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95" windowWidth="15240" windowHeight="6540"/>
  </bookViews>
  <sheets>
    <sheet name="1.sz.tábla" sheetId="1" r:id="rId1"/>
    <sheet name="2.sz.tábla" sheetId="2" r:id="rId2"/>
    <sheet name="3.sz.tábla" sheetId="3" r:id="rId3"/>
    <sheet name="4.sz.tábla" sheetId="4" r:id="rId4"/>
    <sheet name="5.sz.tábla" sheetId="5" r:id="rId5"/>
    <sheet name="6.sz.tábla" sheetId="6" r:id="rId6"/>
    <sheet name="7.sz.tábla" sheetId="7" r:id="rId7"/>
    <sheet name="8.sz.tábla" sheetId="8" r:id="rId8"/>
    <sheet name="9.sz.tábla" sheetId="10" r:id="rId9"/>
    <sheet name="10.sz.tábla" sheetId="11" r:id="rId10"/>
    <sheet name="11.sz.tábla" sheetId="12" r:id="rId11"/>
    <sheet name="12.sz.tábla" sheetId="13" r:id="rId12"/>
    <sheet name="13.sz.tábla" sheetId="14" r:id="rId13"/>
    <sheet name="14.sz.tábla" sheetId="15" r:id="rId14"/>
    <sheet name="15.sz.tábla" sheetId="16" r:id="rId15"/>
    <sheet name="15.a.sz.tábla" sheetId="17" r:id="rId16"/>
    <sheet name="15.b.sz.tábla" sheetId="18" r:id="rId17"/>
    <sheet name="16.tábla" sheetId="19" r:id="rId18"/>
    <sheet name="17.tábla" sheetId="20" r:id="rId19"/>
    <sheet name="18.sz.tábla" sheetId="21" r:id="rId20"/>
    <sheet name="19.sz.tábla" sheetId="22" r:id="rId21"/>
    <sheet name="20. tábla" sheetId="23" r:id="rId22"/>
    <sheet name="21.sz.tábla" sheetId="24" r:id="rId23"/>
    <sheet name="22.sz.tábla" sheetId="25" r:id="rId24"/>
  </sheets>
  <externalReferences>
    <externalReference r:id="rId25"/>
  </externalReferences>
  <definedNames>
    <definedName name="_xlnm.Print_Area" localSheetId="9">'10.sz.tábla'!$A$1:$J$89</definedName>
    <definedName name="_xlnm.Print_Area" localSheetId="12">'13.sz.tábla'!$A$1:$E$23</definedName>
    <definedName name="_xlnm.Print_Area" localSheetId="15">'15.a.sz.tábla'!$A$2:$G$80</definedName>
    <definedName name="_xlnm.Print_Area" localSheetId="19">'18.sz.tábla'!$A$1:$C$15</definedName>
    <definedName name="_xlnm.Print_Area" localSheetId="3">'4.sz.tábla'!$A$2:$E$36</definedName>
    <definedName name="_xlnm.Print_Area" localSheetId="4">'5.sz.tábla'!$A$1:$E$76</definedName>
  </definedNames>
  <calcPr calcId="144525"/>
</workbook>
</file>

<file path=xl/calcChain.xml><?xml version="1.0" encoding="utf-8"?>
<calcChain xmlns="http://schemas.openxmlformats.org/spreadsheetml/2006/main">
  <c r="E29" i="6" l="1"/>
  <c r="F20" i="25" l="1"/>
  <c r="F21" i="25"/>
  <c r="F19" i="25"/>
  <c r="F17" i="25"/>
  <c r="F18" i="25"/>
  <c r="F16" i="25"/>
  <c r="E22" i="25" l="1"/>
  <c r="D22" i="25"/>
  <c r="B22" i="25"/>
  <c r="C22" i="25"/>
  <c r="E13" i="25"/>
  <c r="D13" i="25"/>
  <c r="C13" i="25"/>
  <c r="B13" i="25"/>
  <c r="F12" i="25"/>
  <c r="F11" i="25"/>
  <c r="F10" i="25"/>
  <c r="F22" i="25" l="1"/>
  <c r="F13" i="25"/>
  <c r="F10" i="18"/>
  <c r="D10" i="18"/>
  <c r="E56" i="1"/>
  <c r="C56" i="1"/>
  <c r="I11" i="11" l="1"/>
  <c r="H11" i="11"/>
  <c r="D89" i="11"/>
  <c r="C47" i="11"/>
  <c r="D47" i="11"/>
  <c r="C45" i="11"/>
  <c r="D45" i="11"/>
  <c r="G54" i="11"/>
  <c r="C37" i="11"/>
  <c r="D37" i="11"/>
  <c r="E37" i="11"/>
  <c r="B37" i="11"/>
  <c r="C8" i="11"/>
  <c r="D8" i="11"/>
  <c r="B8" i="11"/>
  <c r="E7" i="7"/>
  <c r="E70" i="17"/>
  <c r="G67" i="17"/>
  <c r="G65" i="17"/>
  <c r="G63" i="17"/>
  <c r="G60" i="17"/>
  <c r="F21" i="17"/>
  <c r="E21" i="17"/>
  <c r="F14" i="17"/>
  <c r="E17" i="17"/>
  <c r="E16" i="17"/>
  <c r="F16" i="17" s="1"/>
  <c r="E14" i="17"/>
  <c r="F8" i="16"/>
  <c r="F7" i="16"/>
  <c r="C7" i="20"/>
  <c r="I4" i="19"/>
  <c r="E15" i="19"/>
  <c r="D15" i="19"/>
  <c r="C15" i="19"/>
  <c r="D13" i="18"/>
  <c r="F11" i="18"/>
  <c r="D11" i="18"/>
  <c r="F8" i="18"/>
  <c r="D8" i="18"/>
  <c r="F13" i="18"/>
  <c r="D49" i="17"/>
  <c r="D44" i="17"/>
  <c r="C17" i="17"/>
  <c r="B6" i="16" s="1"/>
  <c r="C16" i="17"/>
  <c r="B7" i="16" s="1"/>
  <c r="C14" i="17"/>
  <c r="B8" i="16" s="1"/>
  <c r="C10" i="17"/>
  <c r="C8" i="15"/>
  <c r="D8" i="15"/>
  <c r="F18" i="14"/>
  <c r="F17" i="14"/>
  <c r="F16" i="14"/>
  <c r="F15" i="14"/>
  <c r="F14" i="14"/>
  <c r="H65" i="11"/>
  <c r="I65" i="11"/>
  <c r="G65" i="11"/>
  <c r="C65" i="11"/>
  <c r="D65" i="11"/>
  <c r="B65" i="11"/>
  <c r="H33" i="11"/>
  <c r="I33" i="11"/>
  <c r="G33" i="11"/>
  <c r="C33" i="11"/>
  <c r="D33" i="11"/>
  <c r="B33" i="11"/>
  <c r="C17" i="10"/>
  <c r="D17" i="10"/>
  <c r="B49" i="10"/>
  <c r="B28" i="10"/>
  <c r="B17" i="10"/>
  <c r="E19" i="6"/>
  <c r="D18" i="6"/>
  <c r="D21" i="6"/>
  <c r="D22" i="6"/>
  <c r="E22" i="6" s="1"/>
  <c r="F5" i="1"/>
  <c r="E69" i="5"/>
  <c r="E68" i="5"/>
  <c r="C29" i="4"/>
  <c r="B16" i="4"/>
  <c r="C66" i="5"/>
  <c r="D66" i="5"/>
  <c r="D35" i="5"/>
  <c r="D32" i="5"/>
  <c r="D28" i="5"/>
  <c r="D16" i="5"/>
  <c r="D29" i="8"/>
  <c r="D18" i="8"/>
  <c r="D20" i="8"/>
  <c r="D17" i="8"/>
  <c r="D16" i="8"/>
  <c r="D15" i="8"/>
  <c r="D6" i="8"/>
  <c r="D10" i="8"/>
  <c r="C10" i="8"/>
  <c r="C6" i="8"/>
  <c r="E12" i="8"/>
  <c r="D6" i="7"/>
  <c r="D18" i="15"/>
  <c r="E18" i="15"/>
  <c r="F18" i="15"/>
  <c r="G18" i="15"/>
  <c r="C18" i="15"/>
  <c r="H4" i="11"/>
  <c r="I4" i="11"/>
  <c r="G4" i="11"/>
  <c r="C4" i="11"/>
  <c r="D4" i="11"/>
  <c r="B4" i="11"/>
  <c r="I3" i="10"/>
  <c r="I28" i="10" s="1"/>
  <c r="C3" i="10"/>
  <c r="C49" i="10" s="1"/>
  <c r="D3" i="10"/>
  <c r="D28" i="10" s="1"/>
  <c r="E3" i="10"/>
  <c r="B3" i="10"/>
  <c r="G3" i="10" s="1"/>
  <c r="C4" i="4"/>
  <c r="D4" i="4"/>
  <c r="B4" i="4"/>
  <c r="C30" i="8"/>
  <c r="D30" i="8"/>
  <c r="B30" i="8"/>
  <c r="B27" i="8"/>
  <c r="B25" i="4" s="1"/>
  <c r="D27" i="6"/>
  <c r="C2" i="8"/>
  <c r="D2" i="8"/>
  <c r="B2" i="8"/>
  <c r="D11" i="7"/>
  <c r="C3" i="7"/>
  <c r="D3" i="7"/>
  <c r="B3" i="7"/>
  <c r="C3" i="6"/>
  <c r="D3" i="6"/>
  <c r="B3" i="6"/>
  <c r="B9" i="4"/>
  <c r="B11" i="4"/>
  <c r="B27" i="4"/>
  <c r="B31" i="4"/>
  <c r="B33" i="4"/>
  <c r="B34" i="4"/>
  <c r="G49" i="10" l="1"/>
  <c r="G28" i="10"/>
  <c r="C28" i="10"/>
  <c r="I49" i="10"/>
  <c r="H3" i="10"/>
  <c r="D49" i="10"/>
  <c r="D31" i="5"/>
  <c r="D13" i="8"/>
  <c r="D3" i="8" s="1"/>
  <c r="B35" i="4"/>
  <c r="C23" i="2"/>
  <c r="D23" i="2"/>
  <c r="E23" i="2"/>
  <c r="E73" i="1"/>
  <c r="F19" i="18" s="1"/>
  <c r="F43" i="1"/>
  <c r="E41" i="1"/>
  <c r="C41" i="1"/>
  <c r="E36" i="1"/>
  <c r="C10" i="3"/>
  <c r="C7" i="3"/>
  <c r="C11" i="3" s="1"/>
  <c r="C12" i="3" s="1"/>
  <c r="C14" i="3" s="1"/>
  <c r="C25" i="2"/>
  <c r="C26" i="2" s="1"/>
  <c r="C20" i="2"/>
  <c r="C16" i="2"/>
  <c r="C13" i="2"/>
  <c r="C8" i="2"/>
  <c r="C73" i="1"/>
  <c r="D19" i="18" s="1"/>
  <c r="C68" i="1"/>
  <c r="C65" i="1"/>
  <c r="C69" i="1" s="1"/>
  <c r="C59" i="1"/>
  <c r="C50" i="1"/>
  <c r="C47" i="1"/>
  <c r="C48" i="1" s="1"/>
  <c r="C32" i="1"/>
  <c r="C42" i="1" s="1"/>
  <c r="C22" i="1"/>
  <c r="C20" i="1"/>
  <c r="C17" i="1"/>
  <c r="C18" i="1" s="1"/>
  <c r="C14" i="1"/>
  <c r="C10" i="1"/>
  <c r="C6" i="1"/>
  <c r="C12" i="21" l="1"/>
  <c r="H28" i="10"/>
  <c r="H49" i="10"/>
  <c r="C27" i="2"/>
  <c r="C15" i="1"/>
  <c r="C23" i="1"/>
  <c r="C74" i="1"/>
  <c r="E71" i="17"/>
  <c r="E10" i="17"/>
  <c r="D56" i="17"/>
  <c r="C18" i="17"/>
  <c r="C51" i="1" l="1"/>
  <c r="E13" i="14"/>
  <c r="F6" i="16" l="1"/>
  <c r="I18" i="19" l="1"/>
  <c r="I14" i="19"/>
  <c r="I13" i="19"/>
  <c r="I10" i="19"/>
  <c r="I9" i="19"/>
  <c r="I6" i="19"/>
  <c r="I5" i="19"/>
  <c r="E11" i="19"/>
  <c r="C17" i="19"/>
  <c r="F10" i="17" s="1"/>
  <c r="G10" i="17" s="1"/>
  <c r="C16" i="19"/>
  <c r="I11" i="19" l="1"/>
  <c r="I15" i="19"/>
  <c r="D21" i="8"/>
  <c r="E24" i="8"/>
  <c r="B13" i="8"/>
  <c r="C13" i="8"/>
  <c r="E20" i="8"/>
  <c r="E9" i="8"/>
  <c r="C31" i="6" l="1"/>
  <c r="D31" i="6"/>
  <c r="E20" i="6"/>
  <c r="D40" i="5" l="1"/>
  <c r="E43" i="5"/>
  <c r="C21" i="5"/>
  <c r="D21" i="5"/>
  <c r="E22" i="5"/>
  <c r="F37" i="1" l="1"/>
  <c r="F39" i="1"/>
  <c r="E32" i="1"/>
  <c r="E42" i="1" s="1"/>
  <c r="F31" i="1"/>
  <c r="F28" i="1"/>
  <c r="F29" i="1"/>
  <c r="F13" i="1"/>
  <c r="D45" i="20" l="1"/>
  <c r="D46" i="20" s="1"/>
  <c r="C45" i="20"/>
  <c r="C46" i="20" s="1"/>
  <c r="F52" i="1" l="1"/>
  <c r="F53" i="1"/>
  <c r="F54" i="1"/>
  <c r="F55" i="1"/>
  <c r="F57" i="1"/>
  <c r="F58" i="1"/>
  <c r="F60" i="1"/>
  <c r="F63" i="1"/>
  <c r="F64" i="1"/>
  <c r="F66" i="1"/>
  <c r="F67" i="1"/>
  <c r="F71" i="1"/>
  <c r="F72" i="1"/>
  <c r="F8" i="1"/>
  <c r="F9" i="1"/>
  <c r="F11" i="1"/>
  <c r="F12" i="1"/>
  <c r="F16" i="1"/>
  <c r="F19" i="1"/>
  <c r="F21" i="1"/>
  <c r="F25" i="1"/>
  <c r="F26" i="1"/>
  <c r="F27" i="1"/>
  <c r="F40" i="1"/>
  <c r="F7" i="1"/>
  <c r="F6" i="2"/>
  <c r="F7" i="2"/>
  <c r="F9" i="2"/>
  <c r="F10" i="2"/>
  <c r="F11" i="2"/>
  <c r="F12" i="2"/>
  <c r="F14" i="2"/>
  <c r="F15" i="2"/>
  <c r="F17" i="2"/>
  <c r="F18" i="2"/>
  <c r="F19" i="2"/>
  <c r="F21" i="2"/>
  <c r="F22" i="2"/>
  <c r="F24" i="2"/>
  <c r="F5" i="2"/>
  <c r="F17" i="17" l="1"/>
  <c r="D32" i="4" l="1"/>
  <c r="F15" i="19" l="1"/>
  <c r="F16" i="19" s="1"/>
  <c r="G15" i="19"/>
  <c r="H15" i="19"/>
  <c r="H16" i="19" s="1"/>
  <c r="I16" i="19"/>
  <c r="G16" i="19"/>
  <c r="H11" i="19"/>
  <c r="I8" i="19"/>
  <c r="I12" i="19" s="1"/>
  <c r="G11" i="19"/>
  <c r="D8" i="19"/>
  <c r="E8" i="19"/>
  <c r="E12" i="19" s="1"/>
  <c r="G8" i="19"/>
  <c r="E16" i="19"/>
  <c r="F8" i="19"/>
  <c r="F12" i="19" s="1"/>
  <c r="H8" i="19"/>
  <c r="H12" i="19" s="1"/>
  <c r="C12" i="19"/>
  <c r="C8" i="19"/>
  <c r="D16" i="19"/>
  <c r="D11" i="19"/>
  <c r="D10" i="3"/>
  <c r="D7" i="3"/>
  <c r="D25" i="2"/>
  <c r="D26" i="2" s="1"/>
  <c r="E25" i="2"/>
  <c r="E26" i="2" s="1"/>
  <c r="D20" i="2"/>
  <c r="E20" i="2"/>
  <c r="D16" i="2"/>
  <c r="E16" i="2"/>
  <c r="E13" i="2"/>
  <c r="D13" i="2"/>
  <c r="D8" i="2"/>
  <c r="E8" i="2"/>
  <c r="D73" i="1"/>
  <c r="D68" i="1"/>
  <c r="E68" i="1"/>
  <c r="D65" i="1"/>
  <c r="E65" i="1"/>
  <c r="F16" i="18" s="1"/>
  <c r="D59" i="1"/>
  <c r="E59" i="1"/>
  <c r="F15" i="18" s="1"/>
  <c r="D50" i="1"/>
  <c r="E50" i="1"/>
  <c r="D47" i="1"/>
  <c r="D48" i="1" s="1"/>
  <c r="E47" i="1"/>
  <c r="E48" i="1" s="1"/>
  <c r="D41" i="1"/>
  <c r="D24" i="1"/>
  <c r="D32" i="1" s="1"/>
  <c r="D22" i="1"/>
  <c r="E22" i="1"/>
  <c r="D20" i="1"/>
  <c r="E20" i="1"/>
  <c r="D17" i="1"/>
  <c r="D18" i="1" s="1"/>
  <c r="E17" i="1"/>
  <c r="D14" i="1"/>
  <c r="E14" i="1"/>
  <c r="D10" i="1"/>
  <c r="E10" i="1"/>
  <c r="D6" i="1"/>
  <c r="E6" i="1"/>
  <c r="F6" i="1" s="1"/>
  <c r="F17" i="18" l="1"/>
  <c r="C13" i="21"/>
  <c r="D27" i="2"/>
  <c r="G12" i="19"/>
  <c r="G17" i="19" s="1"/>
  <c r="F25" i="2"/>
  <c r="F20" i="2"/>
  <c r="F16" i="2"/>
  <c r="F13" i="2"/>
  <c r="F8" i="2"/>
  <c r="F14" i="1"/>
  <c r="D42" i="1"/>
  <c r="D69" i="1"/>
  <c r="F73" i="1"/>
  <c r="F56" i="1"/>
  <c r="F68" i="1"/>
  <c r="F22" i="1"/>
  <c r="F17" i="1"/>
  <c r="D15" i="1"/>
  <c r="D74" i="1"/>
  <c r="E23" i="1"/>
  <c r="F23" i="1" s="1"/>
  <c r="F20" i="1"/>
  <c r="D23" i="1"/>
  <c r="F41" i="1"/>
  <c r="E69" i="1"/>
  <c r="F65" i="1"/>
  <c r="F24" i="1"/>
  <c r="F59" i="1"/>
  <c r="E15" i="1"/>
  <c r="F10" i="1"/>
  <c r="D11" i="3"/>
  <c r="D12" i="3" s="1"/>
  <c r="D14" i="3" s="1"/>
  <c r="E18" i="1"/>
  <c r="F18" i="1" s="1"/>
  <c r="D12" i="19"/>
  <c r="D17" i="19" s="1"/>
  <c r="F17" i="19"/>
  <c r="E17" i="19"/>
  <c r="H17" i="19"/>
  <c r="I17" i="19"/>
  <c r="H14" i="11"/>
  <c r="I14" i="11"/>
  <c r="G14" i="11"/>
  <c r="C31" i="10"/>
  <c r="D31" i="10"/>
  <c r="C22" i="10"/>
  <c r="D22" i="10"/>
  <c r="B22" i="10"/>
  <c r="H11" i="10"/>
  <c r="I11" i="10"/>
  <c r="I42" i="11" s="1"/>
  <c r="G11" i="11"/>
  <c r="H5" i="10"/>
  <c r="H7" i="11" s="1"/>
  <c r="I5" i="10"/>
  <c r="I7" i="11" s="1"/>
  <c r="G5" i="10"/>
  <c r="G7" i="11" s="1"/>
  <c r="H4" i="10"/>
  <c r="H6" i="11" s="1"/>
  <c r="I4" i="10"/>
  <c r="I6" i="11" s="1"/>
  <c r="G4" i="10"/>
  <c r="G6" i="11" s="1"/>
  <c r="C34" i="4"/>
  <c r="H22" i="10" s="1"/>
  <c r="D34" i="4"/>
  <c r="I22" i="10" s="1"/>
  <c r="I16" i="10" s="1"/>
  <c r="G22" i="10"/>
  <c r="C27" i="8"/>
  <c r="C27" i="4"/>
  <c r="H13" i="10" s="1"/>
  <c r="H15" i="11" s="1"/>
  <c r="D27" i="4"/>
  <c r="I13" i="10" s="1"/>
  <c r="I15" i="11" s="1"/>
  <c r="G13" i="10"/>
  <c r="G15" i="11" s="1"/>
  <c r="G32" i="10"/>
  <c r="D56" i="5"/>
  <c r="D10" i="4" s="1"/>
  <c r="D7" i="10" s="1"/>
  <c r="D9" i="11" s="1"/>
  <c r="C56" i="5"/>
  <c r="C10" i="4" s="1"/>
  <c r="C7" i="10" s="1"/>
  <c r="C9" i="11" s="1"/>
  <c r="E51" i="1" l="1"/>
  <c r="C25" i="4"/>
  <c r="H32" i="10" s="1"/>
  <c r="H54" i="11" s="1"/>
  <c r="E27" i="2"/>
  <c r="F27" i="2" s="1"/>
  <c r="F26" i="2"/>
  <c r="F23" i="2"/>
  <c r="E74" i="1"/>
  <c r="F74" i="1" s="1"/>
  <c r="D51" i="1"/>
  <c r="F42" i="1"/>
  <c r="F32" i="1"/>
  <c r="F69" i="1"/>
  <c r="F15" i="1"/>
  <c r="I13" i="11"/>
  <c r="H42" i="11"/>
  <c r="H13" i="11" s="1"/>
  <c r="F51" i="1" l="1"/>
  <c r="C28" i="5"/>
  <c r="E19" i="5"/>
  <c r="E26" i="8" l="1"/>
  <c r="C21" i="8"/>
  <c r="C24" i="4" s="1"/>
  <c r="H31" i="10" s="1"/>
  <c r="H22" i="11" s="1"/>
  <c r="D24" i="4"/>
  <c r="I31" i="10" s="1"/>
  <c r="B21" i="8"/>
  <c r="E19" i="8"/>
  <c r="E18" i="8"/>
  <c r="E17" i="8"/>
  <c r="E16" i="8"/>
  <c r="E15" i="8"/>
  <c r="B10" i="8"/>
  <c r="E6" i="8"/>
  <c r="B6" i="8"/>
  <c r="C4" i="8"/>
  <c r="D4" i="8"/>
  <c r="B4" i="8"/>
  <c r="B24" i="4" l="1"/>
  <c r="G31" i="10" s="1"/>
  <c r="G22" i="11" s="1"/>
  <c r="C3" i="8"/>
  <c r="E10" i="8"/>
  <c r="B3" i="8"/>
  <c r="D23" i="4"/>
  <c r="E13" i="8"/>
  <c r="B23" i="4" l="1"/>
  <c r="B22" i="4" s="1"/>
  <c r="B29" i="8"/>
  <c r="I29" i="10"/>
  <c r="C23" i="4"/>
  <c r="H29" i="10" s="1"/>
  <c r="H20" i="11" s="1"/>
  <c r="C29" i="8"/>
  <c r="G29" i="10" l="1"/>
  <c r="G20" i="11" s="1"/>
  <c r="E6" i="3"/>
  <c r="E8" i="3"/>
  <c r="E9" i="3"/>
  <c r="E13" i="3"/>
  <c r="E5" i="3"/>
  <c r="E10" i="3" l="1"/>
  <c r="E7" i="3"/>
  <c r="G59" i="17"/>
  <c r="C14" i="21"/>
  <c r="C22" i="20"/>
  <c r="C11" i="20"/>
  <c r="G16" i="18"/>
  <c r="G19" i="18"/>
  <c r="G17" i="18"/>
  <c r="G15" i="18"/>
  <c r="F14" i="18"/>
  <c r="D14" i="18"/>
  <c r="G13" i="18"/>
  <c r="G11" i="18"/>
  <c r="G10" i="18"/>
  <c r="G8" i="18"/>
  <c r="F7" i="18"/>
  <c r="D7" i="18"/>
  <c r="C44" i="17"/>
  <c r="F20" i="18" l="1"/>
  <c r="C23" i="20"/>
  <c r="C26" i="20" s="1"/>
  <c r="D20" i="18"/>
  <c r="G7" i="18"/>
  <c r="G14" i="18"/>
  <c r="D13" i="17"/>
  <c r="F13" i="17"/>
  <c r="G57" i="17"/>
  <c r="E56" i="17"/>
  <c r="G54" i="17"/>
  <c r="G53" i="17"/>
  <c r="G49" i="17"/>
  <c r="F46" i="17"/>
  <c r="F44" i="17" s="1"/>
  <c r="G30" i="17"/>
  <c r="F29" i="17"/>
  <c r="D29" i="17"/>
  <c r="G21" i="17"/>
  <c r="F18" i="17"/>
  <c r="E18" i="17"/>
  <c r="D18" i="17"/>
  <c r="G17" i="17"/>
  <c r="G16" i="17"/>
  <c r="G14" i="17"/>
  <c r="E13" i="17"/>
  <c r="C13" i="17"/>
  <c r="C12" i="17" s="1"/>
  <c r="F8" i="17"/>
  <c r="G8" i="17" s="1"/>
  <c r="E8" i="17"/>
  <c r="D8" i="17"/>
  <c r="C8" i="17"/>
  <c r="F10" i="16"/>
  <c r="B10" i="16"/>
  <c r="D12" i="15"/>
  <c r="C12" i="15"/>
  <c r="G44" i="17" l="1"/>
  <c r="G20" i="18"/>
  <c r="E11" i="3"/>
  <c r="E12" i="17"/>
  <c r="E7" i="17" s="1"/>
  <c r="E67" i="17" s="1"/>
  <c r="G56" i="17"/>
  <c r="G29" i="17"/>
  <c r="G23" i="17"/>
  <c r="G18" i="17"/>
  <c r="D12" i="17"/>
  <c r="D7" i="17" s="1"/>
  <c r="D67" i="17" s="1"/>
  <c r="C7" i="17"/>
  <c r="C67" i="17" s="1"/>
  <c r="G13" i="17"/>
  <c r="F12" i="17"/>
  <c r="D10" i="16"/>
  <c r="D8" i="16"/>
  <c r="D7" i="16"/>
  <c r="G14" i="15"/>
  <c r="G15" i="15" s="1"/>
  <c r="F14" i="15"/>
  <c r="F15" i="15" s="1"/>
  <c r="E14" i="15"/>
  <c r="E15" i="15" s="1"/>
  <c r="F20" i="14"/>
  <c r="D20" i="14" s="1"/>
  <c r="D19" i="14"/>
  <c r="D17" i="14"/>
  <c r="D16" i="14"/>
  <c r="D15" i="14"/>
  <c r="D14" i="14"/>
  <c r="D18" i="14"/>
  <c r="E23" i="14"/>
  <c r="E14" i="3" l="1"/>
  <c r="E12" i="3"/>
  <c r="F7" i="17"/>
  <c r="G12" i="17"/>
  <c r="F13" i="14"/>
  <c r="D13" i="14"/>
  <c r="D23" i="14" s="1"/>
  <c r="H21" i="13"/>
  <c r="G21" i="13"/>
  <c r="F21" i="13"/>
  <c r="E21" i="13"/>
  <c r="H19" i="13"/>
  <c r="G19" i="13"/>
  <c r="F19" i="13"/>
  <c r="E19" i="13"/>
  <c r="H17" i="13"/>
  <c r="H22" i="13" s="1"/>
  <c r="H39" i="13" s="1"/>
  <c r="G17" i="13"/>
  <c r="G22" i="13" s="1"/>
  <c r="G39" i="13" s="1"/>
  <c r="F17" i="13"/>
  <c r="F22" i="13" s="1"/>
  <c r="F39" i="13" s="1"/>
  <c r="E17" i="13"/>
  <c r="E22" i="13" s="1"/>
  <c r="E39" i="13" s="1"/>
  <c r="K32" i="12"/>
  <c r="L32" i="12" s="1"/>
  <c r="L31" i="12" s="1"/>
  <c r="K31" i="12"/>
  <c r="J31" i="12"/>
  <c r="I31" i="12"/>
  <c r="I34" i="12" s="1"/>
  <c r="H31" i="12"/>
  <c r="G31" i="12"/>
  <c r="F31" i="12"/>
  <c r="E31" i="12"/>
  <c r="D31" i="12"/>
  <c r="J30" i="12"/>
  <c r="H30" i="12"/>
  <c r="G30" i="12"/>
  <c r="F30" i="12"/>
  <c r="E30" i="12"/>
  <c r="D30" i="12"/>
  <c r="K29" i="12"/>
  <c r="L29" i="12" s="1"/>
  <c r="L30" i="12" s="1"/>
  <c r="J28" i="12"/>
  <c r="H28" i="12"/>
  <c r="G28" i="12"/>
  <c r="F28" i="12"/>
  <c r="E28" i="12"/>
  <c r="D28" i="12"/>
  <c r="K27" i="12"/>
  <c r="L27" i="12" s="1"/>
  <c r="L28" i="12" s="1"/>
  <c r="J26" i="12"/>
  <c r="I26" i="12"/>
  <c r="H26" i="12"/>
  <c r="G26" i="12"/>
  <c r="F26" i="12"/>
  <c r="E26" i="12"/>
  <c r="D26" i="12"/>
  <c r="K21" i="12"/>
  <c r="K26" i="12" s="1"/>
  <c r="J20" i="12"/>
  <c r="I20" i="12"/>
  <c r="H20" i="12"/>
  <c r="H14" i="12" s="1"/>
  <c r="G20" i="12"/>
  <c r="F20" i="12"/>
  <c r="F14" i="12" s="1"/>
  <c r="E20" i="12"/>
  <c r="D20" i="12"/>
  <c r="D14" i="12" s="1"/>
  <c r="K15" i="12"/>
  <c r="K20" i="12" s="1"/>
  <c r="J14" i="12"/>
  <c r="G14" i="12"/>
  <c r="E14" i="12"/>
  <c r="J42" i="11"/>
  <c r="I45" i="11"/>
  <c r="I47" i="11" s="1"/>
  <c r="G88" i="11"/>
  <c r="B85" i="11"/>
  <c r="B88" i="11" s="1"/>
  <c r="G77" i="11"/>
  <c r="G79" i="11" s="1"/>
  <c r="B77" i="11"/>
  <c r="B79" i="11" s="1"/>
  <c r="H57" i="11"/>
  <c r="H59" i="11" s="1"/>
  <c r="G57" i="11"/>
  <c r="G59" i="11" s="1"/>
  <c r="H45" i="11"/>
  <c r="E45" i="11"/>
  <c r="E47" i="11" s="1"/>
  <c r="B45" i="11"/>
  <c r="B47" i="11" s="1"/>
  <c r="C22" i="11"/>
  <c r="B22" i="11"/>
  <c r="C21" i="11"/>
  <c r="B21" i="11"/>
  <c r="G27" i="11"/>
  <c r="G29" i="11" s="1"/>
  <c r="B20" i="11"/>
  <c r="B27" i="11" s="1"/>
  <c r="B29" i="11" s="1"/>
  <c r="H16" i="10"/>
  <c r="J22" i="10"/>
  <c r="G20" i="10"/>
  <c r="G16" i="10" s="1"/>
  <c r="I39" i="10"/>
  <c r="D42" i="10"/>
  <c r="D59" i="10" s="1"/>
  <c r="D39" i="10"/>
  <c r="D20" i="10"/>
  <c r="C42" i="10"/>
  <c r="C59" i="10" s="1"/>
  <c r="B42" i="10"/>
  <c r="B59" i="10" s="1"/>
  <c r="H39" i="10"/>
  <c r="G39" i="10"/>
  <c r="C39" i="10"/>
  <c r="B39" i="10"/>
  <c r="B56" i="10" s="1"/>
  <c r="G37" i="10"/>
  <c r="C18" i="10"/>
  <c r="B18" i="10"/>
  <c r="B58" i="10" s="1"/>
  <c r="B57" i="10" s="1"/>
  <c r="C16" i="10"/>
  <c r="C55" i="10" s="1"/>
  <c r="B16" i="10"/>
  <c r="B55" i="10" s="1"/>
  <c r="B54" i="10" l="1"/>
  <c r="I17" i="11"/>
  <c r="J16" i="10"/>
  <c r="H55" i="10"/>
  <c r="H54" i="10" s="1"/>
  <c r="H17" i="11"/>
  <c r="E34" i="12"/>
  <c r="G34" i="12"/>
  <c r="G55" i="10"/>
  <c r="G54" i="10" s="1"/>
  <c r="G17" i="11"/>
  <c r="D34" i="12"/>
  <c r="F34" i="12"/>
  <c r="H34" i="12"/>
  <c r="J34" i="12"/>
  <c r="G7" i="17"/>
  <c r="F67" i="17"/>
  <c r="L21" i="12"/>
  <c r="L26" i="12" s="1"/>
  <c r="K28" i="12"/>
  <c r="K30" i="12"/>
  <c r="L15" i="12"/>
  <c r="L20" i="12" s="1"/>
  <c r="J7" i="11"/>
  <c r="J6" i="11"/>
  <c r="J45" i="11"/>
  <c r="H27" i="11"/>
  <c r="H29" i="11" s="1"/>
  <c r="H47" i="11"/>
  <c r="J47" i="11" s="1"/>
  <c r="J4" i="10"/>
  <c r="E22" i="10"/>
  <c r="J5" i="10"/>
  <c r="D18" i="10"/>
  <c r="E18" i="10" s="1"/>
  <c r="G51" i="10"/>
  <c r="G45" i="10"/>
  <c r="C54" i="10"/>
  <c r="H37" i="10"/>
  <c r="C58" i="10"/>
  <c r="J17" i="11" l="1"/>
  <c r="L14" i="12"/>
  <c r="L34" i="12" s="1"/>
  <c r="K14" i="12"/>
  <c r="K34" i="12" s="1"/>
  <c r="D58" i="10"/>
  <c r="E58" i="10" s="1"/>
  <c r="I55" i="10"/>
  <c r="J55" i="10" s="1"/>
  <c r="H51" i="10"/>
  <c r="H45" i="10"/>
  <c r="C57" i="10"/>
  <c r="I54" i="10" l="1"/>
  <c r="D57" i="10"/>
  <c r="E57" i="10" s="1"/>
  <c r="J54" i="10" l="1"/>
  <c r="E6" i="5"/>
  <c r="E8" i="5"/>
  <c r="E9" i="5"/>
  <c r="E10" i="5"/>
  <c r="E16" i="5"/>
  <c r="E29" i="5"/>
  <c r="E30" i="5"/>
  <c r="E33" i="5"/>
  <c r="E34" i="5"/>
  <c r="E36" i="5"/>
  <c r="E39" i="5"/>
  <c r="E42" i="5"/>
  <c r="E45" i="5"/>
  <c r="E47" i="5"/>
  <c r="E49" i="5"/>
  <c r="E67" i="5"/>
  <c r="E72" i="5"/>
  <c r="D69" i="5"/>
  <c r="D14" i="4"/>
  <c r="D51" i="5"/>
  <c r="D9" i="4" s="1"/>
  <c r="D30" i="10" s="1"/>
  <c r="E28" i="5"/>
  <c r="D5" i="5"/>
  <c r="D4" i="5" s="1"/>
  <c r="D6" i="4"/>
  <c r="D29" i="10" s="1"/>
  <c r="E9" i="6"/>
  <c r="E10" i="6"/>
  <c r="E11" i="6"/>
  <c r="E12" i="6"/>
  <c r="E15" i="6"/>
  <c r="E17" i="6"/>
  <c r="E18" i="6"/>
  <c r="E21" i="6"/>
  <c r="E23" i="6"/>
  <c r="E26" i="6"/>
  <c r="E28" i="6"/>
  <c r="E8" i="6"/>
  <c r="E6" i="6"/>
  <c r="E5" i="6"/>
  <c r="I7" i="10"/>
  <c r="I9" i="11" s="1"/>
  <c r="D7" i="6"/>
  <c r="I6" i="10" s="1"/>
  <c r="I8" i="11" s="1"/>
  <c r="E5" i="7"/>
  <c r="E6" i="7"/>
  <c r="E8" i="7"/>
  <c r="D4" i="7"/>
  <c r="D30" i="6" s="1"/>
  <c r="D29" i="6" s="1"/>
  <c r="E34" i="4"/>
  <c r="E7" i="8"/>
  <c r="E11" i="8"/>
  <c r="E23" i="8"/>
  <c r="E28" i="8"/>
  <c r="E33" i="8"/>
  <c r="E30" i="8" s="1"/>
  <c r="D34" i="8"/>
  <c r="D27" i="8"/>
  <c r="E29" i="8" s="1"/>
  <c r="C34" i="8"/>
  <c r="B34" i="8"/>
  <c r="B16" i="7"/>
  <c r="B31" i="6"/>
  <c r="G11" i="10" s="1"/>
  <c r="G42" i="11" s="1"/>
  <c r="C4" i="7"/>
  <c r="C30" i="6" s="1"/>
  <c r="B4" i="7"/>
  <c r="B30" i="6" s="1"/>
  <c r="B29" i="6" s="1"/>
  <c r="C27" i="6"/>
  <c r="H7" i="10" s="1"/>
  <c r="H9" i="11" s="1"/>
  <c r="B27" i="6"/>
  <c r="G7" i="10" s="1"/>
  <c r="G9" i="11" s="1"/>
  <c r="C7" i="6"/>
  <c r="H6" i="10" s="1"/>
  <c r="B7" i="6"/>
  <c r="G6" i="10" s="1"/>
  <c r="C69" i="5"/>
  <c r="C15" i="4" s="1"/>
  <c r="B69" i="5"/>
  <c r="B15" i="4" s="1"/>
  <c r="C14" i="4"/>
  <c r="B66" i="5"/>
  <c r="B14" i="4" s="1"/>
  <c r="B60" i="5"/>
  <c r="B56" i="5"/>
  <c r="C51" i="5"/>
  <c r="B51" i="5"/>
  <c r="B30" i="10" s="1"/>
  <c r="B50" i="11" s="1"/>
  <c r="B57" i="11" s="1"/>
  <c r="B59" i="11" s="1"/>
  <c r="C40" i="5"/>
  <c r="B40" i="5"/>
  <c r="C35" i="5"/>
  <c r="B35" i="5"/>
  <c r="C32" i="5"/>
  <c r="B32" i="5"/>
  <c r="B28" i="5"/>
  <c r="C6" i="4"/>
  <c r="C29" i="10" s="1"/>
  <c r="B21" i="5"/>
  <c r="C5" i="5"/>
  <c r="C4" i="5" s="1"/>
  <c r="B5" i="5"/>
  <c r="B4" i="5" s="1"/>
  <c r="C35" i="4"/>
  <c r="E27" i="4"/>
  <c r="C22" i="4"/>
  <c r="B31" i="10"/>
  <c r="H10" i="10" l="1"/>
  <c r="H12" i="11" s="1"/>
  <c r="H10" i="11" s="1"/>
  <c r="C29" i="6"/>
  <c r="D33" i="6"/>
  <c r="C8" i="4"/>
  <c r="C6" i="10" s="1"/>
  <c r="G10" i="10"/>
  <c r="G12" i="11" s="1"/>
  <c r="G8" i="10"/>
  <c r="G14" i="10" s="1"/>
  <c r="I10" i="10"/>
  <c r="E30" i="6"/>
  <c r="G13" i="11"/>
  <c r="G45" i="11"/>
  <c r="G47" i="11" s="1"/>
  <c r="B7" i="10"/>
  <c r="B9" i="11" s="1"/>
  <c r="B10" i="4"/>
  <c r="C9" i="4"/>
  <c r="C30" i="10" s="1"/>
  <c r="C50" i="11" s="1"/>
  <c r="C57" i="11" s="1"/>
  <c r="C59" i="11" s="1"/>
  <c r="B8" i="4"/>
  <c r="B6" i="10" s="1"/>
  <c r="B29" i="10"/>
  <c r="B37" i="10" s="1"/>
  <c r="B45" i="10" s="1"/>
  <c r="B6" i="4"/>
  <c r="B5" i="4"/>
  <c r="E4" i="7"/>
  <c r="C31" i="5"/>
  <c r="C27" i="5" s="1"/>
  <c r="C7" i="4" s="1"/>
  <c r="C5" i="10" s="1"/>
  <c r="C7" i="11" s="1"/>
  <c r="B31" i="5"/>
  <c r="B27" i="5" s="1"/>
  <c r="B7" i="4" s="1"/>
  <c r="B17" i="11"/>
  <c r="C16" i="4"/>
  <c r="C17" i="11" s="1"/>
  <c r="C14" i="15"/>
  <c r="C15" i="15" s="1"/>
  <c r="H8" i="11"/>
  <c r="C20" i="11"/>
  <c r="C27" i="11" s="1"/>
  <c r="C29" i="11" s="1"/>
  <c r="G8" i="11"/>
  <c r="D25" i="4"/>
  <c r="E32" i="5"/>
  <c r="D15" i="4"/>
  <c r="E15" i="4" s="1"/>
  <c r="E66" i="5"/>
  <c r="E35" i="5"/>
  <c r="E17" i="10"/>
  <c r="D73" i="5"/>
  <c r="E21" i="5"/>
  <c r="E5" i="5"/>
  <c r="C5" i="4"/>
  <c r="E34" i="8"/>
  <c r="I22" i="11"/>
  <c r="J22" i="11" s="1"/>
  <c r="J31" i="10"/>
  <c r="E27" i="8"/>
  <c r="E21" i="8"/>
  <c r="E24" i="4"/>
  <c r="I20" i="11"/>
  <c r="J29" i="10"/>
  <c r="E23" i="4"/>
  <c r="E3" i="8"/>
  <c r="D35" i="4"/>
  <c r="E35" i="4" s="1"/>
  <c r="D20" i="7"/>
  <c r="E11" i="7"/>
  <c r="E27" i="6"/>
  <c r="J6" i="10"/>
  <c r="E7" i="6"/>
  <c r="J11" i="10"/>
  <c r="D50" i="11"/>
  <c r="E14" i="4"/>
  <c r="D20" i="11"/>
  <c r="D37" i="10"/>
  <c r="E29" i="10"/>
  <c r="D16" i="10"/>
  <c r="D55" i="10" s="1"/>
  <c r="E6" i="4"/>
  <c r="E31" i="6"/>
  <c r="D5" i="4"/>
  <c r="I8" i="10"/>
  <c r="C20" i="7"/>
  <c r="B20" i="7"/>
  <c r="B73" i="5"/>
  <c r="C73" i="5"/>
  <c r="I32" i="10" l="1"/>
  <c r="I54" i="11" s="1"/>
  <c r="J54" i="11" s="1"/>
  <c r="D22" i="4"/>
  <c r="E22" i="4" s="1"/>
  <c r="B33" i="6"/>
  <c r="B21" i="4" s="1"/>
  <c r="B20" i="4" s="1"/>
  <c r="B30" i="4" s="1"/>
  <c r="B36" i="4" s="1"/>
  <c r="H16" i="11"/>
  <c r="H18" i="11" s="1"/>
  <c r="H89" i="11" s="1"/>
  <c r="G10" i="11"/>
  <c r="G16" i="11" s="1"/>
  <c r="G18" i="11" s="1"/>
  <c r="G89" i="11" s="1"/>
  <c r="I12" i="11"/>
  <c r="J10" i="10"/>
  <c r="C37" i="10"/>
  <c r="H38" i="10" s="1"/>
  <c r="B12" i="4"/>
  <c r="B17" i="4" s="1"/>
  <c r="D4" i="10"/>
  <c r="D6" i="11" s="1"/>
  <c r="B4" i="10"/>
  <c r="B6" i="11" s="1"/>
  <c r="B51" i="10"/>
  <c r="G38" i="10"/>
  <c r="E20" i="7"/>
  <c r="J8" i="11"/>
  <c r="D8" i="4"/>
  <c r="D6" i="10" s="1"/>
  <c r="I37" i="10"/>
  <c r="I45" i="10" s="1"/>
  <c r="E25" i="4"/>
  <c r="C33" i="6"/>
  <c r="C21" i="4" s="1"/>
  <c r="C20" i="4" s="1"/>
  <c r="C30" i="4" s="1"/>
  <c r="C36" i="4" s="1"/>
  <c r="H8" i="10"/>
  <c r="H14" i="10" s="1"/>
  <c r="B64" i="5"/>
  <c r="B74" i="5" s="1"/>
  <c r="C45" i="10"/>
  <c r="D16" i="4"/>
  <c r="E16" i="4" s="1"/>
  <c r="C4" i="10"/>
  <c r="C12" i="4"/>
  <c r="C17" i="4" s="1"/>
  <c r="I57" i="11"/>
  <c r="G23" i="10"/>
  <c r="G50" i="10"/>
  <c r="G52" i="10" s="1"/>
  <c r="G60" i="10" s="1"/>
  <c r="D27" i="5"/>
  <c r="D64" i="5" s="1"/>
  <c r="D74" i="5" s="1"/>
  <c r="E31" i="5"/>
  <c r="E73" i="5"/>
  <c r="E40" i="5"/>
  <c r="E4" i="5"/>
  <c r="C64" i="5"/>
  <c r="C74" i="5" s="1"/>
  <c r="J20" i="11"/>
  <c r="I27" i="11"/>
  <c r="J9" i="11"/>
  <c r="J7" i="10"/>
  <c r="E16" i="10"/>
  <c r="E20" i="11"/>
  <c r="D27" i="11"/>
  <c r="D51" i="10"/>
  <c r="D45" i="10"/>
  <c r="E37" i="10"/>
  <c r="D57" i="11"/>
  <c r="D59" i="11" s="1"/>
  <c r="D21" i="4"/>
  <c r="B38" i="4" l="1"/>
  <c r="C51" i="10"/>
  <c r="E51" i="10" s="1"/>
  <c r="C38" i="4"/>
  <c r="J32" i="10"/>
  <c r="I38" i="10"/>
  <c r="J12" i="11"/>
  <c r="I10" i="11"/>
  <c r="J10" i="11" s="1"/>
  <c r="E45" i="10"/>
  <c r="J37" i="10"/>
  <c r="I51" i="10"/>
  <c r="J51" i="10" s="1"/>
  <c r="J45" i="10"/>
  <c r="D17" i="11"/>
  <c r="E17" i="11" s="1"/>
  <c r="J57" i="11"/>
  <c r="I59" i="11"/>
  <c r="J59" i="11" s="1"/>
  <c r="H23" i="10"/>
  <c r="H50" i="10"/>
  <c r="H52" i="10" s="1"/>
  <c r="H60" i="10" s="1"/>
  <c r="J8" i="10"/>
  <c r="E74" i="5"/>
  <c r="D7" i="4"/>
  <c r="D5" i="10" s="1"/>
  <c r="D7" i="11" s="1"/>
  <c r="C6" i="11"/>
  <c r="C16" i="11" s="1"/>
  <c r="C18" i="11" s="1"/>
  <c r="C89" i="11" s="1"/>
  <c r="C14" i="10"/>
  <c r="B5" i="10"/>
  <c r="E8" i="4"/>
  <c r="D14" i="15"/>
  <c r="D15" i="15" s="1"/>
  <c r="E27" i="5"/>
  <c r="E5" i="4"/>
  <c r="I29" i="11"/>
  <c r="J29" i="11" s="1"/>
  <c r="J27" i="11"/>
  <c r="I14" i="10"/>
  <c r="I23" i="10" s="1"/>
  <c r="D29" i="11"/>
  <c r="E29" i="11" s="1"/>
  <c r="E27" i="11"/>
  <c r="D54" i="10"/>
  <c r="E54" i="10" s="1"/>
  <c r="E55" i="10"/>
  <c r="E33" i="6"/>
  <c r="J23" i="10" l="1"/>
  <c r="J14" i="10"/>
  <c r="E64" i="5"/>
  <c r="D12" i="4"/>
  <c r="D17" i="4" s="1"/>
  <c r="C50" i="10"/>
  <c r="C52" i="10" s="1"/>
  <c r="C23" i="10"/>
  <c r="B7" i="11"/>
  <c r="B16" i="11" s="1"/>
  <c r="B18" i="11" s="1"/>
  <c r="B89" i="11" s="1"/>
  <c r="B14" i="10"/>
  <c r="H15" i="10"/>
  <c r="I50" i="10"/>
  <c r="J50" i="10" s="1"/>
  <c r="E7" i="4"/>
  <c r="E8" i="11"/>
  <c r="E6" i="10"/>
  <c r="E4" i="10"/>
  <c r="D14" i="10"/>
  <c r="I16" i="11"/>
  <c r="E21" i="4"/>
  <c r="D20" i="4"/>
  <c r="E12" i="4" l="1"/>
  <c r="B50" i="10"/>
  <c r="B52" i="10" s="1"/>
  <c r="B23" i="10"/>
  <c r="G15" i="10"/>
  <c r="I52" i="10"/>
  <c r="E17" i="4"/>
  <c r="H53" i="10"/>
  <c r="C60" i="10"/>
  <c r="E7" i="11"/>
  <c r="E5" i="10"/>
  <c r="D50" i="10"/>
  <c r="E14" i="10"/>
  <c r="D15" i="10"/>
  <c r="D23" i="10"/>
  <c r="E23" i="10" s="1"/>
  <c r="E6" i="11"/>
  <c r="J16" i="11"/>
  <c r="I18" i="11"/>
  <c r="E20" i="4"/>
  <c r="D30" i="4"/>
  <c r="J52" i="10" l="1"/>
  <c r="I60" i="10"/>
  <c r="J60" i="10" s="1"/>
  <c r="G53" i="10"/>
  <c r="B60" i="10"/>
  <c r="D16" i="11"/>
  <c r="D18" i="11" s="1"/>
  <c r="D52" i="10"/>
  <c r="E50" i="10"/>
  <c r="I89" i="11"/>
  <c r="D90" i="11" s="1"/>
  <c r="J18" i="11"/>
  <c r="E30" i="4"/>
  <c r="D36" i="4"/>
  <c r="D38" i="4" s="1"/>
  <c r="D6" i="16"/>
  <c r="E36" i="4" l="1"/>
  <c r="E16" i="11"/>
  <c r="E18" i="11"/>
  <c r="E52" i="10"/>
  <c r="D60" i="10"/>
  <c r="D53" i="10"/>
  <c r="D61" i="10" l="1"/>
  <c r="E60" i="10"/>
</calcChain>
</file>

<file path=xl/sharedStrings.xml><?xml version="1.0" encoding="utf-8"?>
<sst xmlns="http://schemas.openxmlformats.org/spreadsheetml/2006/main" count="1193" uniqueCount="889">
  <si>
    <t>#</t>
  </si>
  <si>
    <t>Megnevezés</t>
  </si>
  <si>
    <t>Előző időszak</t>
  </si>
  <si>
    <t>Módosítások (+/-)</t>
  </si>
  <si>
    <t>Tárgyi időszak</t>
  </si>
  <si>
    <t>05</t>
  </si>
  <si>
    <t>A/II/1 Ingatlanok és a kapcsolódó vagyoni értékű jogok</t>
  </si>
  <si>
    <t>06</t>
  </si>
  <si>
    <t>A/II/2 Gépek, berendezések, felszerelések, járművek</t>
  </si>
  <si>
    <t>08</t>
  </si>
  <si>
    <t>A/II/4 Beruházások, felújítások</t>
  </si>
  <si>
    <t>10</t>
  </si>
  <si>
    <t>A/II Tárgyi eszközök  (=A/II/1+...+A/II/5)</t>
  </si>
  <si>
    <t>11</t>
  </si>
  <si>
    <t>A/III/1 Tartós részesedések (=A/III/1a+…+A/III/1e)</t>
  </si>
  <si>
    <t>16</t>
  </si>
  <si>
    <t>A/III/1e - ebből: egyéb tartós részesedések</t>
  </si>
  <si>
    <t>21</t>
  </si>
  <si>
    <t>A/III Befektetett pénzügyi eszközök (=A/III/1+A/III/2+A/III/3)</t>
  </si>
  <si>
    <t>28</t>
  </si>
  <si>
    <t>A) NEMZETI VAGYONBA TARTOZÓ BEFEKTETETT ESZKÖZÖK (=A/I+A/II+A/III+A/IV)</t>
  </si>
  <si>
    <t>29</t>
  </si>
  <si>
    <t>B/I/1 Vásárolt készletek</t>
  </si>
  <si>
    <t>34</t>
  </si>
  <si>
    <t>B/I Készletek (=B/I/1+…+B/I/5)</t>
  </si>
  <si>
    <t>43</t>
  </si>
  <si>
    <t>B) NEMZETI VAGYONBA TARTOZÓ FORGÓESZKÖZÖK (= B/I+B/II)</t>
  </si>
  <si>
    <t>47</t>
  </si>
  <si>
    <t>C/II/1 Forintpénztár</t>
  </si>
  <si>
    <t>50</t>
  </si>
  <si>
    <t>C/II Pénztárak, csekkek, betétkönyvek (=C/II/1+C/II/2+C/II/3)</t>
  </si>
  <si>
    <t>51</t>
  </si>
  <si>
    <t>C/III/1 Kincstáron kívüli forintszámlák</t>
  </si>
  <si>
    <t>53</t>
  </si>
  <si>
    <t>C/III Forintszámlák (=C/III/1+C/III/2)</t>
  </si>
  <si>
    <t>57</t>
  </si>
  <si>
    <t>C) PÉNZESZKÖZÖK (=C/I+…+C/IV)</t>
  </si>
  <si>
    <t>62</t>
  </si>
  <si>
    <t>D/I/3 Költségvetési évben esedékes követelések közhatalmi bevételre (=D/I/3a+…+D/I/3f)</t>
  </si>
  <si>
    <t>66</t>
  </si>
  <si>
    <t>D/I/3d - ebből: költségvetési évben esedékes követelések vagyoni típusú adókra</t>
  </si>
  <si>
    <t>67</t>
  </si>
  <si>
    <t>D/I/3e - ebből: költségvetési évben esedékes követelések termékek és szolgáltatások adóira</t>
  </si>
  <si>
    <t>68</t>
  </si>
  <si>
    <t>D/I/3f - ebből: költségvetési évben esedékes követelések egyéb közhatalmi bevételekre</t>
  </si>
  <si>
    <t>69</t>
  </si>
  <si>
    <t>D/I/4 Költségvetési évben esedékes követelések működési bevételre (=D/I/4a+…+D/I/4i)</t>
  </si>
  <si>
    <t>70</t>
  </si>
  <si>
    <t>D/I/4a - ebből: költségvetési évben esedékes követelések készletértékesítés ellenértékére, szolgáltatások ellenértékére, közvetített szolgáltatások ellenértékére</t>
  </si>
  <si>
    <t>73</t>
  </si>
  <si>
    <t>D/I/4d - ebből: költségvetési évben esedékes követelések kiszámlázott általános forgalmi adóra</t>
  </si>
  <si>
    <t>101</t>
  </si>
  <si>
    <t>D/I Költségvetési évben esedékes követelések (=D/I/1+…+D/I/8)</t>
  </si>
  <si>
    <t>152</t>
  </si>
  <si>
    <t>D/III/4 Forgótőke elszámolása</t>
  </si>
  <si>
    <t>158</t>
  </si>
  <si>
    <t>D/III Követelés jellegű sajátos elszámolások (=D/III/1+…+D/III/9)</t>
  </si>
  <si>
    <t>159</t>
  </si>
  <si>
    <t>D) KÖVETELÉSEK  (=D/I+D/II+D/III)</t>
  </si>
  <si>
    <t>171</t>
  </si>
  <si>
    <t>E) EGYÉB SAJÁTOS ELSZÁMOLÁSOK (=E/I+E/II+E/III)</t>
  </si>
  <si>
    <t>173</t>
  </si>
  <si>
    <t>F/2 Költségek, ráfordítások aktív időbeli elhatárolása</t>
  </si>
  <si>
    <t>175</t>
  </si>
  <si>
    <t>F) AKTÍV IDŐBELI  ELHATÁROLÁSOK  (=F/1+F/2+F/3)</t>
  </si>
  <si>
    <t>176</t>
  </si>
  <si>
    <t>ESZKÖZÖK ÖSSZESEN (=A+B+C+D+E+F)</t>
  </si>
  <si>
    <t>177</t>
  </si>
  <si>
    <t>G/I  Nemzeti vagyon induláskori értéke</t>
  </si>
  <si>
    <t>G/IV Felhalmozott eredmény</t>
  </si>
  <si>
    <t>G/VI Mérleg szerinti eredmény</t>
  </si>
  <si>
    <t>G/ SAJÁT TŐKE  (= G/I+…+G/VI)</t>
  </si>
  <si>
    <t>H/I/3 Költségvetési évben esedékes kötelezettségek dologi kiadásokra</t>
  </si>
  <si>
    <t>H/I/6 Költségvetési évben esedékes kötelezettségek beruházásokra</t>
  </si>
  <si>
    <t>H/I Költségvetési évben esedékes kötelezettségek (=H/I/1+…+H/I/9)</t>
  </si>
  <si>
    <t>H/II/3 Költségvetési évet követően esedékes kötelezettségek dologi kiadásokra</t>
  </si>
  <si>
    <t>H/II/9 Költségvetési évet követően esedékes kötelezettségek finanszírozási kiadásokra (&gt;=H/II/9a+…+H/II/9j)</t>
  </si>
  <si>
    <t>H/II/9e - ebből: költségvetési évet követően esedékes kötelezettségek államháztartáson belüli megelőlegezések visszafizetésére</t>
  </si>
  <si>
    <t>H/II Költségvetési évet követően esedékes kötelezettségek (=H/II/1+…+H/II/9)</t>
  </si>
  <si>
    <t>H/III/1 Kapott előlegek</t>
  </si>
  <si>
    <t>H/III/3 Más szervezetet megillető bevételek elszámolása</t>
  </si>
  <si>
    <t>H/III Kötelezettség jellegű sajátos elszámolások (=H/III/1+…+H/III/10)</t>
  </si>
  <si>
    <t>H) KÖTELEZETTSÉGEK (=H/I+H/II+H/III)</t>
  </si>
  <si>
    <t>J/2 Költségek, ráfordítások passzív időbeli elhatárolása</t>
  </si>
  <si>
    <t>J/3 Halasztott eredményszemléletű bevételek</t>
  </si>
  <si>
    <t>J) PASSZÍV IDŐBELI ELHATÁROLÁSOK (=J/1+J/2+J/3)</t>
  </si>
  <si>
    <t>FORRÁSOK ÖSSZESEN (=G+H+I+J)</t>
  </si>
  <si>
    <t xml:space="preserve"> Mérleg</t>
  </si>
  <si>
    <t>01</t>
  </si>
  <si>
    <t>01 Közhatalmi eredményszemléletű bevételek</t>
  </si>
  <si>
    <t>02</t>
  </si>
  <si>
    <t>02 Eszközök és szolgáltatások értékesítése nettó eredményszemléletű bevételei</t>
  </si>
  <si>
    <t>03</t>
  </si>
  <si>
    <t>03 Tevékenység egyéb nettó eredményszemléletű bevételei</t>
  </si>
  <si>
    <t>04</t>
  </si>
  <si>
    <t>I Tevékenység nettó eredményszemléletű bevétele (=01+02+03)</t>
  </si>
  <si>
    <t>07</t>
  </si>
  <si>
    <t>06 Központi működési célú támogatások eredményszemléletű bevételei</t>
  </si>
  <si>
    <t>09</t>
  </si>
  <si>
    <t>07 Egyéb működési célú támogatások eredményszemléletű bevételei</t>
  </si>
  <si>
    <t>08 Felhalmozási célú támogatások eredményszemléletű bevételei</t>
  </si>
  <si>
    <t>09 Különféle egyéb eredményszemléletű bevételek</t>
  </si>
  <si>
    <t>12</t>
  </si>
  <si>
    <t>III Egyéb eredményszemléletű bevételek (=06+07+08+09)</t>
  </si>
  <si>
    <t>13</t>
  </si>
  <si>
    <t>10 Anyagköltség</t>
  </si>
  <si>
    <t>14</t>
  </si>
  <si>
    <t>11 Igénybe vett szolgáltatások értéke</t>
  </si>
  <si>
    <t>17</t>
  </si>
  <si>
    <t>IV Anyagjellegű ráfordítások (=10+11+12+13)</t>
  </si>
  <si>
    <t>18</t>
  </si>
  <si>
    <t>14 Bérköltség</t>
  </si>
  <si>
    <t>19</t>
  </si>
  <si>
    <t>15 Személyi jellegű egyéb kifizetések</t>
  </si>
  <si>
    <t>20</t>
  </si>
  <si>
    <t>16 Bérjárulékok</t>
  </si>
  <si>
    <t>V Személyi jellegű ráfordítások (=14+15+16)</t>
  </si>
  <si>
    <t>22</t>
  </si>
  <si>
    <t>VI Értékcsökkenési leírás</t>
  </si>
  <si>
    <t>23</t>
  </si>
  <si>
    <t>VII Egyéb ráfordítások</t>
  </si>
  <si>
    <t>24</t>
  </si>
  <si>
    <t>A)  TEVÉKENYSÉGEK EREDMÉNYE (=I±II+III-IV-V-VI-VII)</t>
  </si>
  <si>
    <t>25</t>
  </si>
  <si>
    <t>20 Egyéb kapott (járó) kamatok és kamatjellegű eredményszemléletű bevételek</t>
  </si>
  <si>
    <t>32</t>
  </si>
  <si>
    <t>VIII Pénzügyi műveletek eredményszemléletű bevételei (=17+18+19+20+21)</t>
  </si>
  <si>
    <t>B)  PÉNZÜGYI MŰVELETEK EREDMÉNYE (=VIII-IX)</t>
  </si>
  <si>
    <t>44</t>
  </si>
  <si>
    <t>C)  MÉRLEG SZERINTI EREDMÉNY (=±A±B)</t>
  </si>
  <si>
    <t xml:space="preserve"> Eredménykimutatás</t>
  </si>
  <si>
    <t>01        Alaptevékenység költségvetési bevételei</t>
  </si>
  <si>
    <t>02        Alaptevékenység költségvetési kiadásai</t>
  </si>
  <si>
    <t>I          Alaptevékenység költségvetési egyenlege (=01-02)</t>
  </si>
  <si>
    <t>03        Alaptevékenység finanszírozási bevételei</t>
  </si>
  <si>
    <t>04        Alaptevékenység finanszírozási kiadásai</t>
  </si>
  <si>
    <t>II         Alaptevékenység finanszírozási egyenlege (=03-04)</t>
  </si>
  <si>
    <t>A)        Alaptevékenység maradványa (=±I±II)</t>
  </si>
  <si>
    <t>15</t>
  </si>
  <si>
    <t>C)        Összes maradvány (=A+B)</t>
  </si>
  <si>
    <t>D)        Alaptevékenység kötelezettségvállalással terhelt maradványa</t>
  </si>
  <si>
    <t>E)        Alaptevékenység szabad maradványa (=A-D)</t>
  </si>
  <si>
    <t xml:space="preserve"> Maradványkimutatás</t>
  </si>
  <si>
    <t>MEGNEVEZÉS</t>
  </si>
  <si>
    <t>I. Működési célú támogatások államháztartáson belülről</t>
  </si>
  <si>
    <t>II. Felhalmozási célú támogatások államháztartáson belülről</t>
  </si>
  <si>
    <t>III. Közhatalmi bevételek</t>
  </si>
  <si>
    <t>IV. Működési bevételek</t>
  </si>
  <si>
    <t>V. Felhalmozási bevételek</t>
  </si>
  <si>
    <t>VI. Működési célú átvett pénzeszközök</t>
  </si>
  <si>
    <t>VII. Felhalmozási célú átvett pénzeszközök</t>
  </si>
  <si>
    <t>Költségvetési bevételek összesen:</t>
  </si>
  <si>
    <t>VIII. Finanszírozási bevételek</t>
  </si>
  <si>
    <t>1. Költségvetési hiány belső finanszírozására szolgáló finanszírozási  bevételek</t>
  </si>
  <si>
    <t>Finanszírozási  bevételek összesen:</t>
  </si>
  <si>
    <t>Bevételek összesen:</t>
  </si>
  <si>
    <t>Működési kiadások</t>
  </si>
  <si>
    <t>Önkormányzati feladatok</t>
  </si>
  <si>
    <t>Felhalmozási kiadások</t>
  </si>
  <si>
    <t>Beruházások</t>
  </si>
  <si>
    <t>Felújítások</t>
  </si>
  <si>
    <t>Egyéb felhalmozási kiadások</t>
  </si>
  <si>
    <t>Tartalékok</t>
  </si>
  <si>
    <t>Általános</t>
  </si>
  <si>
    <t>Cél</t>
  </si>
  <si>
    <t>Költségvetési kiadások összesen:</t>
  </si>
  <si>
    <t>Hiteltörlesztés</t>
  </si>
  <si>
    <t xml:space="preserve">Pénzeszközök lekötött bankbetétként elhelyezése                                                                         </t>
  </si>
  <si>
    <t>Forgatási célú értékpapír vásárlás</t>
  </si>
  <si>
    <t>Állami támogatás megelőlegezés visszafizetés</t>
  </si>
  <si>
    <t>Finanszírozási kiadások összesen:</t>
  </si>
  <si>
    <t>Kiadások összesen:</t>
  </si>
  <si>
    <t>%</t>
  </si>
  <si>
    <t>1. Önkormányzat működési támogatásai</t>
  </si>
  <si>
    <t xml:space="preserve"> 1.1. Helyi önk. működésének ált. támogatása</t>
  </si>
  <si>
    <t xml:space="preserve"> 1.2. Települési önk. egyes köznev. feladatainak támogatása</t>
  </si>
  <si>
    <t xml:space="preserve"> 1.3. Települési önk. szoc. és gyermekjóléti feladatainak tám.</t>
  </si>
  <si>
    <t xml:space="preserve"> 1.4. Települési önk. kult. feladatainak támogatása</t>
  </si>
  <si>
    <t xml:space="preserve"> 1.6. Elszámolásból származó bevételek</t>
  </si>
  <si>
    <t xml:space="preserve">2. Elvonások, befizetések </t>
  </si>
  <si>
    <t>3. Működési célú garancia- és kezességvállalásból származó megtérülések áh-n belülről</t>
  </si>
  <si>
    <t xml:space="preserve"> 4. Működési célú visszatérítendő támogatások, kölcsönök visszatérülése áh-n belülről</t>
  </si>
  <si>
    <t>5. Működési célú visszatérítendő támogatások, kölcsönök igénybevétele áh-n belülről</t>
  </si>
  <si>
    <t xml:space="preserve"> 6. Egyéb működési célú támogatások bevételei államháztartáson belülről</t>
  </si>
  <si>
    <t xml:space="preserve">  1. Felhalmozási célú önkormányzati támogatások</t>
  </si>
  <si>
    <t xml:space="preserve"> 2. Felhalmozási célú garancia- és kezességvállalásból származó megtérülések áh-n belülről</t>
  </si>
  <si>
    <t xml:space="preserve"> 3. Felhalmozási célú visszatérítendő támogatások, kölcsönök visszatérülése áh-n belülről</t>
  </si>
  <si>
    <t xml:space="preserve"> 4. Felhalmozási célú visszatérítendő támogatások, kölcsönök igénybevétele áh-n belülről</t>
  </si>
  <si>
    <t>5. Egyéb felhalmozási célú támogatások államháztartáson belülről</t>
  </si>
  <si>
    <t>1. Vagyoni típusú adók</t>
  </si>
  <si>
    <t>2. Termékek és szolgáltatások adói</t>
  </si>
  <si>
    <t>2.1.  Értékesítési és forgalmi adók</t>
  </si>
  <si>
    <t xml:space="preserve">      2.1. 1. Iparűzési adó</t>
  </si>
  <si>
    <t>2.2.  Gépjárműadók</t>
  </si>
  <si>
    <t>2.3. Egyéb áruhasználati és szolgáltatási adók</t>
  </si>
  <si>
    <t xml:space="preserve">      2.3.1. Ifa személyek u.</t>
  </si>
  <si>
    <t xml:space="preserve">      2.3.2. Talajterhelési díj</t>
  </si>
  <si>
    <t xml:space="preserve">      2.3.3. Települési adó</t>
  </si>
  <si>
    <t>3. Egyéb közhatalmi bevételek  (bírság, pótlék,)</t>
  </si>
  <si>
    <t>1. Áru- és készletértékesítés bevétele</t>
  </si>
  <si>
    <t>2. Nyújtott szolgáltatások ellenértéke</t>
  </si>
  <si>
    <t>Ebből: bérleti díjak</t>
  </si>
  <si>
    <t>3. Közvetített szolgáltatások ellenértéke</t>
  </si>
  <si>
    <t>4. Tulajdonosi bevételek</t>
  </si>
  <si>
    <t>5. Ellátási díjak</t>
  </si>
  <si>
    <t>6. Kiszámlázott Áfa</t>
  </si>
  <si>
    <t>7. Áfa visszatérítés</t>
  </si>
  <si>
    <t>8. Kamatbevétel</t>
  </si>
  <si>
    <t xml:space="preserve">  1. Immateriális javak  értékesítése</t>
  </si>
  <si>
    <t xml:space="preserve">  2. Ingatlanok értékesítése</t>
  </si>
  <si>
    <t xml:space="preserve">  3. Egyéb tárgyi eszközök értékesítése</t>
  </si>
  <si>
    <t xml:space="preserve">  4. Részesedések értékesítése</t>
  </si>
  <si>
    <t>1. Működési célú garancia- és kezességvállalásból származó megtérülések áh-n kívülről</t>
  </si>
  <si>
    <t xml:space="preserve"> 2. Működési célú visszatérítendő támogatások, kölcsönök visszatérülése államháztartáson kívülről</t>
  </si>
  <si>
    <t>3. Egyéb működési célú átvett pénzeszközök</t>
  </si>
  <si>
    <t>1. Felhalmozási célú garancia- és kezességvállalásból származó megtérülések áh-n kívülről</t>
  </si>
  <si>
    <t xml:space="preserve"> 2. Felhalmozási célú visszatérítendő támogatások, kölcsönök visszatérülése államháztartáson kívülről</t>
  </si>
  <si>
    <t>3. Egyéb felhalmozási célú átvett pénzeszközök</t>
  </si>
  <si>
    <t xml:space="preserve"> 1. Költségvetési hiány belső finanszírozására szolgáló bevételek</t>
  </si>
  <si>
    <t xml:space="preserve">    1.2. Előző év költségvetési maradványának igénybevétele felhalmozási célra</t>
  </si>
  <si>
    <t xml:space="preserve">  2. Költségvetési hiány külső finanszírozására szolgáló finanszírozási bevételek</t>
  </si>
  <si>
    <t>2.1. Forgatási célú értékpapír beváltása</t>
  </si>
  <si>
    <t>2.2. Lekötött bankbetétek megszüntetése</t>
  </si>
  <si>
    <t>2.4. Államháztartáson belüli megelőlegezések</t>
  </si>
  <si>
    <t>Finanszírozási bevételek összesen:</t>
  </si>
  <si>
    <t>Összes bevétel:</t>
  </si>
  <si>
    <t>Intézményi létszámok:</t>
  </si>
  <si>
    <t xml:space="preserve">  ebből közfoglalkoztatott</t>
  </si>
  <si>
    <t>I.   Önkormányzati Hivatal költségvetése</t>
  </si>
  <si>
    <t>1. Személyi juttatás</t>
  </si>
  <si>
    <t>2. Munkaadót terhelő járulékok</t>
  </si>
  <si>
    <t>3. Dologi kiadások</t>
  </si>
  <si>
    <t>Közüzemi díjak</t>
  </si>
  <si>
    <t>Vásárolt élelmezés</t>
  </si>
  <si>
    <t>Bérleti és lizingdíj</t>
  </si>
  <si>
    <t>Egyéb szolgáltatások</t>
  </si>
  <si>
    <t>Reklám és propaganda</t>
  </si>
  <si>
    <t>Fizetendő áfa</t>
  </si>
  <si>
    <t>Kamatkiadások</t>
  </si>
  <si>
    <t>Egyéb pénzügyi műv.kiadásai</t>
  </si>
  <si>
    <t>Egyéb dologi kiadások</t>
  </si>
  <si>
    <t>4.  Ellátottak pénzbeli juttatásai</t>
  </si>
  <si>
    <t>Települési támogatás</t>
  </si>
  <si>
    <t>5. Egyéb működési célú kiadások</t>
  </si>
  <si>
    <t>Önkormányzati működési kiadások  összesen:</t>
  </si>
  <si>
    <t>1.  Működési célú támogatások államháztartáson belülre</t>
  </si>
  <si>
    <t>Közoktatási Intézményfenntartó Társulás Pécsely  Óvoda fenntart támogatás</t>
  </si>
  <si>
    <t>2. Működési célú támogatások államháztartáson kívülre</t>
  </si>
  <si>
    <t>Tihany Iskoláért Alapítvány</t>
  </si>
  <si>
    <t>3. Működési célú visszatérítendő támogatások, kölcsönök nyújtása, törlesztése</t>
  </si>
  <si>
    <t>Egyéb működési célú kiadások összesen:</t>
  </si>
  <si>
    <t>I. BERUHÁZÁSOK</t>
  </si>
  <si>
    <t>II. FELÚJÍTÁSOK</t>
  </si>
  <si>
    <t>III. EGYÉB FELHALMOZÁSI KIADÁSOK</t>
  </si>
  <si>
    <t>IV. Finanszírozási kiadások összesen:</t>
  </si>
  <si>
    <r>
      <t xml:space="preserve">    </t>
    </r>
    <r>
      <rPr>
        <sz val="12"/>
        <color theme="1"/>
        <rFont val="Times New Roman"/>
        <family val="1"/>
        <charset val="238"/>
      </rPr>
      <t>1.1. Előző év költségvetési maradványának  igénybevétele működési célra</t>
    </r>
  </si>
  <si>
    <t xml:space="preserve">1. Működési bevételek </t>
  </si>
  <si>
    <t>2. Működési kiadások</t>
  </si>
  <si>
    <t xml:space="preserve"> Összes költségvetési működési bevétel:</t>
  </si>
  <si>
    <t xml:space="preserve"> Összes költségvetési működési kiadás: </t>
  </si>
  <si>
    <t xml:space="preserve"> Működési többlet: </t>
  </si>
  <si>
    <t xml:space="preserve"> Működési hiány: </t>
  </si>
  <si>
    <t>Költségvetési hiány belső finanszírozása működési célú</t>
  </si>
  <si>
    <t>Finanszírozási célú műveletek kiadásai működési célú</t>
  </si>
  <si>
    <t>Költségvetési hiány külső finanszírozása működési célú</t>
  </si>
  <si>
    <t>Összes működési bevétel:</t>
  </si>
  <si>
    <t>Összes működési kiadás</t>
  </si>
  <si>
    <t xml:space="preserve">1. Felhalmozási bevételek </t>
  </si>
  <si>
    <t xml:space="preserve">2. Felhalmozási kiadások </t>
  </si>
  <si>
    <t xml:space="preserve"> Összes költségvetési felhalmozási bevétel: </t>
  </si>
  <si>
    <t xml:space="preserve"> Összes költségvetési felhalmozási kiadás: </t>
  </si>
  <si>
    <t xml:space="preserve"> Felhalmozási többlet: </t>
  </si>
  <si>
    <t xml:space="preserve"> Felhalmozási hiány: </t>
  </si>
  <si>
    <t>Költségvetési hiány belső finanszírozása felhalmozási célú</t>
  </si>
  <si>
    <t>Finanszírozási célú műveletek kiadásai felhalmozási célú</t>
  </si>
  <si>
    <t>Költségvetési hiány külső finanszírozása felhalmozási célú</t>
  </si>
  <si>
    <t>Összes felhalmozási bevétel:</t>
  </si>
  <si>
    <t>Összes felhalmozási kiadás</t>
  </si>
  <si>
    <t>BEVÉTELEK</t>
  </si>
  <si>
    <t>KIADÁSOK</t>
  </si>
  <si>
    <t>Költségvetési működési bevételek</t>
  </si>
  <si>
    <t>Költségvetési működési kiadások</t>
  </si>
  <si>
    <t>Költségvetési felhalmozási bevételek</t>
  </si>
  <si>
    <t>Költségvetési felhalmozási kiadások</t>
  </si>
  <si>
    <t>Költségvetési többlet:</t>
  </si>
  <si>
    <t>Költségvetési hiány:</t>
  </si>
  <si>
    <t>Költségvetési hiány belső finanszírozása:</t>
  </si>
  <si>
    <t>Finanszírozási célú műveletek kiadásai összesen:</t>
  </si>
  <si>
    <t>Finanszírozási célú műveletek működési kiadásai</t>
  </si>
  <si>
    <t>Finanszírozási célú műveletek felhalmozási kiadásai</t>
  </si>
  <si>
    <t>Költségvetési hiány külső finanszírozása:</t>
  </si>
  <si>
    <t>Összes kiadás:</t>
  </si>
  <si>
    <t>1. Működési célú támogatások államháztartáson belülről</t>
  </si>
  <si>
    <t>1. Személyi juttatások</t>
  </si>
  <si>
    <t>2. Közhatalmi bevételek</t>
  </si>
  <si>
    <t>2. Munkaadót terhelő járulékok és szoc.hj. Adó</t>
  </si>
  <si>
    <t xml:space="preserve">3. Működési bevételek </t>
  </si>
  <si>
    <t>3. Dologi  kiadások</t>
  </si>
  <si>
    <t>4. Működési célú átvett pénzeszközök államháztartáson kivülről</t>
  </si>
  <si>
    <t>4. Ellátottak pénzbeli juttatásai</t>
  </si>
  <si>
    <t>5.1. Elvonások, befizetések</t>
  </si>
  <si>
    <t>5.2. Egyéb működési célú támogatások áh-n belülre</t>
  </si>
  <si>
    <t>5.4. Egyéb működési célú támogatások áh-n kívülre</t>
  </si>
  <si>
    <t>5.5. Működési célú visszatérítendő támogatások, kölcsönök nyújtása áh-n kívülre</t>
  </si>
  <si>
    <t>6. Pénzforgalom nélküli kiadások (tartalék)</t>
  </si>
  <si>
    <t>5. Költségvetési Maradvány</t>
  </si>
  <si>
    <t>7. Állami támogatás megelőlegezés visszafizetése</t>
  </si>
  <si>
    <t>8. Pénzeszk.bankbetétként elhelyezése</t>
  </si>
  <si>
    <t>6. Értékpapír kibocsátás, értékesítés</t>
  </si>
  <si>
    <t>9. Betét vásárlás</t>
  </si>
  <si>
    <t>7. Pénzeszk.bankbetétként elhelyezése</t>
  </si>
  <si>
    <t>1. Felhalmozási célú támogatások államháztartáson belülről</t>
  </si>
  <si>
    <t xml:space="preserve">1.1. Beruházások </t>
  </si>
  <si>
    <t xml:space="preserve">2. Felhalmozási bev.  </t>
  </si>
  <si>
    <t>1.2. Int.saját hatáskörű fejlesztések</t>
  </si>
  <si>
    <t>3. Felhalmozási célú átvett pénzeszközök</t>
  </si>
  <si>
    <t>2. Felújítások</t>
  </si>
  <si>
    <t>3. Egyéb felhalmozási kiadások</t>
  </si>
  <si>
    <t>3.1. Egyéb felhalmozási célú támogatások áh-n kívülre</t>
  </si>
  <si>
    <t>3.2. Egyéb felhalmozási célú támogatások áh-n belülre</t>
  </si>
  <si>
    <t>3.3. Felhalmozási célú visszatérítendő támogatások, kölcsönök nyújtása áh-n belülre</t>
  </si>
  <si>
    <t>3.3. Felhalmozási célú visszatérítendő támogatások, kölcsönök nyújtása áh-n kívülre</t>
  </si>
  <si>
    <t>4.Költségvetési maradvány</t>
  </si>
  <si>
    <t>4. Értékpapírok visszavásárlása</t>
  </si>
  <si>
    <t>5. Hitelek törlesztése</t>
  </si>
  <si>
    <t>5. Értékpapír kibocsátás, értékesítés</t>
  </si>
  <si>
    <t>6. Állami támogatás megelőlegezés visszafizetése</t>
  </si>
  <si>
    <t>6. Pénzeszk.bankbetétként elhelyezése</t>
  </si>
  <si>
    <t>TÖBBLET</t>
  </si>
  <si>
    <t>Költségvetési hiány belső fin. működési célú</t>
  </si>
  <si>
    <t>Költségvetési hiány külső fin. működési célú</t>
  </si>
  <si>
    <t>Működési bevételek</t>
  </si>
  <si>
    <t>1. Működési támogatások államháztartáson belülről</t>
  </si>
  <si>
    <t>Költségvetési felhalmozási kiadások kötelező feladatok szerinti bontásban</t>
  </si>
  <si>
    <t>Finanszírozási bevételek</t>
  </si>
  <si>
    <t>Finanszírozási kiadások</t>
  </si>
  <si>
    <t>Működési bevételek kiemelt előirányzatonként kötelező feladatok szerinti bontásban</t>
  </si>
  <si>
    <t>Működési kiadások kiemelt előirányzatonként kötelező feladatok szerinti bontásban</t>
  </si>
  <si>
    <t>Felhalmozási bevételek</t>
  </si>
  <si>
    <t xml:space="preserve">2. Felhalmozási bevételek </t>
  </si>
  <si>
    <t>3. Felhalmozási célú átvett pénzeszközök áh-n kívülről</t>
  </si>
  <si>
    <t>3. Egyéb felhalmozási célú kiadások</t>
  </si>
  <si>
    <t>3.1. Egyéb felhalmozási célú pénzeszköz átadás áh-n kívülre</t>
  </si>
  <si>
    <t>3.2. Egyéb felhalmozási célú pénzeszköz átadás áh-n belülre</t>
  </si>
  <si>
    <t>3.4. Felhalmozási célú visszatérítendő támogatások, kölcsönök nyújtása áh-n kívülre</t>
  </si>
  <si>
    <t>Költségvetési felhalmozási bevételek kötelező feladatok szerinti bontásban</t>
  </si>
  <si>
    <t>Felhalmozási bevételek kiemelt előirányzatonként kötelező feladatok szerinti bontásban</t>
  </si>
  <si>
    <t>Felhalmozási kiadások kiemelt előirányzatonként kötelező feladatok szerinti bontásban</t>
  </si>
  <si>
    <t>Költségvetési működési  bevételek önként vállalt feladatok szerinti bontásban</t>
  </si>
  <si>
    <t>Költségvetési működési kiadások önként vállalt feladatok szerinti bontásban</t>
  </si>
  <si>
    <t>Működési bevételek kiemelt előirányzatonként önként vállalt feladatok szerinti bontásban</t>
  </si>
  <si>
    <t>Működési kiadások kiemelt előirányzatonként önként vállalt feladatok szerinti bontásban</t>
  </si>
  <si>
    <t>Költségvetési felhalmozási bevételek önként vállalt feladatok szerinti bontásban</t>
  </si>
  <si>
    <t>Költségvetési felhalmozási kiadások önként vállalt feladatok szerinti bontásban</t>
  </si>
  <si>
    <t>Felhalmozási bevételek kiemelt előirányzatonként önként vállalt feladatok szerinti bontásban</t>
  </si>
  <si>
    <t>Felhalmozási kiadások kiemelt előirányzatonként önként vállalt feladatok szerinti bontásban</t>
  </si>
  <si>
    <t>Költségvetési működési  bevételek állami (államigazgatási) feladatok szerinti bontásban</t>
  </si>
  <si>
    <t>Költségvetési működési kiadások állami (államigazgatási) feladatok szerinti bontásban</t>
  </si>
  <si>
    <t>Működési bevételek kiemelt előirányzatonként állami (államigazgatási) feladatok szerinti bontásban</t>
  </si>
  <si>
    <t>Működési kiadások kiemelt előirányzatonként állami (államigazgatási)  feladatok szerinti bontásban</t>
  </si>
  <si>
    <t>Felhalmozási bevételek kiemelt előirányzatonként állami (államigazgatási)  feladatok szerinti bontásban</t>
  </si>
  <si>
    <t>Felhalmozási kiadások kiemelt előirányzatonként állami (államigazgatási)  feladatok szerinti bontásban</t>
  </si>
  <si>
    <t>1. Működési támogatások áhb</t>
  </si>
  <si>
    <t>4. Működési célú átvett pénzeszközök áhk</t>
  </si>
  <si>
    <t>Ktv-i működési  bevételek kötelező feladatok szerinti bontásban</t>
  </si>
  <si>
    <t>1. Felhalmozási célú támogatások áhb</t>
  </si>
  <si>
    <t>3. Felhalmozási célú átvett pénzeszközök áhk</t>
  </si>
  <si>
    <t>5.2. Egyéb működési célú támogatások áhb</t>
  </si>
  <si>
    <t>5.4. Egyéb működési célú támogatások áhk</t>
  </si>
  <si>
    <t>1. Felhalmozási célú tám.-k áhb</t>
  </si>
  <si>
    <t xml:space="preserve">Több éves kihatással járó döntésekből származó kötelezettségek célok szerint, </t>
  </si>
  <si>
    <t>S.sz.</t>
  </si>
  <si>
    <t xml:space="preserve">Kötelezettség jogcíme </t>
  </si>
  <si>
    <t>Kötelezettség-</t>
  </si>
  <si>
    <t>Tárgyéven túli köt. Összesen (6+7+8+9+10)</t>
  </si>
  <si>
    <t>Összesen (4+5+11)</t>
  </si>
  <si>
    <t xml:space="preserve">vállalás </t>
  </si>
  <si>
    <t xml:space="preserve">kifizetés </t>
  </si>
  <si>
    <t>2018.</t>
  </si>
  <si>
    <t>2019.</t>
  </si>
  <si>
    <t xml:space="preserve">éve 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</si>
  <si>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</si>
  <si>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</si>
  <si>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</si>
  <si>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</si>
  <si>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</si>
  <si>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</si>
  <si>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</si>
  <si>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</si>
  <si>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</si>
  <si>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</si>
  <si>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</si>
  <si>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</si>
  <si>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Működési célú hitel-törlesztés</t>
  </si>
  <si>
    <t>(tőke + kamat )</t>
  </si>
  <si>
    <t>Felhalmozási célú hitel-törlesztés</t>
  </si>
  <si>
    <t xml:space="preserve">(tőke + kamat) </t>
  </si>
  <si>
    <t>hitel összesen</t>
  </si>
  <si>
    <t>kamat összesen</t>
  </si>
  <si>
    <t>kezességvállalás: hitelek összesen</t>
  </si>
  <si>
    <t>kezességvállalás: hitelkamatok össz.</t>
  </si>
  <si>
    <t>Fejlesztés feladatonként</t>
  </si>
  <si>
    <t>Összesen: (1+4+9)</t>
  </si>
  <si>
    <t>2020.</t>
  </si>
  <si>
    <t>Az Önkormányzat adósságállományának alakulása</t>
  </si>
  <si>
    <t>Sorszám</t>
  </si>
  <si>
    <t>Felvétel</t>
  </si>
  <si>
    <t xml:space="preserve">Lejárat </t>
  </si>
  <si>
    <t xml:space="preserve">Hitel jellege </t>
  </si>
  <si>
    <t>éve</t>
  </si>
  <si>
    <t>BELFÖLDI HITELÁLLOMÁNY</t>
  </si>
  <si>
    <t>Működési célú hitel állomány + kamat</t>
  </si>
  <si>
    <t xml:space="preserve">Hitel összesen </t>
  </si>
  <si>
    <t xml:space="preserve">Kamat összesen </t>
  </si>
  <si>
    <t>Felhalmozási célú hitel állomány+kamat</t>
  </si>
  <si>
    <t>Hitel összesen (7-10)</t>
  </si>
  <si>
    <t>Kamat összesen (12-15)</t>
  </si>
  <si>
    <t>Összesen: (1+6)</t>
  </si>
  <si>
    <t>KÜLFÖLDI HITELÁLLOMÁNY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</si>
  <si>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</si>
  <si>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</si>
  <si>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</si>
  <si>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</si>
  <si>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</si>
  <si>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</si>
  <si>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</si>
  <si>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</si>
  <si>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</si>
  <si>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</si>
  <si>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</si>
  <si>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</si>
  <si>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</si>
  <si>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</si>
  <si>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</si>
  <si>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Összesen: (18+23)</t>
  </si>
  <si>
    <t>28.</t>
  </si>
  <si>
    <t>Összesen: (17+32)</t>
  </si>
  <si>
    <t>Az önkormányzat által adott közvetett támogatások</t>
  </si>
  <si>
    <t xml:space="preserve">Bevételi jogcím </t>
  </si>
  <si>
    <t>Intézmények,</t>
  </si>
  <si>
    <t xml:space="preserve">Kedvezmény nélkül </t>
  </si>
  <si>
    <t xml:space="preserve">Kedvezmények </t>
  </si>
  <si>
    <t>adónemek</t>
  </si>
  <si>
    <t>elérhető</t>
  </si>
  <si>
    <t>összege</t>
  </si>
  <si>
    <t>Ellátottak térítési díjának ill. kártérítésének méltányossági alapon történő elengedésének összege</t>
  </si>
  <si>
    <t>Lakosság részére nyújtott lakásépítéshez, lakásfelújításhoz nyújtott kölcsönök elengedésének összege</t>
  </si>
  <si>
    <t>Helyi adónál, gépjárműadónál biztosított kedvezmény, mentesség összege</t>
  </si>
  <si>
    <t>Iparűzési adó</t>
  </si>
  <si>
    <t>Talajterhelési díj</t>
  </si>
  <si>
    <t>Gépjárműadó</t>
  </si>
  <si>
    <t>Helyiségek, eszközök hasznosításából származó bevételből nyújtott kedvezmény, mentesség összege</t>
  </si>
  <si>
    <t>egyéb nyújtott kedvezmény vagy kölcsön elengedésének összege</t>
  </si>
  <si>
    <t>Összesen :</t>
  </si>
  <si>
    <t>Sorsz.</t>
  </si>
  <si>
    <t>Az önkormányzat adósságot keletkeztető ügyletből származó tárgyévi összes fizetési kötelezettsége az adósságot keletkeztető ügylet futamidejének végéig egyik évben sem haladja meg az önkormányzat adott évi saját bevételeinek 50%-át.</t>
  </si>
  <si>
    <t>2018. év terv</t>
  </si>
  <si>
    <t>1. Helyi adó bevétel</t>
  </si>
  <si>
    <t>2. Vagyon és vagyonértékű jog értékesítéséből származó bevétel</t>
  </si>
  <si>
    <t>3. Osztalék, koncessziós díj és hozambevétel,</t>
  </si>
  <si>
    <t>4. tárgyi eszköz és immateriális jószág, részvény, részesedés, vállalalat értékesítésből vagy privatizációból származó bevétel</t>
  </si>
  <si>
    <t>5. Bírság, pótlék- és díjbevétel</t>
  </si>
  <si>
    <t>6. Kezességvállalással kapcsolatos megtérülés</t>
  </si>
  <si>
    <t>Összesen:</t>
  </si>
  <si>
    <t>az önkormányzat adott évi saját bevételeinek 50%-a</t>
  </si>
  <si>
    <t>futamidő kezdete</t>
  </si>
  <si>
    <t>2019. év terv</t>
  </si>
  <si>
    <t>Önkormányzati ingatlanvagyon</t>
  </si>
  <si>
    <t>Átvezetések</t>
  </si>
  <si>
    <t>Beemelés</t>
  </si>
  <si>
    <t>Üzleti</t>
  </si>
  <si>
    <t>Korlátozottan forgalomképes</t>
  </si>
  <si>
    <t>Forgalomképtelen</t>
  </si>
  <si>
    <t>Ebből: nemzetgazdasági szempontból kiemelt jelentőségű befektetett eszközök</t>
  </si>
  <si>
    <t>Ssz.</t>
  </si>
  <si>
    <t>Előző év</t>
  </si>
  <si>
    <t>Tárgyév</t>
  </si>
  <si>
    <t>Bruttó</t>
  </si>
  <si>
    <t>Nettó</t>
  </si>
  <si>
    <t>Eszközök</t>
  </si>
  <si>
    <t>állományi érték</t>
  </si>
  <si>
    <t>A.) Nemzeti vagyonba tartozó befektetett eszközök</t>
  </si>
  <si>
    <t>01.</t>
  </si>
  <si>
    <t>I. Immateriális javak</t>
  </si>
  <si>
    <t>1.1. Forgalomképtelen immateriális javak</t>
  </si>
  <si>
    <t>02.</t>
  </si>
  <si>
    <t>1.2. Korlátozottan forgalomképes immateriális javak</t>
  </si>
  <si>
    <t>03.</t>
  </si>
  <si>
    <t>1.3. Üzleti  immateriális javak</t>
  </si>
  <si>
    <t>04.</t>
  </si>
  <si>
    <t>II. Tárgyi eszközök</t>
  </si>
  <si>
    <t>05.</t>
  </si>
  <si>
    <t>1.Ingatlanok és kapcsolódó vagyoni értékű jogok</t>
  </si>
  <si>
    <t>06.</t>
  </si>
  <si>
    <t>1.1 Forgalomképtelen ingatlanok és kapcsolódó vagyoni értékű jogok</t>
  </si>
  <si>
    <t>07.</t>
  </si>
  <si>
    <t>Ebből :nemzetgazdasági szempontból kiemelt jelentőségű ingatlanok</t>
  </si>
  <si>
    <t>1.2. Korlátozottan forgalomképes ingatlanok és kapcsolódó vagyoni értékű jogok</t>
  </si>
  <si>
    <t>1.3. Üzleti ingatlanok és kapcsolódó vagyoni értékű jogok</t>
  </si>
  <si>
    <t>2. Gépek,berendezések, felszerelések, járművek</t>
  </si>
  <si>
    <t>2.1. Forgalomképtelen gépek,berendezések, felsz., járművek</t>
  </si>
  <si>
    <t>2.2. Korlátozottan forgalomképes gépek,berendezések, felszerelések, járművek</t>
  </si>
  <si>
    <t>2.3. Üzleti gépek,berendezések, felsz., járművek</t>
  </si>
  <si>
    <t>29.</t>
  </si>
  <si>
    <t>3. Tenyészállatok</t>
  </si>
  <si>
    <t>30.</t>
  </si>
  <si>
    <t>4. Beruházások, felújítások</t>
  </si>
  <si>
    <t>31.</t>
  </si>
  <si>
    <t>4.1. Forgalomképtelen eszköz létesítésére irányuló beruházások, felújítások</t>
  </si>
  <si>
    <t>32.</t>
  </si>
  <si>
    <t>Ebből :nemzetgazdasági szempontból kiemelt jelentőségű beruházások, felújítások</t>
  </si>
  <si>
    <t>33.</t>
  </si>
  <si>
    <t>4.2. Korlátozottan forgalomképes eszköz létesítésére irányuló beruházások, felújítások</t>
  </si>
  <si>
    <t>34.</t>
  </si>
  <si>
    <t>4.3. Üzleti eszköz létesítésére irányuló beruházások, felújítások</t>
  </si>
  <si>
    <t>35.</t>
  </si>
  <si>
    <t>5. Tárgyi eszközök értékhelyesbítése</t>
  </si>
  <si>
    <t>36.</t>
  </si>
  <si>
    <t>III. Befektetett pénzügyi eszközök</t>
  </si>
  <si>
    <t>37.</t>
  </si>
  <si>
    <t>1. Tartós részesedés</t>
  </si>
  <si>
    <t>38.</t>
  </si>
  <si>
    <t>1.1.Forgalomképtelen tartós részesedés</t>
  </si>
  <si>
    <t>39.</t>
  </si>
  <si>
    <t>Ebből: nemzetgazdasági szempontból kiemelt jelentőségűtartós részesedés</t>
  </si>
  <si>
    <t>40.</t>
  </si>
  <si>
    <t>1.2.  Korlátozottan forg.képes tartós részesedés</t>
  </si>
  <si>
    <t>41.</t>
  </si>
  <si>
    <t>1.3. Üzleti tartós részesedések</t>
  </si>
  <si>
    <t>42.</t>
  </si>
  <si>
    <t>2. Tartós hitelviszonyt mentestesítő értékpapírok korlátozottan forgalomképes</t>
  </si>
  <si>
    <t>43.</t>
  </si>
  <si>
    <t>3. Befektetett pénzügyi eszközök értékhelyesbítése</t>
  </si>
  <si>
    <t>44.</t>
  </si>
  <si>
    <t>IV. Koncesszióba, vagyonkezelésbe adott eszközök</t>
  </si>
  <si>
    <t>45.</t>
  </si>
  <si>
    <t>1. Koncesszióba, vagyonkezelésbe adott eszközök</t>
  </si>
  <si>
    <t>46.</t>
  </si>
  <si>
    <t>1.1. Koncesszióba, vagyonkezelésbe adott forgalomképtelen eszközök</t>
  </si>
  <si>
    <t>47.</t>
  </si>
  <si>
    <t>Ebből: nemzetgazdasági szempontból kiemelt jelentőségű koncesszióba, vagyonkezelésbe adott eszközök</t>
  </si>
  <si>
    <t>48.</t>
  </si>
  <si>
    <t>1.2. Koncesszióba, vagyonkezelésbe adott korlátozottan forgalomképes eszközök</t>
  </si>
  <si>
    <t>49.</t>
  </si>
  <si>
    <t>1.3. Koncesszióba, vagyonkezelésbe adott  üzleti eszközök</t>
  </si>
  <si>
    <t>50.</t>
  </si>
  <si>
    <t>2. Koncesszióba, vagyonkezelésbe adott eszközök értékhelyesbítése</t>
  </si>
  <si>
    <t>51.</t>
  </si>
  <si>
    <t xml:space="preserve">B) Nemzeti vagyonba tartozó forgóeszközök </t>
  </si>
  <si>
    <t>52.</t>
  </si>
  <si>
    <t>I. Készletek</t>
  </si>
  <si>
    <t>53.</t>
  </si>
  <si>
    <t xml:space="preserve">II. Értékpapírok </t>
  </si>
  <si>
    <t>54.</t>
  </si>
  <si>
    <t>1. Tartós részesedések</t>
  </si>
  <si>
    <t>55.</t>
  </si>
  <si>
    <t>2. Forgatási célú hitelviszonyt megtestesítő értékpapírok</t>
  </si>
  <si>
    <t>56.</t>
  </si>
  <si>
    <t>C.) Pénzeszközök</t>
  </si>
  <si>
    <t>57.</t>
  </si>
  <si>
    <t>I. Lekötött bankbetétek</t>
  </si>
  <si>
    <t>58.</t>
  </si>
  <si>
    <t>1. Éven túli lejáratú forint lekötött bankbetétek</t>
  </si>
  <si>
    <t>59.</t>
  </si>
  <si>
    <t>2. Éven túli lejáratú deviza lekötött bankbetétek</t>
  </si>
  <si>
    <t>60.</t>
  </si>
  <si>
    <t>II. Pénztárak, csekkek, betétkönyvek</t>
  </si>
  <si>
    <t>61.</t>
  </si>
  <si>
    <t>III. Forintszámlák</t>
  </si>
  <si>
    <t>62.</t>
  </si>
  <si>
    <t>IV. Devizaszámlák</t>
  </si>
  <si>
    <t>63.</t>
  </si>
  <si>
    <t>D.) Követelések</t>
  </si>
  <si>
    <t>64.</t>
  </si>
  <si>
    <t>I. Költségvetési évben esedékes követelések</t>
  </si>
  <si>
    <t>65.</t>
  </si>
  <si>
    <t>II. Költségvetési évet követően esedékes követelések</t>
  </si>
  <si>
    <t>66.</t>
  </si>
  <si>
    <t>III. Követelés jellegű sajátos elszámolások</t>
  </si>
  <si>
    <t>67.</t>
  </si>
  <si>
    <t>E.) Egyéb eszközoldali sajátos elszámolások</t>
  </si>
  <si>
    <t>68.</t>
  </si>
  <si>
    <t>I. December havi illetmények, munkabérek elsz.</t>
  </si>
  <si>
    <t>69.</t>
  </si>
  <si>
    <t>II. Utalványok, bérletek és más hasonló, készpénzt-helyettesítő fizetési eszköznek nem minősülő eszk.elsz.</t>
  </si>
  <si>
    <t>70.</t>
  </si>
  <si>
    <t>F.) Aktív időbeli elhatárolások</t>
  </si>
  <si>
    <t>71.</t>
  </si>
  <si>
    <t>1. Eredményszemléletű bevételek aktív időbeli elhatárolása</t>
  </si>
  <si>
    <t>72.</t>
  </si>
  <si>
    <t>2. Költségek, ráfordítások aktív időbeli elhatárolása</t>
  </si>
  <si>
    <t>73.</t>
  </si>
  <si>
    <t>3. Halasztott ráfordítások</t>
  </si>
  <si>
    <t>74.</t>
  </si>
  <si>
    <t xml:space="preserve">Eszközök összesen: </t>
  </si>
  <si>
    <t>75.</t>
  </si>
  <si>
    <t xml:space="preserve">Könyvviteli mérlegen kívüli eszközök </t>
  </si>
  <si>
    <t>1. "0"-ra leírt, de használatban lévő eszközök állománya</t>
  </si>
  <si>
    <t>2. használatban lévő kisértékű immateriális javak, tárgyi eszközök, készletek</t>
  </si>
  <si>
    <t>3. Államháztartáson belüli vagyonkezelésbe adott eszközök</t>
  </si>
  <si>
    <t>4. Bérbe vett befektetett eszközök</t>
  </si>
  <si>
    <t>5. Letétbe, bizományba. üzemeltetésre átvett befektetett eszközök</t>
  </si>
  <si>
    <t>6. Bérbe vett készletek</t>
  </si>
  <si>
    <t>7. Letétbe, bizományba átvett készletek</t>
  </si>
  <si>
    <t>8. Kulturális javak és régészeti leletek</t>
  </si>
  <si>
    <t>08.</t>
  </si>
  <si>
    <t>9.Támogatási célú előlegekkel kapcsolatos elszámolási követelések</t>
  </si>
  <si>
    <t>09.</t>
  </si>
  <si>
    <t>10. Egyéb függő követelések</t>
  </si>
  <si>
    <t>11. Biztos (jövőbeni) követelések</t>
  </si>
  <si>
    <t xml:space="preserve">   </t>
  </si>
  <si>
    <t>Sor-</t>
  </si>
  <si>
    <t>Források</t>
  </si>
  <si>
    <t>szám</t>
  </si>
  <si>
    <t xml:space="preserve">G) Saját tőke </t>
  </si>
  <si>
    <t>76.</t>
  </si>
  <si>
    <t>I. Nemzeti vagyon induláskori értéke</t>
  </si>
  <si>
    <t>77.</t>
  </si>
  <si>
    <t>II. Nemzeti vagyon változásai</t>
  </si>
  <si>
    <t>78.</t>
  </si>
  <si>
    <t>III. Egyéb eszközök induláskori értéke és változásai</t>
  </si>
  <si>
    <t>79.</t>
  </si>
  <si>
    <t>IV. Felhalmozott eredmény</t>
  </si>
  <si>
    <t>80.</t>
  </si>
  <si>
    <t>V. Eszközök értékhelybítésének forrása</t>
  </si>
  <si>
    <t>81.</t>
  </si>
  <si>
    <t>VI. Mérleg szerinti eredmény</t>
  </si>
  <si>
    <t>82.</t>
  </si>
  <si>
    <t>H) Kötelezettségek</t>
  </si>
  <si>
    <t>83.</t>
  </si>
  <si>
    <t>I. Kölségvetési évben esedékes kötelezettségek</t>
  </si>
  <si>
    <t>84.</t>
  </si>
  <si>
    <t>II. Költségvetési évet követően esedékes kötelezettségek</t>
  </si>
  <si>
    <t>85.</t>
  </si>
  <si>
    <t>III. Kötelezettségjellegű sajátos elszámolások</t>
  </si>
  <si>
    <t>86.</t>
  </si>
  <si>
    <t>I) Kincstári számlavezetéssel kapcsolatos elszámolások</t>
  </si>
  <si>
    <t>87.</t>
  </si>
  <si>
    <t>J) Passzív időbeli elhatárolások</t>
  </si>
  <si>
    <t>88.</t>
  </si>
  <si>
    <t>Források összesen:</t>
  </si>
  <si>
    <t>89.</t>
  </si>
  <si>
    <t>Könyvviteli mérlegen kívüli függő kötelezettségek</t>
  </si>
  <si>
    <t>1. Kezességgel-, garanciavállalással kapcsolatos függő kötelezettségek</t>
  </si>
  <si>
    <t>2. Peres ügyekkel kapcsolatos függő kötelezettségek</t>
  </si>
  <si>
    <t>3. El nem ismert tartozások</t>
  </si>
  <si>
    <t>4. Támogatási célú előlegekkel kapcsolatos elszámolási kötelezettségek</t>
  </si>
  <si>
    <t>5. Egyéb függő kötelezettségek</t>
  </si>
  <si>
    <t>Immateriális javak</t>
  </si>
  <si>
    <t>Ingatlanok és kapcsolódó vagyoni értékű jogok</t>
  </si>
  <si>
    <t>Gépek, berendezések, felszerelések, járművek</t>
  </si>
  <si>
    <t>Tenyészállatok</t>
  </si>
  <si>
    <t>Beruházások és felújítások</t>
  </si>
  <si>
    <t>Koncesszióba, vagyonkezelésbe adott eszközök</t>
  </si>
  <si>
    <t>Összesen (=3+4+5+6+7+8)</t>
  </si>
  <si>
    <t>Tárgyévi nyitó állomány (előző évi záró állomány)</t>
  </si>
  <si>
    <t>Beruházásokból, felújításokból aktivált érték</t>
  </si>
  <si>
    <t>Egyéb növekedés</t>
  </si>
  <si>
    <t>Összes növekedés  (=02+…+07)</t>
  </si>
  <si>
    <t>Összes csökkenés (=09+…+13)</t>
  </si>
  <si>
    <t>Bruttó érték összesen (=01+08-14)</t>
  </si>
  <si>
    <t>Terv szerinti értékcsökkenés nyitó állománya</t>
  </si>
  <si>
    <t>Terv szerinti értékcsökkenés növekedése</t>
  </si>
  <si>
    <t>Terv szerinti értékcsökkenés záró állománya  (=16+17-18)</t>
  </si>
  <si>
    <t>Értékcsökkenés összesen (=19+23)</t>
  </si>
  <si>
    <t>Eszközök nettó értéke (=15-24)</t>
  </si>
  <si>
    <t>26</t>
  </si>
  <si>
    <t>Teljesen (0-ig) leírt eszközök bruttó értéke</t>
  </si>
  <si>
    <t>Székhely</t>
  </si>
  <si>
    <t>100%-os önkormányzati részesedés</t>
  </si>
  <si>
    <t>összesen:</t>
  </si>
  <si>
    <t>75% feletti önkormányzati részesedés</t>
  </si>
  <si>
    <t>50% feletti önkormányzati részesedés</t>
  </si>
  <si>
    <t>25% feletti önkormányzati részesedés</t>
  </si>
  <si>
    <t>25% alatti önkormányzati részesedés</t>
  </si>
  <si>
    <t>Bakonykarszt Zrt.</t>
  </si>
  <si>
    <t>8200. Veszprém, Pápai u. 41.</t>
  </si>
  <si>
    <t>8800. Nagykanizsa, Csengery u. 9.</t>
  </si>
  <si>
    <t>Részesedések mindösszesen:</t>
  </si>
  <si>
    <t>Kárpótlási jegyek</t>
  </si>
  <si>
    <t>Mindösszesen:</t>
  </si>
  <si>
    <t>Pénzkészlet tárgyidőszak elején</t>
  </si>
  <si>
    <t>Költségvetési bevételek                                                                                         (+)</t>
  </si>
  <si>
    <t>Finanszírozási kiadások                                                                                         (-)</t>
  </si>
  <si>
    <t>Sajátos  elszámolások                                                                                          (+/-)</t>
  </si>
  <si>
    <t>Pénzkészlet tárgyidőszak végén</t>
  </si>
  <si>
    <t>Finanszírozási bevételek    (kivéve maradvány igénybevétel)                                   (+)</t>
  </si>
  <si>
    <t>Költségvetési kiadások                                                                                          (-)</t>
  </si>
  <si>
    <t>Kapott előlegek                                                                                                   (+/-)</t>
  </si>
  <si>
    <t>A központi költségvetésből támogatásként rendelkezésre bocsátott összeg</t>
  </si>
  <si>
    <t>Az önkormányzat által az adott célra ténylegesen felhasznált összeg</t>
  </si>
  <si>
    <t>Az önkormányzat által fel nem használt, de a következő évben jogszerűen felhasználható összeg</t>
  </si>
  <si>
    <t>Eltérés (=3-4-5)</t>
  </si>
  <si>
    <t>Költségvetési törvény alapján feladatátvétellel/feladatátadással korrigált támogatás</t>
  </si>
  <si>
    <t>Támogatás évközi változása - Május 15.</t>
  </si>
  <si>
    <t>Tényleges támogatás</t>
  </si>
  <si>
    <t>Évvégi eltérés (+,-) mutatószám szerinti támogatás (=6-(3+4+5))</t>
  </si>
  <si>
    <t>A 05. űrlap alapján a támogatási jogcímhez kapcsolódó kormányzati funkció szerinti kiadások összege</t>
  </si>
  <si>
    <t>Az önkormányzat által az adott célra december 31-ig ténylegesen felhasznált összeg</t>
  </si>
  <si>
    <t>Többlettámogatás (ha a 7-6+9 &gt;0, akkor 7-6+9; egyébként 0)</t>
  </si>
  <si>
    <t>Visszafizetési kötelezettség (ha a 7-6+9 &lt;0, akkor 7-6+9 abszolútértéke; egyébként 0)</t>
  </si>
  <si>
    <t>Az éves központi költségvetésből támogatásként rendelkezésre bocsátott összeg</t>
  </si>
  <si>
    <t>Az önkormányzat  által az adott célra ténylegesen felhasznált összeg 2014-ben</t>
  </si>
  <si>
    <t>Az önkormányzat  által az adott célra ténylegesen felhasznált összeg 2015-ben</t>
  </si>
  <si>
    <t>Az önkormányzat  által az adott célra ténylegesen felhasznált összeg 2016-ban</t>
  </si>
  <si>
    <t>Az önkormányzat  által az adott célra ténylegesen felhasznált összeg 2017-ben</t>
  </si>
  <si>
    <t>Az önkormányzat  által az adott célra ténylegesen felhasznált összeg 2018-ban</t>
  </si>
  <si>
    <t>Az önkormányzat  által 2016. december 31-éig fel nem használt, de a 2018. december 31-éig jogszerűen felhasználható összeg  (=3-4-5-6-7-8)</t>
  </si>
  <si>
    <t>Visszafizetési kötelezettség [=3-(4+…+9)]</t>
  </si>
  <si>
    <t>A Magyarország 2014. évi központi költségvetéséről szóló 2013. évi CCXXX. törvény 3. melléklet 10. a) pontja szerinti, az adósságkonszolidációban részt nem vett települési önkormányzatok fejlesztéseinek támogatása</t>
  </si>
  <si>
    <t>A Magyarország 2016. évi központi költségvetéséről szóló 2015. évi C. törvény 3. melléklet II. 8 pontja szerinti, az adósságkonszolidációban nem részesült települési önkormányzatok fejlesztéseinek támogatása</t>
  </si>
  <si>
    <t>Érték (Ft)</t>
  </si>
  <si>
    <t>Közvetített szolgáltatások</t>
  </si>
  <si>
    <t>Imateriális javak beszerzése</t>
  </si>
  <si>
    <t>Ingatlanok beszerzése, létesítése</t>
  </si>
  <si>
    <t xml:space="preserve"> 1.5. Helyi önk. működési célú költségvetési támogatásai és kiegészítő támogatásai</t>
  </si>
  <si>
    <t>2. Költségvetési hiány külső finanszírozására szolgáló finanszírozási célú műveletek bevételei</t>
  </si>
  <si>
    <t xml:space="preserve">8. Állami támogatás megelőlegezés </t>
  </si>
  <si>
    <t>BEVÉTELEK ÉS KIADÁSOK MÉRLEGE 
KÖTELEZŐ ÉS ÖNKÉNT VÁLLALT FELADATOK BONTÁSÁBAN 
2017. ÉV</t>
  </si>
  <si>
    <t>Ktv-i működési kiadások kötelező feladatok szerinti bontásban</t>
  </si>
  <si>
    <t>2020. év terv</t>
  </si>
  <si>
    <t>A/I/2 Szellemi termékek</t>
  </si>
  <si>
    <t>A/I Immateriális javak (=A/I/1+A/I/2+A/I/3)</t>
  </si>
  <si>
    <t>H/II/7 Költségvetési évet követően esedékes kötelezettségek felújításokra</t>
  </si>
  <si>
    <t>Immateriális javak beszerzése, nem aktivált beruházások</t>
  </si>
  <si>
    <t>Egyéb csökkenés</t>
  </si>
  <si>
    <t>évenkénti bontásban (Ft)</t>
  </si>
  <si>
    <t>2021.</t>
  </si>
  <si>
    <t>bevétel  Ft</t>
  </si>
  <si>
    <t>Ft</t>
  </si>
  <si>
    <t>Tárgyi időszak (Ft)</t>
  </si>
  <si>
    <t>Előző időszak (Ft)</t>
  </si>
  <si>
    <t>Balatonfüredi Közoktatási Intézményfenntartó Társulás Pécsely  Óvoda fenntart támogatás</t>
  </si>
  <si>
    <t>Balatonfüredi közös Önkormányzati Hivatal</t>
  </si>
  <si>
    <t>Balatonfüredi Többcélú Társulás</t>
  </si>
  <si>
    <t>lejárat, eszközök bel- és külföldi hitelezők szerinti bontásban (Ft-ban)</t>
  </si>
  <si>
    <t>állományi érték (Ft)</t>
  </si>
  <si>
    <t xml:space="preserve"> Kimutatás az immateriális javak, tárgyi eszközök koncesszióba, vagyonkezelésbe adott eszközök állományának alakulásáról (Ft)</t>
  </si>
  <si>
    <t>Összeg (Ft)</t>
  </si>
  <si>
    <t>Adósságkonszolidációban részt nem vett önkormányzatok támogatásának több éves elszámolása (Ft)</t>
  </si>
  <si>
    <t>FELHALMOZÁSI KIADÁSOK ÖSSZESEN (I+II+III)</t>
  </si>
  <si>
    <t>IV. FINANSZÍROZÁSI KIADÁSOK</t>
  </si>
  <si>
    <t>A HELYI ÖNKORMÁNYZAT TULAJDONÁBAN ÁLLÓ GAZDÁLKODÓ SZERVEZETEK MŰKÖDÉSÉBŐL SZÁRMAZÓ KÖTELEZETTSÉGEK</t>
  </si>
  <si>
    <t>Kötelezettség a részesedés arányában    2017.12.31.</t>
  </si>
  <si>
    <t>A/III/1b - ebből: tartós részesedések nem pénzügyi vállalkozásban</t>
  </si>
  <si>
    <t>D/III1 Adott előlegek (=D/III/1a+…+D/III/1/f)</t>
  </si>
  <si>
    <t>D/III/1/f - ebből: túlfizetések, téves és visszajáró kifizetések</t>
  </si>
  <si>
    <t>E/II/2 Más fizetendő általános forgalmi adó</t>
  </si>
  <si>
    <t>E/II Fizetendő általános forgalmi adó elszámolása (=E/II/1+…+E/II/2)</t>
  </si>
  <si>
    <t>H/II/6 Költségvetési évet követően esedékes kötelezettségek beruházásokra</t>
  </si>
  <si>
    <t xml:space="preserve">   6.1 Gyermekvédelmi támogatás</t>
  </si>
  <si>
    <t xml:space="preserve">   6.3 Közfoglalkoztatási támogatás</t>
  </si>
  <si>
    <t xml:space="preserve">      1.1. Építményadó</t>
  </si>
  <si>
    <t xml:space="preserve">      1.2. Magánszemélyek kommunális adója</t>
  </si>
  <si>
    <t>9. Biztosító által fizetett kártérítés</t>
  </si>
  <si>
    <t>Karbantartási, kisjavítási szolgáltatások</t>
  </si>
  <si>
    <t>Egyéb kommunikációs szolgáltatások</t>
  </si>
  <si>
    <t>Informatikai szolgáltatások igénybevétele</t>
  </si>
  <si>
    <t>Üzemeltetési anyagok beszerzése</t>
  </si>
  <si>
    <t>Szakmai anyagok beszerzése</t>
  </si>
  <si>
    <t>Szakmai tevékenységet segítő szolgáltatások</t>
  </si>
  <si>
    <t>BURSA Hungarica ösztöndíj átutalás</t>
  </si>
  <si>
    <t>Pénzeszköz átadás védőnői szolgálatra</t>
  </si>
  <si>
    <t>Pénzeszköz átadás fogorvosi szolgálatra</t>
  </si>
  <si>
    <t>Balatonfüredi Önkormányzati Tűzoltóság</t>
  </si>
  <si>
    <t xml:space="preserve">     Új telkek közművesítése</t>
  </si>
  <si>
    <t xml:space="preserve">     Buszmegálló létesítése</t>
  </si>
  <si>
    <t>Informatikai eszközök beszerzése</t>
  </si>
  <si>
    <t>Egyéb tárgyi eszköz beszerzése, létesítése</t>
  </si>
  <si>
    <t xml:space="preserve">     Kisértékű tárgyi eszközök</t>
  </si>
  <si>
    <t xml:space="preserve">     Könyvbeszerzés könyvtárba</t>
  </si>
  <si>
    <t xml:space="preserve">     Víziszínpad felújítása</t>
  </si>
  <si>
    <t xml:space="preserve">     Kultúrház felújítása</t>
  </si>
  <si>
    <t xml:space="preserve">     Keresztfa utcai árok felújítása</t>
  </si>
  <si>
    <t xml:space="preserve">     Pécselyi iskola tető felújítása</t>
  </si>
  <si>
    <t>Hiány, selejtezés, megsemmisülés</t>
  </si>
  <si>
    <t>Közvil Zrt.</t>
  </si>
  <si>
    <t>Balatongáz Kft.</t>
  </si>
  <si>
    <t>Kommunális adó</t>
  </si>
  <si>
    <t>AZ ÖNKORMÁNYZAT MÉRLEGE 2018. ÉV</t>
  </si>
  <si>
    <t>AZ ÖNKORMÁNYZAT EREDMÉNYKIMUTATÁSA 2018. ÉV</t>
  </si>
  <si>
    <t>AZ ÖNKORMÁNYZAT MARADVÁNYKIMUTATÁSA 2018. ÉV</t>
  </si>
  <si>
    <t>AZ ÖNKORMÁNYZAT 2018. ÉVI KÖLTSÉGVETÉSÉNEK FŐÖSSZESÍTŐJE</t>
  </si>
  <si>
    <t>D/I/4b - ebből: költségvetési évben esedékes követelések tulajdonosi bevételekre</t>
  </si>
  <si>
    <t>D/II/3d - ebből: költségvetési évet követően esedékes követelések vagyoni típusú adókra</t>
  </si>
  <si>
    <t>D/II/3e - ebből: költségvetési évet követően esedékes követelések termékek és szolgáltatások adóira</t>
  </si>
  <si>
    <t>D/II/3 Költségvetési évet követően esedékes követelések közhatalmi bevételre (=D/II/3a+…+D/II/3f)</t>
  </si>
  <si>
    <t>D/I Költségvetési évet követően esedékes követelések (=D/II/1+…+D/II/8)</t>
  </si>
  <si>
    <t>D/III/1d - ebből: igénybevett szolgáltatásokra adott előlegek</t>
  </si>
  <si>
    <t>J/1 Eredményszemléletű bevételek passzív időbeli elhatárolása</t>
  </si>
  <si>
    <t>2018. évi eredeti előirányzat</t>
  </si>
  <si>
    <t>2018. évi módosított előirányzat IV.</t>
  </si>
  <si>
    <t>2018. évi teljesítés</t>
  </si>
  <si>
    <t>AZ ÖNKORMÁNYZAT KIADÁSAI 2018. ÉV</t>
  </si>
  <si>
    <t>TÁMOGATÁSOK 2018. ÉV</t>
  </si>
  <si>
    <t>EFOP - Egyéb szolgáltatások</t>
  </si>
  <si>
    <t>EFOP - Működési célú előzetesen felszámított ÁFA</t>
  </si>
  <si>
    <t>Működési célú előzetesen felszámított ÁFA</t>
  </si>
  <si>
    <t>1. Egyéb működési célú támogatások áh-n belülre</t>
  </si>
  <si>
    <t>2. Egyéb működési célú támogatások áh-n kívülre</t>
  </si>
  <si>
    <t>3. Állami támogatás visszafizetése elszámolás alapján</t>
  </si>
  <si>
    <t>FELHALMOZÁSI KIADÁSOK 2018. ÉV</t>
  </si>
  <si>
    <t xml:space="preserve">    Rendezési terv felülvizsgálat</t>
  </si>
  <si>
    <t xml:space="preserve">     Új telkek áramellátás kiépítése</t>
  </si>
  <si>
    <t xml:space="preserve">     Számítógép, nyomtató beszerzés </t>
  </si>
  <si>
    <t xml:space="preserve">     Falubusz nyári gumigarnitúra vásárlás</t>
  </si>
  <si>
    <t xml:space="preserve">     Eszközbeszerzés könyvtárba</t>
  </si>
  <si>
    <t xml:space="preserve">     Magassági ágvágó</t>
  </si>
  <si>
    <t xml:space="preserve">     Eszközbeszerzés EFOP pályázat</t>
  </si>
  <si>
    <t xml:space="preserve">     Keresztfa utcai árok kialakítása</t>
  </si>
  <si>
    <t xml:space="preserve">     Virágládák beszerzése pályázat</t>
  </si>
  <si>
    <t xml:space="preserve">     Kukolla felújítása - EFOP</t>
  </si>
  <si>
    <t>BEVÉTELEK ELŐIRÁNYZATA 2018. ÉV</t>
  </si>
  <si>
    <t xml:space="preserve"> Az Önkormányzat  kötelező feladatok bevételei és kiadásai  2018. év </t>
  </si>
  <si>
    <t>2022.</t>
  </si>
  <si>
    <t>2022. után</t>
  </si>
  <si>
    <t xml:space="preserve">                                (kedvezmények) 2018. év                       </t>
  </si>
  <si>
    <t>2018. év teljesítés</t>
  </si>
  <si>
    <t>2021. év terv</t>
  </si>
  <si>
    <t>INGATLANVAGYON BRUTTÓ ÉRTÉK 2018. ÉV (FT)</t>
  </si>
  <si>
    <t>Állomány 2018.12.31-én</t>
  </si>
  <si>
    <t>Állomány 2017.12.31-én</t>
  </si>
  <si>
    <t>Forgalom 2018. év</t>
  </si>
  <si>
    <t>VAGYONKIMUTATÁS 2018. ÉV</t>
  </si>
  <si>
    <t>RÉSZESEDÉSEK ÉS ÉRTÉKPAPÍROK ÁLLOMÁNYA 2018. ÉV</t>
  </si>
  <si>
    <t>PÉNZESZKÖZÖK VÁLTOZÁSA 2018. ÉV</t>
  </si>
  <si>
    <t>Működési célú támogatások államháztartáson kívülre</t>
  </si>
  <si>
    <t xml:space="preserve">  I. Működési célú támogatások államháztartáson belülről</t>
  </si>
  <si>
    <t xml:space="preserve"> II. Felhalmozási célú támogatások államháztartáson belülről</t>
  </si>
  <si>
    <t xml:space="preserve"> IV. Működési bevételek</t>
  </si>
  <si>
    <t xml:space="preserve"> VI. Működési célú átvett pénzeszközök</t>
  </si>
  <si>
    <t xml:space="preserve">  V. Felhalmozási bevételek</t>
  </si>
  <si>
    <t xml:space="preserve">   6.2 Terület alapú, zöldítés támogatás, EFOP</t>
  </si>
  <si>
    <t>BEVÉTELEK ÉS KIADÁSOK MÉRLEGE  2018. ÉV</t>
  </si>
  <si>
    <t xml:space="preserve"> Az Önkormányzat  működési bevételei és kiadásai  2018. év </t>
  </si>
  <si>
    <t xml:space="preserve"> Az Önkormányzat felhalmozási bevételei és kiadásai  2018. év </t>
  </si>
  <si>
    <t xml:space="preserve">Bevételek és kiadások mérlege 2018. év </t>
  </si>
  <si>
    <t xml:space="preserve"> Az Önkormányzat önként vállalt feladatok bevételei és kiadásai  2018. év </t>
  </si>
  <si>
    <t xml:space="preserve"> Az Önkormányzat államigazgatási feladatok bevételei és kiadásai  2018. év </t>
  </si>
  <si>
    <t>2018.12.31-ig</t>
  </si>
  <si>
    <t>2018. évi költségvetés terhére</t>
  </si>
  <si>
    <t>Építményadó</t>
  </si>
  <si>
    <t>Idegenforgalmi adó</t>
  </si>
  <si>
    <t>Egyéb bírság</t>
  </si>
  <si>
    <t xml:space="preserve">Adósságot keletkeztető ügyletekből és kezességvállalásokból fennálló kötelezettségek </t>
  </si>
  <si>
    <t>Kötelezettség a részesedés arányában    2018.12.31.</t>
  </si>
  <si>
    <t>A 2018. december 31.-i adatok nem minden esetben állnak rendelkezésre, ezért az előző évi adatokat szerepeltettük.</t>
  </si>
  <si>
    <t>G/III Egyéb eszközök induláskori értéke és változásai</t>
  </si>
  <si>
    <t>2. melléklet I.6. Polgármesteri illetmény támogatása</t>
  </si>
  <si>
    <t>2. melléklet III.1. Szociális ágazati  összevont pótlék</t>
  </si>
  <si>
    <t>2. melléklet III.2. A települési önkormányzatok szociális feladatainak egyéb támogatása</t>
  </si>
  <si>
    <t>2. melléklet IV.1.d) Települési önkormányzatok nyilvános könyvtári és közművelődési feladatainak támogatása</t>
  </si>
  <si>
    <t>2. melléklet IV.1. Könyvtári, közművelődési és múzeumi feladatok támogatása (5+…+13)</t>
  </si>
  <si>
    <t>3. melléklet I.9. A települési önkormányzatok szociális célú tüzelőanyag vásárlásához kapcsolódó támogatása</t>
  </si>
  <si>
    <t>36</t>
  </si>
  <si>
    <t>3. melléklet I. Helyi önkormányzatok működési célú költségvetési támogatásai összesen (20+….+ 35)</t>
  </si>
  <si>
    <t>118</t>
  </si>
  <si>
    <t>76. cím Vászoly Község Önkormányzata kulturális célú beruházásának támogatása</t>
  </si>
  <si>
    <t>123</t>
  </si>
  <si>
    <t>81. cím A téli rezsicsökkentésben korábban nem részesült, a vezetékes gáz- vagy távfűtéstől eltérő fűtőanyagot használó háztartások egyszeri támogatása</t>
  </si>
  <si>
    <t>125</t>
  </si>
  <si>
    <t>Mindösszesen (=1+2+3+4+14+18+19+36+52+…+124)</t>
  </si>
  <si>
    <t>A helyi önkormányzatok kiegészítő támogatásainak és egyéb kötött felhasználású támogatásainak elszámolása</t>
  </si>
  <si>
    <t>11/C - Az önkormányzatok általános, köznevelési és szociális feladataihoz kapcsolódó támogatások elszámolása</t>
  </si>
  <si>
    <t>Támogatás évközi változása - Október 5.</t>
  </si>
  <si>
    <t>I.1. A települési  önkormányzatok működésének támogatása 09 01 01 01 00</t>
  </si>
  <si>
    <t>I.3. Határátkelőhelyek fenntartásának támogatása 09 01 01 03 00</t>
  </si>
  <si>
    <t>III.3. Egyes szociális és gyermekjóléti feladatok támogatása 09 01 03 03 00</t>
  </si>
  <si>
    <t>Összesen  (=1+…+10)</t>
  </si>
  <si>
    <t>EURÓPAI UNIÓS TÁMOGATÁSSAL MEGVALÓSULÓ PROGRAMOK BEVÉTELEI ÉS KIADÁSAI 2018. ÉV</t>
  </si>
  <si>
    <t>EFOP-1.5.2-16-2017-00016</t>
  </si>
  <si>
    <t xml:space="preserve">EU Projekt megnevezése: </t>
  </si>
  <si>
    <t>Humán közszolgáltatások fejlesztése az Észak-Balatoni térségben</t>
  </si>
  <si>
    <t>Bevételek</t>
  </si>
  <si>
    <t>2018. év tény</t>
  </si>
  <si>
    <t>Terv összesen</t>
  </si>
  <si>
    <t>EU forrás</t>
  </si>
  <si>
    <t>Egyéb forrás</t>
  </si>
  <si>
    <t>Saját forrás</t>
  </si>
  <si>
    <t>Összesen</t>
  </si>
  <si>
    <t>Kiadások</t>
  </si>
  <si>
    <t>személyi juttatások (bérköltség)</t>
  </si>
  <si>
    <t>személyi juttatások járulékai</t>
  </si>
  <si>
    <t>egyéb személyi kiadások</t>
  </si>
  <si>
    <t>dologi kiadások</t>
  </si>
  <si>
    <t>felújítások</t>
  </si>
  <si>
    <t>beruházások</t>
  </si>
  <si>
    <t>Hitel állomány december 31-én</t>
  </si>
  <si>
    <t xml:space="preserve">   6.4. 2017. évi elszámolás KÖH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</si>
</sst>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\ _F_t_-;\-* #,##0.00\ _F_t_-;_-* &quot;-&quot;??\ _F_t_-;_-@_-"/>
    <numFmt numFmtId="164" formatCode="mmm\ d/"/>
    <numFmt numFmtId="165" formatCode="0.0"/>
    <numFmt numFmtId="166" formatCode="#\ ##0"/>
    <numFmt numFmtId="167" formatCode="_-* #,##0\ _F_t_-;\-* #,##0\ _F_t_-;_-* &quot;-&quot;??\ _F_t_-;_-@_-"/>
    <numFmt numFmtId="168" formatCode="#,##0.0"/>
  </numFmts>
  <fonts count="38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CE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0"/>
      <name val="Arial CE"/>
      <charset val="238"/>
    </font>
    <font>
      <i/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0"/>
      <name val="Times New Roman CE"/>
      <family val="1"/>
      <charset val="238"/>
    </font>
    <font>
      <sz val="10"/>
      <name val="Times New Roman CE"/>
      <charset val="238"/>
    </font>
    <font>
      <sz val="12"/>
      <color indexed="10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14"/>
      <color theme="1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1"/>
      <name val="Times New Roman"/>
      <family val="1"/>
      <charset val="238"/>
    </font>
    <font>
      <sz val="9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i/>
      <u/>
      <sz val="12"/>
      <name val="Times New Roman"/>
      <family val="1"/>
      <charset val="238"/>
    </font>
  </fonts>
  <fills count="32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22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3"/>
        <bgColor indexed="52"/>
      </patternFill>
    </fill>
    <fill>
      <patternFill patternType="solid">
        <fgColor indexed="45"/>
        <bgColor indexed="29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2"/>
        <bgColor indexed="27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3"/>
        <bgColor indexed="26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</borders>
  <cellStyleXfs count="96">
    <xf numFmtId="0" fontId="0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6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2" fillId="0" borderId="0"/>
    <xf numFmtId="43" fontId="15" fillId="0" borderId="0" applyFont="0" applyFill="0" applyBorder="0" applyAlignment="0" applyProtection="0"/>
    <xf numFmtId="0" fontId="1" fillId="0" borderId="0"/>
    <xf numFmtId="0" fontId="20" fillId="5" borderId="0" applyNumberFormat="0" applyBorder="0" applyAlignment="0" applyProtection="0"/>
    <xf numFmtId="0" fontId="20" fillId="6" borderId="0" applyNumberFormat="0" applyBorder="0" applyAlignment="0" applyProtection="0"/>
    <xf numFmtId="0" fontId="20" fillId="7" borderId="0" applyNumberFormat="0" applyBorder="0" applyAlignment="0" applyProtection="0"/>
    <xf numFmtId="0" fontId="20" fillId="8" borderId="0" applyNumberFormat="0" applyBorder="0" applyAlignment="0" applyProtection="0"/>
    <xf numFmtId="0" fontId="20" fillId="9" borderId="0" applyNumberFormat="0" applyBorder="0" applyAlignment="0" applyProtection="0"/>
    <xf numFmtId="0" fontId="20" fillId="10" borderId="0" applyNumberFormat="0" applyBorder="0" applyAlignment="0" applyProtection="0"/>
    <xf numFmtId="0" fontId="20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20" fillId="8" borderId="0" applyNumberFormat="0" applyBorder="0" applyAlignment="0" applyProtection="0"/>
    <xf numFmtId="0" fontId="20" fillId="11" borderId="0" applyNumberFormat="0" applyBorder="0" applyAlignment="0" applyProtection="0"/>
    <xf numFmtId="0" fontId="20" fillId="14" borderId="0" applyNumberFormat="0" applyBorder="0" applyAlignment="0" applyProtection="0"/>
    <xf numFmtId="0" fontId="21" fillId="15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23" borderId="0" applyNumberFormat="0" applyBorder="0" applyAlignment="0" applyProtection="0"/>
    <xf numFmtId="0" fontId="21" fillId="24" borderId="0" applyNumberFormat="0" applyBorder="0" applyAlignment="0" applyProtection="0"/>
    <xf numFmtId="0" fontId="33" fillId="25" borderId="0" applyNumberFormat="0" applyBorder="0" applyAlignment="0" applyProtection="0"/>
    <xf numFmtId="0" fontId="22" fillId="10" borderId="17" applyNumberFormat="0" applyAlignment="0" applyProtection="0"/>
    <xf numFmtId="0" fontId="35" fillId="26" borderId="17" applyNumberFormat="0" applyAlignment="0" applyProtection="0"/>
    <xf numFmtId="0" fontId="27" fillId="27" borderId="18" applyNumberFormat="0" applyAlignment="0" applyProtection="0"/>
    <xf numFmtId="0" fontId="23" fillId="0" borderId="0" applyNumberFormat="0" applyFill="0" applyBorder="0" applyAlignment="0" applyProtection="0"/>
    <xf numFmtId="0" fontId="24" fillId="0" borderId="19" applyNumberFormat="0" applyFill="0" applyAlignment="0" applyProtection="0"/>
    <xf numFmtId="0" fontId="25" fillId="0" borderId="20" applyNumberFormat="0" applyFill="0" applyAlignment="0" applyProtection="0"/>
    <xf numFmtId="0" fontId="26" fillId="0" borderId="21" applyNumberFormat="0" applyFill="0" applyAlignment="0" applyProtection="0"/>
    <xf numFmtId="0" fontId="26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43" fontId="1" fillId="0" borderId="0" applyFill="0" applyBorder="0" applyAlignment="0" applyProtection="0"/>
    <xf numFmtId="0" fontId="28" fillId="0" borderId="0" applyNumberFormat="0" applyFill="0" applyBorder="0" applyAlignment="0" applyProtection="0"/>
    <xf numFmtId="0" fontId="30" fillId="28" borderId="0" applyNumberFormat="0" applyBorder="0" applyAlignment="0" applyProtection="0"/>
    <xf numFmtId="0" fontId="29" fillId="0" borderId="22" applyNumberFormat="0" applyFill="0" applyAlignment="0" applyProtection="0"/>
    <xf numFmtId="0" fontId="1" fillId="29" borderId="23" applyNumberFormat="0" applyFont="0" applyAlignment="0" applyProtection="0"/>
    <xf numFmtId="0" fontId="31" fillId="30" borderId="24" applyNumberFormat="0" applyAlignment="0" applyProtection="0"/>
    <xf numFmtId="0" fontId="34" fillId="31" borderId="0" applyNumberFormat="0" applyBorder="0" applyAlignment="0" applyProtection="0"/>
    <xf numFmtId="0" fontId="36" fillId="0" borderId="25" applyNumberFormat="0" applyFill="0" applyAlignment="0" applyProtection="0"/>
    <xf numFmtId="0" fontId="20" fillId="5" borderId="0" applyNumberFormat="0" applyBorder="0" applyAlignment="0" applyProtection="0"/>
    <xf numFmtId="0" fontId="20" fillId="6" borderId="0" applyNumberFormat="0" applyBorder="0" applyAlignment="0" applyProtection="0"/>
    <xf numFmtId="0" fontId="20" fillId="7" borderId="0" applyNumberFormat="0" applyBorder="0" applyAlignment="0" applyProtection="0"/>
    <xf numFmtId="0" fontId="20" fillId="8" borderId="0" applyNumberFormat="0" applyBorder="0" applyAlignment="0" applyProtection="0"/>
    <xf numFmtId="0" fontId="20" fillId="9" borderId="0" applyNumberFormat="0" applyBorder="0" applyAlignment="0" applyProtection="0"/>
    <xf numFmtId="0" fontId="20" fillId="10" borderId="0" applyNumberFormat="0" applyBorder="0" applyAlignment="0" applyProtection="0"/>
    <xf numFmtId="0" fontId="20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20" fillId="8" borderId="0" applyNumberFormat="0" applyBorder="0" applyAlignment="0" applyProtection="0"/>
    <xf numFmtId="0" fontId="20" fillId="11" borderId="0" applyNumberFormat="0" applyBorder="0" applyAlignment="0" applyProtection="0"/>
    <xf numFmtId="0" fontId="20" fillId="14" borderId="0" applyNumberFormat="0" applyBorder="0" applyAlignment="0" applyProtection="0"/>
    <xf numFmtId="0" fontId="21" fillId="15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24" fillId="0" borderId="19" applyNumberFormat="0" applyFill="0" applyAlignment="0" applyProtection="0"/>
    <xf numFmtId="0" fontId="25" fillId="0" borderId="20" applyNumberFormat="0" applyFill="0" applyAlignment="0" applyProtection="0"/>
    <xf numFmtId="0" fontId="26" fillId="0" borderId="21" applyNumberFormat="0" applyFill="0" applyAlignment="0" applyProtection="0"/>
    <xf numFmtId="0" fontId="26" fillId="0" borderId="0" applyNumberFormat="0" applyFill="0" applyBorder="0" applyAlignment="0" applyProtection="0"/>
    <xf numFmtId="0" fontId="22" fillId="10" borderId="17" applyNumberFormat="0" applyAlignment="0" applyProtection="0"/>
    <xf numFmtId="0" fontId="29" fillId="0" borderId="22" applyNumberFormat="0" applyFill="0" applyAlignment="0" applyProtection="0"/>
    <xf numFmtId="0" fontId="2" fillId="0" borderId="0"/>
    <xf numFmtId="0" fontId="2" fillId="0" borderId="0"/>
    <xf numFmtId="0" fontId="1" fillId="29" borderId="23" applyNumberFormat="0" applyFont="0" applyAlignment="0" applyProtection="0"/>
    <xf numFmtId="0" fontId="31" fillId="30" borderId="24" applyNumberFormat="0" applyAlignment="0" applyProtection="0"/>
    <xf numFmtId="0" fontId="23" fillId="0" borderId="0" applyNumberFormat="0" applyFill="0" applyBorder="0" applyAlignment="0" applyProtection="0"/>
    <xf numFmtId="0" fontId="36" fillId="0" borderId="25" applyNumberFormat="0" applyFill="0" applyAlignment="0" applyProtection="0"/>
    <xf numFmtId="0" fontId="28" fillId="0" borderId="0" applyNumberFormat="0" applyFill="0" applyBorder="0" applyAlignment="0" applyProtection="0"/>
    <xf numFmtId="43" fontId="1" fillId="0" borderId="0" applyFill="0" applyBorder="0" applyAlignment="0" applyProtection="0"/>
  </cellStyleXfs>
  <cellXfs count="518">
    <xf numFmtId="0" fontId="0" fillId="0" borderId="0" xfId="0"/>
    <xf numFmtId="0" fontId="3" fillId="0" borderId="0" xfId="1" applyFont="1" applyAlignment="1">
      <alignment horizontal="center" wrapText="1"/>
    </xf>
    <xf numFmtId="3" fontId="4" fillId="0" borderId="0" xfId="1" applyNumberFormat="1" applyFont="1" applyBorder="1"/>
    <xf numFmtId="3" fontId="3" fillId="0" borderId="0" xfId="1" applyNumberFormat="1" applyFont="1" applyBorder="1"/>
    <xf numFmtId="3" fontId="4" fillId="0" borderId="0" xfId="2" applyNumberFormat="1" applyFont="1"/>
    <xf numFmtId="3" fontId="3" fillId="0" borderId="0" xfId="2" applyNumberFormat="1" applyFont="1" applyAlignment="1">
      <alignment horizontal="center" vertical="center" wrapText="1"/>
    </xf>
    <xf numFmtId="3" fontId="3" fillId="0" borderId="0" xfId="2" applyNumberFormat="1" applyFont="1"/>
    <xf numFmtId="3" fontId="4" fillId="0" borderId="1" xfId="0" applyNumberFormat="1" applyFont="1" applyBorder="1"/>
    <xf numFmtId="3" fontId="3" fillId="0" borderId="0" xfId="1" applyNumberFormat="1" applyFont="1" applyFill="1" applyBorder="1"/>
    <xf numFmtId="3" fontId="4" fillId="0" borderId="0" xfId="1" applyNumberFormat="1" applyFont="1" applyFill="1" applyBorder="1" applyAlignment="1">
      <alignment horizontal="right" wrapText="1"/>
    </xf>
    <xf numFmtId="3" fontId="3" fillId="0" borderId="0" xfId="1" applyNumberFormat="1" applyFont="1" applyFill="1" applyBorder="1" applyAlignment="1">
      <alignment horizontal="right" wrapText="1"/>
    </xf>
    <xf numFmtId="0" fontId="4" fillId="0" borderId="0" xfId="5" applyFont="1" applyFill="1"/>
    <xf numFmtId="0" fontId="4" fillId="0" borderId="0" xfId="5" applyFont="1" applyFill="1" applyAlignment="1">
      <alignment horizontal="right" vertical="center"/>
    </xf>
    <xf numFmtId="0" fontId="4" fillId="0" borderId="0" xfId="0" applyFont="1"/>
    <xf numFmtId="3" fontId="3" fillId="0" borderId="1" xfId="3" applyNumberFormat="1" applyFont="1" applyFill="1" applyBorder="1" applyAlignment="1">
      <alignment horizontal="right" vertical="center" wrapText="1"/>
    </xf>
    <xf numFmtId="3" fontId="4" fillId="0" borderId="1" xfId="0" applyNumberFormat="1" applyFont="1" applyFill="1" applyBorder="1"/>
    <xf numFmtId="3" fontId="3" fillId="0" borderId="1" xfId="0" applyNumberFormat="1" applyFont="1" applyFill="1" applyBorder="1"/>
    <xf numFmtId="0" fontId="4" fillId="0" borderId="2" xfId="5" applyFont="1" applyFill="1" applyBorder="1"/>
    <xf numFmtId="0" fontId="3" fillId="0" borderId="0" xfId="5" applyFont="1" applyFill="1" applyAlignment="1">
      <alignment horizontal="right" vertical="center"/>
    </xf>
    <xf numFmtId="0" fontId="4" fillId="0" borderId="0" xfId="5" applyFont="1" applyFill="1" applyAlignment="1">
      <alignment horizontal="center"/>
    </xf>
    <xf numFmtId="3" fontId="4" fillId="0" borderId="0" xfId="5" applyNumberFormat="1" applyFont="1" applyFill="1"/>
    <xf numFmtId="3" fontId="4" fillId="0" borderId="0" xfId="5" applyNumberFormat="1" applyFont="1" applyFill="1" applyAlignment="1">
      <alignment horizontal="right" vertical="center"/>
    </xf>
    <xf numFmtId="3" fontId="4" fillId="0" borderId="0" xfId="4" applyNumberFormat="1" applyFont="1"/>
    <xf numFmtId="3" fontId="4" fillId="0" borderId="0" xfId="4" applyNumberFormat="1" applyFont="1" applyAlignment="1">
      <alignment horizontal="center"/>
    </xf>
    <xf numFmtId="3" fontId="4" fillId="0" borderId="0" xfId="6" applyNumberFormat="1" applyFont="1" applyBorder="1"/>
    <xf numFmtId="3" fontId="4" fillId="0" borderId="0" xfId="6" applyNumberFormat="1" applyFont="1" applyBorder="1" applyAlignment="1">
      <alignment horizontal="center"/>
    </xf>
    <xf numFmtId="3" fontId="4" fillId="3" borderId="1" xfId="3" applyNumberFormat="1" applyFont="1" applyFill="1" applyBorder="1" applyAlignment="1">
      <alignment horizontal="right" vertical="center" wrapText="1"/>
    </xf>
    <xf numFmtId="3" fontId="4" fillId="0" borderId="1" xfId="3" applyNumberFormat="1" applyFont="1" applyFill="1" applyBorder="1" applyAlignment="1">
      <alignment horizontal="right" vertical="center" wrapText="1"/>
    </xf>
    <xf numFmtId="3" fontId="4" fillId="0" borderId="1" xfId="6" applyNumberFormat="1" applyFont="1" applyFill="1" applyBorder="1"/>
    <xf numFmtId="3" fontId="4" fillId="0" borderId="0" xfId="6" applyNumberFormat="1" applyFont="1" applyFill="1" applyBorder="1"/>
    <xf numFmtId="3" fontId="4" fillId="0" borderId="0" xfId="6" applyNumberFormat="1" applyFont="1" applyFill="1" applyBorder="1" applyAlignment="1">
      <alignment horizontal="center"/>
    </xf>
    <xf numFmtId="3" fontId="3" fillId="0" borderId="1" xfId="6" applyNumberFormat="1" applyFont="1" applyFill="1" applyBorder="1" applyAlignment="1"/>
    <xf numFmtId="3" fontId="4" fillId="0" borderId="1" xfId="6" applyNumberFormat="1" applyFont="1" applyFill="1" applyBorder="1" applyAlignment="1"/>
    <xf numFmtId="3" fontId="4" fillId="0" borderId="1" xfId="4" applyNumberFormat="1" applyFont="1" applyFill="1" applyBorder="1" applyAlignment="1"/>
    <xf numFmtId="3" fontId="3" fillId="0" borderId="0" xfId="4" applyNumberFormat="1" applyFont="1"/>
    <xf numFmtId="3" fontId="3" fillId="0" borderId="0" xfId="4" applyNumberFormat="1" applyFont="1" applyAlignment="1">
      <alignment horizontal="center"/>
    </xf>
    <xf numFmtId="3" fontId="3" fillId="0" borderId="1" xfId="4" applyNumberFormat="1" applyFont="1" applyBorder="1" applyAlignment="1"/>
    <xf numFmtId="3" fontId="3" fillId="0" borderId="0" xfId="4" applyNumberFormat="1" applyFont="1" applyFill="1"/>
    <xf numFmtId="3" fontId="3" fillId="0" borderId="0" xfId="4" applyNumberFormat="1" applyFont="1" applyFill="1" applyAlignment="1">
      <alignment horizontal="center"/>
    </xf>
    <xf numFmtId="49" fontId="4" fillId="0" borderId="0" xfId="4" applyNumberFormat="1" applyFont="1" applyAlignment="1">
      <alignment wrapText="1"/>
    </xf>
    <xf numFmtId="3" fontId="4" fillId="0" borderId="0" xfId="4" applyNumberFormat="1" applyFont="1" applyAlignment="1">
      <alignment horizontal="right"/>
    </xf>
    <xf numFmtId="3" fontId="4" fillId="0" borderId="0" xfId="4" applyNumberFormat="1" applyFont="1" applyAlignment="1">
      <alignment wrapText="1"/>
    </xf>
    <xf numFmtId="165" fontId="4" fillId="0" borderId="0" xfId="4" applyNumberFormat="1" applyFont="1"/>
    <xf numFmtId="3" fontId="4" fillId="0" borderId="1" xfId="3" applyNumberFormat="1" applyFont="1" applyFill="1" applyBorder="1" applyAlignment="1">
      <alignment horizontal="right" wrapText="1"/>
    </xf>
    <xf numFmtId="165" fontId="4" fillId="0" borderId="0" xfId="0" applyNumberFormat="1" applyFont="1"/>
    <xf numFmtId="165" fontId="4" fillId="0" borderId="0" xfId="2" applyNumberFormat="1" applyFont="1"/>
    <xf numFmtId="0" fontId="4" fillId="0" borderId="0" xfId="1" applyFont="1"/>
    <xf numFmtId="0" fontId="4" fillId="0" borderId="0" xfId="1" applyFont="1" applyAlignment="1">
      <alignment horizontal="center" vertical="center"/>
    </xf>
    <xf numFmtId="0" fontId="3" fillId="0" borderId="0" xfId="1" applyFont="1"/>
    <xf numFmtId="0" fontId="3" fillId="0" borderId="0" xfId="1" applyFont="1" applyBorder="1"/>
    <xf numFmtId="0" fontId="3" fillId="2" borderId="0" xfId="1" applyFont="1" applyFill="1" applyBorder="1"/>
    <xf numFmtId="0" fontId="3" fillId="2" borderId="0" xfId="1" applyFont="1" applyFill="1"/>
    <xf numFmtId="0" fontId="4" fillId="0" borderId="0" xfId="1" applyFont="1" applyBorder="1" applyAlignment="1">
      <alignment wrapText="1"/>
    </xf>
    <xf numFmtId="0" fontId="4" fillId="0" borderId="0" xfId="1" applyFont="1" applyBorder="1"/>
    <xf numFmtId="0" fontId="4" fillId="0" borderId="0" xfId="1" applyFont="1" applyAlignment="1">
      <alignment wrapText="1"/>
    </xf>
    <xf numFmtId="0" fontId="4" fillId="0" borderId="3" xfId="1" applyFont="1" applyBorder="1"/>
    <xf numFmtId="0" fontId="4" fillId="0" borderId="4" xfId="1" applyFont="1" applyBorder="1"/>
    <xf numFmtId="3" fontId="3" fillId="2" borderId="0" xfId="1" applyNumberFormat="1" applyFont="1" applyFill="1" applyBorder="1"/>
    <xf numFmtId="3" fontId="7" fillId="2" borderId="1" xfId="1" applyNumberFormat="1" applyFont="1" applyFill="1" applyBorder="1" applyAlignment="1">
      <alignment horizontal="right" wrapText="1"/>
    </xf>
    <xf numFmtId="0" fontId="7" fillId="2" borderId="0" xfId="1" applyFont="1" applyFill="1" applyBorder="1"/>
    <xf numFmtId="3" fontId="7" fillId="2" borderId="0" xfId="1" applyNumberFormat="1" applyFont="1" applyFill="1" applyBorder="1"/>
    <xf numFmtId="0" fontId="8" fillId="2" borderId="0" xfId="1" applyFont="1" applyFill="1" applyBorder="1"/>
    <xf numFmtId="0" fontId="3" fillId="2" borderId="0" xfId="1" applyFont="1" applyFill="1" applyBorder="1" applyAlignment="1">
      <alignment vertical="center"/>
    </xf>
    <xf numFmtId="0" fontId="4" fillId="2" borderId="0" xfId="1" applyFont="1" applyFill="1" applyBorder="1" applyAlignment="1">
      <alignment vertical="center" wrapText="1"/>
    </xf>
    <xf numFmtId="0" fontId="4" fillId="2" borderId="0" xfId="1" applyFont="1" applyFill="1" applyBorder="1" applyAlignment="1">
      <alignment vertical="center"/>
    </xf>
    <xf numFmtId="3" fontId="4" fillId="2" borderId="0" xfId="1" applyNumberFormat="1" applyFont="1" applyFill="1" applyBorder="1" applyAlignment="1">
      <alignment vertical="center"/>
    </xf>
    <xf numFmtId="3" fontId="3" fillId="2" borderId="0" xfId="1" applyNumberFormat="1" applyFont="1" applyFill="1" applyBorder="1" applyAlignment="1">
      <alignment vertical="center"/>
    </xf>
    <xf numFmtId="165" fontId="4" fillId="0" borderId="0" xfId="1" applyNumberFormat="1" applyFont="1" applyBorder="1"/>
    <xf numFmtId="165" fontId="4" fillId="0" borderId="0" xfId="1" applyNumberFormat="1" applyFont="1"/>
    <xf numFmtId="3" fontId="4" fillId="0" borderId="0" xfId="2" applyNumberFormat="1" applyFont="1" applyAlignment="1">
      <alignment wrapText="1"/>
    </xf>
    <xf numFmtId="3" fontId="4" fillId="0" borderId="0" xfId="2" applyNumberFormat="1" applyFont="1" applyBorder="1" applyAlignment="1">
      <alignment wrapText="1"/>
    </xf>
    <xf numFmtId="3" fontId="4" fillId="0" borderId="0" xfId="2" applyNumberFormat="1" applyFont="1" applyBorder="1"/>
    <xf numFmtId="3" fontId="4" fillId="0" borderId="0" xfId="2" applyNumberFormat="1" applyFont="1" applyFill="1" applyBorder="1"/>
    <xf numFmtId="3" fontId="3" fillId="0" borderId="0" xfId="2" applyNumberFormat="1" applyFont="1" applyBorder="1"/>
    <xf numFmtId="3" fontId="5" fillId="0" borderId="1" xfId="2" applyNumberFormat="1" applyFont="1" applyBorder="1" applyAlignment="1">
      <alignment wrapText="1"/>
    </xf>
    <xf numFmtId="3" fontId="3" fillId="0" borderId="0" xfId="2" applyNumberFormat="1" applyFont="1" applyBorder="1" applyAlignment="1">
      <alignment wrapText="1"/>
    </xf>
    <xf numFmtId="165" fontId="4" fillId="0" borderId="1" xfId="2" applyNumberFormat="1" applyFont="1" applyBorder="1"/>
    <xf numFmtId="165" fontId="3" fillId="0" borderId="1" xfId="2" applyNumberFormat="1" applyFont="1" applyBorder="1"/>
    <xf numFmtId="165" fontId="3" fillId="0" borderId="0" xfId="2" applyNumberFormat="1" applyFont="1" applyBorder="1"/>
    <xf numFmtId="0" fontId="4" fillId="0" borderId="0" xfId="7" applyFont="1" applyAlignment="1">
      <alignment wrapText="1"/>
    </xf>
    <xf numFmtId="0" fontId="4" fillId="0" borderId="0" xfId="7" applyFont="1"/>
    <xf numFmtId="0" fontId="3" fillId="2" borderId="1" xfId="8" applyFont="1" applyFill="1" applyBorder="1" applyAlignment="1">
      <alignment horizontal="center" vertical="center" wrapText="1"/>
    </xf>
    <xf numFmtId="0" fontId="3" fillId="0" borderId="1" xfId="7" applyFont="1" applyBorder="1" applyAlignment="1">
      <alignment wrapText="1"/>
    </xf>
    <xf numFmtId="0" fontId="4" fillId="0" borderId="1" xfId="7" applyFont="1" applyBorder="1" applyAlignment="1">
      <alignment wrapText="1"/>
    </xf>
    <xf numFmtId="0" fontId="4" fillId="0" borderId="1" xfId="9" applyFont="1" applyBorder="1" applyAlignment="1">
      <alignment wrapText="1"/>
    </xf>
    <xf numFmtId="0" fontId="4" fillId="0" borderId="1" xfId="2" applyFont="1" applyBorder="1" applyAlignment="1">
      <alignment wrapText="1"/>
    </xf>
    <xf numFmtId="0" fontId="3" fillId="0" borderId="0" xfId="7" applyFont="1"/>
    <xf numFmtId="0" fontId="3" fillId="0" borderId="1" xfId="7" applyFont="1" applyBorder="1"/>
    <xf numFmtId="0" fontId="4" fillId="0" borderId="1" xfId="7" applyFont="1" applyBorder="1"/>
    <xf numFmtId="0" fontId="4" fillId="0" borderId="1" xfId="9" applyFont="1" applyFill="1" applyBorder="1" applyAlignment="1">
      <alignment wrapText="1"/>
    </xf>
    <xf numFmtId="3" fontId="4" fillId="0" borderId="0" xfId="7" applyNumberFormat="1" applyFont="1"/>
    <xf numFmtId="3" fontId="4" fillId="0" borderId="0" xfId="7" applyNumberFormat="1" applyFont="1" applyBorder="1"/>
    <xf numFmtId="0" fontId="3" fillId="0" borderId="0" xfId="7" applyFont="1" applyBorder="1" applyAlignment="1">
      <alignment wrapText="1"/>
    </xf>
    <xf numFmtId="3" fontId="3" fillId="0" borderId="0" xfId="7" applyNumberFormat="1" applyFont="1" applyBorder="1"/>
    <xf numFmtId="0" fontId="3" fillId="0" borderId="0" xfId="7" applyFont="1" applyBorder="1"/>
    <xf numFmtId="165" fontId="4" fillId="0" borderId="0" xfId="7" applyNumberFormat="1" applyFont="1"/>
    <xf numFmtId="165" fontId="3" fillId="2" borderId="1" xfId="8" applyNumberFormat="1" applyFont="1" applyFill="1" applyBorder="1" applyAlignment="1">
      <alignment horizontal="center" vertical="center" wrapText="1"/>
    </xf>
    <xf numFmtId="165" fontId="4" fillId="0" borderId="1" xfId="7" applyNumberFormat="1" applyFont="1" applyBorder="1"/>
    <xf numFmtId="165" fontId="3" fillId="0" borderId="1" xfId="7" applyNumberFormat="1" applyFont="1" applyBorder="1"/>
    <xf numFmtId="165" fontId="4" fillId="0" borderId="0" xfId="7" applyNumberFormat="1" applyFont="1" applyBorder="1"/>
    <xf numFmtId="165" fontId="4" fillId="2" borderId="1" xfId="8" applyNumberFormat="1" applyFont="1" applyFill="1" applyBorder="1" applyAlignment="1">
      <alignment horizontal="right" wrapText="1"/>
    </xf>
    <xf numFmtId="165" fontId="4" fillId="0" borderId="1" xfId="7" applyNumberFormat="1" applyFont="1" applyBorder="1" applyAlignment="1">
      <alignment wrapText="1"/>
    </xf>
    <xf numFmtId="165" fontId="3" fillId="0" borderId="0" xfId="7" applyNumberFormat="1" applyFont="1" applyBorder="1"/>
    <xf numFmtId="0" fontId="4" fillId="0" borderId="0" xfId="7" applyFont="1" applyBorder="1" applyAlignment="1">
      <alignment wrapText="1"/>
    </xf>
    <xf numFmtId="0" fontId="4" fillId="0" borderId="0" xfId="7" applyFont="1" applyBorder="1"/>
    <xf numFmtId="0" fontId="4" fillId="0" borderId="0" xfId="10" applyFont="1"/>
    <xf numFmtId="0" fontId="4" fillId="0" borderId="0" xfId="11" applyFont="1"/>
    <xf numFmtId="0" fontId="3" fillId="0" borderId="0" xfId="10" applyFont="1"/>
    <xf numFmtId="0" fontId="4" fillId="0" borderId="0" xfId="13" applyFont="1"/>
    <xf numFmtId="0" fontId="5" fillId="0" borderId="0" xfId="0" applyFont="1"/>
    <xf numFmtId="0" fontId="4" fillId="0" borderId="0" xfId="13" applyFont="1" applyAlignment="1">
      <alignment horizontal="center"/>
    </xf>
    <xf numFmtId="0" fontId="4" fillId="0" borderId="0" xfId="14" applyFont="1"/>
    <xf numFmtId="0" fontId="3" fillId="0" borderId="1" xfId="15" applyFont="1" applyBorder="1" applyAlignment="1">
      <alignment wrapText="1"/>
    </xf>
    <xf numFmtId="0" fontId="3" fillId="0" borderId="1" xfId="15" applyFont="1" applyBorder="1"/>
    <xf numFmtId="166" fontId="3" fillId="0" borderId="1" xfId="15" applyNumberFormat="1" applyFont="1" applyBorder="1" applyAlignment="1">
      <alignment horizontal="right"/>
    </xf>
    <xf numFmtId="0" fontId="4" fillId="0" borderId="1" xfId="15" applyFont="1" applyBorder="1"/>
    <xf numFmtId="166" fontId="4" fillId="0" borderId="1" xfId="15" applyNumberFormat="1" applyFont="1" applyBorder="1" applyAlignment="1">
      <alignment horizontal="right"/>
    </xf>
    <xf numFmtId="0" fontId="4" fillId="0" borderId="1" xfId="14" applyFont="1" applyBorder="1"/>
    <xf numFmtId="0" fontId="4" fillId="0" borderId="1" xfId="15" applyFont="1" applyBorder="1" applyAlignment="1">
      <alignment wrapText="1"/>
    </xf>
    <xf numFmtId="0" fontId="4" fillId="0" borderId="0" xfId="18" applyFont="1" applyAlignment="1"/>
    <xf numFmtId="3" fontId="4" fillId="0" borderId="0" xfId="18" applyNumberFormat="1" applyFont="1" applyAlignment="1"/>
    <xf numFmtId="3" fontId="4" fillId="0" borderId="0" xfId="18" applyNumberFormat="1" applyFont="1" applyAlignment="1">
      <alignment horizontal="right"/>
    </xf>
    <xf numFmtId="0" fontId="4" fillId="0" borderId="0" xfId="18" applyFont="1"/>
    <xf numFmtId="3" fontId="4" fillId="0" borderId="0" xfId="18" applyNumberFormat="1" applyFont="1"/>
    <xf numFmtId="3" fontId="4" fillId="0" borderId="0" xfId="11" applyNumberFormat="1" applyFont="1"/>
    <xf numFmtId="0" fontId="11" fillId="0" borderId="0" xfId="11" applyFont="1"/>
    <xf numFmtId="0" fontId="3" fillId="0" borderId="0" xfId="16" applyFont="1" applyBorder="1" applyAlignment="1">
      <alignment wrapText="1"/>
    </xf>
    <xf numFmtId="0" fontId="4" fillId="0" borderId="0" xfId="16" applyFont="1" applyAlignment="1">
      <alignment horizontal="justify" wrapText="1"/>
    </xf>
    <xf numFmtId="0" fontId="4" fillId="0" borderId="0" xfId="16" applyFont="1"/>
    <xf numFmtId="0" fontId="4" fillId="0" borderId="0" xfId="16" applyFont="1" applyAlignment="1">
      <alignment wrapText="1"/>
    </xf>
    <xf numFmtId="0" fontId="8" fillId="0" borderId="6" xfId="16" applyFont="1" applyBorder="1" applyAlignment="1">
      <alignment horizontal="left"/>
    </xf>
    <xf numFmtId="0" fontId="3" fillId="0" borderId="6" xfId="17" applyFont="1" applyBorder="1" applyAlignment="1">
      <alignment horizontal="center" wrapText="1"/>
    </xf>
    <xf numFmtId="0" fontId="4" fillId="0" borderId="7" xfId="16" applyFont="1" applyBorder="1" applyAlignment="1">
      <alignment wrapText="1"/>
    </xf>
    <xf numFmtId="0" fontId="4" fillId="0" borderId="7" xfId="16" applyFont="1" applyBorder="1" applyAlignment="1"/>
    <xf numFmtId="3" fontId="4" fillId="0" borderId="1" xfId="16" applyNumberFormat="1" applyFont="1" applyBorder="1"/>
    <xf numFmtId="3" fontId="4" fillId="0" borderId="1" xfId="16" applyNumberFormat="1" applyFont="1" applyBorder="1" applyAlignment="1">
      <alignment wrapText="1"/>
    </xf>
    <xf numFmtId="0" fontId="12" fillId="0" borderId="0" xfId="16" applyFont="1"/>
    <xf numFmtId="3" fontId="4" fillId="0" borderId="7" xfId="16" applyNumberFormat="1" applyFont="1" applyBorder="1"/>
    <xf numFmtId="0" fontId="13" fillId="0" borderId="0" xfId="16" applyFont="1"/>
    <xf numFmtId="0" fontId="3" fillId="0" borderId="7" xfId="16" applyFont="1" applyBorder="1" applyAlignment="1">
      <alignment wrapText="1"/>
    </xf>
    <xf numFmtId="0" fontId="3" fillId="0" borderId="7" xfId="16" applyFont="1" applyBorder="1" applyAlignment="1"/>
    <xf numFmtId="3" fontId="3" fillId="0" borderId="7" xfId="16" applyNumberFormat="1" applyFont="1" applyBorder="1"/>
    <xf numFmtId="0" fontId="3" fillId="0" borderId="0" xfId="16" applyFont="1"/>
    <xf numFmtId="0" fontId="4" fillId="0" borderId="0" xfId="16" applyFont="1" applyBorder="1" applyAlignment="1">
      <alignment wrapText="1"/>
    </xf>
    <xf numFmtId="0" fontId="4" fillId="0" borderId="0" xfId="16" applyFont="1" applyBorder="1" applyAlignment="1"/>
    <xf numFmtId="0" fontId="4" fillId="0" borderId="0" xfId="16" applyFont="1" applyBorder="1"/>
    <xf numFmtId="0" fontId="3" fillId="0" borderId="8" xfId="16" applyFont="1" applyBorder="1" applyAlignment="1">
      <alignment horizontal="center" wrapText="1"/>
    </xf>
    <xf numFmtId="0" fontId="8" fillId="0" borderId="7" xfId="16" applyFont="1" applyBorder="1" applyAlignment="1">
      <alignment horizontal="center"/>
    </xf>
    <xf numFmtId="0" fontId="4" fillId="0" borderId="0" xfId="18" applyFont="1" applyAlignment="1">
      <alignment wrapText="1"/>
    </xf>
    <xf numFmtId="165" fontId="3" fillId="0" borderId="0" xfId="18" applyNumberFormat="1" applyFont="1"/>
    <xf numFmtId="0" fontId="3" fillId="0" borderId="0" xfId="11" applyFont="1"/>
    <xf numFmtId="0" fontId="4" fillId="0" borderId="0" xfId="11" applyFont="1" applyAlignment="1">
      <alignment wrapText="1"/>
    </xf>
    <xf numFmtId="0" fontId="12" fillId="0" borderId="0" xfId="11" applyFont="1"/>
    <xf numFmtId="0" fontId="5" fillId="0" borderId="1" xfId="18" applyFont="1" applyBorder="1"/>
    <xf numFmtId="0" fontId="4" fillId="0" borderId="1" xfId="11" applyFont="1" applyBorder="1" applyAlignment="1">
      <alignment horizontal="center"/>
    </xf>
    <xf numFmtId="0" fontId="4" fillId="0" borderId="1" xfId="11" applyFont="1" applyBorder="1"/>
    <xf numFmtId="165" fontId="3" fillId="0" borderId="0" xfId="11" applyNumberFormat="1" applyFont="1"/>
    <xf numFmtId="0" fontId="4" fillId="0" borderId="1" xfId="18" applyFont="1" applyBorder="1"/>
    <xf numFmtId="0" fontId="5" fillId="0" borderId="1" xfId="18" applyFont="1" applyBorder="1" applyAlignment="1">
      <alignment horizontal="center"/>
    </xf>
    <xf numFmtId="3" fontId="3" fillId="0" borderId="1" xfId="18" applyNumberFormat="1" applyFont="1" applyBorder="1" applyAlignment="1">
      <alignment horizontal="center"/>
    </xf>
    <xf numFmtId="3" fontId="3" fillId="0" borderId="1" xfId="18" applyNumberFormat="1" applyFont="1" applyBorder="1"/>
    <xf numFmtId="0" fontId="4" fillId="0" borderId="1" xfId="18" applyFont="1" applyBorder="1" applyAlignment="1">
      <alignment horizontal="center"/>
    </xf>
    <xf numFmtId="3" fontId="4" fillId="0" borderId="1" xfId="18" applyNumberFormat="1" applyFont="1" applyBorder="1"/>
    <xf numFmtId="3" fontId="5" fillId="0" borderId="1" xfId="18" applyNumberFormat="1" applyFont="1" applyBorder="1"/>
    <xf numFmtId="3" fontId="3" fillId="0" borderId="1" xfId="18" applyNumberFormat="1" applyFont="1" applyBorder="1" applyAlignment="1">
      <alignment wrapText="1"/>
    </xf>
    <xf numFmtId="3" fontId="4" fillId="0" borderId="1" xfId="18" applyNumberFormat="1" applyFont="1" applyBorder="1" applyAlignment="1">
      <alignment wrapText="1"/>
    </xf>
    <xf numFmtId="0" fontId="5" fillId="0" borderId="1" xfId="18" applyFont="1" applyBorder="1" applyAlignment="1">
      <alignment horizontal="center" vertical="center"/>
    </xf>
    <xf numFmtId="0" fontId="4" fillId="0" borderId="0" xfId="11" applyFont="1" applyFill="1"/>
    <xf numFmtId="0" fontId="4" fillId="0" borderId="1" xfId="0" applyFont="1" applyFill="1" applyBorder="1" applyAlignment="1">
      <alignment horizontal="center" vertical="top" wrapText="1"/>
    </xf>
    <xf numFmtId="0" fontId="5" fillId="0" borderId="0" xfId="0" applyFont="1" applyFill="1"/>
    <xf numFmtId="0" fontId="14" fillId="0" borderId="0" xfId="0" applyFont="1" applyFill="1"/>
    <xf numFmtId="0" fontId="3" fillId="0" borderId="1" xfId="0" applyFont="1" applyFill="1" applyBorder="1" applyAlignment="1">
      <alignment horizontal="left" vertical="top" wrapText="1"/>
    </xf>
    <xf numFmtId="3" fontId="3" fillId="0" borderId="1" xfId="0" applyNumberFormat="1" applyFont="1" applyFill="1" applyBorder="1" applyAlignment="1">
      <alignment horizontal="right" vertical="top" wrapText="1"/>
    </xf>
    <xf numFmtId="0" fontId="4" fillId="0" borderId="1" xfId="0" applyFont="1" applyFill="1" applyBorder="1" applyAlignment="1">
      <alignment horizontal="left" vertical="top" wrapText="1"/>
    </xf>
    <xf numFmtId="3" fontId="4" fillId="0" borderId="1" xfId="0" applyNumberFormat="1" applyFont="1" applyFill="1" applyBorder="1" applyAlignment="1">
      <alignment horizontal="right" vertical="top" wrapText="1"/>
    </xf>
    <xf numFmtId="3" fontId="4" fillId="0" borderId="7" xfId="11" applyNumberFormat="1" applyFont="1" applyBorder="1" applyAlignment="1">
      <alignment horizontal="center"/>
    </xf>
    <xf numFmtId="0" fontId="3" fillId="0" borderId="7" xfId="11" applyFont="1" applyBorder="1" applyAlignment="1">
      <alignment horizontal="left"/>
    </xf>
    <xf numFmtId="0" fontId="4" fillId="0" borderId="7" xfId="11" applyFont="1" applyBorder="1"/>
    <xf numFmtId="3" fontId="4" fillId="0" borderId="7" xfId="11" applyNumberFormat="1" applyFont="1" applyBorder="1"/>
    <xf numFmtId="0" fontId="3" fillId="0" borderId="7" xfId="11" applyFont="1" applyBorder="1"/>
    <xf numFmtId="3" fontId="3" fillId="0" borderId="7" xfId="11" applyNumberFormat="1" applyFont="1" applyBorder="1"/>
    <xf numFmtId="0" fontId="3" fillId="0" borderId="7" xfId="11" applyFont="1" applyBorder="1" applyAlignment="1">
      <alignment horizontal="center"/>
    </xf>
    <xf numFmtId="3" fontId="3" fillId="0" borderId="7" xfId="11" applyNumberFormat="1" applyFont="1" applyBorder="1" applyAlignment="1">
      <alignment horizontal="center"/>
    </xf>
    <xf numFmtId="0" fontId="14" fillId="0" borderId="0" xfId="0" applyFont="1"/>
    <xf numFmtId="0" fontId="3" fillId="2" borderId="0" xfId="19" applyFont="1" applyFill="1" applyBorder="1" applyAlignment="1">
      <alignment horizontal="center" vertical="top" wrapText="1"/>
    </xf>
    <xf numFmtId="0" fontId="3" fillId="2" borderId="1" xfId="19" applyFont="1" applyFill="1" applyBorder="1" applyAlignment="1">
      <alignment horizontal="center" vertical="top" wrapText="1"/>
    </xf>
    <xf numFmtId="0" fontId="4" fillId="2" borderId="1" xfId="19" applyFont="1" applyFill="1" applyBorder="1" applyAlignment="1">
      <alignment horizontal="center" vertical="top" wrapText="1"/>
    </xf>
    <xf numFmtId="0" fontId="4" fillId="2" borderId="0" xfId="19" applyFont="1" applyFill="1"/>
    <xf numFmtId="0" fontId="4" fillId="0" borderId="0" xfId="19" applyFont="1"/>
    <xf numFmtId="0" fontId="3" fillId="2" borderId="0" xfId="19" applyFont="1" applyFill="1"/>
    <xf numFmtId="0" fontId="3" fillId="0" borderId="0" xfId="19" applyFont="1"/>
    <xf numFmtId="0" fontId="4" fillId="0" borderId="1" xfId="19" applyFont="1" applyBorder="1" applyAlignment="1">
      <alignment horizontal="center" vertical="top" wrapText="1"/>
    </xf>
    <xf numFmtId="0" fontId="4" fillId="0" borderId="1" xfId="19" applyFont="1" applyBorder="1" applyAlignment="1">
      <alignment horizontal="left" vertical="top" wrapText="1"/>
    </xf>
    <xf numFmtId="3" fontId="3" fillId="0" borderId="1" xfId="19" applyNumberFormat="1" applyFont="1" applyBorder="1"/>
    <xf numFmtId="0" fontId="4" fillId="0" borderId="0" xfId="19" applyFont="1" applyBorder="1"/>
    <xf numFmtId="3" fontId="4" fillId="0" borderId="1" xfId="19" applyNumberFormat="1" applyFont="1" applyBorder="1" applyAlignment="1">
      <alignment horizontal="right" vertical="top" wrapText="1"/>
    </xf>
    <xf numFmtId="3" fontId="4" fillId="0" borderId="0" xfId="19" applyNumberFormat="1" applyFont="1" applyBorder="1"/>
    <xf numFmtId="3" fontId="4" fillId="0" borderId="0" xfId="19" applyNumberFormat="1" applyFont="1"/>
    <xf numFmtId="3" fontId="13" fillId="0" borderId="0" xfId="19" applyNumberFormat="1" applyFont="1"/>
    <xf numFmtId="49" fontId="3" fillId="0" borderId="1" xfId="0" applyNumberFormat="1" applyFont="1" applyFill="1" applyBorder="1" applyAlignment="1">
      <alignment horizontal="center" vertical="top" wrapText="1"/>
    </xf>
    <xf numFmtId="49" fontId="14" fillId="0" borderId="0" xfId="0" applyNumberFormat="1" applyFont="1" applyFill="1" applyAlignment="1">
      <alignment wrapText="1"/>
    </xf>
    <xf numFmtId="3" fontId="3" fillId="0" borderId="1" xfId="0" applyNumberFormat="1" applyFont="1" applyFill="1" applyBorder="1" applyAlignment="1">
      <alignment horizontal="center" vertical="top" wrapText="1"/>
    </xf>
    <xf numFmtId="165" fontId="5" fillId="0" borderId="0" xfId="0" applyNumberFormat="1" applyFont="1" applyFill="1"/>
    <xf numFmtId="3" fontId="4" fillId="0" borderId="1" xfId="0" applyNumberFormat="1" applyFont="1" applyFill="1" applyBorder="1" applyAlignment="1">
      <alignment horizontal="right" vertical="center" wrapText="1"/>
    </xf>
    <xf numFmtId="3" fontId="3" fillId="0" borderId="1" xfId="0" applyNumberFormat="1" applyFont="1" applyFill="1" applyBorder="1" applyAlignment="1">
      <alignment horizontal="right" vertical="center" wrapText="1"/>
    </xf>
    <xf numFmtId="0" fontId="7" fillId="2" borderId="0" xfId="1" applyFont="1" applyFill="1" applyBorder="1" applyAlignment="1">
      <alignment vertical="center"/>
    </xf>
    <xf numFmtId="0" fontId="4" fillId="0" borderId="4" xfId="1" applyFont="1" applyFill="1" applyBorder="1"/>
    <xf numFmtId="0" fontId="4" fillId="0" borderId="0" xfId="1" applyFont="1" applyFill="1" applyBorder="1"/>
    <xf numFmtId="167" fontId="4" fillId="0" borderId="1" xfId="20" applyNumberFormat="1" applyFont="1" applyBorder="1" applyAlignment="1">
      <alignment horizontal="right"/>
    </xf>
    <xf numFmtId="167" fontId="4" fillId="0" borderId="0" xfId="20" applyNumberFormat="1" applyFont="1"/>
    <xf numFmtId="0" fontId="3" fillId="0" borderId="1" xfId="0" applyFont="1" applyFill="1" applyBorder="1" applyAlignment="1">
      <alignment horizontal="center" vertical="top" wrapText="1"/>
    </xf>
    <xf numFmtId="167" fontId="3" fillId="0" borderId="1" xfId="20" applyNumberFormat="1" applyFont="1" applyFill="1" applyBorder="1" applyAlignment="1">
      <alignment horizontal="center" vertical="center" wrapText="1"/>
    </xf>
    <xf numFmtId="167" fontId="4" fillId="0" borderId="1" xfId="20" applyNumberFormat="1" applyFont="1" applyFill="1" applyBorder="1" applyAlignment="1">
      <alignment horizontal="right" vertical="center" wrapText="1"/>
    </xf>
    <xf numFmtId="3" fontId="3" fillId="0" borderId="1" xfId="4" applyNumberFormat="1" applyFont="1" applyFill="1" applyBorder="1" applyAlignment="1"/>
    <xf numFmtId="0" fontId="5" fillId="0" borderId="1" xfId="0" applyFont="1" applyFill="1" applyBorder="1" applyAlignment="1">
      <alignment horizontal="center" vertical="center"/>
    </xf>
    <xf numFmtId="0" fontId="4" fillId="0" borderId="1" xfId="0" quotePrefix="1" applyFont="1" applyFill="1" applyBorder="1" applyAlignment="1">
      <alignment horizontal="center" vertical="top" wrapText="1"/>
    </xf>
    <xf numFmtId="167" fontId="4" fillId="0" borderId="1" xfId="2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/>
    </xf>
    <xf numFmtId="165" fontId="5" fillId="0" borderId="1" xfId="0" applyNumberFormat="1" applyFont="1" applyFill="1" applyBorder="1" applyAlignment="1">
      <alignment vertical="center"/>
    </xf>
    <xf numFmtId="165" fontId="14" fillId="0" borderId="1" xfId="0" applyNumberFormat="1" applyFont="1" applyFill="1" applyBorder="1" applyAlignment="1">
      <alignment vertical="center"/>
    </xf>
    <xf numFmtId="3" fontId="3" fillId="0" borderId="1" xfId="1" applyNumberFormat="1" applyFont="1" applyBorder="1" applyAlignment="1">
      <alignment horizontal="center" vertical="center" wrapText="1"/>
    </xf>
    <xf numFmtId="3" fontId="3" fillId="0" borderId="1" xfId="2" applyNumberFormat="1" applyFont="1" applyBorder="1" applyAlignment="1">
      <alignment horizontal="center" vertical="center" wrapText="1"/>
    </xf>
    <xf numFmtId="165" fontId="3" fillId="0" borderId="1" xfId="1" applyNumberFormat="1" applyFont="1" applyBorder="1" applyAlignment="1">
      <alignment horizontal="center" vertical="center"/>
    </xf>
    <xf numFmtId="165" fontId="3" fillId="0" borderId="1" xfId="0" applyNumberFormat="1" applyFont="1" applyBorder="1" applyAlignment="1">
      <alignment vertical="center"/>
    </xf>
    <xf numFmtId="165" fontId="4" fillId="0" borderId="1" xfId="0" applyNumberFormat="1" applyFont="1" applyBorder="1" applyAlignment="1"/>
    <xf numFmtId="0" fontId="3" fillId="0" borderId="1" xfId="3" applyFont="1" applyFill="1" applyBorder="1" applyAlignment="1">
      <alignment vertical="center" wrapText="1"/>
    </xf>
    <xf numFmtId="165" fontId="3" fillId="0" borderId="1" xfId="0" applyNumberFormat="1" applyFont="1" applyBorder="1" applyAlignment="1"/>
    <xf numFmtId="165" fontId="4" fillId="0" borderId="1" xfId="0" applyNumberFormat="1" applyFont="1" applyBorder="1" applyAlignment="1">
      <alignment vertical="center"/>
    </xf>
    <xf numFmtId="0" fontId="3" fillId="0" borderId="1" xfId="5" applyFont="1" applyFill="1" applyBorder="1" applyAlignment="1">
      <alignment wrapText="1"/>
    </xf>
    <xf numFmtId="0" fontId="3" fillId="0" borderId="6" xfId="11" applyFont="1" applyBorder="1" applyAlignment="1">
      <alignment horizontal="center"/>
    </xf>
    <xf numFmtId="0" fontId="3" fillId="0" borderId="6" xfId="11" applyFont="1" applyBorder="1" applyAlignment="1">
      <alignment horizontal="center" wrapText="1"/>
    </xf>
    <xf numFmtId="0" fontId="3" fillId="0" borderId="9" xfId="11" applyFont="1" applyBorder="1" applyAlignment="1">
      <alignment horizontal="center"/>
    </xf>
    <xf numFmtId="0" fontId="3" fillId="0" borderId="9" xfId="11" applyFont="1" applyBorder="1"/>
    <xf numFmtId="0" fontId="3" fillId="0" borderId="5" xfId="18" applyFont="1" applyBorder="1" applyAlignment="1">
      <alignment horizontal="center"/>
    </xf>
    <xf numFmtId="0" fontId="3" fillId="0" borderId="10" xfId="18" applyFont="1" applyBorder="1" applyAlignment="1">
      <alignment horizontal="center"/>
    </xf>
    <xf numFmtId="0" fontId="4" fillId="0" borderId="9" xfId="11" applyFont="1" applyBorder="1"/>
    <xf numFmtId="3" fontId="4" fillId="0" borderId="1" xfId="11" applyNumberFormat="1" applyFont="1" applyBorder="1" applyAlignment="1">
      <alignment horizontal="center"/>
    </xf>
    <xf numFmtId="165" fontId="3" fillId="0" borderId="1" xfId="11" applyNumberFormat="1" applyFont="1" applyBorder="1" applyAlignment="1">
      <alignment horizontal="center"/>
    </xf>
    <xf numFmtId="0" fontId="3" fillId="0" borderId="1" xfId="11" applyFont="1" applyBorder="1" applyAlignment="1"/>
    <xf numFmtId="0" fontId="3" fillId="0" borderId="1" xfId="11" applyFont="1" applyBorder="1" applyAlignment="1">
      <alignment horizontal="center"/>
    </xf>
    <xf numFmtId="3" fontId="3" fillId="0" borderId="1" xfId="11" applyNumberFormat="1" applyFont="1" applyBorder="1" applyAlignment="1">
      <alignment horizontal="center"/>
    </xf>
    <xf numFmtId="165" fontId="3" fillId="0" borderId="1" xfId="11" applyNumberFormat="1" applyFont="1" applyBorder="1"/>
    <xf numFmtId="0" fontId="4" fillId="0" borderId="1" xfId="11" applyFont="1" applyBorder="1" applyAlignment="1">
      <alignment wrapText="1"/>
    </xf>
    <xf numFmtId="3" fontId="4" fillId="0" borderId="1" xfId="11" applyNumberFormat="1" applyFont="1" applyBorder="1" applyAlignment="1">
      <alignment horizontal="right" vertical="top" wrapText="1"/>
    </xf>
    <xf numFmtId="165" fontId="4" fillId="0" borderId="1" xfId="11" applyNumberFormat="1" applyFont="1" applyBorder="1"/>
    <xf numFmtId="3" fontId="4" fillId="0" borderId="1" xfId="11" applyNumberFormat="1" applyFont="1" applyBorder="1"/>
    <xf numFmtId="0" fontId="3" fillId="0" borderId="1" xfId="11" applyFont="1" applyBorder="1" applyAlignment="1">
      <alignment wrapText="1"/>
    </xf>
    <xf numFmtId="3" fontId="3" fillId="0" borderId="1" xfId="11" applyNumberFormat="1" applyFont="1" applyBorder="1"/>
    <xf numFmtId="49" fontId="3" fillId="0" borderId="1" xfId="11" applyNumberFormat="1" applyFont="1" applyBorder="1" applyAlignment="1">
      <alignment wrapText="1"/>
    </xf>
    <xf numFmtId="0" fontId="3" fillId="0" borderId="1" xfId="11" applyFont="1" applyBorder="1"/>
    <xf numFmtId="3" fontId="3" fillId="0" borderId="1" xfId="11" applyNumberFormat="1" applyFont="1" applyBorder="1" applyAlignment="1">
      <alignment horizontal="right" vertical="top" wrapText="1"/>
    </xf>
    <xf numFmtId="0" fontId="3" fillId="0" borderId="0" xfId="11" applyFont="1" applyBorder="1"/>
    <xf numFmtId="0" fontId="4" fillId="0" borderId="0" xfId="11" applyFont="1" applyBorder="1" applyAlignment="1">
      <alignment horizontal="center"/>
    </xf>
    <xf numFmtId="3" fontId="3" fillId="0" borderId="0" xfId="11" applyNumberFormat="1" applyFont="1" applyBorder="1"/>
    <xf numFmtId="165" fontId="3" fillId="0" borderId="0" xfId="11" applyNumberFormat="1" applyFont="1" applyBorder="1"/>
    <xf numFmtId="165" fontId="3" fillId="0" borderId="13" xfId="11" applyNumberFormat="1" applyFont="1" applyBorder="1"/>
    <xf numFmtId="0" fontId="3" fillId="0" borderId="7" xfId="11" applyFont="1" applyFill="1" applyBorder="1"/>
    <xf numFmtId="165" fontId="3" fillId="0" borderId="11" xfId="11" applyNumberFormat="1" applyFont="1" applyBorder="1"/>
    <xf numFmtId="0" fontId="4" fillId="0" borderId="7" xfId="11" applyFont="1" applyFill="1" applyBorder="1" applyAlignment="1">
      <alignment wrapText="1"/>
    </xf>
    <xf numFmtId="0" fontId="4" fillId="0" borderId="7" xfId="11" applyFont="1" applyBorder="1" applyAlignment="1">
      <alignment horizontal="center" vertical="center"/>
    </xf>
    <xf numFmtId="165" fontId="3" fillId="0" borderId="12" xfId="11" applyNumberFormat="1" applyFont="1" applyBorder="1"/>
    <xf numFmtId="0" fontId="4" fillId="0" borderId="7" xfId="11" applyFont="1" applyFill="1" applyBorder="1"/>
    <xf numFmtId="0" fontId="4" fillId="0" borderId="6" xfId="11" applyFont="1" applyBorder="1" applyAlignment="1">
      <alignment wrapText="1"/>
    </xf>
    <xf numFmtId="0" fontId="4" fillId="0" borderId="6" xfId="11" applyFont="1" applyBorder="1" applyAlignment="1">
      <alignment horizontal="center" vertical="center"/>
    </xf>
    <xf numFmtId="3" fontId="4" fillId="0" borderId="6" xfId="11" applyNumberFormat="1" applyFont="1" applyBorder="1"/>
    <xf numFmtId="0" fontId="4" fillId="0" borderId="1" xfId="11" applyFont="1" applyFill="1" applyBorder="1" applyAlignment="1">
      <alignment horizontal="center" vertical="center"/>
    </xf>
    <xf numFmtId="0" fontId="4" fillId="0" borderId="0" xfId="21" applyFont="1"/>
    <xf numFmtId="3" fontId="4" fillId="0" borderId="0" xfId="21" applyNumberFormat="1" applyFont="1"/>
    <xf numFmtId="0" fontId="19" fillId="0" borderId="0" xfId="21" applyFont="1"/>
    <xf numFmtId="167" fontId="4" fillId="2" borderId="0" xfId="20" applyNumberFormat="1" applyFont="1" applyFill="1" applyBorder="1" applyAlignment="1">
      <alignment horizontal="right" wrapText="1"/>
    </xf>
    <xf numFmtId="0" fontId="3" fillId="0" borderId="1" xfId="15" applyFont="1" applyBorder="1" applyAlignment="1">
      <alignment horizontal="center"/>
    </xf>
    <xf numFmtId="0" fontId="3" fillId="0" borderId="1" xfId="15" applyFont="1" applyBorder="1" applyAlignment="1">
      <alignment horizontal="center" wrapText="1"/>
    </xf>
    <xf numFmtId="167" fontId="3" fillId="0" borderId="1" xfId="20" applyNumberFormat="1" applyFont="1" applyBorder="1"/>
    <xf numFmtId="167" fontId="3" fillId="0" borderId="1" xfId="20" applyNumberFormat="1" applyFont="1" applyBorder="1" applyAlignment="1">
      <alignment horizontal="right"/>
    </xf>
    <xf numFmtId="0" fontId="3" fillId="0" borderId="1" xfId="0" applyFont="1" applyFill="1" applyBorder="1" applyAlignment="1">
      <alignment horizontal="center" vertical="top" wrapText="1"/>
    </xf>
    <xf numFmtId="165" fontId="3" fillId="0" borderId="1" xfId="6" applyNumberFormat="1" applyFont="1" applyBorder="1"/>
    <xf numFmtId="165" fontId="4" fillId="0" borderId="1" xfId="6" applyNumberFormat="1" applyFont="1" applyBorder="1"/>
    <xf numFmtId="3" fontId="4" fillId="0" borderId="1" xfId="6" applyNumberFormat="1" applyFont="1" applyFill="1" applyBorder="1" applyAlignment="1">
      <alignment horizontal="left" wrapText="1"/>
    </xf>
    <xf numFmtId="3" fontId="3" fillId="0" borderId="1" xfId="0" applyNumberFormat="1" applyFont="1" applyFill="1" applyBorder="1" applyAlignment="1">
      <alignment horizontal="left" wrapText="1"/>
    </xf>
    <xf numFmtId="3" fontId="4" fillId="0" borderId="1" xfId="0" applyNumberFormat="1" applyFont="1" applyFill="1" applyBorder="1" applyAlignment="1">
      <alignment horizontal="left" wrapText="1"/>
    </xf>
    <xf numFmtId="3" fontId="3" fillId="0" borderId="1" xfId="2" applyNumberFormat="1" applyFont="1" applyFill="1" applyBorder="1" applyAlignment="1">
      <alignment horizontal="left" wrapText="1"/>
    </xf>
    <xf numFmtId="49" fontId="4" fillId="0" borderId="1" xfId="0" applyNumberFormat="1" applyFont="1" applyBorder="1" applyAlignment="1">
      <alignment wrapText="1"/>
    </xf>
    <xf numFmtId="49" fontId="4" fillId="0" borderId="1" xfId="4" applyNumberFormat="1" applyFont="1" applyFill="1" applyBorder="1" applyAlignment="1">
      <alignment wrapText="1"/>
    </xf>
    <xf numFmtId="49" fontId="3" fillId="0" borderId="1" xfId="4" applyNumberFormat="1" applyFont="1" applyBorder="1" applyAlignment="1">
      <alignment wrapText="1"/>
    </xf>
    <xf numFmtId="0" fontId="4" fillId="0" borderId="1" xfId="18" applyFont="1" applyBorder="1" applyAlignment="1">
      <alignment horizontal="center" vertical="center" wrapText="1"/>
    </xf>
    <xf numFmtId="3" fontId="4" fillId="0" borderId="1" xfId="18" applyNumberFormat="1" applyFont="1" applyBorder="1" applyAlignment="1">
      <alignment horizontal="center" vertical="center" wrapText="1"/>
    </xf>
    <xf numFmtId="0" fontId="4" fillId="0" borderId="1" xfId="18" applyFont="1" applyBorder="1" applyAlignment="1">
      <alignment wrapText="1"/>
    </xf>
    <xf numFmtId="0" fontId="5" fillId="0" borderId="1" xfId="18" applyFont="1" applyBorder="1" applyAlignment="1">
      <alignment horizontal="left" wrapText="1" indent="1"/>
    </xf>
    <xf numFmtId="0" fontId="3" fillId="0" borderId="1" xfId="18" applyFont="1" applyBorder="1"/>
    <xf numFmtId="0" fontId="3" fillId="0" borderId="1" xfId="0" applyFont="1" applyFill="1" applyBorder="1" applyAlignment="1">
      <alignment horizontal="center" vertical="top" wrapText="1"/>
    </xf>
    <xf numFmtId="0" fontId="3" fillId="0" borderId="1" xfId="18" applyFont="1" applyBorder="1" applyAlignment="1">
      <alignment horizontal="center"/>
    </xf>
    <xf numFmtId="165" fontId="14" fillId="0" borderId="1" xfId="0" applyNumberFormat="1" applyFont="1" applyFill="1" applyBorder="1" applyAlignment="1">
      <alignment horizontal="center"/>
    </xf>
    <xf numFmtId="165" fontId="5" fillId="0" borderId="1" xfId="0" applyNumberFormat="1" applyFont="1" applyFill="1" applyBorder="1"/>
    <xf numFmtId="165" fontId="5" fillId="0" borderId="1" xfId="0" applyNumberFormat="1" applyFont="1" applyFill="1" applyBorder="1" applyAlignment="1">
      <alignment horizontal="right" vertical="center"/>
    </xf>
    <xf numFmtId="165" fontId="14" fillId="0" borderId="1" xfId="0" applyNumberFormat="1" applyFont="1" applyFill="1" applyBorder="1" applyAlignment="1">
      <alignment horizontal="right" vertical="center"/>
    </xf>
    <xf numFmtId="168" fontId="3" fillId="0" borderId="1" xfId="4" applyNumberFormat="1" applyFont="1" applyBorder="1" applyAlignment="1"/>
    <xf numFmtId="0" fontId="4" fillId="0" borderId="0" xfId="1" applyFont="1"/>
    <xf numFmtId="3" fontId="3" fillId="0" borderId="1" xfId="1" applyNumberFormat="1" applyFont="1" applyBorder="1" applyAlignment="1">
      <alignment horizontal="right" wrapText="1"/>
    </xf>
    <xf numFmtId="3" fontId="4" fillId="0" borderId="1" xfId="1" applyNumberFormat="1" applyFont="1" applyBorder="1"/>
    <xf numFmtId="3" fontId="3" fillId="2" borderId="1" xfId="1" applyNumberFormat="1" applyFont="1" applyFill="1" applyBorder="1" applyAlignment="1">
      <alignment horizontal="right" wrapText="1"/>
    </xf>
    <xf numFmtId="0" fontId="3" fillId="0" borderId="1" xfId="1" applyFont="1" applyBorder="1" applyAlignment="1">
      <alignment horizontal="center" vertical="center" wrapText="1"/>
    </xf>
    <xf numFmtId="3" fontId="4" fillId="2" borderId="1" xfId="1" applyNumberFormat="1" applyFont="1" applyFill="1" applyBorder="1" applyAlignment="1">
      <alignment horizontal="right" wrapText="1"/>
    </xf>
    <xf numFmtId="3" fontId="4" fillId="0" borderId="1" xfId="1" applyNumberFormat="1" applyFont="1" applyFill="1" applyBorder="1" applyAlignment="1">
      <alignment horizontal="right" wrapText="1"/>
    </xf>
    <xf numFmtId="3" fontId="4" fillId="0" borderId="0" xfId="1" applyNumberFormat="1" applyFont="1" applyBorder="1"/>
    <xf numFmtId="3" fontId="4" fillId="0" borderId="0" xfId="6" applyNumberFormat="1" applyFont="1" applyBorder="1" applyAlignment="1">
      <alignment horizontal="center"/>
    </xf>
    <xf numFmtId="3" fontId="4" fillId="3" borderId="1" xfId="3" applyNumberFormat="1" applyFont="1" applyFill="1" applyBorder="1" applyAlignment="1">
      <alignment horizontal="right" wrapText="1"/>
    </xf>
    <xf numFmtId="3" fontId="3" fillId="0" borderId="1" xfId="6" applyNumberFormat="1" applyFont="1" applyFill="1" applyBorder="1" applyAlignment="1">
      <alignment horizontal="right"/>
    </xf>
    <xf numFmtId="3" fontId="4" fillId="0" borderId="1" xfId="6" applyNumberFormat="1" applyFont="1" applyFill="1" applyBorder="1" applyAlignment="1">
      <alignment horizontal="right"/>
    </xf>
    <xf numFmtId="3" fontId="3" fillId="0" borderId="1" xfId="3" applyNumberFormat="1" applyFont="1" applyFill="1" applyBorder="1" applyAlignment="1">
      <alignment horizontal="right" wrapText="1"/>
    </xf>
    <xf numFmtId="3" fontId="4" fillId="0" borderId="1" xfId="1" applyNumberFormat="1" applyFont="1" applyFill="1" applyBorder="1"/>
    <xf numFmtId="3" fontId="3" fillId="0" borderId="1" xfId="1" applyNumberFormat="1" applyFont="1" applyFill="1" applyBorder="1" applyAlignment="1">
      <alignment horizontal="right" wrapText="1"/>
    </xf>
    <xf numFmtId="3" fontId="4" fillId="0" borderId="0" xfId="1" applyNumberFormat="1" applyFont="1" applyFill="1" applyBorder="1" applyAlignment="1">
      <alignment horizontal="right" wrapText="1"/>
    </xf>
    <xf numFmtId="3" fontId="3" fillId="0" borderId="1" xfId="2" applyNumberFormat="1" applyFont="1" applyBorder="1"/>
    <xf numFmtId="3" fontId="4" fillId="0" borderId="1" xfId="2" applyNumberFormat="1" applyFont="1" applyBorder="1"/>
    <xf numFmtId="3" fontId="7" fillId="0" borderId="1" xfId="1" applyNumberFormat="1" applyFont="1" applyFill="1" applyBorder="1" applyAlignment="1">
      <alignment horizontal="right" wrapText="1"/>
    </xf>
    <xf numFmtId="0" fontId="3" fillId="2" borderId="1" xfId="1" applyFont="1" applyFill="1" applyBorder="1" applyAlignment="1">
      <alignment horizontal="center" vertical="center" wrapText="1"/>
    </xf>
    <xf numFmtId="3" fontId="4" fillId="0" borderId="0" xfId="2" applyNumberFormat="1" applyFont="1"/>
    <xf numFmtId="3" fontId="4" fillId="0" borderId="1" xfId="2" applyNumberFormat="1" applyFont="1" applyBorder="1" applyAlignment="1">
      <alignment wrapText="1"/>
    </xf>
    <xf numFmtId="3" fontId="3" fillId="0" borderId="1" xfId="2" applyNumberFormat="1" applyFont="1" applyBorder="1" applyAlignment="1">
      <alignment wrapText="1"/>
    </xf>
    <xf numFmtId="3" fontId="4" fillId="0" borderId="1" xfId="2" applyNumberFormat="1" applyFont="1" applyFill="1" applyBorder="1" applyAlignment="1">
      <alignment wrapText="1"/>
    </xf>
    <xf numFmtId="3" fontId="4" fillId="0" borderId="1" xfId="2" applyNumberFormat="1" applyFont="1" applyFill="1" applyBorder="1"/>
    <xf numFmtId="3" fontId="4" fillId="0" borderId="0" xfId="7" applyNumberFormat="1" applyFont="1"/>
    <xf numFmtId="3" fontId="3" fillId="0" borderId="1" xfId="7" applyNumberFormat="1" applyFont="1" applyBorder="1" applyAlignment="1">
      <alignment wrapText="1"/>
    </xf>
    <xf numFmtId="3" fontId="4" fillId="0" borderId="1" xfId="7" applyNumberFormat="1" applyFont="1" applyBorder="1" applyAlignment="1">
      <alignment wrapText="1"/>
    </xf>
    <xf numFmtId="3" fontId="4" fillId="0" borderId="1" xfId="7" applyNumberFormat="1" applyFont="1" applyBorder="1"/>
    <xf numFmtId="3" fontId="4" fillId="2" borderId="1" xfId="8" applyNumberFormat="1" applyFont="1" applyFill="1" applyBorder="1" applyAlignment="1">
      <alignment horizontal="right" wrapText="1"/>
    </xf>
    <xf numFmtId="3" fontId="3" fillId="0" borderId="1" xfId="7" applyNumberFormat="1" applyFont="1" applyBorder="1"/>
    <xf numFmtId="3" fontId="3" fillId="0" borderId="1" xfId="4" applyNumberFormat="1" applyFont="1" applyBorder="1" applyAlignment="1">
      <alignment horizontal="center" vertical="center" wrapText="1"/>
    </xf>
    <xf numFmtId="3" fontId="3" fillId="0" borderId="1" xfId="6" applyNumberFormat="1" applyFont="1" applyBorder="1" applyAlignment="1">
      <alignment horizontal="left" wrapText="1"/>
    </xf>
    <xf numFmtId="3" fontId="3" fillId="3" borderId="1" xfId="3" applyNumberFormat="1" applyFont="1" applyFill="1" applyBorder="1" applyAlignment="1">
      <alignment horizontal="right" wrapText="1"/>
    </xf>
    <xf numFmtId="3" fontId="4" fillId="0" borderId="1" xfId="6" applyNumberFormat="1" applyFont="1" applyBorder="1" applyAlignment="1">
      <alignment horizontal="left" wrapText="1"/>
    </xf>
    <xf numFmtId="0" fontId="4" fillId="0" borderId="1" xfId="5" applyFont="1" applyFill="1" applyBorder="1" applyAlignment="1">
      <alignment wrapText="1"/>
    </xf>
    <xf numFmtId="3" fontId="3" fillId="0" borderId="1" xfId="4" applyNumberFormat="1" applyFont="1" applyBorder="1" applyAlignment="1">
      <alignment wrapText="1"/>
    </xf>
    <xf numFmtId="3" fontId="4" fillId="0" borderId="1" xfId="4" applyNumberFormat="1" applyFont="1" applyFill="1" applyBorder="1" applyAlignment="1">
      <alignment wrapText="1"/>
    </xf>
    <xf numFmtId="0" fontId="3" fillId="0" borderId="1" xfId="5" applyFont="1" applyFill="1" applyBorder="1" applyAlignment="1">
      <alignment horizontal="center" vertical="center" wrapText="1"/>
    </xf>
    <xf numFmtId="0" fontId="3" fillId="0" borderId="1" xfId="5" applyFont="1" applyFill="1" applyBorder="1" applyAlignment="1">
      <alignment horizontal="left" vertical="center" wrapText="1"/>
    </xf>
    <xf numFmtId="0" fontId="4" fillId="0" borderId="1" xfId="5" applyFont="1" applyFill="1" applyBorder="1"/>
    <xf numFmtId="3" fontId="3" fillId="0" borderId="1" xfId="5" applyNumberFormat="1" applyFont="1" applyFill="1" applyBorder="1" applyAlignment="1">
      <alignment horizontal="right" vertical="center"/>
    </xf>
    <xf numFmtId="3" fontId="4" fillId="0" borderId="1" xfId="11" applyNumberFormat="1" applyFont="1" applyBorder="1"/>
    <xf numFmtId="0" fontId="4" fillId="0" borderId="1" xfId="11" applyFont="1" applyBorder="1"/>
    <xf numFmtId="0" fontId="4" fillId="0" borderId="1" xfId="1" applyFont="1" applyBorder="1" applyAlignment="1">
      <alignment horizontal="left" wrapText="1"/>
    </xf>
    <xf numFmtId="0" fontId="4" fillId="2" borderId="1" xfId="3" applyFont="1" applyFill="1" applyBorder="1" applyAlignment="1">
      <alignment wrapText="1"/>
    </xf>
    <xf numFmtId="0" fontId="3" fillId="0" borderId="1" xfId="1" applyFont="1" applyBorder="1" applyAlignment="1">
      <alignment horizontal="left" wrapText="1"/>
    </xf>
    <xf numFmtId="0" fontId="4" fillId="0" borderId="1" xfId="1" applyFont="1" applyBorder="1"/>
    <xf numFmtId="3" fontId="4" fillId="2" borderId="1" xfId="1" applyNumberFormat="1" applyFont="1" applyFill="1" applyBorder="1" applyAlignment="1">
      <alignment wrapText="1"/>
    </xf>
    <xf numFmtId="3" fontId="4" fillId="2" borderId="1" xfId="3" applyNumberFormat="1" applyFont="1" applyFill="1" applyBorder="1" applyAlignment="1">
      <alignment wrapText="1"/>
    </xf>
    <xf numFmtId="165" fontId="4" fillId="0" borderId="1" xfId="1" applyNumberFormat="1" applyFont="1" applyBorder="1"/>
    <xf numFmtId="165" fontId="3" fillId="0" borderId="1" xfId="1" applyNumberFormat="1" applyFont="1" applyBorder="1"/>
    <xf numFmtId="0" fontId="3" fillId="2" borderId="1" xfId="1" applyFont="1" applyFill="1" applyBorder="1" applyAlignment="1">
      <alignment horizontal="left" vertical="center" wrapText="1"/>
    </xf>
    <xf numFmtId="0" fontId="4" fillId="0" borderId="1" xfId="3" applyFont="1" applyBorder="1" applyAlignment="1">
      <alignment horizontal="left" wrapText="1"/>
    </xf>
    <xf numFmtId="0" fontId="3" fillId="2" borderId="1" xfId="1" applyFont="1" applyFill="1" applyBorder="1" applyAlignment="1">
      <alignment wrapText="1"/>
    </xf>
    <xf numFmtId="165" fontId="3" fillId="2" borderId="1" xfId="1" applyNumberFormat="1" applyFont="1" applyFill="1" applyBorder="1"/>
    <xf numFmtId="0" fontId="4" fillId="2" borderId="1" xfId="1" applyFont="1" applyFill="1" applyBorder="1" applyAlignment="1">
      <alignment wrapText="1"/>
    </xf>
    <xf numFmtId="165" fontId="4" fillId="2" borderId="1" xfId="1" applyNumberFormat="1" applyFont="1" applyFill="1" applyBorder="1"/>
    <xf numFmtId="164" fontId="4" fillId="2" borderId="1" xfId="3" applyNumberFormat="1" applyFont="1" applyFill="1" applyBorder="1" applyAlignment="1">
      <alignment wrapText="1"/>
    </xf>
    <xf numFmtId="0" fontId="5" fillId="2" borderId="1" xfId="3" applyFont="1" applyFill="1" applyBorder="1" applyAlignment="1">
      <alignment wrapText="1"/>
    </xf>
    <xf numFmtId="0" fontId="5" fillId="0" borderId="1" xfId="3" applyFont="1" applyFill="1" applyBorder="1" applyAlignment="1">
      <alignment wrapText="1"/>
    </xf>
    <xf numFmtId="164" fontId="4" fillId="2" borderId="1" xfId="1" applyNumberFormat="1" applyFont="1" applyFill="1" applyBorder="1" applyAlignment="1">
      <alignment wrapText="1"/>
    </xf>
    <xf numFmtId="0" fontId="4" fillId="2" borderId="1" xfId="3" applyFont="1" applyFill="1" applyBorder="1" applyAlignment="1">
      <alignment horizontal="left" wrapText="1"/>
    </xf>
    <xf numFmtId="0" fontId="3" fillId="2" borderId="1" xfId="3" applyFont="1" applyFill="1" applyBorder="1" applyAlignment="1">
      <alignment wrapText="1"/>
    </xf>
    <xf numFmtId="16" fontId="5" fillId="2" borderId="1" xfId="3" applyNumberFormat="1" applyFont="1" applyFill="1" applyBorder="1" applyAlignment="1">
      <alignment wrapText="1"/>
    </xf>
    <xf numFmtId="165" fontId="3" fillId="2" borderId="1" xfId="1" applyNumberFormat="1" applyFont="1" applyFill="1" applyBorder="1" applyAlignment="1">
      <alignment vertical="center"/>
    </xf>
    <xf numFmtId="0" fontId="5" fillId="0" borderId="1" xfId="0" applyFont="1" applyFill="1" applyBorder="1" applyAlignment="1">
      <alignment horizontal="center"/>
    </xf>
    <xf numFmtId="2" fontId="5" fillId="0" borderId="1" xfId="0" applyNumberFormat="1" applyFont="1" applyFill="1" applyBorder="1" applyAlignment="1">
      <alignment vertical="center"/>
    </xf>
    <xf numFmtId="2" fontId="14" fillId="0" borderId="1" xfId="0" applyNumberFormat="1" applyFont="1" applyFill="1" applyBorder="1" applyAlignment="1">
      <alignment vertical="center"/>
    </xf>
    <xf numFmtId="3" fontId="3" fillId="0" borderId="1" xfId="1" applyNumberFormat="1" applyFont="1" applyFill="1" applyBorder="1" applyAlignment="1">
      <alignment horizontal="center" vertical="center" wrapText="1"/>
    </xf>
    <xf numFmtId="3" fontId="3" fillId="0" borderId="1" xfId="1" applyNumberFormat="1" applyFont="1" applyFill="1" applyBorder="1" applyAlignment="1">
      <alignment horizontal="left" vertical="center" wrapText="1" indent="1"/>
    </xf>
    <xf numFmtId="3" fontId="3" fillId="0" borderId="1" xfId="1" applyNumberFormat="1" applyFont="1" applyFill="1" applyBorder="1" applyAlignment="1">
      <alignment horizontal="left" vertical="center" wrapText="1" indent="2"/>
    </xf>
    <xf numFmtId="3" fontId="3" fillId="0" borderId="1" xfId="0" applyNumberFormat="1" applyFont="1" applyBorder="1"/>
    <xf numFmtId="3" fontId="4" fillId="0" borderId="1" xfId="1" applyNumberFormat="1" applyFont="1" applyFill="1" applyBorder="1" applyAlignment="1">
      <alignment horizontal="left" vertical="center" wrapText="1" indent="2"/>
    </xf>
    <xf numFmtId="3" fontId="4" fillId="0" borderId="1" xfId="1" applyNumberFormat="1" applyFont="1" applyFill="1" applyBorder="1" applyAlignment="1">
      <alignment horizontal="left" vertical="center" wrapText="1" indent="1"/>
    </xf>
    <xf numFmtId="164" fontId="4" fillId="0" borderId="1" xfId="2" applyNumberFormat="1" applyFont="1" applyBorder="1" applyAlignment="1">
      <alignment wrapText="1"/>
    </xf>
    <xf numFmtId="165" fontId="3" fillId="0" borderId="1" xfId="7" applyNumberFormat="1" applyFont="1" applyBorder="1" applyAlignment="1">
      <alignment wrapText="1"/>
    </xf>
    <xf numFmtId="49" fontId="3" fillId="0" borderId="1" xfId="7" applyNumberFormat="1" applyFont="1" applyBorder="1" applyAlignment="1">
      <alignment horizontal="center" vertical="center" wrapText="1"/>
    </xf>
    <xf numFmtId="49" fontId="3" fillId="0" borderId="1" xfId="7" applyNumberFormat="1" applyFont="1" applyBorder="1" applyAlignment="1">
      <alignment wrapText="1"/>
    </xf>
    <xf numFmtId="0" fontId="3" fillId="0" borderId="1" xfId="12" applyFont="1" applyBorder="1" applyAlignment="1">
      <alignment horizontal="center"/>
    </xf>
    <xf numFmtId="0" fontId="4" fillId="0" borderId="1" xfId="12" applyFont="1" applyBorder="1" applyAlignment="1">
      <alignment horizontal="center"/>
    </xf>
    <xf numFmtId="0" fontId="3" fillId="0" borderId="1" xfId="12" applyFont="1" applyBorder="1" applyAlignment="1">
      <alignment horizontal="center" wrapText="1"/>
    </xf>
    <xf numFmtId="0" fontId="4" fillId="0" borderId="1" xfId="12" applyFont="1" applyBorder="1" applyAlignment="1">
      <alignment horizontal="center" wrapText="1"/>
    </xf>
    <xf numFmtId="0" fontId="3" fillId="0" borderId="1" xfId="12" applyFont="1" applyBorder="1" applyAlignment="1">
      <alignment wrapText="1"/>
    </xf>
    <xf numFmtId="0" fontId="3" fillId="0" borderId="1" xfId="10" applyFont="1" applyBorder="1" applyAlignment="1">
      <alignment horizontal="center"/>
    </xf>
    <xf numFmtId="0" fontId="3" fillId="0" borderId="1" xfId="12" applyFont="1" applyBorder="1"/>
    <xf numFmtId="0" fontId="4" fillId="4" borderId="1" xfId="12" applyFont="1" applyFill="1" applyBorder="1"/>
    <xf numFmtId="0" fontId="4" fillId="0" borderId="1" xfId="12" applyFont="1" applyBorder="1"/>
    <xf numFmtId="0" fontId="4" fillId="0" borderId="1" xfId="10" applyFont="1" applyBorder="1"/>
    <xf numFmtId="166" fontId="3" fillId="0" borderId="1" xfId="12" applyNumberFormat="1" applyFont="1" applyBorder="1"/>
    <xf numFmtId="0" fontId="4" fillId="0" borderId="1" xfId="10" applyFont="1" applyBorder="1" applyAlignment="1">
      <alignment wrapText="1"/>
    </xf>
    <xf numFmtId="0" fontId="4" fillId="0" borderId="1" xfId="10" applyFont="1" applyBorder="1" applyAlignment="1">
      <alignment horizontal="center"/>
    </xf>
    <xf numFmtId="3" fontId="4" fillId="0" borderId="1" xfId="12" applyNumberFormat="1" applyFont="1" applyBorder="1"/>
    <xf numFmtId="3" fontId="4" fillId="0" borderId="1" xfId="10" applyNumberFormat="1" applyFont="1" applyBorder="1"/>
    <xf numFmtId="166" fontId="4" fillId="0" borderId="1" xfId="12" applyNumberFormat="1" applyFont="1" applyBorder="1"/>
    <xf numFmtId="0" fontId="3" fillId="0" borderId="1" xfId="10" applyFont="1" applyBorder="1" applyAlignment="1">
      <alignment wrapText="1"/>
    </xf>
    <xf numFmtId="3" fontId="3" fillId="0" borderId="1" xfId="12" applyNumberFormat="1" applyFont="1" applyBorder="1"/>
    <xf numFmtId="0" fontId="4" fillId="0" borderId="1" xfId="12" applyFont="1" applyBorder="1" applyAlignment="1">
      <alignment horizontal="left" wrapText="1"/>
    </xf>
    <xf numFmtId="3" fontId="4" fillId="0" borderId="1" xfId="12" applyNumberFormat="1" applyFont="1" applyBorder="1" applyAlignment="1">
      <alignment horizontal="right" wrapText="1"/>
    </xf>
    <xf numFmtId="3" fontId="4" fillId="0" borderId="1" xfId="12" applyNumberFormat="1" applyFont="1" applyBorder="1" applyAlignment="1">
      <alignment horizontal="right"/>
    </xf>
    <xf numFmtId="0" fontId="3" fillId="0" borderId="1" xfId="13" applyFont="1" applyBorder="1" applyAlignment="1">
      <alignment horizontal="center"/>
    </xf>
    <xf numFmtId="0" fontId="4" fillId="0" borderId="1" xfId="13" applyFont="1" applyBorder="1" applyAlignment="1">
      <alignment horizontal="center"/>
    </xf>
    <xf numFmtId="0" fontId="3" fillId="0" borderId="1" xfId="13" applyFont="1" applyBorder="1" applyAlignment="1">
      <alignment horizontal="center" wrapText="1"/>
    </xf>
    <xf numFmtId="0" fontId="3" fillId="0" borderId="1" xfId="13" applyFont="1" applyBorder="1" applyAlignment="1">
      <alignment wrapText="1"/>
    </xf>
    <xf numFmtId="0" fontId="4" fillId="4" borderId="1" xfId="13" applyFont="1" applyFill="1" applyBorder="1"/>
    <xf numFmtId="0" fontId="4" fillId="0" borderId="1" xfId="13" applyFont="1" applyBorder="1"/>
    <xf numFmtId="0" fontId="3" fillId="0" borderId="1" xfId="13" applyFont="1" applyFill="1" applyBorder="1"/>
    <xf numFmtId="3" fontId="3" fillId="0" borderId="1" xfId="13" applyNumberFormat="1" applyFont="1" applyBorder="1"/>
    <xf numFmtId="3" fontId="4" fillId="0" borderId="1" xfId="13" applyNumberFormat="1" applyFont="1" applyBorder="1"/>
    <xf numFmtId="0" fontId="3" fillId="0" borderId="1" xfId="13" applyFont="1" applyBorder="1"/>
    <xf numFmtId="49" fontId="3" fillId="0" borderId="1" xfId="15" applyNumberFormat="1" applyFont="1" applyBorder="1" applyAlignment="1">
      <alignment horizontal="center" wrapText="1"/>
    </xf>
    <xf numFmtId="0" fontId="3" fillId="0" borderId="6" xfId="16" applyFont="1" applyBorder="1" applyAlignment="1">
      <alignment horizontal="left" wrapText="1"/>
    </xf>
    <xf numFmtId="0" fontId="4" fillId="0" borderId="1" xfId="21" applyFont="1" applyBorder="1" applyAlignment="1">
      <alignment horizontal="center" wrapText="1"/>
    </xf>
    <xf numFmtId="3" fontId="4" fillId="0" borderId="1" xfId="21" applyNumberFormat="1" applyFont="1" applyBorder="1" applyAlignment="1">
      <alignment horizontal="center" wrapText="1"/>
    </xf>
    <xf numFmtId="0" fontId="3" fillId="0" borderId="1" xfId="21" applyFont="1" applyBorder="1" applyAlignment="1">
      <alignment horizontal="left"/>
    </xf>
    <xf numFmtId="3" fontId="4" fillId="0" borderId="1" xfId="21" applyNumberFormat="1" applyFont="1" applyBorder="1" applyAlignment="1">
      <alignment horizontal="center"/>
    </xf>
    <xf numFmtId="0" fontId="3" fillId="0" borderId="1" xfId="21" applyFont="1" applyBorder="1"/>
    <xf numFmtId="3" fontId="3" fillId="0" borderId="1" xfId="21" applyNumberFormat="1" applyFont="1" applyFill="1" applyBorder="1"/>
    <xf numFmtId="0" fontId="4" fillId="0" borderId="1" xfId="21" applyFont="1" applyBorder="1"/>
    <xf numFmtId="3" fontId="4" fillId="0" borderId="1" xfId="21" applyNumberFormat="1" applyFont="1" applyFill="1" applyBorder="1"/>
    <xf numFmtId="3" fontId="3" fillId="0" borderId="1" xfId="21" applyNumberFormat="1" applyFont="1" applyFill="1" applyBorder="1" applyAlignment="1">
      <alignment horizontal="right"/>
    </xf>
    <xf numFmtId="0" fontId="3" fillId="0" borderId="1" xfId="18" applyFont="1" applyBorder="1" applyAlignment="1">
      <alignment horizontal="center" wrapText="1"/>
    </xf>
    <xf numFmtId="0" fontId="5" fillId="0" borderId="1" xfId="18" applyFont="1" applyBorder="1" applyAlignment="1">
      <alignment horizontal="center" wrapText="1"/>
    </xf>
    <xf numFmtId="165" fontId="3" fillId="0" borderId="1" xfId="18" applyNumberFormat="1" applyFont="1" applyBorder="1" applyAlignment="1">
      <alignment horizontal="center"/>
    </xf>
    <xf numFmtId="0" fontId="3" fillId="0" borderId="1" xfId="18" applyFont="1" applyBorder="1" applyAlignment="1">
      <alignment wrapText="1"/>
    </xf>
    <xf numFmtId="165" fontId="3" fillId="0" borderId="1" xfId="18" applyNumberFormat="1" applyFont="1" applyBorder="1"/>
    <xf numFmtId="164" fontId="4" fillId="0" borderId="1" xfId="18" applyNumberFormat="1" applyFont="1" applyBorder="1" applyAlignment="1">
      <alignment wrapText="1"/>
    </xf>
    <xf numFmtId="0" fontId="5" fillId="0" borderId="1" xfId="18" applyFont="1" applyBorder="1" applyAlignment="1">
      <alignment horizontal="left" wrapText="1"/>
    </xf>
    <xf numFmtId="0" fontId="3" fillId="0" borderId="1" xfId="18" applyFont="1" applyBorder="1" applyAlignment="1">
      <alignment horizontal="left" wrapText="1"/>
    </xf>
    <xf numFmtId="164" fontId="3" fillId="0" borderId="1" xfId="18" applyNumberFormat="1" applyFont="1" applyBorder="1" applyAlignment="1">
      <alignment horizontal="left" wrapText="1"/>
    </xf>
    <xf numFmtId="0" fontId="4" fillId="0" borderId="1" xfId="18" applyFont="1" applyBorder="1" applyAlignment="1">
      <alignment horizontal="left" wrapText="1"/>
    </xf>
    <xf numFmtId="165" fontId="4" fillId="0" borderId="1" xfId="18" applyNumberFormat="1" applyFont="1" applyBorder="1"/>
    <xf numFmtId="0" fontId="5" fillId="0" borderId="1" xfId="18" applyFont="1" applyBorder="1" applyAlignment="1">
      <alignment wrapText="1"/>
    </xf>
    <xf numFmtId="168" fontId="4" fillId="0" borderId="1" xfId="7" applyNumberFormat="1" applyFont="1" applyBorder="1"/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3" fontId="4" fillId="0" borderId="1" xfId="0" applyNumberFormat="1" applyFont="1" applyBorder="1" applyAlignment="1">
      <alignment horizontal="right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3" fontId="3" fillId="0" borderId="1" xfId="0" applyNumberFormat="1" applyFont="1" applyBorder="1" applyAlignment="1">
      <alignment horizontal="right" vertical="top" wrapText="1"/>
    </xf>
    <xf numFmtId="3" fontId="4" fillId="0" borderId="1" xfId="0" applyNumberFormat="1" applyFont="1" applyBorder="1" applyAlignment="1">
      <alignment horizontal="left" vertical="top" wrapText="1"/>
    </xf>
    <xf numFmtId="3" fontId="3" fillId="0" borderId="0" xfId="13" applyNumberFormat="1" applyFont="1" applyBorder="1" applyAlignment="1">
      <alignment vertical="center"/>
    </xf>
    <xf numFmtId="0" fontId="4" fillId="0" borderId="0" xfId="13" applyFont="1" applyBorder="1" applyAlignment="1">
      <alignment wrapText="1"/>
    </xf>
    <xf numFmtId="3" fontId="3" fillId="0" borderId="0" xfId="13" applyNumberFormat="1" applyFont="1" applyBorder="1" applyAlignment="1">
      <alignment horizontal="center"/>
    </xf>
    <xf numFmtId="167" fontId="3" fillId="0" borderId="0" xfId="20" applyNumberFormat="1" applyFont="1" applyBorder="1" applyAlignment="1">
      <alignment horizontal="center"/>
    </xf>
    <xf numFmtId="3" fontId="3" fillId="0" borderId="0" xfId="13" applyNumberFormat="1" applyFont="1"/>
    <xf numFmtId="0" fontId="3" fillId="0" borderId="0" xfId="13" applyFont="1"/>
    <xf numFmtId="0" fontId="8" fillId="0" borderId="0" xfId="13" applyFont="1" applyFill="1" applyAlignment="1">
      <alignment wrapText="1"/>
    </xf>
    <xf numFmtId="0" fontId="4" fillId="0" borderId="0" xfId="13" applyFont="1" applyFill="1" applyAlignment="1">
      <alignment wrapText="1"/>
    </xf>
    <xf numFmtId="3" fontId="8" fillId="0" borderId="0" xfId="13" applyNumberFormat="1" applyFont="1" applyFill="1" applyAlignment="1"/>
    <xf numFmtId="0" fontId="8" fillId="0" borderId="0" xfId="13" applyFont="1" applyFill="1" applyBorder="1" applyAlignment="1"/>
    <xf numFmtId="0" fontId="8" fillId="0" borderId="31" xfId="13" applyFont="1" applyFill="1" applyBorder="1" applyAlignment="1"/>
    <xf numFmtId="0" fontId="37" fillId="0" borderId="7" xfId="13" applyFont="1" applyFill="1" applyBorder="1" applyAlignment="1">
      <alignment wrapText="1"/>
    </xf>
    <xf numFmtId="3" fontId="8" fillId="0" borderId="7" xfId="13" applyNumberFormat="1" applyFont="1" applyFill="1" applyBorder="1" applyAlignment="1">
      <alignment horizontal="right"/>
    </xf>
    <xf numFmtId="0" fontId="8" fillId="0" borderId="7" xfId="13" applyFont="1" applyFill="1" applyBorder="1" applyAlignment="1">
      <alignment horizontal="right"/>
    </xf>
    <xf numFmtId="0" fontId="4" fillId="0" borderId="7" xfId="13" applyFont="1" applyFill="1" applyBorder="1" applyAlignment="1">
      <alignment wrapText="1"/>
    </xf>
    <xf numFmtId="3" fontId="4" fillId="0" borderId="7" xfId="13" applyNumberFormat="1" applyFont="1" applyFill="1" applyBorder="1"/>
    <xf numFmtId="0" fontId="8" fillId="0" borderId="7" xfId="13" applyFont="1" applyFill="1" applyBorder="1" applyAlignment="1">
      <alignment wrapText="1"/>
    </xf>
    <xf numFmtId="3" fontId="8" fillId="0" borderId="7" xfId="13" applyNumberFormat="1" applyFont="1" applyFill="1" applyBorder="1"/>
    <xf numFmtId="0" fontId="4" fillId="0" borderId="32" xfId="13" applyFont="1" applyFill="1" applyBorder="1" applyAlignment="1">
      <alignment wrapText="1"/>
    </xf>
    <xf numFmtId="0" fontId="4" fillId="0" borderId="32" xfId="13" applyFont="1" applyFill="1" applyBorder="1" applyAlignment="1"/>
    <xf numFmtId="0" fontId="3" fillId="0" borderId="1" xfId="0" applyFont="1" applyFill="1" applyBorder="1" applyAlignment="1">
      <alignment horizontal="center" vertical="top" wrapText="1"/>
    </xf>
    <xf numFmtId="0" fontId="14" fillId="0" borderId="1" xfId="0" applyFont="1" applyFill="1" applyBorder="1"/>
    <xf numFmtId="0" fontId="14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/>
    </xf>
    <xf numFmtId="0" fontId="14" fillId="0" borderId="1" xfId="0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0" fontId="3" fillId="0" borderId="0" xfId="1" applyFont="1" applyAlignment="1">
      <alignment horizontal="center" vertical="center"/>
    </xf>
    <xf numFmtId="3" fontId="3" fillId="0" borderId="14" xfId="1" applyNumberFormat="1" applyFont="1" applyBorder="1" applyAlignment="1">
      <alignment horizontal="center"/>
    </xf>
    <xf numFmtId="3" fontId="3" fillId="0" borderId="26" xfId="1" applyNumberFormat="1" applyFont="1" applyBorder="1" applyAlignment="1">
      <alignment horizontal="center"/>
    </xf>
    <xf numFmtId="3" fontId="3" fillId="0" borderId="27" xfId="1" applyNumberFormat="1" applyFont="1" applyBorder="1" applyAlignment="1">
      <alignment horizontal="center"/>
    </xf>
    <xf numFmtId="0" fontId="3" fillId="2" borderId="28" xfId="1" applyFont="1" applyFill="1" applyBorder="1" applyAlignment="1">
      <alignment horizontal="center" wrapText="1"/>
    </xf>
    <xf numFmtId="0" fontId="3" fillId="2" borderId="29" xfId="1" applyFont="1" applyFill="1" applyBorder="1" applyAlignment="1">
      <alignment horizontal="center" wrapText="1"/>
    </xf>
    <xf numFmtId="0" fontId="3" fillId="2" borderId="15" xfId="1" applyFont="1" applyFill="1" applyBorder="1" applyAlignment="1">
      <alignment horizontal="center" wrapText="1"/>
    </xf>
    <xf numFmtId="0" fontId="3" fillId="2" borderId="30" xfId="1" applyFont="1" applyFill="1" applyBorder="1" applyAlignment="1">
      <alignment horizontal="center" wrapText="1"/>
    </xf>
    <xf numFmtId="0" fontId="3" fillId="2" borderId="13" xfId="1" applyFont="1" applyFill="1" applyBorder="1" applyAlignment="1">
      <alignment horizontal="center" wrapText="1"/>
    </xf>
    <xf numFmtId="0" fontId="3" fillId="2" borderId="16" xfId="1" applyFont="1" applyFill="1" applyBorder="1" applyAlignment="1">
      <alignment horizontal="center" wrapText="1"/>
    </xf>
    <xf numFmtId="0" fontId="17" fillId="0" borderId="5" xfId="1" applyFont="1" applyBorder="1" applyAlignment="1">
      <alignment horizontal="center"/>
    </xf>
    <xf numFmtId="0" fontId="17" fillId="0" borderId="0" xfId="1" applyFont="1" applyBorder="1" applyAlignment="1">
      <alignment horizontal="center"/>
    </xf>
    <xf numFmtId="3" fontId="3" fillId="0" borderId="0" xfId="2" applyNumberFormat="1" applyFont="1" applyBorder="1" applyAlignment="1">
      <alignment horizontal="center" vertical="center"/>
    </xf>
    <xf numFmtId="0" fontId="17" fillId="0" borderId="0" xfId="5" applyFont="1" applyFill="1" applyBorder="1" applyAlignment="1">
      <alignment horizontal="center"/>
    </xf>
    <xf numFmtId="0" fontId="17" fillId="0" borderId="13" xfId="5" applyFont="1" applyFill="1" applyBorder="1" applyAlignment="1">
      <alignment horizontal="center"/>
    </xf>
    <xf numFmtId="3" fontId="17" fillId="0" borderId="14" xfId="4" applyNumberFormat="1" applyFont="1" applyBorder="1" applyAlignment="1">
      <alignment horizontal="center" vertical="center" wrapText="1"/>
    </xf>
    <xf numFmtId="3" fontId="17" fillId="0" borderId="26" xfId="4" applyNumberFormat="1" applyFont="1" applyBorder="1" applyAlignment="1">
      <alignment horizontal="center" vertical="center" wrapText="1"/>
    </xf>
    <xf numFmtId="3" fontId="17" fillId="0" borderId="27" xfId="4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3" fontId="3" fillId="0" borderId="0" xfId="2" applyNumberFormat="1" applyFont="1" applyBorder="1" applyAlignment="1">
      <alignment horizontal="center"/>
    </xf>
    <xf numFmtId="3" fontId="17" fillId="0" borderId="0" xfId="2" applyNumberFormat="1" applyFont="1" applyAlignment="1">
      <alignment horizontal="center" wrapText="1"/>
    </xf>
    <xf numFmtId="0" fontId="3" fillId="0" borderId="0" xfId="7" applyFont="1" applyBorder="1" applyAlignment="1">
      <alignment horizontal="center"/>
    </xf>
    <xf numFmtId="0" fontId="17" fillId="0" borderId="0" xfId="7" applyFont="1" applyAlignment="1">
      <alignment horizontal="center" wrapText="1"/>
    </xf>
    <xf numFmtId="0" fontId="17" fillId="0" borderId="0" xfId="7" applyFont="1" applyAlignment="1">
      <alignment horizontal="center"/>
    </xf>
    <xf numFmtId="0" fontId="17" fillId="0" borderId="0" xfId="10" applyFont="1" applyBorder="1" applyAlignment="1">
      <alignment horizontal="center"/>
    </xf>
    <xf numFmtId="0" fontId="3" fillId="0" borderId="1" xfId="12" applyFont="1" applyBorder="1" applyAlignment="1">
      <alignment horizontal="center" wrapText="1"/>
    </xf>
    <xf numFmtId="0" fontId="3" fillId="0" borderId="1" xfId="12" applyFont="1" applyBorder="1" applyAlignment="1">
      <alignment horizontal="center" vertical="center" wrapText="1"/>
    </xf>
    <xf numFmtId="0" fontId="3" fillId="0" borderId="0" xfId="13" applyFont="1" applyFill="1" applyBorder="1" applyAlignment="1">
      <alignment horizontal="center"/>
    </xf>
    <xf numFmtId="0" fontId="3" fillId="0" borderId="1" xfId="13" applyFont="1" applyBorder="1" applyAlignment="1">
      <alignment horizontal="center"/>
    </xf>
    <xf numFmtId="0" fontId="17" fillId="0" borderId="0" xfId="14" applyFont="1" applyAlignment="1">
      <alignment horizontal="center"/>
    </xf>
    <xf numFmtId="0" fontId="17" fillId="0" borderId="0" xfId="16" applyFont="1" applyBorder="1" applyAlignment="1">
      <alignment horizontal="center" wrapText="1"/>
    </xf>
    <xf numFmtId="0" fontId="3" fillId="0" borderId="0" xfId="18" applyFont="1" applyBorder="1" applyAlignment="1">
      <alignment horizontal="center" vertical="center"/>
    </xf>
    <xf numFmtId="0" fontId="3" fillId="0" borderId="1" xfId="18" applyFont="1" applyBorder="1" applyAlignment="1">
      <alignment horizontal="center"/>
    </xf>
    <xf numFmtId="165" fontId="3" fillId="0" borderId="1" xfId="18" applyNumberFormat="1" applyFont="1" applyBorder="1" applyAlignment="1">
      <alignment horizontal="center"/>
    </xf>
    <xf numFmtId="0" fontId="17" fillId="0" borderId="0" xfId="11" applyFont="1" applyAlignment="1">
      <alignment horizontal="center" vertical="center"/>
    </xf>
    <xf numFmtId="0" fontId="3" fillId="0" borderId="0" xfId="11" applyFont="1" applyBorder="1" applyAlignment="1">
      <alignment horizontal="center"/>
    </xf>
    <xf numFmtId="0" fontId="3" fillId="0" borderId="8" xfId="18" applyFont="1" applyBorder="1" applyAlignment="1">
      <alignment horizontal="center"/>
    </xf>
    <xf numFmtId="0" fontId="3" fillId="0" borderId="12" xfId="18" applyFont="1" applyBorder="1" applyAlignment="1">
      <alignment horizontal="center"/>
    </xf>
    <xf numFmtId="165" fontId="3" fillId="0" borderId="7" xfId="18" applyNumberFormat="1" applyFont="1" applyBorder="1" applyAlignment="1">
      <alignment horizontal="center"/>
    </xf>
    <xf numFmtId="165" fontId="3" fillId="0" borderId="6" xfId="18" applyNumberFormat="1" applyFont="1" applyBorder="1" applyAlignment="1">
      <alignment horizontal="center"/>
    </xf>
    <xf numFmtId="0" fontId="3" fillId="0" borderId="5" xfId="18" applyFont="1" applyBorder="1" applyAlignment="1">
      <alignment horizontal="center"/>
    </xf>
    <xf numFmtId="0" fontId="3" fillId="0" borderId="0" xfId="18" applyFont="1" applyBorder="1" applyAlignment="1">
      <alignment horizontal="center"/>
    </xf>
    <xf numFmtId="0" fontId="3" fillId="0" borderId="0" xfId="11" applyFont="1" applyAlignment="1">
      <alignment horizontal="center"/>
    </xf>
    <xf numFmtId="49" fontId="12" fillId="0" borderId="0" xfId="11" applyNumberFormat="1" applyFont="1" applyAlignment="1">
      <alignment horizontal="left" wrapText="1"/>
    </xf>
    <xf numFmtId="0" fontId="18" fillId="0" borderId="0" xfId="21" applyFont="1" applyAlignment="1">
      <alignment horizontal="center" wrapText="1"/>
    </xf>
    <xf numFmtId="0" fontId="17" fillId="2" borderId="0" xfId="19" applyFont="1" applyFill="1" applyBorder="1" applyAlignment="1">
      <alignment horizontal="center" vertical="top" wrapText="1"/>
    </xf>
    <xf numFmtId="0" fontId="17" fillId="0" borderId="1" xfId="0" applyFont="1" applyBorder="1" applyAlignment="1">
      <alignment horizontal="center" vertical="top" wrapText="1"/>
    </xf>
    <xf numFmtId="0" fontId="17" fillId="0" borderId="26" xfId="0" applyFont="1" applyBorder="1" applyAlignment="1">
      <alignment horizontal="center" vertical="top" wrapText="1"/>
    </xf>
    <xf numFmtId="0" fontId="17" fillId="0" borderId="27" xfId="0" applyFont="1" applyBorder="1" applyAlignment="1">
      <alignment horizontal="center" vertical="top" wrapText="1"/>
    </xf>
    <xf numFmtId="0" fontId="17" fillId="0" borderId="1" xfId="0" applyFont="1" applyBorder="1" applyAlignment="1">
      <alignment horizontal="center" vertical="center" wrapText="1"/>
    </xf>
    <xf numFmtId="49" fontId="17" fillId="0" borderId="14" xfId="0" applyNumberFormat="1" applyFont="1" applyFill="1" applyBorder="1" applyAlignment="1">
      <alignment horizontal="center" vertical="center" wrapText="1"/>
    </xf>
    <xf numFmtId="49" fontId="16" fillId="0" borderId="26" xfId="0" applyNumberFormat="1" applyFont="1" applyFill="1" applyBorder="1" applyAlignment="1">
      <alignment vertical="center" wrapText="1"/>
    </xf>
    <xf numFmtId="49" fontId="16" fillId="0" borderId="27" xfId="0" applyNumberFormat="1" applyFont="1" applyFill="1" applyBorder="1" applyAlignment="1">
      <alignment vertical="center" wrapText="1"/>
    </xf>
    <xf numFmtId="3" fontId="3" fillId="0" borderId="0" xfId="13" applyNumberFormat="1" applyFont="1" applyBorder="1" applyAlignment="1">
      <alignment horizontal="center" vertical="center" wrapText="1"/>
    </xf>
    <xf numFmtId="3" fontId="8" fillId="0" borderId="0" xfId="13" applyNumberFormat="1" applyFont="1" applyFill="1" applyAlignment="1">
      <alignment horizontal="center" wrapText="1"/>
    </xf>
  </cellXfs>
  <cellStyles count="96">
    <cellStyle name="20% - 1. jelölőszín 2" xfId="22"/>
    <cellStyle name="20% - 2. jelölőszín 2" xfId="23"/>
    <cellStyle name="20% - 3. jelölőszín 2" xfId="24"/>
    <cellStyle name="20% - 4. jelölőszín 2" xfId="25"/>
    <cellStyle name="20% - 5. jelölőszín 2" xfId="26"/>
    <cellStyle name="20% - 6. jelölőszín 2" xfId="27"/>
    <cellStyle name="20% - Accent1" xfId="64"/>
    <cellStyle name="20% - Accent2" xfId="65"/>
    <cellStyle name="20% - Accent3" xfId="66"/>
    <cellStyle name="20% - Accent4" xfId="67"/>
    <cellStyle name="20% - Accent5" xfId="68"/>
    <cellStyle name="20% - Accent6" xfId="69"/>
    <cellStyle name="40% - 1. jelölőszín 2" xfId="28"/>
    <cellStyle name="40% - 2. jelölőszín 2" xfId="29"/>
    <cellStyle name="40% - 3. jelölőszín 2" xfId="30"/>
    <cellStyle name="40% - 4. jelölőszín 2" xfId="31"/>
    <cellStyle name="40% - 5. jelölőszín 2" xfId="32"/>
    <cellStyle name="40% - 6. jelölőszín 2" xfId="33"/>
    <cellStyle name="40% - Accent1" xfId="70"/>
    <cellStyle name="40% - Accent2" xfId="71"/>
    <cellStyle name="40% - Accent3" xfId="72"/>
    <cellStyle name="40% - Accent4" xfId="73"/>
    <cellStyle name="40% - Accent5" xfId="74"/>
    <cellStyle name="40% - Accent6" xfId="75"/>
    <cellStyle name="60% - 1. jelölőszín 2" xfId="34"/>
    <cellStyle name="60% - 2. jelölőszín 2" xfId="35"/>
    <cellStyle name="60% - 3. jelölőszín 2" xfId="36"/>
    <cellStyle name="60% - 4. jelölőszín 2" xfId="37"/>
    <cellStyle name="60% - 5. jelölőszín 2" xfId="38"/>
    <cellStyle name="60% - 6. jelölőszín 2" xfId="39"/>
    <cellStyle name="60% - Accent1" xfId="76"/>
    <cellStyle name="60% - Accent2" xfId="77"/>
    <cellStyle name="60% - Accent3" xfId="78"/>
    <cellStyle name="60% - Accent4" xfId="79"/>
    <cellStyle name="60% - Accent5" xfId="80"/>
    <cellStyle name="60% - Accent6" xfId="81"/>
    <cellStyle name="Accent1" xfId="40"/>
    <cellStyle name="Accent2" xfId="41"/>
    <cellStyle name="Accent3" xfId="42"/>
    <cellStyle name="Accent4" xfId="43"/>
    <cellStyle name="Accent5" xfId="44"/>
    <cellStyle name="Accent6" xfId="45"/>
    <cellStyle name="Bad" xfId="46"/>
    <cellStyle name="Bevitel 2" xfId="47"/>
    <cellStyle name="Calculation" xfId="48"/>
    <cellStyle name="Check Cell" xfId="49"/>
    <cellStyle name="Cím 2" xfId="50"/>
    <cellStyle name="Címsor 1 2" xfId="51"/>
    <cellStyle name="Címsor 2 2" xfId="52"/>
    <cellStyle name="Címsor 3 2" xfId="53"/>
    <cellStyle name="Címsor 4 2" xfId="54"/>
    <cellStyle name="Excel Built-in Normál 2" xfId="21"/>
    <cellStyle name="Excel Built-in Normál_2012. évi költségvetés I. módosítás VÉGLEGES" xfId="17"/>
    <cellStyle name="Explanatory Text" xfId="55"/>
    <cellStyle name="Ezres" xfId="20" builtinId="3"/>
    <cellStyle name="Ezres 2" xfId="56"/>
    <cellStyle name="Ezres 3" xfId="95"/>
    <cellStyle name="Figyelmeztetés 2" xfId="57"/>
    <cellStyle name="Good" xfId="58"/>
    <cellStyle name="Heading 1" xfId="82"/>
    <cellStyle name="Heading 2" xfId="83"/>
    <cellStyle name="Heading 3" xfId="84"/>
    <cellStyle name="Heading 4" xfId="85"/>
    <cellStyle name="Hivatkozott cella 2" xfId="59"/>
    <cellStyle name="Input" xfId="86"/>
    <cellStyle name="Jegyzet 2" xfId="60"/>
    <cellStyle name="Kimenet 2" xfId="61"/>
    <cellStyle name="Linked Cell" xfId="87"/>
    <cellStyle name="Neutral" xfId="62"/>
    <cellStyle name="Normál" xfId="0" builtinId="0"/>
    <cellStyle name="Normál 2" xfId="11"/>
    <cellStyle name="Normál_2007_Koncepció táblák" xfId="6"/>
    <cellStyle name="Normál_2007_Koncepció táblák_2013. évi költségvetés I." xfId="4"/>
    <cellStyle name="Normál_2012. évi költségvetés I. módosítás VÉGLEGES" xfId="16"/>
    <cellStyle name="Normál_2013 évi költségvetéshez 2013.02.19." xfId="10"/>
    <cellStyle name="Normál_2013 évi költségvetéshez 2013.02.19._2014 évi költségvetés Tündi táblák" xfId="13"/>
    <cellStyle name="Normál_2013. évi költségvetés I." xfId="2"/>
    <cellStyle name="Normál_2013. évi költségvetés I._2013. évi költségvetés II. forduló testületi előterjesztés" xfId="9"/>
    <cellStyle name="Normál_2013. évi költségvetés II. forduló testületi előterjesztés" xfId="7"/>
    <cellStyle name="Normál_2013. évi költségvetés II. forduló testületi előterjesztés2." xfId="14"/>
    <cellStyle name="Normál_4. sz. melléklet" xfId="15"/>
    <cellStyle name="Normal_KARSZJ3" xfId="88"/>
    <cellStyle name="Normál_költségvetés10melléklet" xfId="5"/>
    <cellStyle name="Normal_KTRSZJ" xfId="89"/>
    <cellStyle name="Normál_Másolat eredetijeKÖLTSÉGVETÉS2005új1" xfId="3"/>
    <cellStyle name="Normál_Másolat eredetijeKÖLTSÉGVETÉS2005új1_2013. évi költségvetés I." xfId="1"/>
    <cellStyle name="Normál_Másolat eredetijeKÖLTSÉGVETÉS2005új1_2013. évi költségvetés II. forduló testületi előterjesztés" xfId="8"/>
    <cellStyle name="Normál_Munka1" xfId="18"/>
    <cellStyle name="Normál_Munka4_2013 évi költségvetéshez 2013.02.19." xfId="12"/>
    <cellStyle name="Normál_Önkormányzat MÁK beszámoló" xfId="19"/>
    <cellStyle name="Note" xfId="90"/>
    <cellStyle name="Output" xfId="91"/>
    <cellStyle name="Összesen 2" xfId="63"/>
    <cellStyle name="Title" xfId="92"/>
    <cellStyle name="Total" xfId="93"/>
    <cellStyle name="Warning Text" xfId="9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magyari_zsuzsa\Dokumentumok\EL&#336;IR&#193;NYZAT+Z&#193;RSZ&#193;MAD&#193;S\B.SZ&#336;L&#336;S\2016\IV.M&#211;D\RENDELET\B.SZ&#336;L&#336;S%20&#214;NK.K&#214;LTS&#201;GVET&#201;S&#201;NEK%20IV.M&#211;DOS&#205;T&#193;SA%20T&#193;BL&#193;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sz.tábla "/>
      <sheetName val="2.sz.tábla"/>
      <sheetName val="3.sz.tábla "/>
      <sheetName val="4.sz.tábla"/>
      <sheetName val="5. sz. tábla"/>
      <sheetName val="6. sz. tábla "/>
      <sheetName val="7. sz. tábla"/>
      <sheetName val="8.sz.tábla"/>
      <sheetName val="Munka1"/>
    </sheetNames>
    <sheetDataSet>
      <sheetData sheetId="0">
        <row r="4">
          <cell r="B4">
            <v>22626310</v>
          </cell>
        </row>
      </sheetData>
      <sheetData sheetId="1">
        <row r="5">
          <cell r="B5">
            <v>22626310</v>
          </cell>
        </row>
        <row r="60">
          <cell r="B60">
            <v>0</v>
          </cell>
        </row>
      </sheetData>
      <sheetData sheetId="2">
        <row r="7">
          <cell r="B7">
            <v>7811000</v>
          </cell>
        </row>
      </sheetData>
      <sheetData sheetId="3">
        <row r="3">
          <cell r="F3">
            <v>9254880</v>
          </cell>
        </row>
      </sheetData>
      <sheetData sheetId="4">
        <row r="2">
          <cell r="B2">
            <v>3436000</v>
          </cell>
        </row>
      </sheetData>
      <sheetData sheetId="5">
        <row r="7">
          <cell r="B7">
            <v>22626310</v>
          </cell>
        </row>
        <row r="30">
          <cell r="B30">
            <v>0</v>
          </cell>
        </row>
        <row r="31">
          <cell r="B31">
            <v>6000000</v>
          </cell>
          <cell r="F31">
            <v>7100000</v>
          </cell>
        </row>
        <row r="32">
          <cell r="B32">
            <v>0</v>
          </cell>
          <cell r="F32">
            <v>0</v>
          </cell>
        </row>
      </sheetData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4"/>
  <sheetViews>
    <sheetView tabSelected="1" view="pageLayout" zoomScaleNormal="100" workbookViewId="0">
      <selection sqref="A1:F1"/>
    </sheetView>
  </sheetViews>
  <sheetFormatPr defaultRowHeight="15.75" x14ac:dyDescent="0.25"/>
  <cols>
    <col min="1" max="1" width="7.7109375" style="169" bestFit="1" customWidth="1"/>
    <col min="2" max="2" width="40.28515625" style="169" customWidth="1"/>
    <col min="3" max="3" width="18.42578125" style="169" bestFit="1" customWidth="1"/>
    <col min="4" max="4" width="10.5703125" style="169" customWidth="1"/>
    <col min="5" max="5" width="18.42578125" style="169" bestFit="1" customWidth="1"/>
    <col min="6" max="6" width="16" style="169" bestFit="1" customWidth="1"/>
    <col min="7" max="256" width="9.140625" style="169"/>
    <col min="257" max="257" width="8.140625" style="169" customWidth="1"/>
    <col min="258" max="258" width="41" style="169" customWidth="1"/>
    <col min="259" max="261" width="32.85546875" style="169" customWidth="1"/>
    <col min="262" max="512" width="9.140625" style="169"/>
    <col min="513" max="513" width="8.140625" style="169" customWidth="1"/>
    <col min="514" max="514" width="41" style="169" customWidth="1"/>
    <col min="515" max="517" width="32.85546875" style="169" customWidth="1"/>
    <col min="518" max="768" width="9.140625" style="169"/>
    <col min="769" max="769" width="8.140625" style="169" customWidth="1"/>
    <col min="770" max="770" width="41" style="169" customWidth="1"/>
    <col min="771" max="773" width="32.85546875" style="169" customWidth="1"/>
    <col min="774" max="1024" width="9.140625" style="169"/>
    <col min="1025" max="1025" width="8.140625" style="169" customWidth="1"/>
    <col min="1026" max="1026" width="41" style="169" customWidth="1"/>
    <col min="1027" max="1029" width="32.85546875" style="169" customWidth="1"/>
    <col min="1030" max="1280" width="9.140625" style="169"/>
    <col min="1281" max="1281" width="8.140625" style="169" customWidth="1"/>
    <col min="1282" max="1282" width="41" style="169" customWidth="1"/>
    <col min="1283" max="1285" width="32.85546875" style="169" customWidth="1"/>
    <col min="1286" max="1536" width="9.140625" style="169"/>
    <col min="1537" max="1537" width="8.140625" style="169" customWidth="1"/>
    <col min="1538" max="1538" width="41" style="169" customWidth="1"/>
    <col min="1539" max="1541" width="32.85546875" style="169" customWidth="1"/>
    <col min="1542" max="1792" width="9.140625" style="169"/>
    <col min="1793" max="1793" width="8.140625" style="169" customWidth="1"/>
    <col min="1794" max="1794" width="41" style="169" customWidth="1"/>
    <col min="1795" max="1797" width="32.85546875" style="169" customWidth="1"/>
    <col min="1798" max="2048" width="9.140625" style="169"/>
    <col min="2049" max="2049" width="8.140625" style="169" customWidth="1"/>
    <col min="2050" max="2050" width="41" style="169" customWidth="1"/>
    <col min="2051" max="2053" width="32.85546875" style="169" customWidth="1"/>
    <col min="2054" max="2304" width="9.140625" style="169"/>
    <col min="2305" max="2305" width="8.140625" style="169" customWidth="1"/>
    <col min="2306" max="2306" width="41" style="169" customWidth="1"/>
    <col min="2307" max="2309" width="32.85546875" style="169" customWidth="1"/>
    <col min="2310" max="2560" width="9.140625" style="169"/>
    <col min="2561" max="2561" width="8.140625" style="169" customWidth="1"/>
    <col min="2562" max="2562" width="41" style="169" customWidth="1"/>
    <col min="2563" max="2565" width="32.85546875" style="169" customWidth="1"/>
    <col min="2566" max="2816" width="9.140625" style="169"/>
    <col min="2817" max="2817" width="8.140625" style="169" customWidth="1"/>
    <col min="2818" max="2818" width="41" style="169" customWidth="1"/>
    <col min="2819" max="2821" width="32.85546875" style="169" customWidth="1"/>
    <col min="2822" max="3072" width="9.140625" style="169"/>
    <col min="3073" max="3073" width="8.140625" style="169" customWidth="1"/>
    <col min="3074" max="3074" width="41" style="169" customWidth="1"/>
    <col min="3075" max="3077" width="32.85546875" style="169" customWidth="1"/>
    <col min="3078" max="3328" width="9.140625" style="169"/>
    <col min="3329" max="3329" width="8.140625" style="169" customWidth="1"/>
    <col min="3330" max="3330" width="41" style="169" customWidth="1"/>
    <col min="3331" max="3333" width="32.85546875" style="169" customWidth="1"/>
    <col min="3334" max="3584" width="9.140625" style="169"/>
    <col min="3585" max="3585" width="8.140625" style="169" customWidth="1"/>
    <col min="3586" max="3586" width="41" style="169" customWidth="1"/>
    <col min="3587" max="3589" width="32.85546875" style="169" customWidth="1"/>
    <col min="3590" max="3840" width="9.140625" style="169"/>
    <col min="3841" max="3841" width="8.140625" style="169" customWidth="1"/>
    <col min="3842" max="3842" width="41" style="169" customWidth="1"/>
    <col min="3843" max="3845" width="32.85546875" style="169" customWidth="1"/>
    <col min="3846" max="4096" width="9.140625" style="169"/>
    <col min="4097" max="4097" width="8.140625" style="169" customWidth="1"/>
    <col min="4098" max="4098" width="41" style="169" customWidth="1"/>
    <col min="4099" max="4101" width="32.85546875" style="169" customWidth="1"/>
    <col min="4102" max="4352" width="9.140625" style="169"/>
    <col min="4353" max="4353" width="8.140625" style="169" customWidth="1"/>
    <col min="4354" max="4354" width="41" style="169" customWidth="1"/>
    <col min="4355" max="4357" width="32.85546875" style="169" customWidth="1"/>
    <col min="4358" max="4608" width="9.140625" style="169"/>
    <col min="4609" max="4609" width="8.140625" style="169" customWidth="1"/>
    <col min="4610" max="4610" width="41" style="169" customWidth="1"/>
    <col min="4611" max="4613" width="32.85546875" style="169" customWidth="1"/>
    <col min="4614" max="4864" width="9.140625" style="169"/>
    <col min="4865" max="4865" width="8.140625" style="169" customWidth="1"/>
    <col min="4866" max="4866" width="41" style="169" customWidth="1"/>
    <col min="4867" max="4869" width="32.85546875" style="169" customWidth="1"/>
    <col min="4870" max="5120" width="9.140625" style="169"/>
    <col min="5121" max="5121" width="8.140625" style="169" customWidth="1"/>
    <col min="5122" max="5122" width="41" style="169" customWidth="1"/>
    <col min="5123" max="5125" width="32.85546875" style="169" customWidth="1"/>
    <col min="5126" max="5376" width="9.140625" style="169"/>
    <col min="5377" max="5377" width="8.140625" style="169" customWidth="1"/>
    <col min="5378" max="5378" width="41" style="169" customWidth="1"/>
    <col min="5379" max="5381" width="32.85546875" style="169" customWidth="1"/>
    <col min="5382" max="5632" width="9.140625" style="169"/>
    <col min="5633" max="5633" width="8.140625" style="169" customWidth="1"/>
    <col min="5634" max="5634" width="41" style="169" customWidth="1"/>
    <col min="5635" max="5637" width="32.85546875" style="169" customWidth="1"/>
    <col min="5638" max="5888" width="9.140625" style="169"/>
    <col min="5889" max="5889" width="8.140625" style="169" customWidth="1"/>
    <col min="5890" max="5890" width="41" style="169" customWidth="1"/>
    <col min="5891" max="5893" width="32.85546875" style="169" customWidth="1"/>
    <col min="5894" max="6144" width="9.140625" style="169"/>
    <col min="6145" max="6145" width="8.140625" style="169" customWidth="1"/>
    <col min="6146" max="6146" width="41" style="169" customWidth="1"/>
    <col min="6147" max="6149" width="32.85546875" style="169" customWidth="1"/>
    <col min="6150" max="6400" width="9.140625" style="169"/>
    <col min="6401" max="6401" width="8.140625" style="169" customWidth="1"/>
    <col min="6402" max="6402" width="41" style="169" customWidth="1"/>
    <col min="6403" max="6405" width="32.85546875" style="169" customWidth="1"/>
    <col min="6406" max="6656" width="9.140625" style="169"/>
    <col min="6657" max="6657" width="8.140625" style="169" customWidth="1"/>
    <col min="6658" max="6658" width="41" style="169" customWidth="1"/>
    <col min="6659" max="6661" width="32.85546875" style="169" customWidth="1"/>
    <col min="6662" max="6912" width="9.140625" style="169"/>
    <col min="6913" max="6913" width="8.140625" style="169" customWidth="1"/>
    <col min="6914" max="6914" width="41" style="169" customWidth="1"/>
    <col min="6915" max="6917" width="32.85546875" style="169" customWidth="1"/>
    <col min="6918" max="7168" width="9.140625" style="169"/>
    <col min="7169" max="7169" width="8.140625" style="169" customWidth="1"/>
    <col min="7170" max="7170" width="41" style="169" customWidth="1"/>
    <col min="7171" max="7173" width="32.85546875" style="169" customWidth="1"/>
    <col min="7174" max="7424" width="9.140625" style="169"/>
    <col min="7425" max="7425" width="8.140625" style="169" customWidth="1"/>
    <col min="7426" max="7426" width="41" style="169" customWidth="1"/>
    <col min="7427" max="7429" width="32.85546875" style="169" customWidth="1"/>
    <col min="7430" max="7680" width="9.140625" style="169"/>
    <col min="7681" max="7681" width="8.140625" style="169" customWidth="1"/>
    <col min="7682" max="7682" width="41" style="169" customWidth="1"/>
    <col min="7683" max="7685" width="32.85546875" style="169" customWidth="1"/>
    <col min="7686" max="7936" width="9.140625" style="169"/>
    <col min="7937" max="7937" width="8.140625" style="169" customWidth="1"/>
    <col min="7938" max="7938" width="41" style="169" customWidth="1"/>
    <col min="7939" max="7941" width="32.85546875" style="169" customWidth="1"/>
    <col min="7942" max="8192" width="9.140625" style="169"/>
    <col min="8193" max="8193" width="8.140625" style="169" customWidth="1"/>
    <col min="8194" max="8194" width="41" style="169" customWidth="1"/>
    <col min="8195" max="8197" width="32.85546875" style="169" customWidth="1"/>
    <col min="8198" max="8448" width="9.140625" style="169"/>
    <col min="8449" max="8449" width="8.140625" style="169" customWidth="1"/>
    <col min="8450" max="8450" width="41" style="169" customWidth="1"/>
    <col min="8451" max="8453" width="32.85546875" style="169" customWidth="1"/>
    <col min="8454" max="8704" width="9.140625" style="169"/>
    <col min="8705" max="8705" width="8.140625" style="169" customWidth="1"/>
    <col min="8706" max="8706" width="41" style="169" customWidth="1"/>
    <col min="8707" max="8709" width="32.85546875" style="169" customWidth="1"/>
    <col min="8710" max="8960" width="9.140625" style="169"/>
    <col min="8961" max="8961" width="8.140625" style="169" customWidth="1"/>
    <col min="8962" max="8962" width="41" style="169" customWidth="1"/>
    <col min="8963" max="8965" width="32.85546875" style="169" customWidth="1"/>
    <col min="8966" max="9216" width="9.140625" style="169"/>
    <col min="9217" max="9217" width="8.140625" style="169" customWidth="1"/>
    <col min="9218" max="9218" width="41" style="169" customWidth="1"/>
    <col min="9219" max="9221" width="32.85546875" style="169" customWidth="1"/>
    <col min="9222" max="9472" width="9.140625" style="169"/>
    <col min="9473" max="9473" width="8.140625" style="169" customWidth="1"/>
    <col min="9474" max="9474" width="41" style="169" customWidth="1"/>
    <col min="9475" max="9477" width="32.85546875" style="169" customWidth="1"/>
    <col min="9478" max="9728" width="9.140625" style="169"/>
    <col min="9729" max="9729" width="8.140625" style="169" customWidth="1"/>
    <col min="9730" max="9730" width="41" style="169" customWidth="1"/>
    <col min="9731" max="9733" width="32.85546875" style="169" customWidth="1"/>
    <col min="9734" max="9984" width="9.140625" style="169"/>
    <col min="9985" max="9985" width="8.140625" style="169" customWidth="1"/>
    <col min="9986" max="9986" width="41" style="169" customWidth="1"/>
    <col min="9987" max="9989" width="32.85546875" style="169" customWidth="1"/>
    <col min="9990" max="10240" width="9.140625" style="169"/>
    <col min="10241" max="10241" width="8.140625" style="169" customWidth="1"/>
    <col min="10242" max="10242" width="41" style="169" customWidth="1"/>
    <col min="10243" max="10245" width="32.85546875" style="169" customWidth="1"/>
    <col min="10246" max="10496" width="9.140625" style="169"/>
    <col min="10497" max="10497" width="8.140625" style="169" customWidth="1"/>
    <col min="10498" max="10498" width="41" style="169" customWidth="1"/>
    <col min="10499" max="10501" width="32.85546875" style="169" customWidth="1"/>
    <col min="10502" max="10752" width="9.140625" style="169"/>
    <col min="10753" max="10753" width="8.140625" style="169" customWidth="1"/>
    <col min="10754" max="10754" width="41" style="169" customWidth="1"/>
    <col min="10755" max="10757" width="32.85546875" style="169" customWidth="1"/>
    <col min="10758" max="11008" width="9.140625" style="169"/>
    <col min="11009" max="11009" width="8.140625" style="169" customWidth="1"/>
    <col min="11010" max="11010" width="41" style="169" customWidth="1"/>
    <col min="11011" max="11013" width="32.85546875" style="169" customWidth="1"/>
    <col min="11014" max="11264" width="9.140625" style="169"/>
    <col min="11265" max="11265" width="8.140625" style="169" customWidth="1"/>
    <col min="11266" max="11266" width="41" style="169" customWidth="1"/>
    <col min="11267" max="11269" width="32.85546875" style="169" customWidth="1"/>
    <col min="11270" max="11520" width="9.140625" style="169"/>
    <col min="11521" max="11521" width="8.140625" style="169" customWidth="1"/>
    <col min="11522" max="11522" width="41" style="169" customWidth="1"/>
    <col min="11523" max="11525" width="32.85546875" style="169" customWidth="1"/>
    <col min="11526" max="11776" width="9.140625" style="169"/>
    <col min="11777" max="11777" width="8.140625" style="169" customWidth="1"/>
    <col min="11778" max="11778" width="41" style="169" customWidth="1"/>
    <col min="11779" max="11781" width="32.85546875" style="169" customWidth="1"/>
    <col min="11782" max="12032" width="9.140625" style="169"/>
    <col min="12033" max="12033" width="8.140625" style="169" customWidth="1"/>
    <col min="12034" max="12034" width="41" style="169" customWidth="1"/>
    <col min="12035" max="12037" width="32.85546875" style="169" customWidth="1"/>
    <col min="12038" max="12288" width="9.140625" style="169"/>
    <col min="12289" max="12289" width="8.140625" style="169" customWidth="1"/>
    <col min="12290" max="12290" width="41" style="169" customWidth="1"/>
    <col min="12291" max="12293" width="32.85546875" style="169" customWidth="1"/>
    <col min="12294" max="12544" width="9.140625" style="169"/>
    <col min="12545" max="12545" width="8.140625" style="169" customWidth="1"/>
    <col min="12546" max="12546" width="41" style="169" customWidth="1"/>
    <col min="12547" max="12549" width="32.85546875" style="169" customWidth="1"/>
    <col min="12550" max="12800" width="9.140625" style="169"/>
    <col min="12801" max="12801" width="8.140625" style="169" customWidth="1"/>
    <col min="12802" max="12802" width="41" style="169" customWidth="1"/>
    <col min="12803" max="12805" width="32.85546875" style="169" customWidth="1"/>
    <col min="12806" max="13056" width="9.140625" style="169"/>
    <col min="13057" max="13057" width="8.140625" style="169" customWidth="1"/>
    <col min="13058" max="13058" width="41" style="169" customWidth="1"/>
    <col min="13059" max="13061" width="32.85546875" style="169" customWidth="1"/>
    <col min="13062" max="13312" width="9.140625" style="169"/>
    <col min="13313" max="13313" width="8.140625" style="169" customWidth="1"/>
    <col min="13314" max="13314" width="41" style="169" customWidth="1"/>
    <col min="13315" max="13317" width="32.85546875" style="169" customWidth="1"/>
    <col min="13318" max="13568" width="9.140625" style="169"/>
    <col min="13569" max="13569" width="8.140625" style="169" customWidth="1"/>
    <col min="13570" max="13570" width="41" style="169" customWidth="1"/>
    <col min="13571" max="13573" width="32.85546875" style="169" customWidth="1"/>
    <col min="13574" max="13824" width="9.140625" style="169"/>
    <col min="13825" max="13825" width="8.140625" style="169" customWidth="1"/>
    <col min="13826" max="13826" width="41" style="169" customWidth="1"/>
    <col min="13827" max="13829" width="32.85546875" style="169" customWidth="1"/>
    <col min="13830" max="14080" width="9.140625" style="169"/>
    <col min="14081" max="14081" width="8.140625" style="169" customWidth="1"/>
    <col min="14082" max="14082" width="41" style="169" customWidth="1"/>
    <col min="14083" max="14085" width="32.85546875" style="169" customWidth="1"/>
    <col min="14086" max="14336" width="9.140625" style="169"/>
    <col min="14337" max="14337" width="8.140625" style="169" customWidth="1"/>
    <col min="14338" max="14338" width="41" style="169" customWidth="1"/>
    <col min="14339" max="14341" width="32.85546875" style="169" customWidth="1"/>
    <col min="14342" max="14592" width="9.140625" style="169"/>
    <col min="14593" max="14593" width="8.140625" style="169" customWidth="1"/>
    <col min="14594" max="14594" width="41" style="169" customWidth="1"/>
    <col min="14595" max="14597" width="32.85546875" style="169" customWidth="1"/>
    <col min="14598" max="14848" width="9.140625" style="169"/>
    <col min="14849" max="14849" width="8.140625" style="169" customWidth="1"/>
    <col min="14850" max="14850" width="41" style="169" customWidth="1"/>
    <col min="14851" max="14853" width="32.85546875" style="169" customWidth="1"/>
    <col min="14854" max="15104" width="9.140625" style="169"/>
    <col min="15105" max="15105" width="8.140625" style="169" customWidth="1"/>
    <col min="15106" max="15106" width="41" style="169" customWidth="1"/>
    <col min="15107" max="15109" width="32.85546875" style="169" customWidth="1"/>
    <col min="15110" max="15360" width="9.140625" style="169"/>
    <col min="15361" max="15361" width="8.140625" style="169" customWidth="1"/>
    <col min="15362" max="15362" width="41" style="169" customWidth="1"/>
    <col min="15363" max="15365" width="32.85546875" style="169" customWidth="1"/>
    <col min="15366" max="15616" width="9.140625" style="169"/>
    <col min="15617" max="15617" width="8.140625" style="169" customWidth="1"/>
    <col min="15618" max="15618" width="41" style="169" customWidth="1"/>
    <col min="15619" max="15621" width="32.85546875" style="169" customWidth="1"/>
    <col min="15622" max="15872" width="9.140625" style="169"/>
    <col min="15873" max="15873" width="8.140625" style="169" customWidth="1"/>
    <col min="15874" max="15874" width="41" style="169" customWidth="1"/>
    <col min="15875" max="15877" width="32.85546875" style="169" customWidth="1"/>
    <col min="15878" max="16128" width="9.140625" style="169"/>
    <col min="16129" max="16129" width="8.140625" style="169" customWidth="1"/>
    <col min="16130" max="16130" width="41" style="169" customWidth="1"/>
    <col min="16131" max="16133" width="32.85546875" style="169" customWidth="1"/>
    <col min="16134" max="16384" width="9.140625" style="169"/>
  </cols>
  <sheetData>
    <row r="1" spans="1:6" ht="18.75" x14ac:dyDescent="0.3">
      <c r="A1" s="460" t="s">
        <v>779</v>
      </c>
      <c r="B1" s="460"/>
      <c r="C1" s="460"/>
      <c r="D1" s="460"/>
      <c r="E1" s="460"/>
      <c r="F1" s="460"/>
    </row>
    <row r="2" spans="1:6" x14ac:dyDescent="0.25">
      <c r="A2" s="457" t="s">
        <v>87</v>
      </c>
      <c r="B2" s="458"/>
      <c r="C2" s="458"/>
      <c r="D2" s="458"/>
      <c r="E2" s="458"/>
      <c r="F2" s="459" t="s">
        <v>172</v>
      </c>
    </row>
    <row r="3" spans="1:6" s="170" customFormat="1" ht="31.5" x14ac:dyDescent="0.25">
      <c r="A3" s="210" t="s">
        <v>0</v>
      </c>
      <c r="B3" s="210" t="s">
        <v>1</v>
      </c>
      <c r="C3" s="210" t="s">
        <v>731</v>
      </c>
      <c r="D3" s="199" t="s">
        <v>3</v>
      </c>
      <c r="E3" s="210" t="s">
        <v>730</v>
      </c>
      <c r="F3" s="459"/>
    </row>
    <row r="4" spans="1:6" x14ac:dyDescent="0.25">
      <c r="A4" s="168">
        <v>1</v>
      </c>
      <c r="B4" s="168">
        <v>2</v>
      </c>
      <c r="C4" s="168">
        <v>3</v>
      </c>
      <c r="D4" s="168">
        <v>4</v>
      </c>
      <c r="E4" s="168">
        <v>5</v>
      </c>
      <c r="F4" s="214">
        <v>6</v>
      </c>
    </row>
    <row r="5" spans="1:6" x14ac:dyDescent="0.25">
      <c r="A5" s="215" t="s">
        <v>90</v>
      </c>
      <c r="B5" s="173" t="s">
        <v>721</v>
      </c>
      <c r="C5" s="216">
        <v>742541</v>
      </c>
      <c r="D5" s="216">
        <v>0</v>
      </c>
      <c r="E5" s="216">
        <v>495041</v>
      </c>
      <c r="F5" s="218">
        <f t="shared" ref="F5:F43" si="0">E5/C5*100</f>
        <v>66.668507193542169</v>
      </c>
    </row>
    <row r="6" spans="1:6" ht="31.5" x14ac:dyDescent="0.25">
      <c r="A6" s="215" t="s">
        <v>94</v>
      </c>
      <c r="B6" s="171" t="s">
        <v>722</v>
      </c>
      <c r="C6" s="211">
        <f t="shared" ref="C6" si="1">SUM(C5)</f>
        <v>742541</v>
      </c>
      <c r="D6" s="211">
        <f t="shared" ref="D6:E6" si="2">SUM(D5)</f>
        <v>0</v>
      </c>
      <c r="E6" s="211">
        <f t="shared" si="2"/>
        <v>495041</v>
      </c>
      <c r="F6" s="219">
        <f t="shared" si="0"/>
        <v>66.668507193542169</v>
      </c>
    </row>
    <row r="7" spans="1:6" ht="31.5" x14ac:dyDescent="0.25">
      <c r="A7" s="168" t="s">
        <v>5</v>
      </c>
      <c r="B7" s="173" t="s">
        <v>6</v>
      </c>
      <c r="C7" s="212">
        <v>336590773</v>
      </c>
      <c r="D7" s="212">
        <v>0</v>
      </c>
      <c r="E7" s="212">
        <v>328499993</v>
      </c>
      <c r="F7" s="218">
        <f t="shared" si="0"/>
        <v>97.596256151680066</v>
      </c>
    </row>
    <row r="8" spans="1:6" ht="31.5" x14ac:dyDescent="0.25">
      <c r="A8" s="168" t="s">
        <v>7</v>
      </c>
      <c r="B8" s="173" t="s">
        <v>8</v>
      </c>
      <c r="C8" s="203">
        <v>2799308</v>
      </c>
      <c r="D8" s="203">
        <v>0</v>
      </c>
      <c r="E8" s="203">
        <v>2034106</v>
      </c>
      <c r="F8" s="218">
        <f t="shared" si="0"/>
        <v>72.664601394344601</v>
      </c>
    </row>
    <row r="9" spans="1:6" x14ac:dyDescent="0.25">
      <c r="A9" s="168" t="s">
        <v>9</v>
      </c>
      <c r="B9" s="173" t="s">
        <v>10</v>
      </c>
      <c r="C9" s="203">
        <v>1262300</v>
      </c>
      <c r="D9" s="203">
        <v>0</v>
      </c>
      <c r="E9" s="203">
        <v>19361043</v>
      </c>
      <c r="F9" s="218">
        <f t="shared" si="0"/>
        <v>1533.7909371781668</v>
      </c>
    </row>
    <row r="10" spans="1:6" ht="31.5" x14ac:dyDescent="0.25">
      <c r="A10" s="210" t="s">
        <v>11</v>
      </c>
      <c r="B10" s="171" t="s">
        <v>12</v>
      </c>
      <c r="C10" s="204">
        <f t="shared" ref="C10" si="3">SUM(C7:C9)</f>
        <v>340652381</v>
      </c>
      <c r="D10" s="204">
        <f t="shared" ref="D10:E10" si="4">SUM(D7:D9)</f>
        <v>0</v>
      </c>
      <c r="E10" s="204">
        <f t="shared" si="4"/>
        <v>349895142</v>
      </c>
      <c r="F10" s="219">
        <f t="shared" si="0"/>
        <v>102.71325301554255</v>
      </c>
    </row>
    <row r="11" spans="1:6" ht="31.5" x14ac:dyDescent="0.25">
      <c r="A11" s="168" t="s">
        <v>13</v>
      </c>
      <c r="B11" s="173" t="s">
        <v>14</v>
      </c>
      <c r="C11" s="203">
        <v>15058610</v>
      </c>
      <c r="D11" s="203">
        <v>0</v>
      </c>
      <c r="E11" s="203">
        <v>15028610</v>
      </c>
      <c r="F11" s="218">
        <f t="shared" si="0"/>
        <v>99.800778425100319</v>
      </c>
    </row>
    <row r="12" spans="1:6" ht="31.5" x14ac:dyDescent="0.25">
      <c r="A12" s="168">
        <v>13</v>
      </c>
      <c r="B12" s="173" t="s">
        <v>744</v>
      </c>
      <c r="C12" s="203">
        <v>30000</v>
      </c>
      <c r="D12" s="203">
        <v>0</v>
      </c>
      <c r="E12" s="203">
        <v>0</v>
      </c>
      <c r="F12" s="218">
        <f t="shared" si="0"/>
        <v>0</v>
      </c>
    </row>
    <row r="13" spans="1:6" x14ac:dyDescent="0.25">
      <c r="A13" s="168">
        <v>16</v>
      </c>
      <c r="B13" s="173" t="s">
        <v>16</v>
      </c>
      <c r="C13" s="203">
        <v>15028610</v>
      </c>
      <c r="D13" s="203">
        <v>0</v>
      </c>
      <c r="E13" s="203">
        <v>15028610</v>
      </c>
      <c r="F13" s="218">
        <f t="shared" si="0"/>
        <v>100</v>
      </c>
    </row>
    <row r="14" spans="1:6" ht="31.5" x14ac:dyDescent="0.25">
      <c r="A14" s="210" t="s">
        <v>17</v>
      </c>
      <c r="B14" s="171" t="s">
        <v>18</v>
      </c>
      <c r="C14" s="204">
        <f>SUM(C11)</f>
        <v>15058610</v>
      </c>
      <c r="D14" s="204">
        <f>SUM(D11)</f>
        <v>0</v>
      </c>
      <c r="E14" s="204">
        <f>SUM(E11)</f>
        <v>15028610</v>
      </c>
      <c r="F14" s="219">
        <f t="shared" si="0"/>
        <v>99.800778425100319</v>
      </c>
    </row>
    <row r="15" spans="1:6" ht="47.25" x14ac:dyDescent="0.25">
      <c r="A15" s="210" t="s">
        <v>19</v>
      </c>
      <c r="B15" s="171" t="s">
        <v>20</v>
      </c>
      <c r="C15" s="204">
        <f>C6+C10+C14</f>
        <v>356453532</v>
      </c>
      <c r="D15" s="204">
        <f>D6+D10+D14</f>
        <v>0</v>
      </c>
      <c r="E15" s="204">
        <f>E6+E10+E14</f>
        <v>365418793</v>
      </c>
      <c r="F15" s="219">
        <f t="shared" si="0"/>
        <v>102.51512755384901</v>
      </c>
    </row>
    <row r="16" spans="1:6" x14ac:dyDescent="0.25">
      <c r="A16" s="168" t="s">
        <v>21</v>
      </c>
      <c r="B16" s="173" t="s">
        <v>22</v>
      </c>
      <c r="C16" s="203">
        <v>41418</v>
      </c>
      <c r="D16" s="203">
        <v>0</v>
      </c>
      <c r="E16" s="203">
        <v>41611</v>
      </c>
      <c r="F16" s="218">
        <f t="shared" si="0"/>
        <v>100.46598097445556</v>
      </c>
    </row>
    <row r="17" spans="1:6" x14ac:dyDescent="0.25">
      <c r="A17" s="210" t="s">
        <v>23</v>
      </c>
      <c r="B17" s="171" t="s">
        <v>24</v>
      </c>
      <c r="C17" s="204">
        <f t="shared" ref="C17" si="5">SUM(C16)</f>
        <v>41418</v>
      </c>
      <c r="D17" s="204">
        <f t="shared" ref="D17:E18" si="6">SUM(D16)</f>
        <v>0</v>
      </c>
      <c r="E17" s="204">
        <f t="shared" si="6"/>
        <v>41611</v>
      </c>
      <c r="F17" s="219">
        <f t="shared" si="0"/>
        <v>100.46598097445556</v>
      </c>
    </row>
    <row r="18" spans="1:6" ht="31.5" x14ac:dyDescent="0.25">
      <c r="A18" s="210" t="s">
        <v>25</v>
      </c>
      <c r="B18" s="171" t="s">
        <v>26</v>
      </c>
      <c r="C18" s="204">
        <f t="shared" ref="C18" si="7">SUM(C17)</f>
        <v>41418</v>
      </c>
      <c r="D18" s="204">
        <f t="shared" si="6"/>
        <v>0</v>
      </c>
      <c r="E18" s="204">
        <f t="shared" si="6"/>
        <v>41611</v>
      </c>
      <c r="F18" s="219">
        <f t="shared" si="0"/>
        <v>100.46598097445556</v>
      </c>
    </row>
    <row r="19" spans="1:6" x14ac:dyDescent="0.25">
      <c r="A19" s="168" t="s">
        <v>27</v>
      </c>
      <c r="B19" s="173" t="s">
        <v>28</v>
      </c>
      <c r="C19" s="203">
        <v>43375</v>
      </c>
      <c r="D19" s="203">
        <v>0</v>
      </c>
      <c r="E19" s="203">
        <v>38810</v>
      </c>
      <c r="F19" s="218">
        <f t="shared" si="0"/>
        <v>89.475504322766568</v>
      </c>
    </row>
    <row r="20" spans="1:6" ht="31.5" x14ac:dyDescent="0.25">
      <c r="A20" s="210" t="s">
        <v>29</v>
      </c>
      <c r="B20" s="171" t="s">
        <v>30</v>
      </c>
      <c r="C20" s="204">
        <f t="shared" ref="C20" si="8">SUM(C19)</f>
        <v>43375</v>
      </c>
      <c r="D20" s="204">
        <f t="shared" ref="D20:E20" si="9">SUM(D19)</f>
        <v>0</v>
      </c>
      <c r="E20" s="204">
        <f t="shared" si="9"/>
        <v>38810</v>
      </c>
      <c r="F20" s="219">
        <f t="shared" si="0"/>
        <v>89.475504322766568</v>
      </c>
    </row>
    <row r="21" spans="1:6" x14ac:dyDescent="0.25">
      <c r="A21" s="168" t="s">
        <v>31</v>
      </c>
      <c r="B21" s="173" t="s">
        <v>32</v>
      </c>
      <c r="C21" s="203">
        <v>106121012</v>
      </c>
      <c r="D21" s="203">
        <v>0</v>
      </c>
      <c r="E21" s="203">
        <v>130178687</v>
      </c>
      <c r="F21" s="218">
        <f t="shared" si="0"/>
        <v>122.67003918130747</v>
      </c>
    </row>
    <row r="22" spans="1:6" x14ac:dyDescent="0.25">
      <c r="A22" s="210" t="s">
        <v>33</v>
      </c>
      <c r="B22" s="171" t="s">
        <v>34</v>
      </c>
      <c r="C22" s="204">
        <f t="shared" ref="C22" si="10">SUM(C21)</f>
        <v>106121012</v>
      </c>
      <c r="D22" s="204">
        <f t="shared" ref="D22:E22" si="11">SUM(D21)</f>
        <v>0</v>
      </c>
      <c r="E22" s="204">
        <f t="shared" si="11"/>
        <v>130178687</v>
      </c>
      <c r="F22" s="219">
        <f t="shared" si="0"/>
        <v>122.67003918130747</v>
      </c>
    </row>
    <row r="23" spans="1:6" x14ac:dyDescent="0.25">
      <c r="A23" s="210" t="s">
        <v>35</v>
      </c>
      <c r="B23" s="171" t="s">
        <v>36</v>
      </c>
      <c r="C23" s="204">
        <f t="shared" ref="C23" si="12">C20+C22</f>
        <v>106164387</v>
      </c>
      <c r="D23" s="204">
        <f t="shared" ref="D23:E23" si="13">D20+D22</f>
        <v>0</v>
      </c>
      <c r="E23" s="204">
        <f t="shared" si="13"/>
        <v>130217497</v>
      </c>
      <c r="F23" s="219">
        <f t="shared" si="0"/>
        <v>122.65647707267411</v>
      </c>
    </row>
    <row r="24" spans="1:6" ht="47.25" x14ac:dyDescent="0.25">
      <c r="A24" s="168" t="s">
        <v>37</v>
      </c>
      <c r="B24" s="173" t="s">
        <v>38</v>
      </c>
      <c r="C24" s="203">
        <v>3115934</v>
      </c>
      <c r="D24" s="203">
        <f>SUM(D25:D31)</f>
        <v>0</v>
      </c>
      <c r="E24" s="203">
        <v>3858862</v>
      </c>
      <c r="F24" s="218">
        <f t="shared" si="0"/>
        <v>123.84286701836432</v>
      </c>
    </row>
    <row r="25" spans="1:6" ht="31.5" x14ac:dyDescent="0.25">
      <c r="A25" s="168" t="s">
        <v>39</v>
      </c>
      <c r="B25" s="173" t="s">
        <v>40</v>
      </c>
      <c r="C25" s="203">
        <v>559991</v>
      </c>
      <c r="D25" s="203">
        <v>0</v>
      </c>
      <c r="E25" s="203">
        <v>1273110</v>
      </c>
      <c r="F25" s="218">
        <f t="shared" si="0"/>
        <v>227.34472518308331</v>
      </c>
    </row>
    <row r="26" spans="1:6" ht="47.25" x14ac:dyDescent="0.25">
      <c r="A26" s="168" t="s">
        <v>41</v>
      </c>
      <c r="B26" s="173" t="s">
        <v>42</v>
      </c>
      <c r="C26" s="203">
        <v>1826304</v>
      </c>
      <c r="D26" s="203">
        <v>0</v>
      </c>
      <c r="E26" s="203">
        <v>2172827</v>
      </c>
      <c r="F26" s="218">
        <f t="shared" si="0"/>
        <v>118.97400432786655</v>
      </c>
    </row>
    <row r="27" spans="1:6" ht="31.5" x14ac:dyDescent="0.25">
      <c r="A27" s="168" t="s">
        <v>43</v>
      </c>
      <c r="B27" s="173" t="s">
        <v>44</v>
      </c>
      <c r="C27" s="203">
        <v>729639</v>
      </c>
      <c r="D27" s="203">
        <v>0</v>
      </c>
      <c r="E27" s="203">
        <v>412925</v>
      </c>
      <c r="F27" s="218">
        <f t="shared" si="0"/>
        <v>56.593054921680455</v>
      </c>
    </row>
    <row r="28" spans="1:6" ht="47.25" x14ac:dyDescent="0.25">
      <c r="A28" s="168" t="s">
        <v>45</v>
      </c>
      <c r="B28" s="173" t="s">
        <v>46</v>
      </c>
      <c r="C28" s="203">
        <v>148418</v>
      </c>
      <c r="D28" s="203">
        <v>0</v>
      </c>
      <c r="E28" s="203">
        <v>1154139</v>
      </c>
      <c r="F28" s="218">
        <f t="shared" si="0"/>
        <v>777.62737673328036</v>
      </c>
    </row>
    <row r="29" spans="1:6" ht="63" x14ac:dyDescent="0.25">
      <c r="A29" s="168" t="s">
        <v>47</v>
      </c>
      <c r="B29" s="173" t="s">
        <v>48</v>
      </c>
      <c r="C29" s="203">
        <v>127494</v>
      </c>
      <c r="D29" s="203">
        <v>0</v>
      </c>
      <c r="E29" s="203">
        <v>127494</v>
      </c>
      <c r="F29" s="218">
        <f t="shared" si="0"/>
        <v>100</v>
      </c>
    </row>
    <row r="30" spans="1:6" ht="47.25" x14ac:dyDescent="0.25">
      <c r="A30" s="168">
        <v>71</v>
      </c>
      <c r="B30" s="173" t="s">
        <v>783</v>
      </c>
      <c r="C30" s="203">
        <v>0</v>
      </c>
      <c r="D30" s="203">
        <v>0</v>
      </c>
      <c r="E30" s="203">
        <v>1005721</v>
      </c>
      <c r="F30" s="218">
        <v>100</v>
      </c>
    </row>
    <row r="31" spans="1:6" ht="47.25" x14ac:dyDescent="0.25">
      <c r="A31" s="168" t="s">
        <v>49</v>
      </c>
      <c r="B31" s="173" t="s">
        <v>50</v>
      </c>
      <c r="C31" s="203">
        <v>20924</v>
      </c>
      <c r="D31" s="203">
        <v>0</v>
      </c>
      <c r="E31" s="203">
        <v>20924</v>
      </c>
      <c r="F31" s="218">
        <f t="shared" si="0"/>
        <v>100</v>
      </c>
    </row>
    <row r="32" spans="1:6" ht="31.5" x14ac:dyDescent="0.25">
      <c r="A32" s="210" t="s">
        <v>51</v>
      </c>
      <c r="B32" s="171" t="s">
        <v>52</v>
      </c>
      <c r="C32" s="204">
        <f>SUM(C24,C28)</f>
        <v>3264352</v>
      </c>
      <c r="D32" s="204">
        <f>SUM(D24)</f>
        <v>0</v>
      </c>
      <c r="E32" s="204">
        <f>SUM(E24,E28)</f>
        <v>5013001</v>
      </c>
      <c r="F32" s="219">
        <f t="shared" si="0"/>
        <v>153.56802820284088</v>
      </c>
    </row>
    <row r="33" spans="1:6" ht="47.25" x14ac:dyDescent="0.25">
      <c r="A33" s="168">
        <v>106</v>
      </c>
      <c r="B33" s="173" t="s">
        <v>786</v>
      </c>
      <c r="C33" s="203">
        <v>0</v>
      </c>
      <c r="D33" s="203">
        <v>0</v>
      </c>
      <c r="E33" s="203">
        <v>82773</v>
      </c>
      <c r="F33" s="218">
        <v>100</v>
      </c>
    </row>
    <row r="34" spans="1:6" ht="31.5" x14ac:dyDescent="0.25">
      <c r="A34" s="168">
        <v>110</v>
      </c>
      <c r="B34" s="173" t="s">
        <v>784</v>
      </c>
      <c r="C34" s="203">
        <v>0</v>
      </c>
      <c r="D34" s="203">
        <v>0</v>
      </c>
      <c r="E34" s="203">
        <v>32400</v>
      </c>
      <c r="F34" s="218">
        <v>100</v>
      </c>
    </row>
    <row r="35" spans="1:6" ht="47.25" x14ac:dyDescent="0.25">
      <c r="A35" s="168">
        <v>111</v>
      </c>
      <c r="B35" s="173" t="s">
        <v>785</v>
      </c>
      <c r="C35" s="203">
        <v>0</v>
      </c>
      <c r="D35" s="203">
        <v>0</v>
      </c>
      <c r="E35" s="203">
        <v>50373</v>
      </c>
      <c r="F35" s="218">
        <v>100</v>
      </c>
    </row>
    <row r="36" spans="1:6" ht="47.25" x14ac:dyDescent="0.25">
      <c r="A36" s="274">
        <v>142</v>
      </c>
      <c r="B36" s="171" t="s">
        <v>787</v>
      </c>
      <c r="C36" s="204">
        <v>0</v>
      </c>
      <c r="D36" s="204">
        <v>0</v>
      </c>
      <c r="E36" s="204">
        <f>E33</f>
        <v>82773</v>
      </c>
      <c r="F36" s="219">
        <v>100</v>
      </c>
    </row>
    <row r="37" spans="1:6" ht="31.5" x14ac:dyDescent="0.25">
      <c r="A37" s="168">
        <v>143</v>
      </c>
      <c r="B37" s="173" t="s">
        <v>745</v>
      </c>
      <c r="C37" s="203">
        <v>4833</v>
      </c>
      <c r="D37" s="203">
        <v>0</v>
      </c>
      <c r="E37" s="203">
        <v>83355</v>
      </c>
      <c r="F37" s="218">
        <f t="shared" si="0"/>
        <v>1724.7051520794539</v>
      </c>
    </row>
    <row r="38" spans="1:6" ht="31.5" x14ac:dyDescent="0.25">
      <c r="A38" s="168">
        <v>147</v>
      </c>
      <c r="B38" s="173" t="s">
        <v>788</v>
      </c>
      <c r="C38" s="203">
        <v>0</v>
      </c>
      <c r="D38" s="203">
        <v>0</v>
      </c>
      <c r="E38" s="203">
        <v>753</v>
      </c>
      <c r="F38" s="218">
        <v>100</v>
      </c>
    </row>
    <row r="39" spans="1:6" ht="31.5" x14ac:dyDescent="0.25">
      <c r="A39" s="168">
        <v>149</v>
      </c>
      <c r="B39" s="173" t="s">
        <v>746</v>
      </c>
      <c r="C39" s="203">
        <v>4833</v>
      </c>
      <c r="D39" s="203">
        <v>0</v>
      </c>
      <c r="E39" s="203">
        <v>82602</v>
      </c>
      <c r="F39" s="218">
        <f t="shared" si="0"/>
        <v>1709.124767225326</v>
      </c>
    </row>
    <row r="40" spans="1:6" x14ac:dyDescent="0.25">
      <c r="A40" s="168" t="s">
        <v>53</v>
      </c>
      <c r="B40" s="173" t="s">
        <v>54</v>
      </c>
      <c r="C40" s="203">
        <v>10000</v>
      </c>
      <c r="D40" s="203">
        <v>0</v>
      </c>
      <c r="E40" s="203">
        <v>10000</v>
      </c>
      <c r="F40" s="218">
        <f t="shared" si="0"/>
        <v>100</v>
      </c>
    </row>
    <row r="41" spans="1:6" ht="31.5" x14ac:dyDescent="0.25">
      <c r="A41" s="210" t="s">
        <v>55</v>
      </c>
      <c r="B41" s="171" t="s">
        <v>56</v>
      </c>
      <c r="C41" s="204">
        <f>SUM(C40,C37)</f>
        <v>14833</v>
      </c>
      <c r="D41" s="204">
        <f t="shared" ref="D41" si="14">SUM(D40)</f>
        <v>0</v>
      </c>
      <c r="E41" s="204">
        <f>SUM(E40,E37)</f>
        <v>93355</v>
      </c>
      <c r="F41" s="219">
        <f t="shared" si="0"/>
        <v>629.3736937908717</v>
      </c>
    </row>
    <row r="42" spans="1:6" x14ac:dyDescent="0.25">
      <c r="A42" s="210" t="s">
        <v>57</v>
      </c>
      <c r="B42" s="171" t="s">
        <v>58</v>
      </c>
      <c r="C42" s="204">
        <f>C32+C41</f>
        <v>3279185</v>
      </c>
      <c r="D42" s="204">
        <f>D32+D41</f>
        <v>0</v>
      </c>
      <c r="E42" s="204">
        <f>E32+E41+E36</f>
        <v>5189129</v>
      </c>
      <c r="F42" s="219">
        <f t="shared" si="0"/>
        <v>158.24447233077731</v>
      </c>
    </row>
    <row r="43" spans="1:6" x14ac:dyDescent="0.25">
      <c r="A43" s="168">
        <v>166</v>
      </c>
      <c r="B43" s="173" t="s">
        <v>747</v>
      </c>
      <c r="C43" s="203">
        <v>-3069000</v>
      </c>
      <c r="D43" s="203">
        <v>0</v>
      </c>
      <c r="E43" s="203">
        <v>-4459000</v>
      </c>
      <c r="F43" s="218">
        <f t="shared" si="0"/>
        <v>145.29162593678723</v>
      </c>
    </row>
    <row r="44" spans="1:6" x14ac:dyDescent="0.25">
      <c r="A44" s="457" t="s">
        <v>87</v>
      </c>
      <c r="B44" s="458"/>
      <c r="C44" s="458"/>
      <c r="D44" s="458"/>
      <c r="E44" s="458"/>
      <c r="F44" s="459" t="s">
        <v>172</v>
      </c>
    </row>
    <row r="45" spans="1:6" ht="31.5" x14ac:dyDescent="0.25">
      <c r="A45" s="210" t="s">
        <v>0</v>
      </c>
      <c r="B45" s="210" t="s">
        <v>1</v>
      </c>
      <c r="C45" s="210" t="s">
        <v>2</v>
      </c>
      <c r="D45" s="199" t="s">
        <v>3</v>
      </c>
      <c r="E45" s="210" t="s">
        <v>4</v>
      </c>
      <c r="F45" s="459"/>
    </row>
    <row r="46" spans="1:6" x14ac:dyDescent="0.25">
      <c r="A46" s="168">
        <v>1</v>
      </c>
      <c r="B46" s="168">
        <v>2</v>
      </c>
      <c r="C46" s="168">
        <v>3</v>
      </c>
      <c r="D46" s="168">
        <v>4</v>
      </c>
      <c r="E46" s="168">
        <v>5</v>
      </c>
      <c r="F46" s="214">
        <v>6</v>
      </c>
    </row>
    <row r="47" spans="1:6" ht="31.5" x14ac:dyDescent="0.25">
      <c r="A47" s="210">
        <v>167</v>
      </c>
      <c r="B47" s="171" t="s">
        <v>748</v>
      </c>
      <c r="C47" s="204">
        <f>SUM(C43)</f>
        <v>-3069000</v>
      </c>
      <c r="D47" s="204">
        <f>SUM(D43)</f>
        <v>0</v>
      </c>
      <c r="E47" s="204">
        <f>SUM(E43)</f>
        <v>-4459000</v>
      </c>
      <c r="F47" s="217">
        <v>0</v>
      </c>
    </row>
    <row r="48" spans="1:6" ht="31.5" x14ac:dyDescent="0.25">
      <c r="A48" s="210" t="s">
        <v>59</v>
      </c>
      <c r="B48" s="171" t="s">
        <v>60</v>
      </c>
      <c r="C48" s="204">
        <f>SUM(C47)</f>
        <v>-3069000</v>
      </c>
      <c r="D48" s="204">
        <f>SUM(D47)</f>
        <v>0</v>
      </c>
      <c r="E48" s="204">
        <f>SUM(E47)</f>
        <v>-4459000</v>
      </c>
      <c r="F48" s="217">
        <v>0</v>
      </c>
    </row>
    <row r="49" spans="1:6" ht="31.5" x14ac:dyDescent="0.25">
      <c r="A49" s="168" t="s">
        <v>61</v>
      </c>
      <c r="B49" s="173" t="s">
        <v>62</v>
      </c>
      <c r="C49" s="203">
        <v>11663</v>
      </c>
      <c r="D49" s="203">
        <v>0</v>
      </c>
      <c r="E49" s="203">
        <v>76771</v>
      </c>
      <c r="F49" s="218">
        <v>0</v>
      </c>
    </row>
    <row r="50" spans="1:6" ht="31.5" x14ac:dyDescent="0.25">
      <c r="A50" s="210" t="s">
        <v>63</v>
      </c>
      <c r="B50" s="171" t="s">
        <v>64</v>
      </c>
      <c r="C50" s="204">
        <f>SUM(C49:C49)</f>
        <v>11663</v>
      </c>
      <c r="D50" s="204">
        <f>SUM(D49:D49)</f>
        <v>0</v>
      </c>
      <c r="E50" s="204">
        <f>SUM(E49:E49)</f>
        <v>76771</v>
      </c>
      <c r="F50" s="219">
        <v>0</v>
      </c>
    </row>
    <row r="51" spans="1:6" ht="31.5" x14ac:dyDescent="0.25">
      <c r="A51" s="210" t="s">
        <v>65</v>
      </c>
      <c r="B51" s="171" t="s">
        <v>66</v>
      </c>
      <c r="C51" s="204">
        <f>C15+C18+C23+C42+C48+C50</f>
        <v>462881185</v>
      </c>
      <c r="D51" s="204">
        <f>D15+D18+D23+D42+D48+D50</f>
        <v>0</v>
      </c>
      <c r="E51" s="204">
        <f>E15+E18+E23+E42+E48+E50</f>
        <v>496484801</v>
      </c>
      <c r="F51" s="219">
        <f t="shared" ref="F51:F74" si="15">E51/C51*100</f>
        <v>107.25966340584787</v>
      </c>
    </row>
    <row r="52" spans="1:6" x14ac:dyDescent="0.25">
      <c r="A52" s="168" t="s">
        <v>67</v>
      </c>
      <c r="B52" s="173" t="s">
        <v>68</v>
      </c>
      <c r="C52" s="203">
        <v>445911698</v>
      </c>
      <c r="D52" s="203">
        <v>0</v>
      </c>
      <c r="E52" s="203">
        <v>445911698</v>
      </c>
      <c r="F52" s="218">
        <f t="shared" si="15"/>
        <v>100</v>
      </c>
    </row>
    <row r="53" spans="1:6" ht="31.5" x14ac:dyDescent="0.25">
      <c r="A53" s="168">
        <v>179</v>
      </c>
      <c r="B53" s="173" t="s">
        <v>847</v>
      </c>
      <c r="C53" s="203">
        <v>8639497</v>
      </c>
      <c r="D53" s="203">
        <v>0</v>
      </c>
      <c r="E53" s="203">
        <v>8639497</v>
      </c>
      <c r="F53" s="218">
        <f t="shared" si="15"/>
        <v>100</v>
      </c>
    </row>
    <row r="54" spans="1:6" x14ac:dyDescent="0.25">
      <c r="A54" s="168">
        <v>180</v>
      </c>
      <c r="B54" s="173" t="s">
        <v>69</v>
      </c>
      <c r="C54" s="203">
        <v>-114535925</v>
      </c>
      <c r="D54" s="203">
        <v>0</v>
      </c>
      <c r="E54" s="203">
        <v>-108011214</v>
      </c>
      <c r="F54" s="218">
        <f t="shared" si="15"/>
        <v>94.30334980051019</v>
      </c>
    </row>
    <row r="55" spans="1:6" x14ac:dyDescent="0.25">
      <c r="A55" s="168">
        <v>182</v>
      </c>
      <c r="B55" s="173" t="s">
        <v>70</v>
      </c>
      <c r="C55" s="203">
        <v>6554711</v>
      </c>
      <c r="D55" s="203">
        <v>0</v>
      </c>
      <c r="E55" s="203">
        <v>-898563</v>
      </c>
      <c r="F55" s="218">
        <f t="shared" si="15"/>
        <v>-13.708659313888896</v>
      </c>
    </row>
    <row r="56" spans="1:6" x14ac:dyDescent="0.25">
      <c r="A56" s="210">
        <v>183</v>
      </c>
      <c r="B56" s="171" t="s">
        <v>71</v>
      </c>
      <c r="C56" s="204">
        <f>C52+C53+C54+C55</f>
        <v>346569981</v>
      </c>
      <c r="D56" s="204">
        <v>0</v>
      </c>
      <c r="E56" s="204">
        <f t="shared" ref="E56" si="16">E52+E53+E54+E55</f>
        <v>345641418</v>
      </c>
      <c r="F56" s="219">
        <f t="shared" si="15"/>
        <v>99.732070562683845</v>
      </c>
    </row>
    <row r="57" spans="1:6" ht="31.5" x14ac:dyDescent="0.25">
      <c r="A57" s="168">
        <v>186</v>
      </c>
      <c r="B57" s="173" t="s">
        <v>72</v>
      </c>
      <c r="C57" s="203">
        <v>325614</v>
      </c>
      <c r="D57" s="203">
        <v>0</v>
      </c>
      <c r="E57" s="203">
        <v>1108584</v>
      </c>
      <c r="F57" s="218">
        <f t="shared" si="15"/>
        <v>340.45956254952182</v>
      </c>
    </row>
    <row r="58" spans="1:6" ht="31.5" x14ac:dyDescent="0.25">
      <c r="A58" s="168">
        <v>191</v>
      </c>
      <c r="B58" s="173" t="s">
        <v>73</v>
      </c>
      <c r="C58" s="203">
        <v>1</v>
      </c>
      <c r="D58" s="203">
        <v>0</v>
      </c>
      <c r="E58" s="203">
        <v>0</v>
      </c>
      <c r="F58" s="218">
        <f t="shared" si="15"/>
        <v>0</v>
      </c>
    </row>
    <row r="59" spans="1:6" ht="31.5" x14ac:dyDescent="0.25">
      <c r="A59" s="210">
        <v>209</v>
      </c>
      <c r="B59" s="171" t="s">
        <v>74</v>
      </c>
      <c r="C59" s="204">
        <f>SUM(C57:C58)</f>
        <v>325615</v>
      </c>
      <c r="D59" s="204">
        <f>SUM(D57:D58)</f>
        <v>0</v>
      </c>
      <c r="E59" s="204">
        <f>SUM(E57:E58)</f>
        <v>1108584</v>
      </c>
      <c r="F59" s="219">
        <f t="shared" si="15"/>
        <v>340.45851696021379</v>
      </c>
    </row>
    <row r="60" spans="1:6" ht="31.5" x14ac:dyDescent="0.25">
      <c r="A60" s="168">
        <v>212</v>
      </c>
      <c r="B60" s="173" t="s">
        <v>75</v>
      </c>
      <c r="C60" s="203">
        <v>619013</v>
      </c>
      <c r="D60" s="203">
        <v>0</v>
      </c>
      <c r="E60" s="203">
        <v>590747</v>
      </c>
      <c r="F60" s="218">
        <f t="shared" si="15"/>
        <v>95.433698484522949</v>
      </c>
    </row>
    <row r="61" spans="1:6" ht="31.5" x14ac:dyDescent="0.25">
      <c r="A61" s="168">
        <v>217</v>
      </c>
      <c r="B61" s="173" t="s">
        <v>749</v>
      </c>
      <c r="C61" s="203">
        <v>1525774</v>
      </c>
      <c r="D61" s="203">
        <v>0</v>
      </c>
      <c r="E61" s="203">
        <v>0</v>
      </c>
      <c r="F61" s="218">
        <v>0</v>
      </c>
    </row>
    <row r="62" spans="1:6" ht="31.5" x14ac:dyDescent="0.25">
      <c r="A62" s="168">
        <v>218</v>
      </c>
      <c r="B62" s="173" t="s">
        <v>723</v>
      </c>
      <c r="C62" s="203">
        <v>129042</v>
      </c>
      <c r="D62" s="203">
        <v>0</v>
      </c>
      <c r="E62" s="203">
        <v>0</v>
      </c>
      <c r="F62" s="218">
        <v>0</v>
      </c>
    </row>
    <row r="63" spans="1:6" ht="47.25" x14ac:dyDescent="0.25">
      <c r="A63" s="168">
        <v>222</v>
      </c>
      <c r="B63" s="173" t="s">
        <v>76</v>
      </c>
      <c r="C63" s="203">
        <v>831504</v>
      </c>
      <c r="D63" s="203">
        <v>0</v>
      </c>
      <c r="E63" s="203">
        <v>848842</v>
      </c>
      <c r="F63" s="218">
        <f t="shared" si="15"/>
        <v>102.08513729338644</v>
      </c>
    </row>
    <row r="64" spans="1:6" ht="47.25" x14ac:dyDescent="0.25">
      <c r="A64" s="168">
        <v>227</v>
      </c>
      <c r="B64" s="173" t="s">
        <v>77</v>
      </c>
      <c r="C64" s="203">
        <v>831504</v>
      </c>
      <c r="D64" s="203">
        <v>0</v>
      </c>
      <c r="E64" s="203">
        <v>848842</v>
      </c>
      <c r="F64" s="218">
        <f t="shared" si="15"/>
        <v>102.08513729338644</v>
      </c>
    </row>
    <row r="65" spans="1:6" ht="47.25" x14ac:dyDescent="0.25">
      <c r="A65" s="210">
        <v>233</v>
      </c>
      <c r="B65" s="171" t="s">
        <v>78</v>
      </c>
      <c r="C65" s="204">
        <f t="shared" ref="C65" si="17">SUM(C60:C63)</f>
        <v>3105333</v>
      </c>
      <c r="D65" s="204">
        <f t="shared" ref="D65:E65" si="18">SUM(D60:D63)</f>
        <v>0</v>
      </c>
      <c r="E65" s="204">
        <f t="shared" si="18"/>
        <v>1439589</v>
      </c>
      <c r="F65" s="219">
        <f t="shared" si="15"/>
        <v>46.358603087011922</v>
      </c>
    </row>
    <row r="66" spans="1:6" x14ac:dyDescent="0.25">
      <c r="A66" s="168">
        <v>234</v>
      </c>
      <c r="B66" s="173" t="s">
        <v>79</v>
      </c>
      <c r="C66" s="203">
        <v>2185244</v>
      </c>
      <c r="D66" s="203">
        <v>0</v>
      </c>
      <c r="E66" s="203">
        <v>2161561</v>
      </c>
      <c r="F66" s="218">
        <f t="shared" si="15"/>
        <v>98.916230864837061</v>
      </c>
    </row>
    <row r="67" spans="1:6" ht="31.5" x14ac:dyDescent="0.25">
      <c r="A67" s="168">
        <v>236</v>
      </c>
      <c r="B67" s="173" t="s">
        <v>80</v>
      </c>
      <c r="C67" s="203">
        <v>55389</v>
      </c>
      <c r="D67" s="203">
        <v>0</v>
      </c>
      <c r="E67" s="203">
        <v>89161</v>
      </c>
      <c r="F67" s="218">
        <f t="shared" si="15"/>
        <v>160.97239524093231</v>
      </c>
    </row>
    <row r="68" spans="1:6" ht="31.5" x14ac:dyDescent="0.25">
      <c r="A68" s="210">
        <v>243</v>
      </c>
      <c r="B68" s="171" t="s">
        <v>81</v>
      </c>
      <c r="C68" s="204">
        <f t="shared" ref="C68" si="19">SUM(C66:C67)</f>
        <v>2240633</v>
      </c>
      <c r="D68" s="204">
        <f t="shared" ref="D68:E68" si="20">SUM(D66:D67)</f>
        <v>0</v>
      </c>
      <c r="E68" s="204">
        <f t="shared" si="20"/>
        <v>2250722</v>
      </c>
      <c r="F68" s="219">
        <f t="shared" si="15"/>
        <v>100.45027454295281</v>
      </c>
    </row>
    <row r="69" spans="1:6" ht="31.5" x14ac:dyDescent="0.25">
      <c r="A69" s="210">
        <v>244</v>
      </c>
      <c r="B69" s="171" t="s">
        <v>82</v>
      </c>
      <c r="C69" s="204">
        <f t="shared" ref="C69" si="21">C59+C65+C68</f>
        <v>5671581</v>
      </c>
      <c r="D69" s="204">
        <f t="shared" ref="D69:E69" si="22">D59+D65+D68</f>
        <v>0</v>
      </c>
      <c r="E69" s="204">
        <f t="shared" si="22"/>
        <v>4798895</v>
      </c>
      <c r="F69" s="219">
        <f t="shared" si="15"/>
        <v>84.613002970423949</v>
      </c>
    </row>
    <row r="70" spans="1:6" ht="31.5" x14ac:dyDescent="0.25">
      <c r="A70" s="168">
        <v>246</v>
      </c>
      <c r="B70" s="173" t="s">
        <v>789</v>
      </c>
      <c r="C70" s="203">
        <v>0</v>
      </c>
      <c r="D70" s="203">
        <v>0</v>
      </c>
      <c r="E70" s="203">
        <v>1012686</v>
      </c>
      <c r="F70" s="218">
        <v>100</v>
      </c>
    </row>
    <row r="71" spans="1:6" ht="31.5" x14ac:dyDescent="0.25">
      <c r="A71" s="168">
        <v>247</v>
      </c>
      <c r="B71" s="173" t="s">
        <v>83</v>
      </c>
      <c r="C71" s="203">
        <v>682875</v>
      </c>
      <c r="D71" s="203">
        <v>0</v>
      </c>
      <c r="E71" s="203">
        <v>609007</v>
      </c>
      <c r="F71" s="218">
        <f t="shared" si="15"/>
        <v>89.182793336994322</v>
      </c>
    </row>
    <row r="72" spans="1:6" x14ac:dyDescent="0.25">
      <c r="A72" s="168">
        <v>248</v>
      </c>
      <c r="B72" s="173" t="s">
        <v>84</v>
      </c>
      <c r="C72" s="203">
        <v>109956748</v>
      </c>
      <c r="D72" s="203">
        <v>0</v>
      </c>
      <c r="E72" s="203">
        <v>144422795</v>
      </c>
      <c r="F72" s="218">
        <f t="shared" si="15"/>
        <v>131.34509489131125</v>
      </c>
    </row>
    <row r="73" spans="1:6" ht="31.5" x14ac:dyDescent="0.25">
      <c r="A73" s="210">
        <v>249</v>
      </c>
      <c r="B73" s="171" t="s">
        <v>85</v>
      </c>
      <c r="C73" s="204">
        <f t="shared" ref="C73" si="23">SUM(C71:C72)</f>
        <v>110639623</v>
      </c>
      <c r="D73" s="204">
        <f t="shared" ref="D73" si="24">SUM(D71:D72)</f>
        <v>0</v>
      </c>
      <c r="E73" s="204">
        <f>SUM(E70:E72)</f>
        <v>146044488</v>
      </c>
      <c r="F73" s="219">
        <f t="shared" si="15"/>
        <v>132.00016778799036</v>
      </c>
    </row>
    <row r="74" spans="1:6" x14ac:dyDescent="0.25">
      <c r="A74" s="210">
        <v>250</v>
      </c>
      <c r="B74" s="171" t="s">
        <v>86</v>
      </c>
      <c r="C74" s="204">
        <f>C56+C69+C73</f>
        <v>462881185</v>
      </c>
      <c r="D74" s="204">
        <f>D56+D69+D73</f>
        <v>0</v>
      </c>
      <c r="E74" s="204">
        <f>E56+E69+E73</f>
        <v>496484801</v>
      </c>
      <c r="F74" s="219">
        <f t="shared" si="15"/>
        <v>107.25966340584787</v>
      </c>
    </row>
  </sheetData>
  <mergeCells count="5">
    <mergeCell ref="A2:E2"/>
    <mergeCell ref="F2:F3"/>
    <mergeCell ref="A44:E44"/>
    <mergeCell ref="F44:F45"/>
    <mergeCell ref="A1:F1"/>
  </mergeCells>
  <printOptions horizontalCentered="1"/>
  <pageMargins left="0.70866141732283472" right="0.70866141732283472" top="1.1417322834645669" bottom="0.74803149606299213" header="0.31496062992125984" footer="0.31496062992125984"/>
  <pageSetup paperSize="8" scale="78" orientation="portrait" r:id="rId1"/>
  <headerFooter>
    <oddHeader>&amp;L&amp;"Times New Roman,Normál"&amp;12Vászoly Község 
Önkormányzata &amp;C&amp;"Times New Roman,Normál"&amp;12 1. melléklet
az önkormányzat 2018. évi költségvetési gazdálkodási beszámolójáról szóló 4/2019. (V. 29.)
önkormányzati rendeletéhez</oddHeader>
  </headerFooter>
  <rowBreaks count="1" manualBreakCount="1">
    <brk id="43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90"/>
  <sheetViews>
    <sheetView view="pageLayout" zoomScaleNormal="100" workbookViewId="0">
      <selection activeCell="A2" sqref="A2:J2"/>
    </sheetView>
  </sheetViews>
  <sheetFormatPr defaultColWidth="9.140625" defaultRowHeight="15.75" x14ac:dyDescent="0.25"/>
  <cols>
    <col min="1" max="1" width="44.7109375" style="79" customWidth="1"/>
    <col min="2" max="2" width="18.28515625" style="80" customWidth="1"/>
    <col min="3" max="3" width="19.28515625" style="80" customWidth="1"/>
    <col min="4" max="4" width="14.5703125" style="80" customWidth="1"/>
    <col min="5" max="5" width="7.28515625" style="95" customWidth="1"/>
    <col min="6" max="6" width="37.140625" style="80" customWidth="1"/>
    <col min="7" max="7" width="17.42578125" style="80" customWidth="1"/>
    <col min="8" max="8" width="16.140625" style="80" customWidth="1"/>
    <col min="9" max="9" width="17" style="80" customWidth="1"/>
    <col min="10" max="10" width="8.28515625" style="95" customWidth="1"/>
    <col min="11" max="16384" width="9.140625" style="80"/>
  </cols>
  <sheetData>
    <row r="2" spans="1:10" ht="18.75" x14ac:dyDescent="0.3">
      <c r="A2" s="485" t="s">
        <v>718</v>
      </c>
      <c r="B2" s="486"/>
      <c r="C2" s="486"/>
      <c r="D2" s="486"/>
      <c r="E2" s="486"/>
      <c r="F2" s="486"/>
      <c r="G2" s="486"/>
      <c r="H2" s="486"/>
      <c r="I2" s="486"/>
      <c r="J2" s="486"/>
    </row>
    <row r="3" spans="1:10" ht="15.75" customHeight="1" x14ac:dyDescent="0.25">
      <c r="A3" s="484" t="s">
        <v>813</v>
      </c>
      <c r="B3" s="484"/>
      <c r="C3" s="484"/>
      <c r="D3" s="484"/>
      <c r="E3" s="484"/>
      <c r="F3" s="484"/>
      <c r="G3" s="484"/>
      <c r="H3" s="484"/>
      <c r="I3" s="484"/>
      <c r="J3" s="484"/>
    </row>
    <row r="4" spans="1:10" s="79" customFormat="1" ht="47.25" x14ac:dyDescent="0.25">
      <c r="A4" s="373" t="s">
        <v>256</v>
      </c>
      <c r="B4" s="220" t="str">
        <f>'5.sz.tábla'!B3</f>
        <v>2018. évi eredeti előirányzat</v>
      </c>
      <c r="C4" s="220" t="str">
        <f>'5.sz.tábla'!C3</f>
        <v>2018. évi módosított előirányzat IV.</v>
      </c>
      <c r="D4" s="220" t="str">
        <f>'5.sz.tábla'!D3</f>
        <v>2018. évi teljesítés</v>
      </c>
      <c r="E4" s="222" t="s">
        <v>172</v>
      </c>
      <c r="F4" s="373" t="s">
        <v>257</v>
      </c>
      <c r="G4" s="220" t="str">
        <f>B4</f>
        <v>2018. évi eredeti előirányzat</v>
      </c>
      <c r="H4" s="220" t="str">
        <f t="shared" ref="H4:I4" si="0">C4</f>
        <v>2018. évi módosított előirányzat IV.</v>
      </c>
      <c r="I4" s="220" t="str">
        <f t="shared" si="0"/>
        <v>2018. évi teljesítés</v>
      </c>
      <c r="J4" s="222" t="s">
        <v>172</v>
      </c>
    </row>
    <row r="5" spans="1:10" s="79" customFormat="1" x14ac:dyDescent="0.25">
      <c r="A5" s="82" t="s">
        <v>331</v>
      </c>
      <c r="B5" s="81"/>
      <c r="C5" s="81"/>
      <c r="D5" s="81"/>
      <c r="E5" s="96"/>
      <c r="F5" s="82" t="s">
        <v>156</v>
      </c>
      <c r="G5" s="83"/>
      <c r="H5" s="83"/>
      <c r="I5" s="83"/>
      <c r="J5" s="101"/>
    </row>
    <row r="6" spans="1:10" ht="21" customHeight="1" x14ac:dyDescent="0.25">
      <c r="A6" s="340" t="s">
        <v>362</v>
      </c>
      <c r="B6" s="324">
        <f>'9.sz.tábla'!B4</f>
        <v>22292477</v>
      </c>
      <c r="C6" s="324">
        <f>'9.sz.tábla'!C4</f>
        <v>39931369</v>
      </c>
      <c r="D6" s="324">
        <f>'9.sz.tábla'!D4</f>
        <v>39423081</v>
      </c>
      <c r="E6" s="97">
        <f>D6/C6*100</f>
        <v>98.727095983110431</v>
      </c>
      <c r="F6" s="84" t="s">
        <v>293</v>
      </c>
      <c r="G6" s="324">
        <f>'9.sz.tábla'!G4</f>
        <v>7128829</v>
      </c>
      <c r="H6" s="324">
        <f>'9.sz.tábla'!H4-H35</f>
        <v>9360774</v>
      </c>
      <c r="I6" s="324">
        <f>'9.sz.tábla'!I4-I35</f>
        <v>8504719</v>
      </c>
      <c r="J6" s="97">
        <f>I6/H6*100</f>
        <v>90.854869479810105</v>
      </c>
    </row>
    <row r="7" spans="1:10" ht="17.45" customHeight="1" x14ac:dyDescent="0.25">
      <c r="A7" s="84" t="s">
        <v>294</v>
      </c>
      <c r="B7" s="324">
        <f>'9.sz.tábla'!B5</f>
        <v>10600000</v>
      </c>
      <c r="C7" s="324">
        <f>'9.sz.tábla'!C5</f>
        <v>10600000</v>
      </c>
      <c r="D7" s="324">
        <f>'9.sz.tábla'!D5</f>
        <v>13044259</v>
      </c>
      <c r="E7" s="97">
        <f t="shared" ref="E7:E8" si="1">D7/C7*100</f>
        <v>123.05904716981134</v>
      </c>
      <c r="F7" s="84" t="s">
        <v>230</v>
      </c>
      <c r="G7" s="324">
        <f>'9.sz.tábla'!G5</f>
        <v>1284829</v>
      </c>
      <c r="H7" s="324">
        <f>'9.sz.tábla'!H5-H36</f>
        <v>1444863</v>
      </c>
      <c r="I7" s="324">
        <f>'9.sz.tábla'!I5-I36</f>
        <v>1426293</v>
      </c>
      <c r="J7" s="97">
        <f t="shared" ref="J7:J29" si="2">I7/H7*100</f>
        <v>98.714757039248695</v>
      </c>
    </row>
    <row r="8" spans="1:10" x14ac:dyDescent="0.25">
      <c r="A8" s="84" t="s">
        <v>296</v>
      </c>
      <c r="B8" s="324">
        <f>'9.sz.tábla'!B6-'5.sz.tábla'!B43</f>
        <v>2352500</v>
      </c>
      <c r="C8" s="324">
        <f>'9.sz.tábla'!C6-'5.sz.tábla'!C43</f>
        <v>2352500</v>
      </c>
      <c r="D8" s="324">
        <f>'9.sz.tábla'!D6-'5.sz.tábla'!D43</f>
        <v>1741788</v>
      </c>
      <c r="E8" s="97">
        <f t="shared" si="1"/>
        <v>74.039872476089258</v>
      </c>
      <c r="F8" s="84" t="s">
        <v>231</v>
      </c>
      <c r="G8" s="324">
        <f>'9.sz.tábla'!G6</f>
        <v>14260000</v>
      </c>
      <c r="H8" s="324">
        <f>'9.sz.tábla'!H6</f>
        <v>45834623</v>
      </c>
      <c r="I8" s="324">
        <f>'9.sz.tábla'!I6</f>
        <v>16066825</v>
      </c>
      <c r="J8" s="97">
        <f t="shared" si="2"/>
        <v>35.053904555951078</v>
      </c>
    </row>
    <row r="9" spans="1:10" x14ac:dyDescent="0.25">
      <c r="A9" s="352" t="s">
        <v>363</v>
      </c>
      <c r="B9" s="324">
        <f>'9.sz.tábla'!B7</f>
        <v>0</v>
      </c>
      <c r="C9" s="324">
        <f>'9.sz.tábla'!C7</f>
        <v>0</v>
      </c>
      <c r="D9" s="324">
        <f>'9.sz.tábla'!D7</f>
        <v>0</v>
      </c>
      <c r="E9" s="97"/>
      <c r="F9" s="84" t="s">
        <v>299</v>
      </c>
      <c r="G9" s="324">
        <f>'9.sz.tábla'!G7</f>
        <v>1885000</v>
      </c>
      <c r="H9" s="324">
        <f>'9.sz.tábla'!H7</f>
        <v>1885000</v>
      </c>
      <c r="I9" s="324">
        <f>'9.sz.tábla'!I7</f>
        <v>1550000</v>
      </c>
      <c r="J9" s="97">
        <f t="shared" si="2"/>
        <v>82.228116710875327</v>
      </c>
    </row>
    <row r="10" spans="1:10" x14ac:dyDescent="0.25">
      <c r="A10" s="84"/>
      <c r="B10" s="324"/>
      <c r="C10" s="324"/>
      <c r="D10" s="324"/>
      <c r="E10" s="97"/>
      <c r="F10" s="84" t="s">
        <v>243</v>
      </c>
      <c r="G10" s="324">
        <f>SUM(G11:G14)</f>
        <v>9895415</v>
      </c>
      <c r="H10" s="324">
        <f t="shared" ref="H10:I10" si="3">SUM(H11:H14)</f>
        <v>9108702</v>
      </c>
      <c r="I10" s="324">
        <f t="shared" si="3"/>
        <v>8867383</v>
      </c>
      <c r="J10" s="97">
        <f t="shared" si="2"/>
        <v>97.350676309313883</v>
      </c>
    </row>
    <row r="11" spans="1:10" x14ac:dyDescent="0.25">
      <c r="A11" s="84"/>
      <c r="B11" s="324"/>
      <c r="C11" s="324"/>
      <c r="D11" s="324"/>
      <c r="E11" s="97"/>
      <c r="F11" s="85" t="s">
        <v>300</v>
      </c>
      <c r="G11" s="324">
        <f>'9.sz.tábla'!G9</f>
        <v>0</v>
      </c>
      <c r="H11" s="324">
        <f>'6.sz.tábla'!C32</f>
        <v>47500</v>
      </c>
      <c r="I11" s="324">
        <f>'6.sz.tábla'!D32</f>
        <v>47500</v>
      </c>
      <c r="J11" s="429"/>
    </row>
    <row r="12" spans="1:10" ht="31.5" x14ac:dyDescent="0.25">
      <c r="A12" s="84"/>
      <c r="B12" s="324"/>
      <c r="C12" s="324"/>
      <c r="D12" s="324"/>
      <c r="E12" s="97"/>
      <c r="F12" s="85" t="s">
        <v>301</v>
      </c>
      <c r="G12" s="324">
        <f>'9.sz.tábla'!G10-G41</f>
        <v>9895415</v>
      </c>
      <c r="H12" s="324">
        <f>'9.sz.tábla'!H10-H41</f>
        <v>9061202</v>
      </c>
      <c r="I12" s="324">
        <f>'9.sz.tábla'!I10-I41</f>
        <v>8819883</v>
      </c>
      <c r="J12" s="97">
        <f t="shared" si="2"/>
        <v>97.336788209776131</v>
      </c>
    </row>
    <row r="13" spans="1:10" ht="31.5" x14ac:dyDescent="0.25">
      <c r="A13" s="340"/>
      <c r="B13" s="324"/>
      <c r="C13" s="325"/>
      <c r="D13" s="325"/>
      <c r="E13" s="97"/>
      <c r="F13" s="371" t="s">
        <v>302</v>
      </c>
      <c r="G13" s="324">
        <f>'9.sz.tábla'!G11-G42</f>
        <v>0</v>
      </c>
      <c r="H13" s="324">
        <f>'9.sz.tábla'!H11-H42</f>
        <v>0</v>
      </c>
      <c r="I13" s="324">
        <f>'9.sz.tábla'!I11-I42</f>
        <v>0</v>
      </c>
      <c r="J13" s="97"/>
    </row>
    <row r="14" spans="1:10" ht="47.25" x14ac:dyDescent="0.25">
      <c r="A14" s="352"/>
      <c r="B14" s="324"/>
      <c r="C14" s="324"/>
      <c r="D14" s="324"/>
      <c r="E14" s="97"/>
      <c r="F14" s="85" t="s">
        <v>303</v>
      </c>
      <c r="G14" s="324">
        <f>'9.sz.tábla'!G12</f>
        <v>0</v>
      </c>
      <c r="H14" s="324">
        <f>'9.sz.tábla'!H12</f>
        <v>0</v>
      </c>
      <c r="I14" s="324">
        <f>'9.sz.tábla'!I12</f>
        <v>0</v>
      </c>
      <c r="J14" s="97"/>
    </row>
    <row r="15" spans="1:10" ht="31.5" x14ac:dyDescent="0.25">
      <c r="A15" s="84"/>
      <c r="B15" s="324"/>
      <c r="C15" s="324"/>
      <c r="D15" s="324"/>
      <c r="E15" s="97"/>
      <c r="F15" s="85" t="s">
        <v>304</v>
      </c>
      <c r="G15" s="324">
        <f>'9.sz.tábla'!G13</f>
        <v>3885359</v>
      </c>
      <c r="H15" s="324">
        <f>'9.sz.tábla'!H13</f>
        <v>11652268</v>
      </c>
      <c r="I15" s="324">
        <f>'9.sz.tábla'!I13</f>
        <v>0</v>
      </c>
      <c r="J15" s="97"/>
    </row>
    <row r="16" spans="1:10" s="86" customFormat="1" ht="45" customHeight="1" x14ac:dyDescent="0.25">
      <c r="A16" s="82" t="s">
        <v>364</v>
      </c>
      <c r="B16" s="326">
        <f>SUM(B6:B15)</f>
        <v>35244977</v>
      </c>
      <c r="C16" s="326">
        <f t="shared" ref="C16:D16" si="4">SUM(C6:C15)</f>
        <v>52883869</v>
      </c>
      <c r="D16" s="326">
        <f t="shared" si="4"/>
        <v>54209128</v>
      </c>
      <c r="E16" s="98">
        <f>D16/C16*100</f>
        <v>102.50597965893911</v>
      </c>
      <c r="F16" s="82" t="s">
        <v>719</v>
      </c>
      <c r="G16" s="326">
        <f>G6+G7+G8+G9+G10+G15</f>
        <v>38339432</v>
      </c>
      <c r="H16" s="326">
        <f t="shared" ref="H16:I16" si="5">H6+H7+H8+H9+H10+H15</f>
        <v>79286230</v>
      </c>
      <c r="I16" s="326">
        <f t="shared" si="5"/>
        <v>36415220</v>
      </c>
      <c r="J16" s="98">
        <f t="shared" si="2"/>
        <v>45.928807562170633</v>
      </c>
    </row>
    <row r="17" spans="1:10" x14ac:dyDescent="0.25">
      <c r="A17" s="83" t="s">
        <v>334</v>
      </c>
      <c r="B17" s="324">
        <f>'4.sz.tábla'!B16</f>
        <v>101529076</v>
      </c>
      <c r="C17" s="324">
        <f>'4.sz.tábla'!C16</f>
        <v>106493578</v>
      </c>
      <c r="D17" s="324">
        <f>'4.sz.tábla'!D16</f>
        <v>106193811</v>
      </c>
      <c r="E17" s="97">
        <f>D17/C17*100</f>
        <v>99.718511664618873</v>
      </c>
      <c r="F17" s="83" t="s">
        <v>335</v>
      </c>
      <c r="G17" s="324">
        <f>'9.sz.tábla'!G16</f>
        <v>1484580</v>
      </c>
      <c r="H17" s="324">
        <f>'9.sz.tábla'!H16</f>
        <v>2047580</v>
      </c>
      <c r="I17" s="324">
        <f>'9.sz.tábla'!I16</f>
        <v>1747813</v>
      </c>
      <c r="J17" s="97">
        <f t="shared" si="2"/>
        <v>85.359937096474852</v>
      </c>
    </row>
    <row r="18" spans="1:10" ht="47.25" x14ac:dyDescent="0.25">
      <c r="A18" s="374" t="s">
        <v>336</v>
      </c>
      <c r="B18" s="326">
        <f>B16+B17</f>
        <v>136774053</v>
      </c>
      <c r="C18" s="326">
        <f t="shared" ref="C18:D18" si="6">C16+C17</f>
        <v>159377447</v>
      </c>
      <c r="D18" s="326">
        <f t="shared" si="6"/>
        <v>160402939</v>
      </c>
      <c r="E18" s="98">
        <f t="shared" ref="E18:E20" si="7">D18/C18*100</f>
        <v>100.64343608164334</v>
      </c>
      <c r="F18" s="82" t="s">
        <v>337</v>
      </c>
      <c r="G18" s="326">
        <f>G16+G17</f>
        <v>39824012</v>
      </c>
      <c r="H18" s="326">
        <f t="shared" ref="H18:I18" si="8">H16+H17</f>
        <v>81333810</v>
      </c>
      <c r="I18" s="326">
        <f t="shared" si="8"/>
        <v>38163033</v>
      </c>
      <c r="J18" s="98">
        <f t="shared" si="2"/>
        <v>46.921486894564509</v>
      </c>
    </row>
    <row r="19" spans="1:10" x14ac:dyDescent="0.25">
      <c r="A19" s="82" t="s">
        <v>338</v>
      </c>
      <c r="B19" s="87"/>
      <c r="C19" s="87"/>
      <c r="D19" s="87"/>
      <c r="E19" s="97"/>
      <c r="F19" s="87" t="s">
        <v>158</v>
      </c>
      <c r="G19" s="88"/>
      <c r="H19" s="88"/>
      <c r="I19" s="88"/>
      <c r="J19" s="97"/>
    </row>
    <row r="20" spans="1:10" ht="27" customHeight="1" x14ac:dyDescent="0.25">
      <c r="A20" s="352" t="s">
        <v>365</v>
      </c>
      <c r="B20" s="324">
        <f>'[1]6. sz. tábla '!B30</f>
        <v>0</v>
      </c>
      <c r="C20" s="324">
        <f>'9.sz.tábla'!C29</f>
        <v>30000000</v>
      </c>
      <c r="D20" s="324">
        <f>'9.sz.tábla'!D29</f>
        <v>30000000</v>
      </c>
      <c r="E20" s="97">
        <f t="shared" si="7"/>
        <v>100</v>
      </c>
      <c r="F20" s="84" t="s">
        <v>312</v>
      </c>
      <c r="G20" s="324">
        <f>'9.sz.tábla'!G29-G49</f>
        <v>9535474</v>
      </c>
      <c r="H20" s="324">
        <f>'9.sz.tábla'!H29-H49</f>
        <v>10684474</v>
      </c>
      <c r="I20" s="324">
        <f>'9.sz.tábla'!I29-I49</f>
        <v>3297639</v>
      </c>
      <c r="J20" s="97">
        <f t="shared" si="2"/>
        <v>30.863840372488156</v>
      </c>
    </row>
    <row r="21" spans="1:10" x14ac:dyDescent="0.25">
      <c r="A21" s="85" t="s">
        <v>339</v>
      </c>
      <c r="B21" s="324">
        <f>'[1]6. sz. tábla '!B31-6000000</f>
        <v>0</v>
      </c>
      <c r="C21" s="324">
        <f>'[1]6. sz. tábla '!F31-7100000</f>
        <v>0</v>
      </c>
      <c r="D21" s="324">
        <v>0</v>
      </c>
      <c r="E21" s="97"/>
      <c r="F21" s="84" t="s">
        <v>314</v>
      </c>
      <c r="G21" s="324"/>
      <c r="H21" s="324"/>
      <c r="I21" s="324"/>
      <c r="J21" s="97"/>
    </row>
    <row r="22" spans="1:10" x14ac:dyDescent="0.25">
      <c r="A22" s="85" t="s">
        <v>366</v>
      </c>
      <c r="B22" s="324">
        <f>'[1]6. sz. tábla '!B32</f>
        <v>0</v>
      </c>
      <c r="C22" s="324">
        <f>'[1]6. sz. tábla '!F32</f>
        <v>0</v>
      </c>
      <c r="D22" s="324">
        <v>0</v>
      </c>
      <c r="E22" s="97"/>
      <c r="F22" s="84" t="s">
        <v>316</v>
      </c>
      <c r="G22" s="324">
        <f>'9.sz.tábla'!G31</f>
        <v>87888092</v>
      </c>
      <c r="H22" s="324">
        <f>'9.sz.tábla'!H31</f>
        <v>97832688</v>
      </c>
      <c r="I22" s="324">
        <f>'9.sz.tábla'!I31</f>
        <v>21052911</v>
      </c>
      <c r="J22" s="97">
        <f t="shared" si="2"/>
        <v>21.519301401592891</v>
      </c>
    </row>
    <row r="23" spans="1:10" x14ac:dyDescent="0.25">
      <c r="A23" s="84"/>
      <c r="B23" s="324"/>
      <c r="C23" s="324"/>
      <c r="D23" s="324"/>
      <c r="E23" s="97"/>
      <c r="F23" s="84" t="s">
        <v>341</v>
      </c>
      <c r="G23" s="324"/>
      <c r="H23" s="324"/>
      <c r="I23" s="324"/>
      <c r="J23" s="97"/>
    </row>
    <row r="24" spans="1:10" ht="31.5" x14ac:dyDescent="0.25">
      <c r="A24" s="84"/>
      <c r="B24" s="324"/>
      <c r="C24" s="324"/>
      <c r="D24" s="324"/>
      <c r="E24" s="97"/>
      <c r="F24" s="84" t="s">
        <v>342</v>
      </c>
      <c r="G24" s="324"/>
      <c r="H24" s="324"/>
      <c r="I24" s="324"/>
      <c r="J24" s="97"/>
    </row>
    <row r="25" spans="1:10" ht="31.5" x14ac:dyDescent="0.25">
      <c r="A25" s="84"/>
      <c r="B25" s="324"/>
      <c r="C25" s="324"/>
      <c r="D25" s="324"/>
      <c r="E25" s="97"/>
      <c r="F25" s="89" t="s">
        <v>343</v>
      </c>
      <c r="G25" s="324"/>
      <c r="H25" s="324"/>
      <c r="I25" s="324"/>
      <c r="J25" s="97"/>
    </row>
    <row r="26" spans="1:10" ht="47.25" x14ac:dyDescent="0.25">
      <c r="A26" s="83"/>
      <c r="B26" s="324"/>
      <c r="C26" s="324"/>
      <c r="D26" s="324"/>
      <c r="E26" s="97"/>
      <c r="F26" s="84" t="s">
        <v>344</v>
      </c>
      <c r="G26" s="324"/>
      <c r="H26" s="324"/>
      <c r="I26" s="324"/>
      <c r="J26" s="97"/>
    </row>
    <row r="27" spans="1:10" s="86" customFormat="1" ht="31.5" x14ac:dyDescent="0.25">
      <c r="A27" s="82" t="s">
        <v>345</v>
      </c>
      <c r="B27" s="326">
        <f>SUM(B20:B26)</f>
        <v>0</v>
      </c>
      <c r="C27" s="326">
        <f t="shared" ref="C27:D27" si="9">SUM(C20:C26)</f>
        <v>30000000</v>
      </c>
      <c r="D27" s="326">
        <f t="shared" si="9"/>
        <v>30000000</v>
      </c>
      <c r="E27" s="98">
        <f>D27/C27*100</f>
        <v>100</v>
      </c>
      <c r="F27" s="82" t="s">
        <v>333</v>
      </c>
      <c r="G27" s="326">
        <f>SUM(G20:G26)</f>
        <v>97423566</v>
      </c>
      <c r="H27" s="326">
        <f t="shared" ref="H27:I27" si="10">SUM(H20:H26)</f>
        <v>108517162</v>
      </c>
      <c r="I27" s="326">
        <f t="shared" si="10"/>
        <v>24350550</v>
      </c>
      <c r="J27" s="98">
        <f t="shared" si="2"/>
        <v>22.439353878421553</v>
      </c>
    </row>
    <row r="28" spans="1:10" ht="15" customHeight="1" x14ac:dyDescent="0.25">
      <c r="A28" s="83" t="s">
        <v>334</v>
      </c>
      <c r="B28" s="324"/>
      <c r="C28" s="324"/>
      <c r="D28" s="324"/>
      <c r="E28" s="98"/>
      <c r="F28" s="83" t="s">
        <v>335</v>
      </c>
      <c r="G28" s="324"/>
      <c r="H28" s="324"/>
      <c r="I28" s="324"/>
      <c r="J28" s="97"/>
    </row>
    <row r="29" spans="1:10" ht="47.25" x14ac:dyDescent="0.25">
      <c r="A29" s="82" t="s">
        <v>346</v>
      </c>
      <c r="B29" s="326">
        <f>B27+B28</f>
        <v>0</v>
      </c>
      <c r="C29" s="326">
        <f t="shared" ref="C29:D29" si="11">C27+C28</f>
        <v>30000000</v>
      </c>
      <c r="D29" s="326">
        <f t="shared" si="11"/>
        <v>30000000</v>
      </c>
      <c r="E29" s="98">
        <f t="shared" ref="E29" si="12">D29/C29*100</f>
        <v>100</v>
      </c>
      <c r="F29" s="82" t="s">
        <v>347</v>
      </c>
      <c r="G29" s="326">
        <f>G27+G28</f>
        <v>97423566</v>
      </c>
      <c r="H29" s="326">
        <f t="shared" ref="H29:I29" si="13">H27+H28</f>
        <v>108517162</v>
      </c>
      <c r="I29" s="326">
        <f t="shared" si="13"/>
        <v>24350550</v>
      </c>
      <c r="J29" s="98">
        <f t="shared" si="2"/>
        <v>22.439353878421553</v>
      </c>
    </row>
    <row r="30" spans="1:10" x14ac:dyDescent="0.25">
      <c r="B30" s="321"/>
      <c r="C30" s="321"/>
      <c r="D30" s="91"/>
      <c r="E30" s="99"/>
      <c r="F30" s="104"/>
      <c r="G30" s="321"/>
      <c r="H30" s="321"/>
      <c r="I30" s="321"/>
    </row>
    <row r="31" spans="1:10" x14ac:dyDescent="0.25">
      <c r="B31" s="321"/>
      <c r="C31" s="321"/>
      <c r="D31" s="91"/>
      <c r="E31" s="99"/>
      <c r="F31" s="104"/>
      <c r="G31" s="321"/>
      <c r="H31" s="321"/>
      <c r="I31" s="321"/>
    </row>
    <row r="32" spans="1:10" ht="15.75" customHeight="1" x14ac:dyDescent="0.25">
      <c r="A32" s="484" t="s">
        <v>837</v>
      </c>
      <c r="B32" s="484"/>
      <c r="C32" s="484"/>
      <c r="D32" s="484"/>
      <c r="E32" s="484"/>
      <c r="F32" s="484"/>
      <c r="G32" s="484"/>
      <c r="H32" s="484"/>
      <c r="I32" s="484"/>
      <c r="J32" s="484"/>
    </row>
    <row r="33" spans="1:10" s="79" customFormat="1" ht="47.25" x14ac:dyDescent="0.25">
      <c r="A33" s="82" t="s">
        <v>256</v>
      </c>
      <c r="B33" s="220" t="str">
        <f>B4</f>
        <v>2018. évi eredeti előirányzat</v>
      </c>
      <c r="C33" s="220" t="str">
        <f t="shared" ref="C33:D33" si="14">C4</f>
        <v>2018. évi módosított előirányzat IV.</v>
      </c>
      <c r="D33" s="220" t="str">
        <f t="shared" si="14"/>
        <v>2018. évi teljesítés</v>
      </c>
      <c r="E33" s="222" t="s">
        <v>172</v>
      </c>
      <c r="F33" s="82" t="s">
        <v>257</v>
      </c>
      <c r="G33" s="220" t="str">
        <f>G4</f>
        <v>2018. évi eredeti előirányzat</v>
      </c>
      <c r="H33" s="220" t="str">
        <f t="shared" ref="H33:I33" si="15">H4</f>
        <v>2018. évi módosított előirányzat IV.</v>
      </c>
      <c r="I33" s="220" t="str">
        <f t="shared" si="15"/>
        <v>2018. évi teljesítés</v>
      </c>
      <c r="J33" s="222" t="s">
        <v>172</v>
      </c>
    </row>
    <row r="34" spans="1:10" x14ac:dyDescent="0.25">
      <c r="A34" s="82" t="s">
        <v>331</v>
      </c>
      <c r="B34" s="81"/>
      <c r="C34" s="81"/>
      <c r="D34" s="81"/>
      <c r="E34" s="96"/>
      <c r="F34" s="82" t="s">
        <v>156</v>
      </c>
      <c r="G34" s="88"/>
      <c r="H34" s="88"/>
      <c r="I34" s="88"/>
      <c r="J34" s="97"/>
    </row>
    <row r="35" spans="1:10" ht="31.5" x14ac:dyDescent="0.25">
      <c r="A35" s="340" t="s">
        <v>332</v>
      </c>
      <c r="B35" s="324"/>
      <c r="C35" s="324"/>
      <c r="D35" s="324"/>
      <c r="E35" s="97"/>
      <c r="F35" s="84" t="s">
        <v>293</v>
      </c>
      <c r="G35" s="324"/>
      <c r="H35" s="324"/>
      <c r="I35" s="324"/>
      <c r="J35" s="97"/>
    </row>
    <row r="36" spans="1:10" x14ac:dyDescent="0.25">
      <c r="A36" s="84" t="s">
        <v>294</v>
      </c>
      <c r="B36" s="324"/>
      <c r="C36" s="324"/>
      <c r="D36" s="324"/>
      <c r="E36" s="97"/>
      <c r="F36" s="84" t="s">
        <v>230</v>
      </c>
      <c r="G36" s="324"/>
      <c r="H36" s="324"/>
      <c r="I36" s="324"/>
      <c r="J36" s="97"/>
    </row>
    <row r="37" spans="1:10" x14ac:dyDescent="0.25">
      <c r="A37" s="84" t="s">
        <v>296</v>
      </c>
      <c r="B37" s="324">
        <f>'5.sz.tábla'!B43</f>
        <v>600000</v>
      </c>
      <c r="C37" s="324">
        <f>'5.sz.tábla'!C43</f>
        <v>600000</v>
      </c>
      <c r="D37" s="324">
        <f>'5.sz.tábla'!D43</f>
        <v>697322</v>
      </c>
      <c r="E37" s="429">
        <f>'5.sz.tábla'!E43</f>
        <v>116.22033333333333</v>
      </c>
      <c r="F37" s="84" t="s">
        <v>231</v>
      </c>
      <c r="G37" s="324"/>
      <c r="H37" s="324"/>
      <c r="I37" s="324"/>
      <c r="J37" s="97"/>
    </row>
    <row r="38" spans="1:10" x14ac:dyDescent="0.25">
      <c r="A38" s="352" t="s">
        <v>363</v>
      </c>
      <c r="B38" s="324"/>
      <c r="C38" s="324"/>
      <c r="D38" s="324"/>
      <c r="E38" s="97"/>
      <c r="F38" s="84" t="s">
        <v>299</v>
      </c>
      <c r="G38" s="324"/>
      <c r="H38" s="324"/>
      <c r="I38" s="324"/>
      <c r="J38" s="97"/>
    </row>
    <row r="39" spans="1:10" x14ac:dyDescent="0.25">
      <c r="A39" s="84"/>
      <c r="B39" s="324"/>
      <c r="C39" s="324"/>
      <c r="D39" s="324"/>
      <c r="E39" s="97"/>
      <c r="F39" s="84" t="s">
        <v>243</v>
      </c>
      <c r="G39" s="324"/>
      <c r="H39" s="324"/>
      <c r="I39" s="324"/>
      <c r="J39" s="97"/>
    </row>
    <row r="40" spans="1:10" x14ac:dyDescent="0.25">
      <c r="A40" s="84"/>
      <c r="B40" s="324"/>
      <c r="C40" s="324"/>
      <c r="D40" s="324"/>
      <c r="E40" s="97"/>
      <c r="F40" s="85" t="s">
        <v>300</v>
      </c>
      <c r="G40" s="324"/>
      <c r="H40" s="324"/>
      <c r="I40" s="324"/>
      <c r="J40" s="97"/>
    </row>
    <row r="41" spans="1:10" ht="31.5" x14ac:dyDescent="0.25">
      <c r="A41" s="84"/>
      <c r="B41" s="324"/>
      <c r="C41" s="324"/>
      <c r="D41" s="324"/>
      <c r="E41" s="97"/>
      <c r="F41" s="85" t="s">
        <v>367</v>
      </c>
      <c r="G41" s="324"/>
      <c r="H41" s="324"/>
      <c r="I41" s="324"/>
      <c r="J41" s="97"/>
    </row>
    <row r="42" spans="1:10" ht="31.5" x14ac:dyDescent="0.25">
      <c r="A42" s="340"/>
      <c r="B42" s="324"/>
      <c r="C42" s="325"/>
      <c r="D42" s="325"/>
      <c r="E42" s="100"/>
      <c r="F42" s="371" t="s">
        <v>368</v>
      </c>
      <c r="G42" s="324">
        <f>'9.sz.tábla'!G11</f>
        <v>100000</v>
      </c>
      <c r="H42" s="324">
        <f>'9.sz.tábla'!H11</f>
        <v>100000</v>
      </c>
      <c r="I42" s="324">
        <f>'9.sz.tábla'!I11</f>
        <v>10000</v>
      </c>
      <c r="J42" s="97">
        <f t="shared" ref="J42:J59" si="16">I42/H42*100</f>
        <v>10</v>
      </c>
    </row>
    <row r="43" spans="1:10" ht="47.25" x14ac:dyDescent="0.25">
      <c r="A43" s="352"/>
      <c r="B43" s="324"/>
      <c r="C43" s="324"/>
      <c r="D43" s="324"/>
      <c r="E43" s="97"/>
      <c r="F43" s="85" t="s">
        <v>303</v>
      </c>
      <c r="G43" s="324"/>
      <c r="H43" s="324"/>
      <c r="I43" s="324"/>
      <c r="J43" s="97"/>
    </row>
    <row r="44" spans="1:10" ht="31.5" x14ac:dyDescent="0.25">
      <c r="A44" s="84"/>
      <c r="B44" s="324"/>
      <c r="C44" s="324"/>
      <c r="D44" s="324"/>
      <c r="E44" s="97"/>
      <c r="F44" s="85" t="s">
        <v>304</v>
      </c>
      <c r="G44" s="324"/>
      <c r="H44" s="324"/>
      <c r="I44" s="324"/>
      <c r="J44" s="97"/>
    </row>
    <row r="45" spans="1:10" ht="47.25" x14ac:dyDescent="0.25">
      <c r="A45" s="82" t="s">
        <v>348</v>
      </c>
      <c r="B45" s="326">
        <f>SUM(B35:B44)</f>
        <v>600000</v>
      </c>
      <c r="C45" s="326">
        <f t="shared" ref="C45:D45" si="17">SUM(C35:C44)</f>
        <v>600000</v>
      </c>
      <c r="D45" s="326">
        <f t="shared" si="17"/>
        <v>697322</v>
      </c>
      <c r="E45" s="98">
        <f>SUM(E35:E44)</f>
        <v>116.22033333333333</v>
      </c>
      <c r="F45" s="82" t="s">
        <v>349</v>
      </c>
      <c r="G45" s="326">
        <f>SUM(G35:G44)</f>
        <v>100000</v>
      </c>
      <c r="H45" s="326">
        <f>SUM(H35:H44)</f>
        <v>100000</v>
      </c>
      <c r="I45" s="326">
        <f>SUM(I35:I44)</f>
        <v>10000</v>
      </c>
      <c r="J45" s="98">
        <f t="shared" si="16"/>
        <v>10</v>
      </c>
    </row>
    <row r="46" spans="1:10" x14ac:dyDescent="0.25">
      <c r="A46" s="83" t="s">
        <v>334</v>
      </c>
      <c r="B46" s="324"/>
      <c r="C46" s="324"/>
      <c r="D46" s="324"/>
      <c r="E46" s="97"/>
      <c r="F46" s="83" t="s">
        <v>335</v>
      </c>
      <c r="G46" s="324"/>
      <c r="H46" s="324"/>
      <c r="I46" s="324"/>
      <c r="J46" s="98"/>
    </row>
    <row r="47" spans="1:10" ht="47.25" x14ac:dyDescent="0.25">
      <c r="A47" s="82" t="s">
        <v>350</v>
      </c>
      <c r="B47" s="326">
        <f>B45+B46</f>
        <v>600000</v>
      </c>
      <c r="C47" s="326">
        <f t="shared" ref="C47:D47" si="18">C45+C46</f>
        <v>600000</v>
      </c>
      <c r="D47" s="326">
        <f t="shared" si="18"/>
        <v>697322</v>
      </c>
      <c r="E47" s="98">
        <f>E45+E46</f>
        <v>116.22033333333333</v>
      </c>
      <c r="F47" s="82" t="s">
        <v>351</v>
      </c>
      <c r="G47" s="326">
        <f>G45+G46</f>
        <v>100000</v>
      </c>
      <c r="H47" s="326">
        <f>H45+H46</f>
        <v>100000</v>
      </c>
      <c r="I47" s="326">
        <f>I45+I46</f>
        <v>10000</v>
      </c>
      <c r="J47" s="98">
        <f t="shared" si="16"/>
        <v>10</v>
      </c>
    </row>
    <row r="48" spans="1:10" x14ac:dyDescent="0.25">
      <c r="A48" s="82" t="s">
        <v>338</v>
      </c>
      <c r="B48" s="87"/>
      <c r="C48" s="87"/>
      <c r="D48" s="87"/>
      <c r="E48" s="98"/>
      <c r="F48" s="87" t="s">
        <v>158</v>
      </c>
      <c r="G48" s="88"/>
      <c r="H48" s="88"/>
      <c r="I48" s="88"/>
      <c r="J48" s="97"/>
    </row>
    <row r="49" spans="1:10" ht="18" customHeight="1" x14ac:dyDescent="0.25">
      <c r="A49" s="352" t="s">
        <v>369</v>
      </c>
      <c r="B49" s="324"/>
      <c r="C49" s="324"/>
      <c r="D49" s="324"/>
      <c r="E49" s="97"/>
      <c r="F49" s="84" t="s">
        <v>312</v>
      </c>
      <c r="G49" s="324"/>
      <c r="H49" s="324"/>
      <c r="I49" s="324"/>
      <c r="J49" s="97"/>
    </row>
    <row r="50" spans="1:10" x14ac:dyDescent="0.25">
      <c r="A50" s="85" t="s">
        <v>339</v>
      </c>
      <c r="B50" s="324">
        <f>'9.sz.tábla'!B30</f>
        <v>0</v>
      </c>
      <c r="C50" s="324">
        <f>'9.sz.tábla'!C30</f>
        <v>0</v>
      </c>
      <c r="D50" s="324">
        <f>'9.sz.tábla'!D30</f>
        <v>0</v>
      </c>
      <c r="E50" s="97"/>
      <c r="F50" s="84" t="s">
        <v>314</v>
      </c>
      <c r="G50" s="324"/>
      <c r="H50" s="324"/>
      <c r="I50" s="324"/>
      <c r="J50" s="97"/>
    </row>
    <row r="51" spans="1:10" ht="31.5" x14ac:dyDescent="0.25">
      <c r="A51" s="85" t="s">
        <v>340</v>
      </c>
      <c r="B51" s="324"/>
      <c r="C51" s="323"/>
      <c r="D51" s="323"/>
      <c r="E51" s="101"/>
      <c r="F51" s="84" t="s">
        <v>316</v>
      </c>
      <c r="G51" s="324"/>
      <c r="H51" s="324"/>
      <c r="I51" s="324"/>
      <c r="J51" s="97"/>
    </row>
    <row r="52" spans="1:10" x14ac:dyDescent="0.25">
      <c r="A52" s="84"/>
      <c r="B52" s="324"/>
      <c r="C52" s="324"/>
      <c r="D52" s="324"/>
      <c r="E52" s="97"/>
      <c r="F52" s="84" t="s">
        <v>341</v>
      </c>
      <c r="G52" s="324"/>
      <c r="H52" s="324"/>
      <c r="I52" s="324"/>
      <c r="J52" s="97"/>
    </row>
    <row r="53" spans="1:10" ht="31.5" x14ac:dyDescent="0.25">
      <c r="A53" s="84"/>
      <c r="B53" s="324"/>
      <c r="C53" s="324"/>
      <c r="D53" s="324"/>
      <c r="E53" s="97"/>
      <c r="F53" s="84" t="s">
        <v>342</v>
      </c>
      <c r="G53" s="324"/>
      <c r="H53" s="324"/>
      <c r="I53" s="324"/>
      <c r="J53" s="97"/>
    </row>
    <row r="54" spans="1:10" ht="31.5" x14ac:dyDescent="0.25">
      <c r="A54" s="84"/>
      <c r="B54" s="324"/>
      <c r="C54" s="324"/>
      <c r="D54" s="324"/>
      <c r="E54" s="97"/>
      <c r="F54" s="89" t="s">
        <v>343</v>
      </c>
      <c r="G54" s="324">
        <f>'9.sz.tábla'!G32</f>
        <v>26475</v>
      </c>
      <c r="H54" s="324">
        <f>'9.sz.tábla'!H32</f>
        <v>26475</v>
      </c>
      <c r="I54" s="324">
        <f>'9.sz.tábla'!I32</f>
        <v>26475</v>
      </c>
      <c r="J54" s="97">
        <f t="shared" si="16"/>
        <v>100</v>
      </c>
    </row>
    <row r="55" spans="1:10" ht="47.25" x14ac:dyDescent="0.25">
      <c r="A55" s="83"/>
      <c r="B55" s="324"/>
      <c r="C55" s="324"/>
      <c r="D55" s="324"/>
      <c r="E55" s="97"/>
      <c r="F55" s="85" t="s">
        <v>320</v>
      </c>
      <c r="G55" s="324"/>
      <c r="H55" s="324"/>
      <c r="I55" s="324"/>
      <c r="J55" s="97"/>
    </row>
    <row r="56" spans="1:10" ht="47.25" x14ac:dyDescent="0.25">
      <c r="A56" s="83"/>
      <c r="B56" s="324"/>
      <c r="C56" s="324"/>
      <c r="D56" s="324"/>
      <c r="E56" s="97"/>
      <c r="F56" s="85" t="s">
        <v>344</v>
      </c>
      <c r="G56" s="324"/>
      <c r="H56" s="324"/>
      <c r="I56" s="324"/>
      <c r="J56" s="97"/>
    </row>
    <row r="57" spans="1:10" ht="47.25" x14ac:dyDescent="0.25">
      <c r="A57" s="82" t="s">
        <v>352</v>
      </c>
      <c r="B57" s="326">
        <f>SUM(B49:B55)</f>
        <v>0</v>
      </c>
      <c r="C57" s="326">
        <f t="shared" ref="C57:D57" si="19">SUM(C49:C55)</f>
        <v>0</v>
      </c>
      <c r="D57" s="326">
        <f t="shared" si="19"/>
        <v>0</v>
      </c>
      <c r="E57" s="98"/>
      <c r="F57" s="82" t="s">
        <v>353</v>
      </c>
      <c r="G57" s="326">
        <f>SUM(G49:G55)</f>
        <v>26475</v>
      </c>
      <c r="H57" s="326">
        <f t="shared" ref="H57:I57" si="20">SUM(H49:H55)</f>
        <v>26475</v>
      </c>
      <c r="I57" s="326">
        <f t="shared" si="20"/>
        <v>26475</v>
      </c>
      <c r="J57" s="98">
        <f t="shared" si="16"/>
        <v>100</v>
      </c>
    </row>
    <row r="58" spans="1:10" x14ac:dyDescent="0.25">
      <c r="A58" s="83" t="s">
        <v>334</v>
      </c>
      <c r="B58" s="324"/>
      <c r="C58" s="324"/>
      <c r="D58" s="324"/>
      <c r="E58" s="97"/>
      <c r="F58" s="83" t="s">
        <v>335</v>
      </c>
      <c r="G58" s="324"/>
      <c r="H58" s="324"/>
      <c r="I58" s="324"/>
      <c r="J58" s="97"/>
    </row>
    <row r="59" spans="1:10" ht="47.25" x14ac:dyDescent="0.25">
      <c r="A59" s="82" t="s">
        <v>354</v>
      </c>
      <c r="B59" s="326">
        <f>B57+B58</f>
        <v>0</v>
      </c>
      <c r="C59" s="326">
        <f t="shared" ref="C59:D59" si="21">C57+C58</f>
        <v>0</v>
      </c>
      <c r="D59" s="326">
        <f t="shared" si="21"/>
        <v>0</v>
      </c>
      <c r="E59" s="98"/>
      <c r="F59" s="82" t="s">
        <v>355</v>
      </c>
      <c r="G59" s="326">
        <f>G57+G58</f>
        <v>26475</v>
      </c>
      <c r="H59" s="326">
        <f t="shared" ref="H59:I59" si="22">H57+H58</f>
        <v>26475</v>
      </c>
      <c r="I59" s="326">
        <f t="shared" si="22"/>
        <v>26475</v>
      </c>
      <c r="J59" s="98">
        <f t="shared" si="16"/>
        <v>100</v>
      </c>
    </row>
    <row r="60" spans="1:10" x14ac:dyDescent="0.25">
      <c r="A60" s="92"/>
      <c r="B60" s="93"/>
      <c r="C60" s="93"/>
      <c r="D60" s="93"/>
      <c r="E60" s="102"/>
      <c r="F60" s="94"/>
      <c r="G60" s="321"/>
      <c r="H60" s="321"/>
      <c r="I60" s="321"/>
    </row>
    <row r="61" spans="1:10" x14ac:dyDescent="0.25">
      <c r="A61" s="92"/>
      <c r="B61" s="93"/>
      <c r="C61" s="93"/>
      <c r="D61" s="93"/>
      <c r="E61" s="102"/>
      <c r="F61" s="94"/>
      <c r="G61" s="321"/>
      <c r="H61" s="321"/>
      <c r="I61" s="321"/>
    </row>
    <row r="62" spans="1:10" x14ac:dyDescent="0.25">
      <c r="A62" s="92"/>
      <c r="B62" s="93"/>
      <c r="C62" s="93"/>
      <c r="D62" s="93"/>
      <c r="E62" s="102"/>
      <c r="F62" s="94"/>
      <c r="G62" s="321"/>
      <c r="H62" s="321"/>
      <c r="I62" s="321"/>
    </row>
    <row r="63" spans="1:10" ht="15.75" customHeight="1" x14ac:dyDescent="0.25">
      <c r="A63" s="484" t="s">
        <v>838</v>
      </c>
      <c r="B63" s="484"/>
      <c r="C63" s="484"/>
      <c r="D63" s="484"/>
      <c r="E63" s="484"/>
      <c r="F63" s="484"/>
      <c r="G63" s="484"/>
      <c r="H63" s="484"/>
      <c r="I63" s="484"/>
      <c r="J63" s="484"/>
    </row>
    <row r="64" spans="1:10" x14ac:dyDescent="0.25">
      <c r="A64" s="103"/>
      <c r="B64" s="104"/>
      <c r="C64" s="104"/>
      <c r="D64" s="104"/>
      <c r="E64" s="99"/>
      <c r="F64" s="104"/>
      <c r="G64" s="104"/>
      <c r="H64" s="104"/>
      <c r="I64" s="104"/>
      <c r="J64" s="99"/>
    </row>
    <row r="65" spans="1:10" s="79" customFormat="1" ht="47.25" x14ac:dyDescent="0.25">
      <c r="A65" s="82" t="s">
        <v>256</v>
      </c>
      <c r="B65" s="220" t="str">
        <f>B4</f>
        <v>2018. évi eredeti előirányzat</v>
      </c>
      <c r="C65" s="220" t="str">
        <f t="shared" ref="C65:D65" si="23">C4</f>
        <v>2018. évi módosított előirányzat IV.</v>
      </c>
      <c r="D65" s="220" t="str">
        <f t="shared" si="23"/>
        <v>2018. évi teljesítés</v>
      </c>
      <c r="E65" s="222" t="s">
        <v>172</v>
      </c>
      <c r="F65" s="82" t="s">
        <v>257</v>
      </c>
      <c r="G65" s="220" t="str">
        <f>G4</f>
        <v>2018. évi eredeti előirányzat</v>
      </c>
      <c r="H65" s="220" t="str">
        <f t="shared" ref="H65:I65" si="24">H4</f>
        <v>2018. évi módosított előirányzat IV.</v>
      </c>
      <c r="I65" s="220" t="str">
        <f t="shared" si="24"/>
        <v>2018. évi teljesítés</v>
      </c>
      <c r="J65" s="222" t="s">
        <v>172</v>
      </c>
    </row>
    <row r="66" spans="1:10" x14ac:dyDescent="0.25">
      <c r="A66" s="82" t="s">
        <v>331</v>
      </c>
      <c r="B66" s="81"/>
      <c r="C66" s="81"/>
      <c r="D66" s="81"/>
      <c r="E66" s="96"/>
      <c r="F66" s="82" t="s">
        <v>156</v>
      </c>
      <c r="G66" s="88"/>
      <c r="H66" s="88"/>
      <c r="I66" s="88"/>
      <c r="J66" s="97"/>
    </row>
    <row r="67" spans="1:10" ht="31.5" x14ac:dyDescent="0.25">
      <c r="A67" s="340" t="s">
        <v>332</v>
      </c>
      <c r="B67" s="324"/>
      <c r="C67" s="324"/>
      <c r="D67" s="324"/>
      <c r="E67" s="97"/>
      <c r="F67" s="84" t="s">
        <v>293</v>
      </c>
      <c r="G67" s="324"/>
      <c r="H67" s="324"/>
      <c r="I67" s="324"/>
      <c r="J67" s="97"/>
    </row>
    <row r="68" spans="1:10" x14ac:dyDescent="0.25">
      <c r="A68" s="84" t="s">
        <v>294</v>
      </c>
      <c r="B68" s="324"/>
      <c r="C68" s="324"/>
      <c r="D68" s="324"/>
      <c r="E68" s="97"/>
      <c r="F68" s="84" t="s">
        <v>230</v>
      </c>
      <c r="G68" s="324"/>
      <c r="H68" s="324"/>
      <c r="I68" s="324"/>
      <c r="J68" s="97"/>
    </row>
    <row r="69" spans="1:10" x14ac:dyDescent="0.25">
      <c r="A69" s="84" t="s">
        <v>296</v>
      </c>
      <c r="B69" s="324"/>
      <c r="C69" s="324"/>
      <c r="D69" s="324"/>
      <c r="E69" s="97"/>
      <c r="F69" s="84" t="s">
        <v>297</v>
      </c>
      <c r="G69" s="324"/>
      <c r="H69" s="324"/>
      <c r="I69" s="324"/>
      <c r="J69" s="97"/>
    </row>
    <row r="70" spans="1:10" x14ac:dyDescent="0.25">
      <c r="A70" s="352" t="s">
        <v>363</v>
      </c>
      <c r="B70" s="324"/>
      <c r="C70" s="324"/>
      <c r="D70" s="324"/>
      <c r="E70" s="97"/>
      <c r="F70" s="84" t="s">
        <v>299</v>
      </c>
      <c r="G70" s="324"/>
      <c r="H70" s="324"/>
      <c r="I70" s="324"/>
      <c r="J70" s="97"/>
    </row>
    <row r="71" spans="1:10" x14ac:dyDescent="0.25">
      <c r="A71" s="84"/>
      <c r="B71" s="324"/>
      <c r="C71" s="324"/>
      <c r="D71" s="324"/>
      <c r="E71" s="97"/>
      <c r="F71" s="84" t="s">
        <v>243</v>
      </c>
      <c r="G71" s="324"/>
      <c r="H71" s="324"/>
      <c r="I71" s="324"/>
      <c r="J71" s="97"/>
    </row>
    <row r="72" spans="1:10" x14ac:dyDescent="0.25">
      <c r="A72" s="84"/>
      <c r="B72" s="324"/>
      <c r="C72" s="324"/>
      <c r="D72" s="324"/>
      <c r="E72" s="97"/>
      <c r="F72" s="85" t="s">
        <v>300</v>
      </c>
      <c r="G72" s="324"/>
      <c r="H72" s="324"/>
      <c r="I72" s="324"/>
      <c r="J72" s="97"/>
    </row>
    <row r="73" spans="1:10" ht="31.5" x14ac:dyDescent="0.25">
      <c r="A73" s="84"/>
      <c r="B73" s="324"/>
      <c r="C73" s="324"/>
      <c r="D73" s="324"/>
      <c r="E73" s="97"/>
      <c r="F73" s="85" t="s">
        <v>301</v>
      </c>
      <c r="G73" s="324"/>
      <c r="H73" s="324"/>
      <c r="I73" s="324"/>
      <c r="J73" s="97"/>
    </row>
    <row r="74" spans="1:10" ht="31.5" x14ac:dyDescent="0.25">
      <c r="A74" s="340"/>
      <c r="B74" s="324"/>
      <c r="C74" s="325"/>
      <c r="D74" s="325"/>
      <c r="E74" s="100"/>
      <c r="F74" s="371" t="s">
        <v>302</v>
      </c>
      <c r="G74" s="324"/>
      <c r="H74" s="324"/>
      <c r="I74" s="324"/>
      <c r="J74" s="97"/>
    </row>
    <row r="75" spans="1:10" ht="47.25" x14ac:dyDescent="0.25">
      <c r="A75" s="352"/>
      <c r="B75" s="324"/>
      <c r="C75" s="324"/>
      <c r="D75" s="324"/>
      <c r="E75" s="97"/>
      <c r="F75" s="85" t="s">
        <v>303</v>
      </c>
      <c r="G75" s="324"/>
      <c r="H75" s="324"/>
      <c r="I75" s="324"/>
      <c r="J75" s="97"/>
    </row>
    <row r="76" spans="1:10" ht="31.5" x14ac:dyDescent="0.25">
      <c r="A76" s="84"/>
      <c r="B76" s="324"/>
      <c r="C76" s="324"/>
      <c r="D76" s="324"/>
      <c r="E76" s="97"/>
      <c r="F76" s="85" t="s">
        <v>304</v>
      </c>
      <c r="G76" s="324"/>
      <c r="H76" s="324"/>
      <c r="I76" s="324"/>
      <c r="J76" s="97"/>
    </row>
    <row r="77" spans="1:10" ht="47.25" x14ac:dyDescent="0.25">
      <c r="A77" s="82" t="s">
        <v>356</v>
      </c>
      <c r="B77" s="326">
        <f>SUM(B67:B76)</f>
        <v>0</v>
      </c>
      <c r="C77" s="326">
        <v>0</v>
      </c>
      <c r="D77" s="326">
        <v>0</v>
      </c>
      <c r="E77" s="98"/>
      <c r="F77" s="82" t="s">
        <v>357</v>
      </c>
      <c r="G77" s="326">
        <f>SUM(G67:G76)</f>
        <v>0</v>
      </c>
      <c r="H77" s="326">
        <v>0</v>
      </c>
      <c r="I77" s="326">
        <v>0</v>
      </c>
      <c r="J77" s="98"/>
    </row>
    <row r="78" spans="1:10" x14ac:dyDescent="0.25">
      <c r="A78" s="83" t="s">
        <v>334</v>
      </c>
      <c r="B78" s="324"/>
      <c r="C78" s="324"/>
      <c r="D78" s="324"/>
      <c r="E78" s="97"/>
      <c r="F78" s="83" t="s">
        <v>335</v>
      </c>
      <c r="G78" s="324"/>
      <c r="H78" s="324"/>
      <c r="I78" s="324"/>
      <c r="J78" s="97"/>
    </row>
    <row r="79" spans="1:10" ht="63" x14ac:dyDescent="0.25">
      <c r="A79" s="82" t="s">
        <v>358</v>
      </c>
      <c r="B79" s="326">
        <f>B77+B78</f>
        <v>0</v>
      </c>
      <c r="C79" s="326">
        <v>0</v>
      </c>
      <c r="D79" s="326">
        <v>0</v>
      </c>
      <c r="E79" s="98"/>
      <c r="F79" s="82" t="s">
        <v>359</v>
      </c>
      <c r="G79" s="326">
        <f>G77+G78</f>
        <v>0</v>
      </c>
      <c r="H79" s="326">
        <v>0</v>
      </c>
      <c r="I79" s="326">
        <v>0</v>
      </c>
      <c r="J79" s="98"/>
    </row>
    <row r="80" spans="1:10" x14ac:dyDescent="0.25">
      <c r="A80" s="82" t="s">
        <v>338</v>
      </c>
      <c r="B80" s="87"/>
      <c r="C80" s="87"/>
      <c r="D80" s="87"/>
      <c r="E80" s="98"/>
      <c r="F80" s="87" t="s">
        <v>158</v>
      </c>
      <c r="G80" s="88"/>
      <c r="H80" s="88"/>
      <c r="I80" s="88"/>
      <c r="J80" s="97"/>
    </row>
    <row r="81" spans="1:10" x14ac:dyDescent="0.25">
      <c r="A81" s="352" t="s">
        <v>369</v>
      </c>
      <c r="B81" s="326"/>
      <c r="C81" s="326"/>
      <c r="D81" s="326"/>
      <c r="E81" s="98"/>
      <c r="F81" s="84" t="s">
        <v>312</v>
      </c>
      <c r="G81" s="324"/>
      <c r="H81" s="324"/>
      <c r="I81" s="324"/>
      <c r="J81" s="97"/>
    </row>
    <row r="82" spans="1:10" x14ac:dyDescent="0.25">
      <c r="A82" s="85" t="s">
        <v>339</v>
      </c>
      <c r="B82" s="324"/>
      <c r="C82" s="324"/>
      <c r="D82" s="324"/>
      <c r="E82" s="97"/>
      <c r="F82" s="84" t="s">
        <v>314</v>
      </c>
      <c r="G82" s="324"/>
      <c r="H82" s="324"/>
      <c r="I82" s="324"/>
      <c r="J82" s="97"/>
    </row>
    <row r="83" spans="1:10" ht="23.25" customHeight="1" x14ac:dyDescent="0.25">
      <c r="A83" s="85" t="s">
        <v>340</v>
      </c>
      <c r="B83" s="322"/>
      <c r="C83" s="322"/>
      <c r="D83" s="322"/>
      <c r="E83" s="372"/>
      <c r="F83" s="84" t="s">
        <v>316</v>
      </c>
      <c r="G83" s="324"/>
      <c r="H83" s="324"/>
      <c r="I83" s="324"/>
      <c r="J83" s="97"/>
    </row>
    <row r="84" spans="1:10" x14ac:dyDescent="0.25">
      <c r="A84" s="84"/>
      <c r="B84" s="324"/>
      <c r="C84" s="324"/>
      <c r="D84" s="324"/>
      <c r="E84" s="97"/>
      <c r="F84" s="84" t="s">
        <v>341</v>
      </c>
      <c r="G84" s="324"/>
      <c r="H84" s="324"/>
      <c r="I84" s="324"/>
      <c r="J84" s="97"/>
    </row>
    <row r="85" spans="1:10" ht="36" customHeight="1" x14ac:dyDescent="0.25">
      <c r="A85" s="82" t="s">
        <v>352</v>
      </c>
      <c r="B85" s="326">
        <f>SUM(B81:B83)</f>
        <v>0</v>
      </c>
      <c r="C85" s="326">
        <v>0</v>
      </c>
      <c r="D85" s="326">
        <v>0</v>
      </c>
      <c r="E85" s="98"/>
      <c r="F85" s="84" t="s">
        <v>342</v>
      </c>
      <c r="G85" s="324"/>
      <c r="H85" s="324"/>
      <c r="I85" s="324"/>
      <c r="J85" s="97"/>
    </row>
    <row r="86" spans="1:10" ht="31.5" x14ac:dyDescent="0.25">
      <c r="A86" s="83" t="s">
        <v>334</v>
      </c>
      <c r="B86" s="324"/>
      <c r="C86" s="324"/>
      <c r="D86" s="324"/>
      <c r="E86" s="97"/>
      <c r="F86" s="89" t="s">
        <v>343</v>
      </c>
      <c r="G86" s="324"/>
      <c r="H86" s="324"/>
      <c r="I86" s="324"/>
      <c r="J86" s="97"/>
    </row>
    <row r="87" spans="1:10" ht="47.25" x14ac:dyDescent="0.25">
      <c r="A87" s="83"/>
      <c r="B87" s="324"/>
      <c r="C87" s="324"/>
      <c r="D87" s="324"/>
      <c r="E87" s="97"/>
      <c r="F87" s="85" t="s">
        <v>321</v>
      </c>
      <c r="G87" s="324"/>
      <c r="H87" s="324"/>
      <c r="I87" s="324"/>
      <c r="J87" s="97"/>
    </row>
    <row r="88" spans="1:10" ht="63" x14ac:dyDescent="0.25">
      <c r="A88" s="82" t="s">
        <v>360</v>
      </c>
      <c r="B88" s="326">
        <f>SUM(B81:B87)</f>
        <v>0</v>
      </c>
      <c r="C88" s="326">
        <v>0</v>
      </c>
      <c r="D88" s="326">
        <v>0</v>
      </c>
      <c r="E88" s="98"/>
      <c r="F88" s="82" t="s">
        <v>361</v>
      </c>
      <c r="G88" s="326">
        <f>SUM(G81:G87)</f>
        <v>0</v>
      </c>
      <c r="H88" s="326">
        <v>0</v>
      </c>
      <c r="I88" s="326">
        <v>0</v>
      </c>
      <c r="J88" s="98"/>
    </row>
    <row r="89" spans="1:10" x14ac:dyDescent="0.25">
      <c r="B89" s="321">
        <f>B88+B79+B59+B47+B29+B18</f>
        <v>137374053</v>
      </c>
      <c r="C89" s="321">
        <f>C88+C79+C59+C47+C29+C18</f>
        <v>189977447</v>
      </c>
      <c r="D89" s="321">
        <f>D88+D79+D59+D47+D29+D18</f>
        <v>191100261</v>
      </c>
      <c r="G89" s="321">
        <f>G88+G79+G59+G47+G29+G18</f>
        <v>137374053</v>
      </c>
      <c r="H89" s="321">
        <f>H88+H79+H59+H47+H29+H18</f>
        <v>189977447</v>
      </c>
      <c r="I89" s="321">
        <f>I88+I79+I59+I47+I29+I18</f>
        <v>62550058</v>
      </c>
    </row>
    <row r="90" spans="1:10" x14ac:dyDescent="0.25">
      <c r="B90" s="90"/>
      <c r="C90" s="90"/>
      <c r="D90" s="90">
        <f>D89-I89</f>
        <v>128550203</v>
      </c>
    </row>
  </sheetData>
  <mergeCells count="4">
    <mergeCell ref="A3:J3"/>
    <mergeCell ref="A32:J32"/>
    <mergeCell ref="A63:J63"/>
    <mergeCell ref="A2:J2"/>
  </mergeCells>
  <printOptions horizontalCentered="1"/>
  <pageMargins left="0.31496062992125984" right="0.31496062992125984" top="0.74803149606299213" bottom="0" header="0.11811023622047245" footer="0.31496062992125984"/>
  <pageSetup paperSize="8" scale="91" orientation="landscape" r:id="rId1"/>
  <headerFooter>
    <oddHeader>&amp;L&amp;"Times New Roman,Normál"&amp;12Vászoly Község 
Önkormányzata &amp;C&amp;"Times New Roman,Normál"&amp;12 10. melléklet
az önkormányzat 2018.  évi költségvetési gazdálkodási beszámolójáról szóló
 4/2019. (V. 29.) önkormányzati rendeletéhez</oddHeader>
  </headerFooter>
  <rowBreaks count="2" manualBreakCount="2">
    <brk id="30" max="16383" man="1"/>
    <brk id="60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4"/>
  <sheetViews>
    <sheetView view="pageLayout" zoomScaleNormal="100" workbookViewId="0">
      <selection activeCell="A3" sqref="A3:L3"/>
    </sheetView>
  </sheetViews>
  <sheetFormatPr defaultRowHeight="15.75" x14ac:dyDescent="0.25"/>
  <cols>
    <col min="1" max="1" width="5.7109375" style="106" customWidth="1"/>
    <col min="2" max="2" width="29" style="106" customWidth="1"/>
    <col min="3" max="3" width="14.5703125" style="106" customWidth="1"/>
    <col min="4" max="4" width="12.85546875" style="106" customWidth="1"/>
    <col min="5" max="5" width="14" style="106" customWidth="1"/>
    <col min="6" max="7" width="7.85546875" style="106" customWidth="1"/>
    <col min="8" max="8" width="7.7109375" style="106" customWidth="1"/>
    <col min="9" max="9" width="7" style="106" customWidth="1"/>
    <col min="10" max="10" width="10.5703125" style="106" customWidth="1"/>
    <col min="11" max="12" width="13.7109375" style="106" customWidth="1"/>
    <col min="13" max="256" width="9.140625" style="106"/>
    <col min="257" max="257" width="5.7109375" style="106" customWidth="1"/>
    <col min="258" max="258" width="29" style="106" customWidth="1"/>
    <col min="259" max="259" width="12" style="106" customWidth="1"/>
    <col min="260" max="260" width="12.85546875" style="106" customWidth="1"/>
    <col min="261" max="261" width="11.85546875" style="106" customWidth="1"/>
    <col min="262" max="263" width="7.85546875" style="106" customWidth="1"/>
    <col min="264" max="264" width="7.7109375" style="106" customWidth="1"/>
    <col min="265" max="265" width="7" style="106" customWidth="1"/>
    <col min="266" max="266" width="10.5703125" style="106" customWidth="1"/>
    <col min="267" max="268" width="13.7109375" style="106" customWidth="1"/>
    <col min="269" max="512" width="9.140625" style="106"/>
    <col min="513" max="513" width="5.7109375" style="106" customWidth="1"/>
    <col min="514" max="514" width="29" style="106" customWidth="1"/>
    <col min="515" max="515" width="12" style="106" customWidth="1"/>
    <col min="516" max="516" width="12.85546875" style="106" customWidth="1"/>
    <col min="517" max="517" width="11.85546875" style="106" customWidth="1"/>
    <col min="518" max="519" width="7.85546875" style="106" customWidth="1"/>
    <col min="520" max="520" width="7.7109375" style="106" customWidth="1"/>
    <col min="521" max="521" width="7" style="106" customWidth="1"/>
    <col min="522" max="522" width="10.5703125" style="106" customWidth="1"/>
    <col min="523" max="524" width="13.7109375" style="106" customWidth="1"/>
    <col min="525" max="768" width="9.140625" style="106"/>
    <col min="769" max="769" width="5.7109375" style="106" customWidth="1"/>
    <col min="770" max="770" width="29" style="106" customWidth="1"/>
    <col min="771" max="771" width="12" style="106" customWidth="1"/>
    <col min="772" max="772" width="12.85546875" style="106" customWidth="1"/>
    <col min="773" max="773" width="11.85546875" style="106" customWidth="1"/>
    <col min="774" max="775" width="7.85546875" style="106" customWidth="1"/>
    <col min="776" max="776" width="7.7109375" style="106" customWidth="1"/>
    <col min="777" max="777" width="7" style="106" customWidth="1"/>
    <col min="778" max="778" width="10.5703125" style="106" customWidth="1"/>
    <col min="779" max="780" width="13.7109375" style="106" customWidth="1"/>
    <col min="781" max="1024" width="9.140625" style="106"/>
    <col min="1025" max="1025" width="5.7109375" style="106" customWidth="1"/>
    <col min="1026" max="1026" width="29" style="106" customWidth="1"/>
    <col min="1027" max="1027" width="12" style="106" customWidth="1"/>
    <col min="1028" max="1028" width="12.85546875" style="106" customWidth="1"/>
    <col min="1029" max="1029" width="11.85546875" style="106" customWidth="1"/>
    <col min="1030" max="1031" width="7.85546875" style="106" customWidth="1"/>
    <col min="1032" max="1032" width="7.7109375" style="106" customWidth="1"/>
    <col min="1033" max="1033" width="7" style="106" customWidth="1"/>
    <col min="1034" max="1034" width="10.5703125" style="106" customWidth="1"/>
    <col min="1035" max="1036" width="13.7109375" style="106" customWidth="1"/>
    <col min="1037" max="1280" width="9.140625" style="106"/>
    <col min="1281" max="1281" width="5.7109375" style="106" customWidth="1"/>
    <col min="1282" max="1282" width="29" style="106" customWidth="1"/>
    <col min="1283" max="1283" width="12" style="106" customWidth="1"/>
    <col min="1284" max="1284" width="12.85546875" style="106" customWidth="1"/>
    <col min="1285" max="1285" width="11.85546875" style="106" customWidth="1"/>
    <col min="1286" max="1287" width="7.85546875" style="106" customWidth="1"/>
    <col min="1288" max="1288" width="7.7109375" style="106" customWidth="1"/>
    <col min="1289" max="1289" width="7" style="106" customWidth="1"/>
    <col min="1290" max="1290" width="10.5703125" style="106" customWidth="1"/>
    <col min="1291" max="1292" width="13.7109375" style="106" customWidth="1"/>
    <col min="1293" max="1536" width="9.140625" style="106"/>
    <col min="1537" max="1537" width="5.7109375" style="106" customWidth="1"/>
    <col min="1538" max="1538" width="29" style="106" customWidth="1"/>
    <col min="1539" max="1539" width="12" style="106" customWidth="1"/>
    <col min="1540" max="1540" width="12.85546875" style="106" customWidth="1"/>
    <col min="1541" max="1541" width="11.85546875" style="106" customWidth="1"/>
    <col min="1542" max="1543" width="7.85546875" style="106" customWidth="1"/>
    <col min="1544" max="1544" width="7.7109375" style="106" customWidth="1"/>
    <col min="1545" max="1545" width="7" style="106" customWidth="1"/>
    <col min="1546" max="1546" width="10.5703125" style="106" customWidth="1"/>
    <col min="1547" max="1548" width="13.7109375" style="106" customWidth="1"/>
    <col min="1549" max="1792" width="9.140625" style="106"/>
    <col min="1793" max="1793" width="5.7109375" style="106" customWidth="1"/>
    <col min="1794" max="1794" width="29" style="106" customWidth="1"/>
    <col min="1795" max="1795" width="12" style="106" customWidth="1"/>
    <col min="1796" max="1796" width="12.85546875" style="106" customWidth="1"/>
    <col min="1797" max="1797" width="11.85546875" style="106" customWidth="1"/>
    <col min="1798" max="1799" width="7.85546875" style="106" customWidth="1"/>
    <col min="1800" max="1800" width="7.7109375" style="106" customWidth="1"/>
    <col min="1801" max="1801" width="7" style="106" customWidth="1"/>
    <col min="1802" max="1802" width="10.5703125" style="106" customWidth="1"/>
    <col min="1803" max="1804" width="13.7109375" style="106" customWidth="1"/>
    <col min="1805" max="2048" width="9.140625" style="106"/>
    <col min="2049" max="2049" width="5.7109375" style="106" customWidth="1"/>
    <col min="2050" max="2050" width="29" style="106" customWidth="1"/>
    <col min="2051" max="2051" width="12" style="106" customWidth="1"/>
    <col min="2052" max="2052" width="12.85546875" style="106" customWidth="1"/>
    <col min="2053" max="2053" width="11.85546875" style="106" customWidth="1"/>
    <col min="2054" max="2055" width="7.85546875" style="106" customWidth="1"/>
    <col min="2056" max="2056" width="7.7109375" style="106" customWidth="1"/>
    <col min="2057" max="2057" width="7" style="106" customWidth="1"/>
    <col min="2058" max="2058" width="10.5703125" style="106" customWidth="1"/>
    <col min="2059" max="2060" width="13.7109375" style="106" customWidth="1"/>
    <col min="2061" max="2304" width="9.140625" style="106"/>
    <col min="2305" max="2305" width="5.7109375" style="106" customWidth="1"/>
    <col min="2306" max="2306" width="29" style="106" customWidth="1"/>
    <col min="2307" max="2307" width="12" style="106" customWidth="1"/>
    <col min="2308" max="2308" width="12.85546875" style="106" customWidth="1"/>
    <col min="2309" max="2309" width="11.85546875" style="106" customWidth="1"/>
    <col min="2310" max="2311" width="7.85546875" style="106" customWidth="1"/>
    <col min="2312" max="2312" width="7.7109375" style="106" customWidth="1"/>
    <col min="2313" max="2313" width="7" style="106" customWidth="1"/>
    <col min="2314" max="2314" width="10.5703125" style="106" customWidth="1"/>
    <col min="2315" max="2316" width="13.7109375" style="106" customWidth="1"/>
    <col min="2317" max="2560" width="9.140625" style="106"/>
    <col min="2561" max="2561" width="5.7109375" style="106" customWidth="1"/>
    <col min="2562" max="2562" width="29" style="106" customWidth="1"/>
    <col min="2563" max="2563" width="12" style="106" customWidth="1"/>
    <col min="2564" max="2564" width="12.85546875" style="106" customWidth="1"/>
    <col min="2565" max="2565" width="11.85546875" style="106" customWidth="1"/>
    <col min="2566" max="2567" width="7.85546875" style="106" customWidth="1"/>
    <col min="2568" max="2568" width="7.7109375" style="106" customWidth="1"/>
    <col min="2569" max="2569" width="7" style="106" customWidth="1"/>
    <col min="2570" max="2570" width="10.5703125" style="106" customWidth="1"/>
    <col min="2571" max="2572" width="13.7109375" style="106" customWidth="1"/>
    <col min="2573" max="2816" width="9.140625" style="106"/>
    <col min="2817" max="2817" width="5.7109375" style="106" customWidth="1"/>
    <col min="2818" max="2818" width="29" style="106" customWidth="1"/>
    <col min="2819" max="2819" width="12" style="106" customWidth="1"/>
    <col min="2820" max="2820" width="12.85546875" style="106" customWidth="1"/>
    <col min="2821" max="2821" width="11.85546875" style="106" customWidth="1"/>
    <col min="2822" max="2823" width="7.85546875" style="106" customWidth="1"/>
    <col min="2824" max="2824" width="7.7109375" style="106" customWidth="1"/>
    <col min="2825" max="2825" width="7" style="106" customWidth="1"/>
    <col min="2826" max="2826" width="10.5703125" style="106" customWidth="1"/>
    <col min="2827" max="2828" width="13.7109375" style="106" customWidth="1"/>
    <col min="2829" max="3072" width="9.140625" style="106"/>
    <col min="3073" max="3073" width="5.7109375" style="106" customWidth="1"/>
    <col min="3074" max="3074" width="29" style="106" customWidth="1"/>
    <col min="3075" max="3075" width="12" style="106" customWidth="1"/>
    <col min="3076" max="3076" width="12.85546875" style="106" customWidth="1"/>
    <col min="3077" max="3077" width="11.85546875" style="106" customWidth="1"/>
    <col min="3078" max="3079" width="7.85546875" style="106" customWidth="1"/>
    <col min="3080" max="3080" width="7.7109375" style="106" customWidth="1"/>
    <col min="3081" max="3081" width="7" style="106" customWidth="1"/>
    <col min="3082" max="3082" width="10.5703125" style="106" customWidth="1"/>
    <col min="3083" max="3084" width="13.7109375" style="106" customWidth="1"/>
    <col min="3085" max="3328" width="9.140625" style="106"/>
    <col min="3329" max="3329" width="5.7109375" style="106" customWidth="1"/>
    <col min="3330" max="3330" width="29" style="106" customWidth="1"/>
    <col min="3331" max="3331" width="12" style="106" customWidth="1"/>
    <col min="3332" max="3332" width="12.85546875" style="106" customWidth="1"/>
    <col min="3333" max="3333" width="11.85546875" style="106" customWidth="1"/>
    <col min="3334" max="3335" width="7.85546875" style="106" customWidth="1"/>
    <col min="3336" max="3336" width="7.7109375" style="106" customWidth="1"/>
    <col min="3337" max="3337" width="7" style="106" customWidth="1"/>
    <col min="3338" max="3338" width="10.5703125" style="106" customWidth="1"/>
    <col min="3339" max="3340" width="13.7109375" style="106" customWidth="1"/>
    <col min="3341" max="3584" width="9.140625" style="106"/>
    <col min="3585" max="3585" width="5.7109375" style="106" customWidth="1"/>
    <col min="3586" max="3586" width="29" style="106" customWidth="1"/>
    <col min="3587" max="3587" width="12" style="106" customWidth="1"/>
    <col min="3588" max="3588" width="12.85546875" style="106" customWidth="1"/>
    <col min="3589" max="3589" width="11.85546875" style="106" customWidth="1"/>
    <col min="3590" max="3591" width="7.85546875" style="106" customWidth="1"/>
    <col min="3592" max="3592" width="7.7109375" style="106" customWidth="1"/>
    <col min="3593" max="3593" width="7" style="106" customWidth="1"/>
    <col min="3594" max="3594" width="10.5703125" style="106" customWidth="1"/>
    <col min="3595" max="3596" width="13.7109375" style="106" customWidth="1"/>
    <col min="3597" max="3840" width="9.140625" style="106"/>
    <col min="3841" max="3841" width="5.7109375" style="106" customWidth="1"/>
    <col min="3842" max="3842" width="29" style="106" customWidth="1"/>
    <col min="3843" max="3843" width="12" style="106" customWidth="1"/>
    <col min="3844" max="3844" width="12.85546875" style="106" customWidth="1"/>
    <col min="3845" max="3845" width="11.85546875" style="106" customWidth="1"/>
    <col min="3846" max="3847" width="7.85546875" style="106" customWidth="1"/>
    <col min="3848" max="3848" width="7.7109375" style="106" customWidth="1"/>
    <col min="3849" max="3849" width="7" style="106" customWidth="1"/>
    <col min="3850" max="3850" width="10.5703125" style="106" customWidth="1"/>
    <col min="3851" max="3852" width="13.7109375" style="106" customWidth="1"/>
    <col min="3853" max="4096" width="9.140625" style="106"/>
    <col min="4097" max="4097" width="5.7109375" style="106" customWidth="1"/>
    <col min="4098" max="4098" width="29" style="106" customWidth="1"/>
    <col min="4099" max="4099" width="12" style="106" customWidth="1"/>
    <col min="4100" max="4100" width="12.85546875" style="106" customWidth="1"/>
    <col min="4101" max="4101" width="11.85546875" style="106" customWidth="1"/>
    <col min="4102" max="4103" width="7.85546875" style="106" customWidth="1"/>
    <col min="4104" max="4104" width="7.7109375" style="106" customWidth="1"/>
    <col min="4105" max="4105" width="7" style="106" customWidth="1"/>
    <col min="4106" max="4106" width="10.5703125" style="106" customWidth="1"/>
    <col min="4107" max="4108" width="13.7109375" style="106" customWidth="1"/>
    <col min="4109" max="4352" width="9.140625" style="106"/>
    <col min="4353" max="4353" width="5.7109375" style="106" customWidth="1"/>
    <col min="4354" max="4354" width="29" style="106" customWidth="1"/>
    <col min="4355" max="4355" width="12" style="106" customWidth="1"/>
    <col min="4356" max="4356" width="12.85546875" style="106" customWidth="1"/>
    <col min="4357" max="4357" width="11.85546875" style="106" customWidth="1"/>
    <col min="4358" max="4359" width="7.85546875" style="106" customWidth="1"/>
    <col min="4360" max="4360" width="7.7109375" style="106" customWidth="1"/>
    <col min="4361" max="4361" width="7" style="106" customWidth="1"/>
    <col min="4362" max="4362" width="10.5703125" style="106" customWidth="1"/>
    <col min="4363" max="4364" width="13.7109375" style="106" customWidth="1"/>
    <col min="4365" max="4608" width="9.140625" style="106"/>
    <col min="4609" max="4609" width="5.7109375" style="106" customWidth="1"/>
    <col min="4610" max="4610" width="29" style="106" customWidth="1"/>
    <col min="4611" max="4611" width="12" style="106" customWidth="1"/>
    <col min="4612" max="4612" width="12.85546875" style="106" customWidth="1"/>
    <col min="4613" max="4613" width="11.85546875" style="106" customWidth="1"/>
    <col min="4614" max="4615" width="7.85546875" style="106" customWidth="1"/>
    <col min="4616" max="4616" width="7.7109375" style="106" customWidth="1"/>
    <col min="4617" max="4617" width="7" style="106" customWidth="1"/>
    <col min="4618" max="4618" width="10.5703125" style="106" customWidth="1"/>
    <col min="4619" max="4620" width="13.7109375" style="106" customWidth="1"/>
    <col min="4621" max="4864" width="9.140625" style="106"/>
    <col min="4865" max="4865" width="5.7109375" style="106" customWidth="1"/>
    <col min="4866" max="4866" width="29" style="106" customWidth="1"/>
    <col min="4867" max="4867" width="12" style="106" customWidth="1"/>
    <col min="4868" max="4868" width="12.85546875" style="106" customWidth="1"/>
    <col min="4869" max="4869" width="11.85546875" style="106" customWidth="1"/>
    <col min="4870" max="4871" width="7.85546875" style="106" customWidth="1"/>
    <col min="4872" max="4872" width="7.7109375" style="106" customWidth="1"/>
    <col min="4873" max="4873" width="7" style="106" customWidth="1"/>
    <col min="4874" max="4874" width="10.5703125" style="106" customWidth="1"/>
    <col min="4875" max="4876" width="13.7109375" style="106" customWidth="1"/>
    <col min="4877" max="5120" width="9.140625" style="106"/>
    <col min="5121" max="5121" width="5.7109375" style="106" customWidth="1"/>
    <col min="5122" max="5122" width="29" style="106" customWidth="1"/>
    <col min="5123" max="5123" width="12" style="106" customWidth="1"/>
    <col min="5124" max="5124" width="12.85546875" style="106" customWidth="1"/>
    <col min="5125" max="5125" width="11.85546875" style="106" customWidth="1"/>
    <col min="5126" max="5127" width="7.85546875" style="106" customWidth="1"/>
    <col min="5128" max="5128" width="7.7109375" style="106" customWidth="1"/>
    <col min="5129" max="5129" width="7" style="106" customWidth="1"/>
    <col min="5130" max="5130" width="10.5703125" style="106" customWidth="1"/>
    <col min="5131" max="5132" width="13.7109375" style="106" customWidth="1"/>
    <col min="5133" max="5376" width="9.140625" style="106"/>
    <col min="5377" max="5377" width="5.7109375" style="106" customWidth="1"/>
    <col min="5378" max="5378" width="29" style="106" customWidth="1"/>
    <col min="5379" max="5379" width="12" style="106" customWidth="1"/>
    <col min="5380" max="5380" width="12.85546875" style="106" customWidth="1"/>
    <col min="5381" max="5381" width="11.85546875" style="106" customWidth="1"/>
    <col min="5382" max="5383" width="7.85546875" style="106" customWidth="1"/>
    <col min="5384" max="5384" width="7.7109375" style="106" customWidth="1"/>
    <col min="5385" max="5385" width="7" style="106" customWidth="1"/>
    <col min="5386" max="5386" width="10.5703125" style="106" customWidth="1"/>
    <col min="5387" max="5388" width="13.7109375" style="106" customWidth="1"/>
    <col min="5389" max="5632" width="9.140625" style="106"/>
    <col min="5633" max="5633" width="5.7109375" style="106" customWidth="1"/>
    <col min="5634" max="5634" width="29" style="106" customWidth="1"/>
    <col min="5635" max="5635" width="12" style="106" customWidth="1"/>
    <col min="5636" max="5636" width="12.85546875" style="106" customWidth="1"/>
    <col min="5637" max="5637" width="11.85546875" style="106" customWidth="1"/>
    <col min="5638" max="5639" width="7.85546875" style="106" customWidth="1"/>
    <col min="5640" max="5640" width="7.7109375" style="106" customWidth="1"/>
    <col min="5641" max="5641" width="7" style="106" customWidth="1"/>
    <col min="5642" max="5642" width="10.5703125" style="106" customWidth="1"/>
    <col min="5643" max="5644" width="13.7109375" style="106" customWidth="1"/>
    <col min="5645" max="5888" width="9.140625" style="106"/>
    <col min="5889" max="5889" width="5.7109375" style="106" customWidth="1"/>
    <col min="5890" max="5890" width="29" style="106" customWidth="1"/>
    <col min="5891" max="5891" width="12" style="106" customWidth="1"/>
    <col min="5892" max="5892" width="12.85546875" style="106" customWidth="1"/>
    <col min="5893" max="5893" width="11.85546875" style="106" customWidth="1"/>
    <col min="5894" max="5895" width="7.85546875" style="106" customWidth="1"/>
    <col min="5896" max="5896" width="7.7109375" style="106" customWidth="1"/>
    <col min="5897" max="5897" width="7" style="106" customWidth="1"/>
    <col min="5898" max="5898" width="10.5703125" style="106" customWidth="1"/>
    <col min="5899" max="5900" width="13.7109375" style="106" customWidth="1"/>
    <col min="5901" max="6144" width="9.140625" style="106"/>
    <col min="6145" max="6145" width="5.7109375" style="106" customWidth="1"/>
    <col min="6146" max="6146" width="29" style="106" customWidth="1"/>
    <col min="6147" max="6147" width="12" style="106" customWidth="1"/>
    <col min="6148" max="6148" width="12.85546875" style="106" customWidth="1"/>
    <col min="6149" max="6149" width="11.85546875" style="106" customWidth="1"/>
    <col min="6150" max="6151" width="7.85546875" style="106" customWidth="1"/>
    <col min="6152" max="6152" width="7.7109375" style="106" customWidth="1"/>
    <col min="6153" max="6153" width="7" style="106" customWidth="1"/>
    <col min="6154" max="6154" width="10.5703125" style="106" customWidth="1"/>
    <col min="6155" max="6156" width="13.7109375" style="106" customWidth="1"/>
    <col min="6157" max="6400" width="9.140625" style="106"/>
    <col min="6401" max="6401" width="5.7109375" style="106" customWidth="1"/>
    <col min="6402" max="6402" width="29" style="106" customWidth="1"/>
    <col min="6403" max="6403" width="12" style="106" customWidth="1"/>
    <col min="6404" max="6404" width="12.85546875" style="106" customWidth="1"/>
    <col min="6405" max="6405" width="11.85546875" style="106" customWidth="1"/>
    <col min="6406" max="6407" width="7.85546875" style="106" customWidth="1"/>
    <col min="6408" max="6408" width="7.7109375" style="106" customWidth="1"/>
    <col min="6409" max="6409" width="7" style="106" customWidth="1"/>
    <col min="6410" max="6410" width="10.5703125" style="106" customWidth="1"/>
    <col min="6411" max="6412" width="13.7109375" style="106" customWidth="1"/>
    <col min="6413" max="6656" width="9.140625" style="106"/>
    <col min="6657" max="6657" width="5.7109375" style="106" customWidth="1"/>
    <col min="6658" max="6658" width="29" style="106" customWidth="1"/>
    <col min="6659" max="6659" width="12" style="106" customWidth="1"/>
    <col min="6660" max="6660" width="12.85546875" style="106" customWidth="1"/>
    <col min="6661" max="6661" width="11.85546875" style="106" customWidth="1"/>
    <col min="6662" max="6663" width="7.85546875" style="106" customWidth="1"/>
    <col min="6664" max="6664" width="7.7109375" style="106" customWidth="1"/>
    <col min="6665" max="6665" width="7" style="106" customWidth="1"/>
    <col min="6666" max="6666" width="10.5703125" style="106" customWidth="1"/>
    <col min="6667" max="6668" width="13.7109375" style="106" customWidth="1"/>
    <col min="6669" max="6912" width="9.140625" style="106"/>
    <col min="6913" max="6913" width="5.7109375" style="106" customWidth="1"/>
    <col min="6914" max="6914" width="29" style="106" customWidth="1"/>
    <col min="6915" max="6915" width="12" style="106" customWidth="1"/>
    <col min="6916" max="6916" width="12.85546875" style="106" customWidth="1"/>
    <col min="6917" max="6917" width="11.85546875" style="106" customWidth="1"/>
    <col min="6918" max="6919" width="7.85546875" style="106" customWidth="1"/>
    <col min="6920" max="6920" width="7.7109375" style="106" customWidth="1"/>
    <col min="6921" max="6921" width="7" style="106" customWidth="1"/>
    <col min="6922" max="6922" width="10.5703125" style="106" customWidth="1"/>
    <col min="6923" max="6924" width="13.7109375" style="106" customWidth="1"/>
    <col min="6925" max="7168" width="9.140625" style="106"/>
    <col min="7169" max="7169" width="5.7109375" style="106" customWidth="1"/>
    <col min="7170" max="7170" width="29" style="106" customWidth="1"/>
    <col min="7171" max="7171" width="12" style="106" customWidth="1"/>
    <col min="7172" max="7172" width="12.85546875" style="106" customWidth="1"/>
    <col min="7173" max="7173" width="11.85546875" style="106" customWidth="1"/>
    <col min="7174" max="7175" width="7.85546875" style="106" customWidth="1"/>
    <col min="7176" max="7176" width="7.7109375" style="106" customWidth="1"/>
    <col min="7177" max="7177" width="7" style="106" customWidth="1"/>
    <col min="7178" max="7178" width="10.5703125" style="106" customWidth="1"/>
    <col min="7179" max="7180" width="13.7109375" style="106" customWidth="1"/>
    <col min="7181" max="7424" width="9.140625" style="106"/>
    <col min="7425" max="7425" width="5.7109375" style="106" customWidth="1"/>
    <col min="7426" max="7426" width="29" style="106" customWidth="1"/>
    <col min="7427" max="7427" width="12" style="106" customWidth="1"/>
    <col min="7428" max="7428" width="12.85546875" style="106" customWidth="1"/>
    <col min="7429" max="7429" width="11.85546875" style="106" customWidth="1"/>
    <col min="7430" max="7431" width="7.85546875" style="106" customWidth="1"/>
    <col min="7432" max="7432" width="7.7109375" style="106" customWidth="1"/>
    <col min="7433" max="7433" width="7" style="106" customWidth="1"/>
    <col min="7434" max="7434" width="10.5703125" style="106" customWidth="1"/>
    <col min="7435" max="7436" width="13.7109375" style="106" customWidth="1"/>
    <col min="7437" max="7680" width="9.140625" style="106"/>
    <col min="7681" max="7681" width="5.7109375" style="106" customWidth="1"/>
    <col min="7682" max="7682" width="29" style="106" customWidth="1"/>
    <col min="7683" max="7683" width="12" style="106" customWidth="1"/>
    <col min="7684" max="7684" width="12.85546875" style="106" customWidth="1"/>
    <col min="7685" max="7685" width="11.85546875" style="106" customWidth="1"/>
    <col min="7686" max="7687" width="7.85546875" style="106" customWidth="1"/>
    <col min="7688" max="7688" width="7.7109375" style="106" customWidth="1"/>
    <col min="7689" max="7689" width="7" style="106" customWidth="1"/>
    <col min="7690" max="7690" width="10.5703125" style="106" customWidth="1"/>
    <col min="7691" max="7692" width="13.7109375" style="106" customWidth="1"/>
    <col min="7693" max="7936" width="9.140625" style="106"/>
    <col min="7937" max="7937" width="5.7109375" style="106" customWidth="1"/>
    <col min="7938" max="7938" width="29" style="106" customWidth="1"/>
    <col min="7939" max="7939" width="12" style="106" customWidth="1"/>
    <col min="7940" max="7940" width="12.85546875" style="106" customWidth="1"/>
    <col min="7941" max="7941" width="11.85546875" style="106" customWidth="1"/>
    <col min="7942" max="7943" width="7.85546875" style="106" customWidth="1"/>
    <col min="7944" max="7944" width="7.7109375" style="106" customWidth="1"/>
    <col min="7945" max="7945" width="7" style="106" customWidth="1"/>
    <col min="7946" max="7946" width="10.5703125" style="106" customWidth="1"/>
    <col min="7947" max="7948" width="13.7109375" style="106" customWidth="1"/>
    <col min="7949" max="8192" width="9.140625" style="106"/>
    <col min="8193" max="8193" width="5.7109375" style="106" customWidth="1"/>
    <col min="8194" max="8194" width="29" style="106" customWidth="1"/>
    <col min="8195" max="8195" width="12" style="106" customWidth="1"/>
    <col min="8196" max="8196" width="12.85546875" style="106" customWidth="1"/>
    <col min="8197" max="8197" width="11.85546875" style="106" customWidth="1"/>
    <col min="8198" max="8199" width="7.85546875" style="106" customWidth="1"/>
    <col min="8200" max="8200" width="7.7109375" style="106" customWidth="1"/>
    <col min="8201" max="8201" width="7" style="106" customWidth="1"/>
    <col min="8202" max="8202" width="10.5703125" style="106" customWidth="1"/>
    <col min="8203" max="8204" width="13.7109375" style="106" customWidth="1"/>
    <col min="8205" max="8448" width="9.140625" style="106"/>
    <col min="8449" max="8449" width="5.7109375" style="106" customWidth="1"/>
    <col min="8450" max="8450" width="29" style="106" customWidth="1"/>
    <col min="8451" max="8451" width="12" style="106" customWidth="1"/>
    <col min="8452" max="8452" width="12.85546875" style="106" customWidth="1"/>
    <col min="8453" max="8453" width="11.85546875" style="106" customWidth="1"/>
    <col min="8454" max="8455" width="7.85546875" style="106" customWidth="1"/>
    <col min="8456" max="8456" width="7.7109375" style="106" customWidth="1"/>
    <col min="8457" max="8457" width="7" style="106" customWidth="1"/>
    <col min="8458" max="8458" width="10.5703125" style="106" customWidth="1"/>
    <col min="8459" max="8460" width="13.7109375" style="106" customWidth="1"/>
    <col min="8461" max="8704" width="9.140625" style="106"/>
    <col min="8705" max="8705" width="5.7109375" style="106" customWidth="1"/>
    <col min="8706" max="8706" width="29" style="106" customWidth="1"/>
    <col min="8707" max="8707" width="12" style="106" customWidth="1"/>
    <col min="8708" max="8708" width="12.85546875" style="106" customWidth="1"/>
    <col min="8709" max="8709" width="11.85546875" style="106" customWidth="1"/>
    <col min="8710" max="8711" width="7.85546875" style="106" customWidth="1"/>
    <col min="8712" max="8712" width="7.7109375" style="106" customWidth="1"/>
    <col min="8713" max="8713" width="7" style="106" customWidth="1"/>
    <col min="8714" max="8714" width="10.5703125" style="106" customWidth="1"/>
    <col min="8715" max="8716" width="13.7109375" style="106" customWidth="1"/>
    <col min="8717" max="8960" width="9.140625" style="106"/>
    <col min="8961" max="8961" width="5.7109375" style="106" customWidth="1"/>
    <col min="8962" max="8962" width="29" style="106" customWidth="1"/>
    <col min="8963" max="8963" width="12" style="106" customWidth="1"/>
    <col min="8964" max="8964" width="12.85546875" style="106" customWidth="1"/>
    <col min="8965" max="8965" width="11.85546875" style="106" customWidth="1"/>
    <col min="8966" max="8967" width="7.85546875" style="106" customWidth="1"/>
    <col min="8968" max="8968" width="7.7109375" style="106" customWidth="1"/>
    <col min="8969" max="8969" width="7" style="106" customWidth="1"/>
    <col min="8970" max="8970" width="10.5703125" style="106" customWidth="1"/>
    <col min="8971" max="8972" width="13.7109375" style="106" customWidth="1"/>
    <col min="8973" max="9216" width="9.140625" style="106"/>
    <col min="9217" max="9217" width="5.7109375" style="106" customWidth="1"/>
    <col min="9218" max="9218" width="29" style="106" customWidth="1"/>
    <col min="9219" max="9219" width="12" style="106" customWidth="1"/>
    <col min="9220" max="9220" width="12.85546875" style="106" customWidth="1"/>
    <col min="9221" max="9221" width="11.85546875" style="106" customWidth="1"/>
    <col min="9222" max="9223" width="7.85546875" style="106" customWidth="1"/>
    <col min="9224" max="9224" width="7.7109375" style="106" customWidth="1"/>
    <col min="9225" max="9225" width="7" style="106" customWidth="1"/>
    <col min="9226" max="9226" width="10.5703125" style="106" customWidth="1"/>
    <col min="9227" max="9228" width="13.7109375" style="106" customWidth="1"/>
    <col min="9229" max="9472" width="9.140625" style="106"/>
    <col min="9473" max="9473" width="5.7109375" style="106" customWidth="1"/>
    <col min="9474" max="9474" width="29" style="106" customWidth="1"/>
    <col min="9475" max="9475" width="12" style="106" customWidth="1"/>
    <col min="9476" max="9476" width="12.85546875" style="106" customWidth="1"/>
    <col min="9477" max="9477" width="11.85546875" style="106" customWidth="1"/>
    <col min="9478" max="9479" width="7.85546875" style="106" customWidth="1"/>
    <col min="9480" max="9480" width="7.7109375" style="106" customWidth="1"/>
    <col min="9481" max="9481" width="7" style="106" customWidth="1"/>
    <col min="9482" max="9482" width="10.5703125" style="106" customWidth="1"/>
    <col min="9483" max="9484" width="13.7109375" style="106" customWidth="1"/>
    <col min="9485" max="9728" width="9.140625" style="106"/>
    <col min="9729" max="9729" width="5.7109375" style="106" customWidth="1"/>
    <col min="9730" max="9730" width="29" style="106" customWidth="1"/>
    <col min="9731" max="9731" width="12" style="106" customWidth="1"/>
    <col min="9732" max="9732" width="12.85546875" style="106" customWidth="1"/>
    <col min="9733" max="9733" width="11.85546875" style="106" customWidth="1"/>
    <col min="9734" max="9735" width="7.85546875" style="106" customWidth="1"/>
    <col min="9736" max="9736" width="7.7109375" style="106" customWidth="1"/>
    <col min="9737" max="9737" width="7" style="106" customWidth="1"/>
    <col min="9738" max="9738" width="10.5703125" style="106" customWidth="1"/>
    <col min="9739" max="9740" width="13.7109375" style="106" customWidth="1"/>
    <col min="9741" max="9984" width="9.140625" style="106"/>
    <col min="9985" max="9985" width="5.7109375" style="106" customWidth="1"/>
    <col min="9986" max="9986" width="29" style="106" customWidth="1"/>
    <col min="9987" max="9987" width="12" style="106" customWidth="1"/>
    <col min="9988" max="9988" width="12.85546875" style="106" customWidth="1"/>
    <col min="9989" max="9989" width="11.85546875" style="106" customWidth="1"/>
    <col min="9990" max="9991" width="7.85546875" style="106" customWidth="1"/>
    <col min="9992" max="9992" width="7.7109375" style="106" customWidth="1"/>
    <col min="9993" max="9993" width="7" style="106" customWidth="1"/>
    <col min="9994" max="9994" width="10.5703125" style="106" customWidth="1"/>
    <col min="9995" max="9996" width="13.7109375" style="106" customWidth="1"/>
    <col min="9997" max="10240" width="9.140625" style="106"/>
    <col min="10241" max="10241" width="5.7109375" style="106" customWidth="1"/>
    <col min="10242" max="10242" width="29" style="106" customWidth="1"/>
    <col min="10243" max="10243" width="12" style="106" customWidth="1"/>
    <col min="10244" max="10244" width="12.85546875" style="106" customWidth="1"/>
    <col min="10245" max="10245" width="11.85546875" style="106" customWidth="1"/>
    <col min="10246" max="10247" width="7.85546875" style="106" customWidth="1"/>
    <col min="10248" max="10248" width="7.7109375" style="106" customWidth="1"/>
    <col min="10249" max="10249" width="7" style="106" customWidth="1"/>
    <col min="10250" max="10250" width="10.5703125" style="106" customWidth="1"/>
    <col min="10251" max="10252" width="13.7109375" style="106" customWidth="1"/>
    <col min="10253" max="10496" width="9.140625" style="106"/>
    <col min="10497" max="10497" width="5.7109375" style="106" customWidth="1"/>
    <col min="10498" max="10498" width="29" style="106" customWidth="1"/>
    <col min="10499" max="10499" width="12" style="106" customWidth="1"/>
    <col min="10500" max="10500" width="12.85546875" style="106" customWidth="1"/>
    <col min="10501" max="10501" width="11.85546875" style="106" customWidth="1"/>
    <col min="10502" max="10503" width="7.85546875" style="106" customWidth="1"/>
    <col min="10504" max="10504" width="7.7109375" style="106" customWidth="1"/>
    <col min="10505" max="10505" width="7" style="106" customWidth="1"/>
    <col min="10506" max="10506" width="10.5703125" style="106" customWidth="1"/>
    <col min="10507" max="10508" width="13.7109375" style="106" customWidth="1"/>
    <col min="10509" max="10752" width="9.140625" style="106"/>
    <col min="10753" max="10753" width="5.7109375" style="106" customWidth="1"/>
    <col min="10754" max="10754" width="29" style="106" customWidth="1"/>
    <col min="10755" max="10755" width="12" style="106" customWidth="1"/>
    <col min="10756" max="10756" width="12.85546875" style="106" customWidth="1"/>
    <col min="10757" max="10757" width="11.85546875" style="106" customWidth="1"/>
    <col min="10758" max="10759" width="7.85546875" style="106" customWidth="1"/>
    <col min="10760" max="10760" width="7.7109375" style="106" customWidth="1"/>
    <col min="10761" max="10761" width="7" style="106" customWidth="1"/>
    <col min="10762" max="10762" width="10.5703125" style="106" customWidth="1"/>
    <col min="10763" max="10764" width="13.7109375" style="106" customWidth="1"/>
    <col min="10765" max="11008" width="9.140625" style="106"/>
    <col min="11009" max="11009" width="5.7109375" style="106" customWidth="1"/>
    <col min="11010" max="11010" width="29" style="106" customWidth="1"/>
    <col min="11011" max="11011" width="12" style="106" customWidth="1"/>
    <col min="11012" max="11012" width="12.85546875" style="106" customWidth="1"/>
    <col min="11013" max="11013" width="11.85546875" style="106" customWidth="1"/>
    <col min="11014" max="11015" width="7.85546875" style="106" customWidth="1"/>
    <col min="11016" max="11016" width="7.7109375" style="106" customWidth="1"/>
    <col min="11017" max="11017" width="7" style="106" customWidth="1"/>
    <col min="11018" max="11018" width="10.5703125" style="106" customWidth="1"/>
    <col min="11019" max="11020" width="13.7109375" style="106" customWidth="1"/>
    <col min="11021" max="11264" width="9.140625" style="106"/>
    <col min="11265" max="11265" width="5.7109375" style="106" customWidth="1"/>
    <col min="11266" max="11266" width="29" style="106" customWidth="1"/>
    <col min="11267" max="11267" width="12" style="106" customWidth="1"/>
    <col min="11268" max="11268" width="12.85546875" style="106" customWidth="1"/>
    <col min="11269" max="11269" width="11.85546875" style="106" customWidth="1"/>
    <col min="11270" max="11271" width="7.85546875" style="106" customWidth="1"/>
    <col min="11272" max="11272" width="7.7109375" style="106" customWidth="1"/>
    <col min="11273" max="11273" width="7" style="106" customWidth="1"/>
    <col min="11274" max="11274" width="10.5703125" style="106" customWidth="1"/>
    <col min="11275" max="11276" width="13.7109375" style="106" customWidth="1"/>
    <col min="11277" max="11520" width="9.140625" style="106"/>
    <col min="11521" max="11521" width="5.7109375" style="106" customWidth="1"/>
    <col min="11522" max="11522" width="29" style="106" customWidth="1"/>
    <col min="11523" max="11523" width="12" style="106" customWidth="1"/>
    <col min="11524" max="11524" width="12.85546875" style="106" customWidth="1"/>
    <col min="11525" max="11525" width="11.85546875" style="106" customWidth="1"/>
    <col min="11526" max="11527" width="7.85546875" style="106" customWidth="1"/>
    <col min="11528" max="11528" width="7.7109375" style="106" customWidth="1"/>
    <col min="11529" max="11529" width="7" style="106" customWidth="1"/>
    <col min="11530" max="11530" width="10.5703125" style="106" customWidth="1"/>
    <col min="11531" max="11532" width="13.7109375" style="106" customWidth="1"/>
    <col min="11533" max="11776" width="9.140625" style="106"/>
    <col min="11777" max="11777" width="5.7109375" style="106" customWidth="1"/>
    <col min="11778" max="11778" width="29" style="106" customWidth="1"/>
    <col min="11779" max="11779" width="12" style="106" customWidth="1"/>
    <col min="11780" max="11780" width="12.85546875" style="106" customWidth="1"/>
    <col min="11781" max="11781" width="11.85546875" style="106" customWidth="1"/>
    <col min="11782" max="11783" width="7.85546875" style="106" customWidth="1"/>
    <col min="11784" max="11784" width="7.7109375" style="106" customWidth="1"/>
    <col min="11785" max="11785" width="7" style="106" customWidth="1"/>
    <col min="11786" max="11786" width="10.5703125" style="106" customWidth="1"/>
    <col min="11787" max="11788" width="13.7109375" style="106" customWidth="1"/>
    <col min="11789" max="12032" width="9.140625" style="106"/>
    <col min="12033" max="12033" width="5.7109375" style="106" customWidth="1"/>
    <col min="12034" max="12034" width="29" style="106" customWidth="1"/>
    <col min="12035" max="12035" width="12" style="106" customWidth="1"/>
    <col min="12036" max="12036" width="12.85546875" style="106" customWidth="1"/>
    <col min="12037" max="12037" width="11.85546875" style="106" customWidth="1"/>
    <col min="12038" max="12039" width="7.85546875" style="106" customWidth="1"/>
    <col min="12040" max="12040" width="7.7109375" style="106" customWidth="1"/>
    <col min="12041" max="12041" width="7" style="106" customWidth="1"/>
    <col min="12042" max="12042" width="10.5703125" style="106" customWidth="1"/>
    <col min="12043" max="12044" width="13.7109375" style="106" customWidth="1"/>
    <col min="12045" max="12288" width="9.140625" style="106"/>
    <col min="12289" max="12289" width="5.7109375" style="106" customWidth="1"/>
    <col min="12290" max="12290" width="29" style="106" customWidth="1"/>
    <col min="12291" max="12291" width="12" style="106" customWidth="1"/>
    <col min="12292" max="12292" width="12.85546875" style="106" customWidth="1"/>
    <col min="12293" max="12293" width="11.85546875" style="106" customWidth="1"/>
    <col min="12294" max="12295" width="7.85546875" style="106" customWidth="1"/>
    <col min="12296" max="12296" width="7.7109375" style="106" customWidth="1"/>
    <col min="12297" max="12297" width="7" style="106" customWidth="1"/>
    <col min="12298" max="12298" width="10.5703125" style="106" customWidth="1"/>
    <col min="12299" max="12300" width="13.7109375" style="106" customWidth="1"/>
    <col min="12301" max="12544" width="9.140625" style="106"/>
    <col min="12545" max="12545" width="5.7109375" style="106" customWidth="1"/>
    <col min="12546" max="12546" width="29" style="106" customWidth="1"/>
    <col min="12547" max="12547" width="12" style="106" customWidth="1"/>
    <col min="12548" max="12548" width="12.85546875" style="106" customWidth="1"/>
    <col min="12549" max="12549" width="11.85546875" style="106" customWidth="1"/>
    <col min="12550" max="12551" width="7.85546875" style="106" customWidth="1"/>
    <col min="12552" max="12552" width="7.7109375" style="106" customWidth="1"/>
    <col min="12553" max="12553" width="7" style="106" customWidth="1"/>
    <col min="12554" max="12554" width="10.5703125" style="106" customWidth="1"/>
    <col min="12555" max="12556" width="13.7109375" style="106" customWidth="1"/>
    <col min="12557" max="12800" width="9.140625" style="106"/>
    <col min="12801" max="12801" width="5.7109375" style="106" customWidth="1"/>
    <col min="12802" max="12802" width="29" style="106" customWidth="1"/>
    <col min="12803" max="12803" width="12" style="106" customWidth="1"/>
    <col min="12804" max="12804" width="12.85546875" style="106" customWidth="1"/>
    <col min="12805" max="12805" width="11.85546875" style="106" customWidth="1"/>
    <col min="12806" max="12807" width="7.85546875" style="106" customWidth="1"/>
    <col min="12808" max="12808" width="7.7109375" style="106" customWidth="1"/>
    <col min="12809" max="12809" width="7" style="106" customWidth="1"/>
    <col min="12810" max="12810" width="10.5703125" style="106" customWidth="1"/>
    <col min="12811" max="12812" width="13.7109375" style="106" customWidth="1"/>
    <col min="12813" max="13056" width="9.140625" style="106"/>
    <col min="13057" max="13057" width="5.7109375" style="106" customWidth="1"/>
    <col min="13058" max="13058" width="29" style="106" customWidth="1"/>
    <col min="13059" max="13059" width="12" style="106" customWidth="1"/>
    <col min="13060" max="13060" width="12.85546875" style="106" customWidth="1"/>
    <col min="13061" max="13061" width="11.85546875" style="106" customWidth="1"/>
    <col min="13062" max="13063" width="7.85546875" style="106" customWidth="1"/>
    <col min="13064" max="13064" width="7.7109375" style="106" customWidth="1"/>
    <col min="13065" max="13065" width="7" style="106" customWidth="1"/>
    <col min="13066" max="13066" width="10.5703125" style="106" customWidth="1"/>
    <col min="13067" max="13068" width="13.7109375" style="106" customWidth="1"/>
    <col min="13069" max="13312" width="9.140625" style="106"/>
    <col min="13313" max="13313" width="5.7109375" style="106" customWidth="1"/>
    <col min="13314" max="13314" width="29" style="106" customWidth="1"/>
    <col min="13315" max="13315" width="12" style="106" customWidth="1"/>
    <col min="13316" max="13316" width="12.85546875" style="106" customWidth="1"/>
    <col min="13317" max="13317" width="11.85546875" style="106" customWidth="1"/>
    <col min="13318" max="13319" width="7.85546875" style="106" customWidth="1"/>
    <col min="13320" max="13320" width="7.7109375" style="106" customWidth="1"/>
    <col min="13321" max="13321" width="7" style="106" customWidth="1"/>
    <col min="13322" max="13322" width="10.5703125" style="106" customWidth="1"/>
    <col min="13323" max="13324" width="13.7109375" style="106" customWidth="1"/>
    <col min="13325" max="13568" width="9.140625" style="106"/>
    <col min="13569" max="13569" width="5.7109375" style="106" customWidth="1"/>
    <col min="13570" max="13570" width="29" style="106" customWidth="1"/>
    <col min="13571" max="13571" width="12" style="106" customWidth="1"/>
    <col min="13572" max="13572" width="12.85546875" style="106" customWidth="1"/>
    <col min="13573" max="13573" width="11.85546875" style="106" customWidth="1"/>
    <col min="13574" max="13575" width="7.85546875" style="106" customWidth="1"/>
    <col min="13576" max="13576" width="7.7109375" style="106" customWidth="1"/>
    <col min="13577" max="13577" width="7" style="106" customWidth="1"/>
    <col min="13578" max="13578" width="10.5703125" style="106" customWidth="1"/>
    <col min="13579" max="13580" width="13.7109375" style="106" customWidth="1"/>
    <col min="13581" max="13824" width="9.140625" style="106"/>
    <col min="13825" max="13825" width="5.7109375" style="106" customWidth="1"/>
    <col min="13826" max="13826" width="29" style="106" customWidth="1"/>
    <col min="13827" max="13827" width="12" style="106" customWidth="1"/>
    <col min="13828" max="13828" width="12.85546875" style="106" customWidth="1"/>
    <col min="13829" max="13829" width="11.85546875" style="106" customWidth="1"/>
    <col min="13830" max="13831" width="7.85546875" style="106" customWidth="1"/>
    <col min="13832" max="13832" width="7.7109375" style="106" customWidth="1"/>
    <col min="13833" max="13833" width="7" style="106" customWidth="1"/>
    <col min="13834" max="13834" width="10.5703125" style="106" customWidth="1"/>
    <col min="13835" max="13836" width="13.7109375" style="106" customWidth="1"/>
    <col min="13837" max="14080" width="9.140625" style="106"/>
    <col min="14081" max="14081" width="5.7109375" style="106" customWidth="1"/>
    <col min="14082" max="14082" width="29" style="106" customWidth="1"/>
    <col min="14083" max="14083" width="12" style="106" customWidth="1"/>
    <col min="14084" max="14084" width="12.85546875" style="106" customWidth="1"/>
    <col min="14085" max="14085" width="11.85546875" style="106" customWidth="1"/>
    <col min="14086" max="14087" width="7.85546875" style="106" customWidth="1"/>
    <col min="14088" max="14088" width="7.7109375" style="106" customWidth="1"/>
    <col min="14089" max="14089" width="7" style="106" customWidth="1"/>
    <col min="14090" max="14090" width="10.5703125" style="106" customWidth="1"/>
    <col min="14091" max="14092" width="13.7109375" style="106" customWidth="1"/>
    <col min="14093" max="14336" width="9.140625" style="106"/>
    <col min="14337" max="14337" width="5.7109375" style="106" customWidth="1"/>
    <col min="14338" max="14338" width="29" style="106" customWidth="1"/>
    <col min="14339" max="14339" width="12" style="106" customWidth="1"/>
    <col min="14340" max="14340" width="12.85546875" style="106" customWidth="1"/>
    <col min="14341" max="14341" width="11.85546875" style="106" customWidth="1"/>
    <col min="14342" max="14343" width="7.85546875" style="106" customWidth="1"/>
    <col min="14344" max="14344" width="7.7109375" style="106" customWidth="1"/>
    <col min="14345" max="14345" width="7" style="106" customWidth="1"/>
    <col min="14346" max="14346" width="10.5703125" style="106" customWidth="1"/>
    <col min="14347" max="14348" width="13.7109375" style="106" customWidth="1"/>
    <col min="14349" max="14592" width="9.140625" style="106"/>
    <col min="14593" max="14593" width="5.7109375" style="106" customWidth="1"/>
    <col min="14594" max="14594" width="29" style="106" customWidth="1"/>
    <col min="14595" max="14595" width="12" style="106" customWidth="1"/>
    <col min="14596" max="14596" width="12.85546875" style="106" customWidth="1"/>
    <col min="14597" max="14597" width="11.85546875" style="106" customWidth="1"/>
    <col min="14598" max="14599" width="7.85546875" style="106" customWidth="1"/>
    <col min="14600" max="14600" width="7.7109375" style="106" customWidth="1"/>
    <col min="14601" max="14601" width="7" style="106" customWidth="1"/>
    <col min="14602" max="14602" width="10.5703125" style="106" customWidth="1"/>
    <col min="14603" max="14604" width="13.7109375" style="106" customWidth="1"/>
    <col min="14605" max="14848" width="9.140625" style="106"/>
    <col min="14849" max="14849" width="5.7109375" style="106" customWidth="1"/>
    <col min="14850" max="14850" width="29" style="106" customWidth="1"/>
    <col min="14851" max="14851" width="12" style="106" customWidth="1"/>
    <col min="14852" max="14852" width="12.85546875" style="106" customWidth="1"/>
    <col min="14853" max="14853" width="11.85546875" style="106" customWidth="1"/>
    <col min="14854" max="14855" width="7.85546875" style="106" customWidth="1"/>
    <col min="14856" max="14856" width="7.7109375" style="106" customWidth="1"/>
    <col min="14857" max="14857" width="7" style="106" customWidth="1"/>
    <col min="14858" max="14858" width="10.5703125" style="106" customWidth="1"/>
    <col min="14859" max="14860" width="13.7109375" style="106" customWidth="1"/>
    <col min="14861" max="15104" width="9.140625" style="106"/>
    <col min="15105" max="15105" width="5.7109375" style="106" customWidth="1"/>
    <col min="15106" max="15106" width="29" style="106" customWidth="1"/>
    <col min="15107" max="15107" width="12" style="106" customWidth="1"/>
    <col min="15108" max="15108" width="12.85546875" style="106" customWidth="1"/>
    <col min="15109" max="15109" width="11.85546875" style="106" customWidth="1"/>
    <col min="15110" max="15111" width="7.85546875" style="106" customWidth="1"/>
    <col min="15112" max="15112" width="7.7109375" style="106" customWidth="1"/>
    <col min="15113" max="15113" width="7" style="106" customWidth="1"/>
    <col min="15114" max="15114" width="10.5703125" style="106" customWidth="1"/>
    <col min="15115" max="15116" width="13.7109375" style="106" customWidth="1"/>
    <col min="15117" max="15360" width="9.140625" style="106"/>
    <col min="15361" max="15361" width="5.7109375" style="106" customWidth="1"/>
    <col min="15362" max="15362" width="29" style="106" customWidth="1"/>
    <col min="15363" max="15363" width="12" style="106" customWidth="1"/>
    <col min="15364" max="15364" width="12.85546875" style="106" customWidth="1"/>
    <col min="15365" max="15365" width="11.85546875" style="106" customWidth="1"/>
    <col min="15366" max="15367" width="7.85546875" style="106" customWidth="1"/>
    <col min="15368" max="15368" width="7.7109375" style="106" customWidth="1"/>
    <col min="15369" max="15369" width="7" style="106" customWidth="1"/>
    <col min="15370" max="15370" width="10.5703125" style="106" customWidth="1"/>
    <col min="15371" max="15372" width="13.7109375" style="106" customWidth="1"/>
    <col min="15373" max="15616" width="9.140625" style="106"/>
    <col min="15617" max="15617" width="5.7109375" style="106" customWidth="1"/>
    <col min="15618" max="15618" width="29" style="106" customWidth="1"/>
    <col min="15619" max="15619" width="12" style="106" customWidth="1"/>
    <col min="15620" max="15620" width="12.85546875" style="106" customWidth="1"/>
    <col min="15621" max="15621" width="11.85546875" style="106" customWidth="1"/>
    <col min="15622" max="15623" width="7.85546875" style="106" customWidth="1"/>
    <col min="15624" max="15624" width="7.7109375" style="106" customWidth="1"/>
    <col min="15625" max="15625" width="7" style="106" customWidth="1"/>
    <col min="15626" max="15626" width="10.5703125" style="106" customWidth="1"/>
    <col min="15627" max="15628" width="13.7109375" style="106" customWidth="1"/>
    <col min="15629" max="15872" width="9.140625" style="106"/>
    <col min="15873" max="15873" width="5.7109375" style="106" customWidth="1"/>
    <col min="15874" max="15874" width="29" style="106" customWidth="1"/>
    <col min="15875" max="15875" width="12" style="106" customWidth="1"/>
    <col min="15876" max="15876" width="12.85546875" style="106" customWidth="1"/>
    <col min="15877" max="15877" width="11.85546875" style="106" customWidth="1"/>
    <col min="15878" max="15879" width="7.85546875" style="106" customWidth="1"/>
    <col min="15880" max="15880" width="7.7109375" style="106" customWidth="1"/>
    <col min="15881" max="15881" width="7" style="106" customWidth="1"/>
    <col min="15882" max="15882" width="10.5703125" style="106" customWidth="1"/>
    <col min="15883" max="15884" width="13.7109375" style="106" customWidth="1"/>
    <col min="15885" max="16128" width="9.140625" style="106"/>
    <col min="16129" max="16129" width="5.7109375" style="106" customWidth="1"/>
    <col min="16130" max="16130" width="29" style="106" customWidth="1"/>
    <col min="16131" max="16131" width="12" style="106" customWidth="1"/>
    <col min="16132" max="16132" width="12.85546875" style="106" customWidth="1"/>
    <col min="16133" max="16133" width="11.85546875" style="106" customWidth="1"/>
    <col min="16134" max="16135" width="7.85546875" style="106" customWidth="1"/>
    <col min="16136" max="16136" width="7.7109375" style="106" customWidth="1"/>
    <col min="16137" max="16137" width="7" style="106" customWidth="1"/>
    <col min="16138" max="16138" width="10.5703125" style="106" customWidth="1"/>
    <col min="16139" max="16140" width="13.7109375" style="106" customWidth="1"/>
    <col min="16141" max="16384" width="9.140625" style="106"/>
  </cols>
  <sheetData>
    <row r="1" spans="1:14" x14ac:dyDescent="0.25">
      <c r="A1" s="105"/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</row>
    <row r="2" spans="1:14" x14ac:dyDescent="0.25">
      <c r="A2" s="105"/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</row>
    <row r="3" spans="1:14" ht="18.75" x14ac:dyDescent="0.3">
      <c r="A3" s="487" t="s">
        <v>370</v>
      </c>
      <c r="B3" s="487"/>
      <c r="C3" s="487"/>
      <c r="D3" s="487"/>
      <c r="E3" s="487"/>
      <c r="F3" s="487"/>
      <c r="G3" s="487"/>
      <c r="H3" s="487"/>
      <c r="I3" s="487"/>
      <c r="J3" s="487"/>
      <c r="K3" s="487"/>
      <c r="L3" s="487"/>
      <c r="M3" s="105"/>
      <c r="N3" s="105"/>
    </row>
    <row r="4" spans="1:14" ht="18.75" x14ac:dyDescent="0.3">
      <c r="A4" s="487" t="s">
        <v>726</v>
      </c>
      <c r="B4" s="487"/>
      <c r="C4" s="487"/>
      <c r="D4" s="487"/>
      <c r="E4" s="487"/>
      <c r="F4" s="487"/>
      <c r="G4" s="487"/>
      <c r="H4" s="487"/>
      <c r="I4" s="487"/>
      <c r="J4" s="487"/>
      <c r="K4" s="487"/>
      <c r="L4" s="487"/>
      <c r="M4" s="105"/>
      <c r="N4" s="105"/>
    </row>
    <row r="5" spans="1:14" x14ac:dyDescent="0.25">
      <c r="A5" s="105"/>
      <c r="B5" s="105"/>
      <c r="C5" s="105"/>
      <c r="D5" s="105"/>
      <c r="E5" s="105"/>
      <c r="F5" s="105"/>
      <c r="G5" s="105"/>
      <c r="H5" s="105"/>
      <c r="I5" s="105"/>
      <c r="J5" s="105"/>
      <c r="K5" s="105"/>
      <c r="L5" s="105"/>
      <c r="M5" s="105"/>
      <c r="N5" s="105"/>
    </row>
    <row r="6" spans="1:14" x14ac:dyDescent="0.25">
      <c r="A6" s="375" t="s">
        <v>371</v>
      </c>
      <c r="B6" s="375" t="s">
        <v>372</v>
      </c>
      <c r="C6" s="375" t="s">
        <v>373</v>
      </c>
      <c r="D6" s="375" t="s">
        <v>839</v>
      </c>
      <c r="E6" s="488" t="s">
        <v>840</v>
      </c>
      <c r="F6" s="375"/>
      <c r="G6" s="375"/>
      <c r="H6" s="375"/>
      <c r="I6" s="375"/>
      <c r="J6" s="489" t="s">
        <v>815</v>
      </c>
      <c r="K6" s="488" t="s">
        <v>374</v>
      </c>
      <c r="L6" s="488" t="s">
        <v>375</v>
      </c>
      <c r="M6" s="105"/>
      <c r="N6" s="105"/>
    </row>
    <row r="7" spans="1:14" x14ac:dyDescent="0.25">
      <c r="A7" s="376"/>
      <c r="B7" s="376"/>
      <c r="C7" s="375" t="s">
        <v>376</v>
      </c>
      <c r="D7" s="375" t="s">
        <v>377</v>
      </c>
      <c r="E7" s="488"/>
      <c r="F7" s="375" t="s">
        <v>379</v>
      </c>
      <c r="G7" s="375" t="s">
        <v>403</v>
      </c>
      <c r="H7" s="377" t="s">
        <v>727</v>
      </c>
      <c r="I7" s="377" t="s">
        <v>814</v>
      </c>
      <c r="J7" s="489"/>
      <c r="K7" s="488"/>
      <c r="L7" s="488"/>
      <c r="M7" s="105"/>
      <c r="N7" s="105"/>
    </row>
    <row r="8" spans="1:14" x14ac:dyDescent="0.25">
      <c r="A8" s="376"/>
      <c r="B8" s="376"/>
      <c r="C8" s="375" t="s">
        <v>380</v>
      </c>
      <c r="D8" s="378"/>
      <c r="E8" s="488"/>
      <c r="F8" s="375"/>
      <c r="G8" s="375"/>
      <c r="H8" s="379"/>
      <c r="I8" s="379"/>
      <c r="J8" s="489"/>
      <c r="K8" s="488"/>
      <c r="L8" s="488"/>
      <c r="M8" s="105"/>
      <c r="N8" s="105"/>
    </row>
    <row r="9" spans="1:14" x14ac:dyDescent="0.25">
      <c r="A9" s="375" t="s">
        <v>381</v>
      </c>
      <c r="B9" s="375" t="s">
        <v>382</v>
      </c>
      <c r="C9" s="375" t="s">
        <v>383</v>
      </c>
      <c r="D9" s="375" t="s">
        <v>384</v>
      </c>
      <c r="E9" s="375" t="s">
        <v>385</v>
      </c>
      <c r="F9" s="375" t="s">
        <v>386</v>
      </c>
      <c r="G9" s="375" t="s">
        <v>387</v>
      </c>
      <c r="H9" s="375" t="s">
        <v>388</v>
      </c>
      <c r="I9" s="375" t="s">
        <v>389</v>
      </c>
      <c r="J9" s="375" t="s">
        <v>390</v>
      </c>
      <c r="K9" s="375" t="s">
        <v>391</v>
      </c>
      <c r="L9" s="380" t="s">
        <v>392</v>
      </c>
      <c r="M9" s="105"/>
      <c r="N9" s="105"/>
    </row>
    <row r="10" spans="1:14" x14ac:dyDescent="0.25">
      <c r="A10" s="375" t="s">
        <v>381</v>
      </c>
      <c r="B10" s="381" t="s">
        <v>393</v>
      </c>
      <c r="C10" s="382"/>
      <c r="D10" s="383"/>
      <c r="E10" s="383"/>
      <c r="F10" s="383"/>
      <c r="G10" s="383"/>
      <c r="H10" s="383"/>
      <c r="I10" s="383"/>
      <c r="J10" s="383"/>
      <c r="K10" s="383"/>
      <c r="L10" s="384"/>
      <c r="M10" s="105"/>
      <c r="N10" s="105"/>
    </row>
    <row r="11" spans="1:14" x14ac:dyDescent="0.25">
      <c r="A11" s="376"/>
      <c r="B11" s="381" t="s">
        <v>394</v>
      </c>
      <c r="C11" s="382"/>
      <c r="D11" s="383"/>
      <c r="E11" s="383"/>
      <c r="F11" s="383"/>
      <c r="G11" s="383"/>
      <c r="H11" s="383"/>
      <c r="I11" s="383"/>
      <c r="J11" s="383"/>
      <c r="K11" s="383"/>
      <c r="L11" s="384"/>
      <c r="M11" s="105"/>
      <c r="N11" s="105"/>
    </row>
    <row r="12" spans="1:14" x14ac:dyDescent="0.25">
      <c r="A12" s="376"/>
      <c r="B12" s="383"/>
      <c r="C12" s="383"/>
      <c r="D12" s="383"/>
      <c r="E12" s="383"/>
      <c r="F12" s="383"/>
      <c r="G12" s="383"/>
      <c r="H12" s="383"/>
      <c r="I12" s="383"/>
      <c r="J12" s="383"/>
      <c r="K12" s="383"/>
      <c r="L12" s="384"/>
      <c r="M12" s="105"/>
      <c r="N12" s="105"/>
    </row>
    <row r="13" spans="1:14" x14ac:dyDescent="0.25">
      <c r="A13" s="375" t="s">
        <v>382</v>
      </c>
      <c r="B13" s="381" t="s">
        <v>395</v>
      </c>
      <c r="C13" s="382"/>
      <c r="D13" s="383"/>
      <c r="E13" s="383"/>
      <c r="F13" s="383"/>
      <c r="G13" s="383"/>
      <c r="H13" s="383"/>
      <c r="I13" s="383"/>
      <c r="J13" s="383"/>
      <c r="K13" s="383"/>
      <c r="L13" s="384"/>
      <c r="M13" s="105"/>
      <c r="N13" s="105"/>
    </row>
    <row r="14" spans="1:14" x14ac:dyDescent="0.25">
      <c r="A14" s="376"/>
      <c r="B14" s="381" t="s">
        <v>396</v>
      </c>
      <c r="C14" s="382"/>
      <c r="D14" s="385">
        <f>D20+D26+D28+D30</f>
        <v>0</v>
      </c>
      <c r="E14" s="385">
        <f t="shared" ref="E14:J14" si="0">E20+E26+E28+E30</f>
        <v>0</v>
      </c>
      <c r="F14" s="385">
        <f t="shared" si="0"/>
        <v>0</v>
      </c>
      <c r="G14" s="385">
        <f t="shared" si="0"/>
        <v>0</v>
      </c>
      <c r="H14" s="385">
        <f t="shared" si="0"/>
        <v>0</v>
      </c>
      <c r="I14" s="385"/>
      <c r="J14" s="385">
        <f t="shared" si="0"/>
        <v>0</v>
      </c>
      <c r="K14" s="385">
        <f>K20+K26+K28+K30</f>
        <v>0</v>
      </c>
      <c r="L14" s="385">
        <f>L20+L26+L28+L30</f>
        <v>0</v>
      </c>
      <c r="M14" s="105"/>
      <c r="N14" s="105"/>
    </row>
    <row r="15" spans="1:14" x14ac:dyDescent="0.25">
      <c r="A15" s="376"/>
      <c r="B15" s="386"/>
      <c r="C15" s="387"/>
      <c r="D15" s="388"/>
      <c r="E15" s="388"/>
      <c r="F15" s="388"/>
      <c r="G15" s="388"/>
      <c r="H15" s="388"/>
      <c r="I15" s="388"/>
      <c r="J15" s="385"/>
      <c r="K15" s="388">
        <f>F15+G15+H15+I15+J15</f>
        <v>0</v>
      </c>
      <c r="L15" s="389">
        <f>D15+E15+K15</f>
        <v>0</v>
      </c>
      <c r="M15" s="105"/>
      <c r="N15" s="105"/>
    </row>
    <row r="16" spans="1:14" x14ac:dyDescent="0.25">
      <c r="A16" s="376"/>
      <c r="B16" s="386"/>
      <c r="C16" s="387"/>
      <c r="D16" s="388"/>
      <c r="E16" s="388"/>
      <c r="F16" s="388"/>
      <c r="G16" s="388"/>
      <c r="H16" s="388"/>
      <c r="I16" s="388"/>
      <c r="J16" s="385"/>
      <c r="K16" s="388"/>
      <c r="L16" s="389"/>
      <c r="M16" s="105"/>
      <c r="N16" s="105"/>
    </row>
    <row r="17" spans="1:14" x14ac:dyDescent="0.25">
      <c r="A17" s="376"/>
      <c r="B17" s="386"/>
      <c r="C17" s="387"/>
      <c r="D17" s="388"/>
      <c r="E17" s="388"/>
      <c r="F17" s="388"/>
      <c r="G17" s="388"/>
      <c r="H17" s="388"/>
      <c r="I17" s="388"/>
      <c r="J17" s="385"/>
      <c r="K17" s="388"/>
      <c r="L17" s="389"/>
      <c r="M17" s="105"/>
      <c r="N17" s="105"/>
    </row>
    <row r="18" spans="1:14" x14ac:dyDescent="0.25">
      <c r="A18" s="376"/>
      <c r="B18" s="386"/>
      <c r="C18" s="387"/>
      <c r="D18" s="388"/>
      <c r="E18" s="388"/>
      <c r="F18" s="388"/>
      <c r="G18" s="388"/>
      <c r="H18" s="388"/>
      <c r="I18" s="388"/>
      <c r="J18" s="385"/>
      <c r="K18" s="388"/>
      <c r="L18" s="389"/>
      <c r="M18" s="105"/>
      <c r="N18" s="105"/>
    </row>
    <row r="19" spans="1:14" x14ac:dyDescent="0.25">
      <c r="A19" s="376"/>
      <c r="B19" s="386"/>
      <c r="C19" s="387"/>
      <c r="D19" s="388"/>
      <c r="E19" s="388"/>
      <c r="F19" s="388"/>
      <c r="G19" s="388"/>
      <c r="H19" s="388"/>
      <c r="I19" s="388"/>
      <c r="J19" s="390"/>
      <c r="K19" s="388"/>
      <c r="L19" s="389"/>
      <c r="M19" s="105"/>
      <c r="N19" s="105"/>
    </row>
    <row r="20" spans="1:14" x14ac:dyDescent="0.25">
      <c r="A20" s="375" t="s">
        <v>388</v>
      </c>
      <c r="B20" s="391" t="s">
        <v>397</v>
      </c>
      <c r="C20" s="380"/>
      <c r="D20" s="392">
        <f>SUM(D15:D18)</f>
        <v>0</v>
      </c>
      <c r="E20" s="392">
        <f>SUM(E15:E18)</f>
        <v>0</v>
      </c>
      <c r="F20" s="392">
        <f t="shared" ref="F20:L20" si="1">SUM(F15:F19)</f>
        <v>0</v>
      </c>
      <c r="G20" s="392">
        <f t="shared" si="1"/>
        <v>0</v>
      </c>
      <c r="H20" s="392">
        <f t="shared" si="1"/>
        <v>0</v>
      </c>
      <c r="I20" s="392">
        <f t="shared" si="1"/>
        <v>0</v>
      </c>
      <c r="J20" s="392">
        <f t="shared" si="1"/>
        <v>0</v>
      </c>
      <c r="K20" s="392">
        <f t="shared" si="1"/>
        <v>0</v>
      </c>
      <c r="L20" s="392">
        <f t="shared" si="1"/>
        <v>0</v>
      </c>
      <c r="M20" s="107"/>
      <c r="N20" s="107"/>
    </row>
    <row r="21" spans="1:14" x14ac:dyDescent="0.25">
      <c r="A21" s="376"/>
      <c r="B21" s="386"/>
      <c r="C21" s="387"/>
      <c r="D21" s="388"/>
      <c r="E21" s="388"/>
      <c r="F21" s="388"/>
      <c r="G21" s="388"/>
      <c r="H21" s="388"/>
      <c r="I21" s="388"/>
      <c r="J21" s="385"/>
      <c r="K21" s="388">
        <f>F21+G21+H21+I21+J21</f>
        <v>0</v>
      </c>
      <c r="L21" s="389">
        <f>D21+E21+K21</f>
        <v>0</v>
      </c>
      <c r="M21" s="107"/>
      <c r="N21" s="107"/>
    </row>
    <row r="22" spans="1:14" x14ac:dyDescent="0.25">
      <c r="A22" s="376"/>
      <c r="B22" s="386"/>
      <c r="C22" s="387"/>
      <c r="D22" s="388"/>
      <c r="E22" s="388"/>
      <c r="F22" s="388"/>
      <c r="G22" s="388"/>
      <c r="H22" s="388"/>
      <c r="I22" s="388"/>
      <c r="J22" s="385"/>
      <c r="K22" s="388"/>
      <c r="L22" s="389"/>
      <c r="M22" s="107"/>
      <c r="N22" s="107"/>
    </row>
    <row r="23" spans="1:14" x14ac:dyDescent="0.25">
      <c r="A23" s="376"/>
      <c r="B23" s="386"/>
      <c r="C23" s="387"/>
      <c r="D23" s="388"/>
      <c r="E23" s="388"/>
      <c r="F23" s="388"/>
      <c r="G23" s="388"/>
      <c r="H23" s="388"/>
      <c r="I23" s="388"/>
      <c r="J23" s="385"/>
      <c r="K23" s="388"/>
      <c r="L23" s="389"/>
      <c r="M23" s="107"/>
      <c r="N23" s="107"/>
    </row>
    <row r="24" spans="1:14" x14ac:dyDescent="0.25">
      <c r="A24" s="376"/>
      <c r="B24" s="386"/>
      <c r="C24" s="387"/>
      <c r="D24" s="388"/>
      <c r="E24" s="388"/>
      <c r="F24" s="388"/>
      <c r="G24" s="388"/>
      <c r="H24" s="388"/>
      <c r="I24" s="388"/>
      <c r="J24" s="385"/>
      <c r="K24" s="388"/>
      <c r="L24" s="389"/>
      <c r="M24" s="107"/>
      <c r="N24" s="107"/>
    </row>
    <row r="25" spans="1:14" x14ac:dyDescent="0.25">
      <c r="A25" s="376"/>
      <c r="B25" s="386"/>
      <c r="C25" s="387"/>
      <c r="D25" s="388"/>
      <c r="E25" s="388"/>
      <c r="F25" s="388"/>
      <c r="G25" s="388"/>
      <c r="H25" s="388"/>
      <c r="I25" s="388"/>
      <c r="J25" s="390"/>
      <c r="K25" s="388"/>
      <c r="L25" s="389"/>
      <c r="M25" s="107"/>
      <c r="N25" s="107"/>
    </row>
    <row r="26" spans="1:14" x14ac:dyDescent="0.25">
      <c r="A26" s="375">
        <v>14</v>
      </c>
      <c r="B26" s="391" t="s">
        <v>398</v>
      </c>
      <c r="C26" s="380"/>
      <c r="D26" s="392">
        <f>SUM(D21:D25)</f>
        <v>0</v>
      </c>
      <c r="E26" s="392">
        <f>SUM(E21:E25)</f>
        <v>0</v>
      </c>
      <c r="F26" s="392">
        <f t="shared" ref="F26:L26" si="2">SUM(F21:F25)</f>
        <v>0</v>
      </c>
      <c r="G26" s="392">
        <f t="shared" si="2"/>
        <v>0</v>
      </c>
      <c r="H26" s="392">
        <f t="shared" si="2"/>
        <v>0</v>
      </c>
      <c r="I26" s="392">
        <f t="shared" si="2"/>
        <v>0</v>
      </c>
      <c r="J26" s="392">
        <f t="shared" si="2"/>
        <v>0</v>
      </c>
      <c r="K26" s="392">
        <f t="shared" si="2"/>
        <v>0</v>
      </c>
      <c r="L26" s="392">
        <f t="shared" si="2"/>
        <v>0</v>
      </c>
      <c r="M26" s="107"/>
      <c r="N26" s="107"/>
    </row>
    <row r="27" spans="1:14" x14ac:dyDescent="0.25">
      <c r="A27" s="376"/>
      <c r="B27" s="386"/>
      <c r="C27" s="387"/>
      <c r="D27" s="388"/>
      <c r="E27" s="388"/>
      <c r="F27" s="388"/>
      <c r="G27" s="388"/>
      <c r="H27" s="388"/>
      <c r="I27" s="388"/>
      <c r="J27" s="385"/>
      <c r="K27" s="388">
        <f>F27+G27+H27+I27+J27</f>
        <v>0</v>
      </c>
      <c r="L27" s="389">
        <f>D27+E27+K27</f>
        <v>0</v>
      </c>
      <c r="M27" s="107"/>
      <c r="N27" s="107"/>
    </row>
    <row r="28" spans="1:14" ht="31.5" x14ac:dyDescent="0.25">
      <c r="A28" s="375">
        <v>16</v>
      </c>
      <c r="B28" s="391" t="s">
        <v>399</v>
      </c>
      <c r="C28" s="380"/>
      <c r="D28" s="392">
        <f t="shared" ref="D28:L28" si="3">SUM(D27)</f>
        <v>0</v>
      </c>
      <c r="E28" s="392">
        <f t="shared" si="3"/>
        <v>0</v>
      </c>
      <c r="F28" s="392">
        <f t="shared" si="3"/>
        <v>0</v>
      </c>
      <c r="G28" s="392">
        <f t="shared" si="3"/>
        <v>0</v>
      </c>
      <c r="H28" s="392">
        <f t="shared" si="3"/>
        <v>0</v>
      </c>
      <c r="I28" s="392"/>
      <c r="J28" s="392">
        <f t="shared" si="3"/>
        <v>0</v>
      </c>
      <c r="K28" s="392">
        <f t="shared" si="3"/>
        <v>0</v>
      </c>
      <c r="L28" s="392">
        <f t="shared" si="3"/>
        <v>0</v>
      </c>
      <c r="M28" s="107"/>
      <c r="N28" s="107"/>
    </row>
    <row r="29" spans="1:14" x14ac:dyDescent="0.25">
      <c r="A29" s="376"/>
      <c r="B29" s="386"/>
      <c r="C29" s="387"/>
      <c r="D29" s="388"/>
      <c r="E29" s="388"/>
      <c r="F29" s="388"/>
      <c r="G29" s="388"/>
      <c r="H29" s="388"/>
      <c r="I29" s="388"/>
      <c r="J29" s="385"/>
      <c r="K29" s="388">
        <f>F29+G29+H29+I29+J29</f>
        <v>0</v>
      </c>
      <c r="L29" s="389">
        <f>D29+E29+K29</f>
        <v>0</v>
      </c>
      <c r="M29" s="107"/>
      <c r="N29" s="107"/>
    </row>
    <row r="30" spans="1:14" ht="31.5" x14ac:dyDescent="0.25">
      <c r="A30" s="375">
        <v>18</v>
      </c>
      <c r="B30" s="391" t="s">
        <v>400</v>
      </c>
      <c r="C30" s="380"/>
      <c r="D30" s="392">
        <f t="shared" ref="D30:L30" si="4">SUM(D29)</f>
        <v>0</v>
      </c>
      <c r="E30" s="392">
        <f t="shared" si="4"/>
        <v>0</v>
      </c>
      <c r="F30" s="392">
        <f t="shared" si="4"/>
        <v>0</v>
      </c>
      <c r="G30" s="392">
        <f t="shared" si="4"/>
        <v>0</v>
      </c>
      <c r="H30" s="392">
        <f t="shared" si="4"/>
        <v>0</v>
      </c>
      <c r="I30" s="392"/>
      <c r="J30" s="392">
        <f t="shared" si="4"/>
        <v>0</v>
      </c>
      <c r="K30" s="392">
        <f t="shared" si="4"/>
        <v>0</v>
      </c>
      <c r="L30" s="392">
        <f t="shared" si="4"/>
        <v>0</v>
      </c>
      <c r="M30" s="107"/>
      <c r="N30" s="107"/>
    </row>
    <row r="31" spans="1:14" x14ac:dyDescent="0.25">
      <c r="A31" s="375">
        <v>19</v>
      </c>
      <c r="B31" s="381" t="s">
        <v>401</v>
      </c>
      <c r="C31" s="382"/>
      <c r="D31" s="385">
        <f t="shared" ref="D31:L31" si="5">SUM(D32:D33)</f>
        <v>0</v>
      </c>
      <c r="E31" s="385">
        <f t="shared" si="5"/>
        <v>0</v>
      </c>
      <c r="F31" s="385">
        <f t="shared" si="5"/>
        <v>0</v>
      </c>
      <c r="G31" s="385">
        <f t="shared" si="5"/>
        <v>0</v>
      </c>
      <c r="H31" s="385">
        <f t="shared" si="5"/>
        <v>0</v>
      </c>
      <c r="I31" s="385">
        <f t="shared" si="5"/>
        <v>0</v>
      </c>
      <c r="J31" s="385">
        <f t="shared" si="5"/>
        <v>0</v>
      </c>
      <c r="K31" s="385">
        <f t="shared" si="5"/>
        <v>0</v>
      </c>
      <c r="L31" s="385">
        <f t="shared" si="5"/>
        <v>0</v>
      </c>
      <c r="M31" s="105"/>
      <c r="N31" s="105"/>
    </row>
    <row r="32" spans="1:14" x14ac:dyDescent="0.25">
      <c r="A32" s="376"/>
      <c r="B32" s="393"/>
      <c r="C32" s="376"/>
      <c r="D32" s="394"/>
      <c r="E32" s="394"/>
      <c r="F32" s="395"/>
      <c r="G32" s="395"/>
      <c r="H32" s="395"/>
      <c r="I32" s="395"/>
      <c r="J32" s="390"/>
      <c r="K32" s="388">
        <f>F32+G32+H32+I32+J32</f>
        <v>0</v>
      </c>
      <c r="L32" s="389">
        <f>D32+E32+K32</f>
        <v>0</v>
      </c>
      <c r="M32" s="105"/>
      <c r="N32" s="105"/>
    </row>
    <row r="33" spans="1:14" x14ac:dyDescent="0.25">
      <c r="A33" s="376"/>
      <c r="B33" s="393"/>
      <c r="C33" s="376"/>
      <c r="D33" s="394"/>
      <c r="E33" s="394"/>
      <c r="F33" s="395"/>
      <c r="G33" s="395"/>
      <c r="H33" s="395"/>
      <c r="I33" s="395"/>
      <c r="J33" s="390"/>
      <c r="K33" s="388"/>
      <c r="L33" s="389"/>
      <c r="M33" s="105"/>
      <c r="N33" s="105"/>
    </row>
    <row r="34" spans="1:14" x14ac:dyDescent="0.25">
      <c r="A34" s="375"/>
      <c r="B34" s="381" t="s">
        <v>402</v>
      </c>
      <c r="C34" s="382"/>
      <c r="D34" s="392">
        <f t="shared" ref="D34:L34" si="6">D31+D14</f>
        <v>0</v>
      </c>
      <c r="E34" s="392">
        <f t="shared" si="6"/>
        <v>0</v>
      </c>
      <c r="F34" s="392">
        <f t="shared" si="6"/>
        <v>0</v>
      </c>
      <c r="G34" s="392">
        <f t="shared" si="6"/>
        <v>0</v>
      </c>
      <c r="H34" s="392">
        <f t="shared" si="6"/>
        <v>0</v>
      </c>
      <c r="I34" s="392">
        <f t="shared" si="6"/>
        <v>0</v>
      </c>
      <c r="J34" s="392">
        <f t="shared" si="6"/>
        <v>0</v>
      </c>
      <c r="K34" s="392">
        <f t="shared" si="6"/>
        <v>0</v>
      </c>
      <c r="L34" s="392">
        <f t="shared" si="6"/>
        <v>0</v>
      </c>
      <c r="M34" s="105"/>
      <c r="N34" s="105"/>
    </row>
  </sheetData>
  <mergeCells count="6">
    <mergeCell ref="A3:L3"/>
    <mergeCell ref="A4:L4"/>
    <mergeCell ref="E6:E8"/>
    <mergeCell ref="J6:J8"/>
    <mergeCell ref="K6:K8"/>
    <mergeCell ref="L6:L8"/>
  </mergeCells>
  <printOptions horizontalCentered="1"/>
  <pageMargins left="0.31496062992125984" right="0.31496062992125984" top="0.46707692307692306" bottom="0" header="0.11811023622047245" footer="0.31496062992125984"/>
  <pageSetup paperSize="9" scale="97" orientation="landscape" r:id="rId1"/>
  <headerFooter>
    <oddHeader>&amp;L&amp;"Times New Roman,Normál"&amp;12Vászoly Község 
Önkormányzata &amp;C&amp;"Times New Roman,Normál"&amp;12 11. mellékelt
az önkormányzat 2018. évi költségvetési gazdálkodási beszámolójáról szóló 4/2019. (V. 29.) önkormányzati rendeletéhez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9"/>
  <sheetViews>
    <sheetView view="pageLayout" zoomScaleNormal="100" workbookViewId="0">
      <selection activeCell="A3" sqref="A3:H3"/>
    </sheetView>
  </sheetViews>
  <sheetFormatPr defaultRowHeight="15.75" x14ac:dyDescent="0.25"/>
  <cols>
    <col min="1" max="1" width="9.140625" style="109"/>
    <col min="2" max="2" width="38.85546875" style="109" customWidth="1"/>
    <col min="3" max="4" width="9.140625" style="109"/>
    <col min="5" max="5" width="7.7109375" style="109" customWidth="1"/>
    <col min="6" max="6" width="7.28515625" style="109" customWidth="1"/>
    <col min="7" max="7" width="7" style="109" customWidth="1"/>
    <col min="8" max="8" width="8.140625" style="109" customWidth="1"/>
    <col min="9" max="257" width="9.140625" style="109"/>
    <col min="258" max="258" width="38.85546875" style="109" customWidth="1"/>
    <col min="259" max="260" width="9.140625" style="109"/>
    <col min="261" max="261" width="6.7109375" style="109" customWidth="1"/>
    <col min="262" max="262" width="7.140625" style="109" customWidth="1"/>
    <col min="263" max="513" width="9.140625" style="109"/>
    <col min="514" max="514" width="38.85546875" style="109" customWidth="1"/>
    <col min="515" max="516" width="9.140625" style="109"/>
    <col min="517" max="517" width="6.7109375" style="109" customWidth="1"/>
    <col min="518" max="518" width="7.140625" style="109" customWidth="1"/>
    <col min="519" max="769" width="9.140625" style="109"/>
    <col min="770" max="770" width="38.85546875" style="109" customWidth="1"/>
    <col min="771" max="772" width="9.140625" style="109"/>
    <col min="773" max="773" width="6.7109375" style="109" customWidth="1"/>
    <col min="774" max="774" width="7.140625" style="109" customWidth="1"/>
    <col min="775" max="1025" width="9.140625" style="109"/>
    <col min="1026" max="1026" width="38.85546875" style="109" customWidth="1"/>
    <col min="1027" max="1028" width="9.140625" style="109"/>
    <col min="1029" max="1029" width="6.7109375" style="109" customWidth="1"/>
    <col min="1030" max="1030" width="7.140625" style="109" customWidth="1"/>
    <col min="1031" max="1281" width="9.140625" style="109"/>
    <col min="1282" max="1282" width="38.85546875" style="109" customWidth="1"/>
    <col min="1283" max="1284" width="9.140625" style="109"/>
    <col min="1285" max="1285" width="6.7109375" style="109" customWidth="1"/>
    <col min="1286" max="1286" width="7.140625" style="109" customWidth="1"/>
    <col min="1287" max="1537" width="9.140625" style="109"/>
    <col min="1538" max="1538" width="38.85546875" style="109" customWidth="1"/>
    <col min="1539" max="1540" width="9.140625" style="109"/>
    <col min="1541" max="1541" width="6.7109375" style="109" customWidth="1"/>
    <col min="1542" max="1542" width="7.140625" style="109" customWidth="1"/>
    <col min="1543" max="1793" width="9.140625" style="109"/>
    <col min="1794" max="1794" width="38.85546875" style="109" customWidth="1"/>
    <col min="1795" max="1796" width="9.140625" style="109"/>
    <col min="1797" max="1797" width="6.7109375" style="109" customWidth="1"/>
    <col min="1798" max="1798" width="7.140625" style="109" customWidth="1"/>
    <col min="1799" max="2049" width="9.140625" style="109"/>
    <col min="2050" max="2050" width="38.85546875" style="109" customWidth="1"/>
    <col min="2051" max="2052" width="9.140625" style="109"/>
    <col min="2053" max="2053" width="6.7109375" style="109" customWidth="1"/>
    <col min="2054" max="2054" width="7.140625" style="109" customWidth="1"/>
    <col min="2055" max="2305" width="9.140625" style="109"/>
    <col min="2306" max="2306" width="38.85546875" style="109" customWidth="1"/>
    <col min="2307" max="2308" width="9.140625" style="109"/>
    <col min="2309" max="2309" width="6.7109375" style="109" customWidth="1"/>
    <col min="2310" max="2310" width="7.140625" style="109" customWidth="1"/>
    <col min="2311" max="2561" width="9.140625" style="109"/>
    <col min="2562" max="2562" width="38.85546875" style="109" customWidth="1"/>
    <col min="2563" max="2564" width="9.140625" style="109"/>
    <col min="2565" max="2565" width="6.7109375" style="109" customWidth="1"/>
    <col min="2566" max="2566" width="7.140625" style="109" customWidth="1"/>
    <col min="2567" max="2817" width="9.140625" style="109"/>
    <col min="2818" max="2818" width="38.85546875" style="109" customWidth="1"/>
    <col min="2819" max="2820" width="9.140625" style="109"/>
    <col min="2821" max="2821" width="6.7109375" style="109" customWidth="1"/>
    <col min="2822" max="2822" width="7.140625" style="109" customWidth="1"/>
    <col min="2823" max="3073" width="9.140625" style="109"/>
    <col min="3074" max="3074" width="38.85546875" style="109" customWidth="1"/>
    <col min="3075" max="3076" width="9.140625" style="109"/>
    <col min="3077" max="3077" width="6.7109375" style="109" customWidth="1"/>
    <col min="3078" max="3078" width="7.140625" style="109" customWidth="1"/>
    <col min="3079" max="3329" width="9.140625" style="109"/>
    <col min="3330" max="3330" width="38.85546875" style="109" customWidth="1"/>
    <col min="3331" max="3332" width="9.140625" style="109"/>
    <col min="3333" max="3333" width="6.7109375" style="109" customWidth="1"/>
    <col min="3334" max="3334" width="7.140625" style="109" customWidth="1"/>
    <col min="3335" max="3585" width="9.140625" style="109"/>
    <col min="3586" max="3586" width="38.85546875" style="109" customWidth="1"/>
    <col min="3587" max="3588" width="9.140625" style="109"/>
    <col min="3589" max="3589" width="6.7109375" style="109" customWidth="1"/>
    <col min="3590" max="3590" width="7.140625" style="109" customWidth="1"/>
    <col min="3591" max="3841" width="9.140625" style="109"/>
    <col min="3842" max="3842" width="38.85546875" style="109" customWidth="1"/>
    <col min="3843" max="3844" width="9.140625" style="109"/>
    <col min="3845" max="3845" width="6.7109375" style="109" customWidth="1"/>
    <col min="3846" max="3846" width="7.140625" style="109" customWidth="1"/>
    <col min="3847" max="4097" width="9.140625" style="109"/>
    <col min="4098" max="4098" width="38.85546875" style="109" customWidth="1"/>
    <col min="4099" max="4100" width="9.140625" style="109"/>
    <col min="4101" max="4101" width="6.7109375" style="109" customWidth="1"/>
    <col min="4102" max="4102" width="7.140625" style="109" customWidth="1"/>
    <col min="4103" max="4353" width="9.140625" style="109"/>
    <col min="4354" max="4354" width="38.85546875" style="109" customWidth="1"/>
    <col min="4355" max="4356" width="9.140625" style="109"/>
    <col min="4357" max="4357" width="6.7109375" style="109" customWidth="1"/>
    <col min="4358" max="4358" width="7.140625" style="109" customWidth="1"/>
    <col min="4359" max="4609" width="9.140625" style="109"/>
    <col min="4610" max="4610" width="38.85546875" style="109" customWidth="1"/>
    <col min="4611" max="4612" width="9.140625" style="109"/>
    <col min="4613" max="4613" width="6.7109375" style="109" customWidth="1"/>
    <col min="4614" max="4614" width="7.140625" style="109" customWidth="1"/>
    <col min="4615" max="4865" width="9.140625" style="109"/>
    <col min="4866" max="4866" width="38.85546875" style="109" customWidth="1"/>
    <col min="4867" max="4868" width="9.140625" style="109"/>
    <col min="4869" max="4869" width="6.7109375" style="109" customWidth="1"/>
    <col min="4870" max="4870" width="7.140625" style="109" customWidth="1"/>
    <col min="4871" max="5121" width="9.140625" style="109"/>
    <col min="5122" max="5122" width="38.85546875" style="109" customWidth="1"/>
    <col min="5123" max="5124" width="9.140625" style="109"/>
    <col min="5125" max="5125" width="6.7109375" style="109" customWidth="1"/>
    <col min="5126" max="5126" width="7.140625" style="109" customWidth="1"/>
    <col min="5127" max="5377" width="9.140625" style="109"/>
    <col min="5378" max="5378" width="38.85546875" style="109" customWidth="1"/>
    <col min="5379" max="5380" width="9.140625" style="109"/>
    <col min="5381" max="5381" width="6.7109375" style="109" customWidth="1"/>
    <col min="5382" max="5382" width="7.140625" style="109" customWidth="1"/>
    <col min="5383" max="5633" width="9.140625" style="109"/>
    <col min="5634" max="5634" width="38.85546875" style="109" customWidth="1"/>
    <col min="5635" max="5636" width="9.140625" style="109"/>
    <col min="5637" max="5637" width="6.7109375" style="109" customWidth="1"/>
    <col min="5638" max="5638" width="7.140625" style="109" customWidth="1"/>
    <col min="5639" max="5889" width="9.140625" style="109"/>
    <col min="5890" max="5890" width="38.85546875" style="109" customWidth="1"/>
    <col min="5891" max="5892" width="9.140625" style="109"/>
    <col min="5893" max="5893" width="6.7109375" style="109" customWidth="1"/>
    <col min="5894" max="5894" width="7.140625" style="109" customWidth="1"/>
    <col min="5895" max="6145" width="9.140625" style="109"/>
    <col min="6146" max="6146" width="38.85546875" style="109" customWidth="1"/>
    <col min="6147" max="6148" width="9.140625" style="109"/>
    <col min="6149" max="6149" width="6.7109375" style="109" customWidth="1"/>
    <col min="6150" max="6150" width="7.140625" style="109" customWidth="1"/>
    <col min="6151" max="6401" width="9.140625" style="109"/>
    <col min="6402" max="6402" width="38.85546875" style="109" customWidth="1"/>
    <col min="6403" max="6404" width="9.140625" style="109"/>
    <col min="6405" max="6405" width="6.7109375" style="109" customWidth="1"/>
    <col min="6406" max="6406" width="7.140625" style="109" customWidth="1"/>
    <col min="6407" max="6657" width="9.140625" style="109"/>
    <col min="6658" max="6658" width="38.85546875" style="109" customWidth="1"/>
    <col min="6659" max="6660" width="9.140625" style="109"/>
    <col min="6661" max="6661" width="6.7109375" style="109" customWidth="1"/>
    <col min="6662" max="6662" width="7.140625" style="109" customWidth="1"/>
    <col min="6663" max="6913" width="9.140625" style="109"/>
    <col min="6914" max="6914" width="38.85546875" style="109" customWidth="1"/>
    <col min="6915" max="6916" width="9.140625" style="109"/>
    <col min="6917" max="6917" width="6.7109375" style="109" customWidth="1"/>
    <col min="6918" max="6918" width="7.140625" style="109" customWidth="1"/>
    <col min="6919" max="7169" width="9.140625" style="109"/>
    <col min="7170" max="7170" width="38.85546875" style="109" customWidth="1"/>
    <col min="7171" max="7172" width="9.140625" style="109"/>
    <col min="7173" max="7173" width="6.7109375" style="109" customWidth="1"/>
    <col min="7174" max="7174" width="7.140625" style="109" customWidth="1"/>
    <col min="7175" max="7425" width="9.140625" style="109"/>
    <col min="7426" max="7426" width="38.85546875" style="109" customWidth="1"/>
    <col min="7427" max="7428" width="9.140625" style="109"/>
    <col min="7429" max="7429" width="6.7109375" style="109" customWidth="1"/>
    <col min="7430" max="7430" width="7.140625" style="109" customWidth="1"/>
    <col min="7431" max="7681" width="9.140625" style="109"/>
    <col min="7682" max="7682" width="38.85546875" style="109" customWidth="1"/>
    <col min="7683" max="7684" width="9.140625" style="109"/>
    <col min="7685" max="7685" width="6.7109375" style="109" customWidth="1"/>
    <col min="7686" max="7686" width="7.140625" style="109" customWidth="1"/>
    <col min="7687" max="7937" width="9.140625" style="109"/>
    <col min="7938" max="7938" width="38.85546875" style="109" customWidth="1"/>
    <col min="7939" max="7940" width="9.140625" style="109"/>
    <col min="7941" max="7941" width="6.7109375" style="109" customWidth="1"/>
    <col min="7942" max="7942" width="7.140625" style="109" customWidth="1"/>
    <col min="7943" max="8193" width="9.140625" style="109"/>
    <col min="8194" max="8194" width="38.85546875" style="109" customWidth="1"/>
    <col min="8195" max="8196" width="9.140625" style="109"/>
    <col min="8197" max="8197" width="6.7109375" style="109" customWidth="1"/>
    <col min="8198" max="8198" width="7.140625" style="109" customWidth="1"/>
    <col min="8199" max="8449" width="9.140625" style="109"/>
    <col min="8450" max="8450" width="38.85546875" style="109" customWidth="1"/>
    <col min="8451" max="8452" width="9.140625" style="109"/>
    <col min="8453" max="8453" width="6.7109375" style="109" customWidth="1"/>
    <col min="8454" max="8454" width="7.140625" style="109" customWidth="1"/>
    <col min="8455" max="8705" width="9.140625" style="109"/>
    <col min="8706" max="8706" width="38.85546875" style="109" customWidth="1"/>
    <col min="8707" max="8708" width="9.140625" style="109"/>
    <col min="8709" max="8709" width="6.7109375" style="109" customWidth="1"/>
    <col min="8710" max="8710" width="7.140625" style="109" customWidth="1"/>
    <col min="8711" max="8961" width="9.140625" style="109"/>
    <col min="8962" max="8962" width="38.85546875" style="109" customWidth="1"/>
    <col min="8963" max="8964" width="9.140625" style="109"/>
    <col min="8965" max="8965" width="6.7109375" style="109" customWidth="1"/>
    <col min="8966" max="8966" width="7.140625" style="109" customWidth="1"/>
    <col min="8967" max="9217" width="9.140625" style="109"/>
    <col min="9218" max="9218" width="38.85546875" style="109" customWidth="1"/>
    <col min="9219" max="9220" width="9.140625" style="109"/>
    <col min="9221" max="9221" width="6.7109375" style="109" customWidth="1"/>
    <col min="9222" max="9222" width="7.140625" style="109" customWidth="1"/>
    <col min="9223" max="9473" width="9.140625" style="109"/>
    <col min="9474" max="9474" width="38.85546875" style="109" customWidth="1"/>
    <col min="9475" max="9476" width="9.140625" style="109"/>
    <col min="9477" max="9477" width="6.7109375" style="109" customWidth="1"/>
    <col min="9478" max="9478" width="7.140625" style="109" customWidth="1"/>
    <col min="9479" max="9729" width="9.140625" style="109"/>
    <col min="9730" max="9730" width="38.85546875" style="109" customWidth="1"/>
    <col min="9731" max="9732" width="9.140625" style="109"/>
    <col min="9733" max="9733" width="6.7109375" style="109" customWidth="1"/>
    <col min="9734" max="9734" width="7.140625" style="109" customWidth="1"/>
    <col min="9735" max="9985" width="9.140625" style="109"/>
    <col min="9986" max="9986" width="38.85546875" style="109" customWidth="1"/>
    <col min="9987" max="9988" width="9.140625" style="109"/>
    <col min="9989" max="9989" width="6.7109375" style="109" customWidth="1"/>
    <col min="9990" max="9990" width="7.140625" style="109" customWidth="1"/>
    <col min="9991" max="10241" width="9.140625" style="109"/>
    <col min="10242" max="10242" width="38.85546875" style="109" customWidth="1"/>
    <col min="10243" max="10244" width="9.140625" style="109"/>
    <col min="10245" max="10245" width="6.7109375" style="109" customWidth="1"/>
    <col min="10246" max="10246" width="7.140625" style="109" customWidth="1"/>
    <col min="10247" max="10497" width="9.140625" style="109"/>
    <col min="10498" max="10498" width="38.85546875" style="109" customWidth="1"/>
    <col min="10499" max="10500" width="9.140625" style="109"/>
    <col min="10501" max="10501" width="6.7109375" style="109" customWidth="1"/>
    <col min="10502" max="10502" width="7.140625" style="109" customWidth="1"/>
    <col min="10503" max="10753" width="9.140625" style="109"/>
    <col min="10754" max="10754" width="38.85546875" style="109" customWidth="1"/>
    <col min="10755" max="10756" width="9.140625" style="109"/>
    <col min="10757" max="10757" width="6.7109375" style="109" customWidth="1"/>
    <col min="10758" max="10758" width="7.140625" style="109" customWidth="1"/>
    <col min="10759" max="11009" width="9.140625" style="109"/>
    <col min="11010" max="11010" width="38.85546875" style="109" customWidth="1"/>
    <col min="11011" max="11012" width="9.140625" style="109"/>
    <col min="11013" max="11013" width="6.7109375" style="109" customWidth="1"/>
    <col min="11014" max="11014" width="7.140625" style="109" customWidth="1"/>
    <col min="11015" max="11265" width="9.140625" style="109"/>
    <col min="11266" max="11266" width="38.85546875" style="109" customWidth="1"/>
    <col min="11267" max="11268" width="9.140625" style="109"/>
    <col min="11269" max="11269" width="6.7109375" style="109" customWidth="1"/>
    <col min="11270" max="11270" width="7.140625" style="109" customWidth="1"/>
    <col min="11271" max="11521" width="9.140625" style="109"/>
    <col min="11522" max="11522" width="38.85546875" style="109" customWidth="1"/>
    <col min="11523" max="11524" width="9.140625" style="109"/>
    <col min="11525" max="11525" width="6.7109375" style="109" customWidth="1"/>
    <col min="11526" max="11526" width="7.140625" style="109" customWidth="1"/>
    <col min="11527" max="11777" width="9.140625" style="109"/>
    <col min="11778" max="11778" width="38.85546875" style="109" customWidth="1"/>
    <col min="11779" max="11780" width="9.140625" style="109"/>
    <col min="11781" max="11781" width="6.7109375" style="109" customWidth="1"/>
    <col min="11782" max="11782" width="7.140625" style="109" customWidth="1"/>
    <col min="11783" max="12033" width="9.140625" style="109"/>
    <col min="12034" max="12034" width="38.85546875" style="109" customWidth="1"/>
    <col min="12035" max="12036" width="9.140625" style="109"/>
    <col min="12037" max="12037" width="6.7109375" style="109" customWidth="1"/>
    <col min="12038" max="12038" width="7.140625" style="109" customWidth="1"/>
    <col min="12039" max="12289" width="9.140625" style="109"/>
    <col min="12290" max="12290" width="38.85546875" style="109" customWidth="1"/>
    <col min="12291" max="12292" width="9.140625" style="109"/>
    <col min="12293" max="12293" width="6.7109375" style="109" customWidth="1"/>
    <col min="12294" max="12294" width="7.140625" style="109" customWidth="1"/>
    <col min="12295" max="12545" width="9.140625" style="109"/>
    <col min="12546" max="12546" width="38.85546875" style="109" customWidth="1"/>
    <col min="12547" max="12548" width="9.140625" style="109"/>
    <col min="12549" max="12549" width="6.7109375" style="109" customWidth="1"/>
    <col min="12550" max="12550" width="7.140625" style="109" customWidth="1"/>
    <col min="12551" max="12801" width="9.140625" style="109"/>
    <col min="12802" max="12802" width="38.85546875" style="109" customWidth="1"/>
    <col min="12803" max="12804" width="9.140625" style="109"/>
    <col min="12805" max="12805" width="6.7109375" style="109" customWidth="1"/>
    <col min="12806" max="12806" width="7.140625" style="109" customWidth="1"/>
    <col min="12807" max="13057" width="9.140625" style="109"/>
    <col min="13058" max="13058" width="38.85546875" style="109" customWidth="1"/>
    <col min="13059" max="13060" width="9.140625" style="109"/>
    <col min="13061" max="13061" width="6.7109375" style="109" customWidth="1"/>
    <col min="13062" max="13062" width="7.140625" style="109" customWidth="1"/>
    <col min="13063" max="13313" width="9.140625" style="109"/>
    <col min="13314" max="13314" width="38.85546875" style="109" customWidth="1"/>
    <col min="13315" max="13316" width="9.140625" style="109"/>
    <col min="13317" max="13317" width="6.7109375" style="109" customWidth="1"/>
    <col min="13318" max="13318" width="7.140625" style="109" customWidth="1"/>
    <col min="13319" max="13569" width="9.140625" style="109"/>
    <col min="13570" max="13570" width="38.85546875" style="109" customWidth="1"/>
    <col min="13571" max="13572" width="9.140625" style="109"/>
    <col min="13573" max="13573" width="6.7109375" style="109" customWidth="1"/>
    <col min="13574" max="13574" width="7.140625" style="109" customWidth="1"/>
    <col min="13575" max="13825" width="9.140625" style="109"/>
    <col min="13826" max="13826" width="38.85546875" style="109" customWidth="1"/>
    <col min="13827" max="13828" width="9.140625" style="109"/>
    <col min="13829" max="13829" width="6.7109375" style="109" customWidth="1"/>
    <col min="13830" max="13830" width="7.140625" style="109" customWidth="1"/>
    <col min="13831" max="14081" width="9.140625" style="109"/>
    <col min="14082" max="14082" width="38.85546875" style="109" customWidth="1"/>
    <col min="14083" max="14084" width="9.140625" style="109"/>
    <col min="14085" max="14085" width="6.7109375" style="109" customWidth="1"/>
    <col min="14086" max="14086" width="7.140625" style="109" customWidth="1"/>
    <col min="14087" max="14337" width="9.140625" style="109"/>
    <col min="14338" max="14338" width="38.85546875" style="109" customWidth="1"/>
    <col min="14339" max="14340" width="9.140625" style="109"/>
    <col min="14341" max="14341" width="6.7109375" style="109" customWidth="1"/>
    <col min="14342" max="14342" width="7.140625" style="109" customWidth="1"/>
    <col min="14343" max="14593" width="9.140625" style="109"/>
    <col min="14594" max="14594" width="38.85546875" style="109" customWidth="1"/>
    <col min="14595" max="14596" width="9.140625" style="109"/>
    <col min="14597" max="14597" width="6.7109375" style="109" customWidth="1"/>
    <col min="14598" max="14598" width="7.140625" style="109" customWidth="1"/>
    <col min="14599" max="14849" width="9.140625" style="109"/>
    <col min="14850" max="14850" width="38.85546875" style="109" customWidth="1"/>
    <col min="14851" max="14852" width="9.140625" style="109"/>
    <col min="14853" max="14853" width="6.7109375" style="109" customWidth="1"/>
    <col min="14854" max="14854" width="7.140625" style="109" customWidth="1"/>
    <col min="14855" max="15105" width="9.140625" style="109"/>
    <col min="15106" max="15106" width="38.85546875" style="109" customWidth="1"/>
    <col min="15107" max="15108" width="9.140625" style="109"/>
    <col min="15109" max="15109" width="6.7109375" style="109" customWidth="1"/>
    <col min="15110" max="15110" width="7.140625" style="109" customWidth="1"/>
    <col min="15111" max="15361" width="9.140625" style="109"/>
    <col min="15362" max="15362" width="38.85546875" style="109" customWidth="1"/>
    <col min="15363" max="15364" width="9.140625" style="109"/>
    <col min="15365" max="15365" width="6.7109375" style="109" customWidth="1"/>
    <col min="15366" max="15366" width="7.140625" style="109" customWidth="1"/>
    <col min="15367" max="15617" width="9.140625" style="109"/>
    <col min="15618" max="15618" width="38.85546875" style="109" customWidth="1"/>
    <col min="15619" max="15620" width="9.140625" style="109"/>
    <col min="15621" max="15621" width="6.7109375" style="109" customWidth="1"/>
    <col min="15622" max="15622" width="7.140625" style="109" customWidth="1"/>
    <col min="15623" max="15873" width="9.140625" style="109"/>
    <col min="15874" max="15874" width="38.85546875" style="109" customWidth="1"/>
    <col min="15875" max="15876" width="9.140625" style="109"/>
    <col min="15877" max="15877" width="6.7109375" style="109" customWidth="1"/>
    <col min="15878" max="15878" width="7.140625" style="109" customWidth="1"/>
    <col min="15879" max="16129" width="9.140625" style="109"/>
    <col min="16130" max="16130" width="38.85546875" style="109" customWidth="1"/>
    <col min="16131" max="16132" width="9.140625" style="109"/>
    <col min="16133" max="16133" width="6.7109375" style="109" customWidth="1"/>
    <col min="16134" max="16134" width="7.140625" style="109" customWidth="1"/>
    <col min="16135" max="16384" width="9.140625" style="109"/>
  </cols>
  <sheetData>
    <row r="1" spans="1:8" x14ac:dyDescent="0.25">
      <c r="A1" s="108"/>
      <c r="B1" s="108"/>
      <c r="C1" s="108"/>
      <c r="D1" s="108"/>
      <c r="E1" s="108"/>
      <c r="F1" s="108"/>
      <c r="G1" s="108"/>
      <c r="H1" s="108"/>
    </row>
    <row r="2" spans="1:8" x14ac:dyDescent="0.25">
      <c r="A2" s="108"/>
      <c r="B2" s="108"/>
      <c r="C2" s="108"/>
      <c r="D2" s="108"/>
      <c r="E2" s="108"/>
      <c r="F2" s="108"/>
      <c r="G2" s="108"/>
      <c r="H2" s="108"/>
    </row>
    <row r="3" spans="1:8" x14ac:dyDescent="0.25">
      <c r="A3" s="490" t="s">
        <v>404</v>
      </c>
      <c r="B3" s="490"/>
      <c r="C3" s="490"/>
      <c r="D3" s="490"/>
      <c r="E3" s="490"/>
      <c r="F3" s="490"/>
      <c r="G3" s="490"/>
      <c r="H3" s="490"/>
    </row>
    <row r="4" spans="1:8" x14ac:dyDescent="0.25">
      <c r="A4" s="490" t="s">
        <v>735</v>
      </c>
      <c r="B4" s="490"/>
      <c r="C4" s="490"/>
      <c r="D4" s="490"/>
      <c r="E4" s="490"/>
      <c r="F4" s="490"/>
      <c r="G4" s="490"/>
      <c r="H4" s="490"/>
    </row>
    <row r="5" spans="1:8" x14ac:dyDescent="0.25">
      <c r="A5" s="110"/>
      <c r="B5" s="110"/>
      <c r="C5" s="110"/>
      <c r="D5" s="110"/>
      <c r="E5" s="110"/>
      <c r="F5" s="110"/>
      <c r="G5" s="110"/>
      <c r="H5" s="110"/>
    </row>
    <row r="6" spans="1:8" x14ac:dyDescent="0.25">
      <c r="A6" s="108"/>
      <c r="B6" s="108"/>
      <c r="C6" s="108"/>
      <c r="D6" s="108"/>
      <c r="E6" s="108"/>
      <c r="F6" s="108"/>
      <c r="G6" s="108"/>
      <c r="H6" s="108"/>
    </row>
    <row r="7" spans="1:8" x14ac:dyDescent="0.25">
      <c r="A7" s="396" t="s">
        <v>405</v>
      </c>
      <c r="B7" s="396"/>
      <c r="C7" s="396" t="s">
        <v>406</v>
      </c>
      <c r="D7" s="396" t="s">
        <v>407</v>
      </c>
      <c r="E7" s="491" t="s">
        <v>887</v>
      </c>
      <c r="F7" s="491"/>
      <c r="G7" s="491"/>
      <c r="H7" s="491"/>
    </row>
    <row r="8" spans="1:8" x14ac:dyDescent="0.25">
      <c r="A8" s="397"/>
      <c r="B8" s="396" t="s">
        <v>408</v>
      </c>
      <c r="C8" s="396" t="s">
        <v>409</v>
      </c>
      <c r="D8" s="396" t="s">
        <v>409</v>
      </c>
      <c r="E8" s="396" t="s">
        <v>378</v>
      </c>
      <c r="F8" s="396" t="s">
        <v>379</v>
      </c>
      <c r="G8" s="396" t="s">
        <v>403</v>
      </c>
      <c r="H8" s="398" t="s">
        <v>727</v>
      </c>
    </row>
    <row r="9" spans="1:8" x14ac:dyDescent="0.25">
      <c r="A9" s="397"/>
      <c r="B9" s="397"/>
      <c r="C9" s="396"/>
      <c r="D9" s="397"/>
      <c r="E9" s="397"/>
      <c r="F9" s="397"/>
      <c r="G9" s="397"/>
      <c r="H9" s="397"/>
    </row>
    <row r="10" spans="1:8" x14ac:dyDescent="0.25">
      <c r="A10" s="396" t="s">
        <v>381</v>
      </c>
      <c r="B10" s="396" t="s">
        <v>382</v>
      </c>
      <c r="C10" s="396" t="s">
        <v>383</v>
      </c>
      <c r="D10" s="396" t="s">
        <v>384</v>
      </c>
      <c r="E10" s="396" t="s">
        <v>385</v>
      </c>
      <c r="F10" s="396" t="s">
        <v>386</v>
      </c>
      <c r="G10" s="396" t="s">
        <v>387</v>
      </c>
      <c r="H10" s="396" t="s">
        <v>388</v>
      </c>
    </row>
    <row r="11" spans="1:8" x14ac:dyDescent="0.25">
      <c r="A11" s="396"/>
      <c r="B11" s="396" t="s">
        <v>410</v>
      </c>
      <c r="C11" s="396"/>
      <c r="D11" s="396"/>
      <c r="E11" s="396"/>
      <c r="F11" s="396"/>
      <c r="G11" s="396"/>
      <c r="H11" s="396"/>
    </row>
    <row r="12" spans="1:8" x14ac:dyDescent="0.25">
      <c r="A12" s="396" t="s">
        <v>381</v>
      </c>
      <c r="B12" s="399" t="s">
        <v>411</v>
      </c>
      <c r="C12" s="400"/>
      <c r="D12" s="400"/>
      <c r="E12" s="401"/>
      <c r="F12" s="401"/>
      <c r="G12" s="401"/>
      <c r="H12" s="401"/>
    </row>
    <row r="13" spans="1:8" x14ac:dyDescent="0.25">
      <c r="A13" s="396" t="s">
        <v>382</v>
      </c>
      <c r="B13" s="401"/>
      <c r="C13" s="401"/>
      <c r="D13" s="401"/>
      <c r="E13" s="401"/>
      <c r="F13" s="401"/>
      <c r="G13" s="401"/>
      <c r="H13" s="401"/>
    </row>
    <row r="14" spans="1:8" x14ac:dyDescent="0.25">
      <c r="A14" s="396" t="s">
        <v>383</v>
      </c>
      <c r="B14" s="402" t="s">
        <v>412</v>
      </c>
      <c r="C14" s="401"/>
      <c r="D14" s="401"/>
      <c r="E14" s="401"/>
      <c r="F14" s="401"/>
      <c r="G14" s="401"/>
      <c r="H14" s="401"/>
    </row>
    <row r="15" spans="1:8" x14ac:dyDescent="0.25">
      <c r="A15" s="396" t="s">
        <v>384</v>
      </c>
      <c r="B15" s="401"/>
      <c r="C15" s="401"/>
      <c r="D15" s="401"/>
      <c r="E15" s="401"/>
      <c r="F15" s="401"/>
      <c r="G15" s="401"/>
      <c r="H15" s="401"/>
    </row>
    <row r="16" spans="1:8" x14ac:dyDescent="0.25">
      <c r="A16" s="396" t="s">
        <v>385</v>
      </c>
      <c r="B16" s="402" t="s">
        <v>413</v>
      </c>
      <c r="C16" s="401"/>
      <c r="D16" s="401"/>
      <c r="E16" s="401"/>
      <c r="F16" s="401"/>
      <c r="G16" s="401"/>
      <c r="H16" s="401"/>
    </row>
    <row r="17" spans="1:8" ht="31.5" x14ac:dyDescent="0.25">
      <c r="A17" s="396" t="s">
        <v>386</v>
      </c>
      <c r="B17" s="399" t="s">
        <v>414</v>
      </c>
      <c r="C17" s="400"/>
      <c r="D17" s="400"/>
      <c r="E17" s="403">
        <f>E19+E21</f>
        <v>0</v>
      </c>
      <c r="F17" s="403">
        <f>F19+F21</f>
        <v>0</v>
      </c>
      <c r="G17" s="403">
        <f>G19+G21</f>
        <v>0</v>
      </c>
      <c r="H17" s="403">
        <f>H19+H21</f>
        <v>0</v>
      </c>
    </row>
    <row r="18" spans="1:8" x14ac:dyDescent="0.25">
      <c r="A18" s="396" t="s">
        <v>387</v>
      </c>
      <c r="B18" s="401"/>
      <c r="C18" s="401"/>
      <c r="D18" s="401"/>
      <c r="E18" s="404">
        <v>0</v>
      </c>
      <c r="F18" s="404"/>
      <c r="G18" s="404"/>
      <c r="H18" s="404"/>
    </row>
    <row r="19" spans="1:8" x14ac:dyDescent="0.25">
      <c r="A19" s="396" t="s">
        <v>388</v>
      </c>
      <c r="B19" s="402" t="s">
        <v>415</v>
      </c>
      <c r="C19" s="401"/>
      <c r="D19" s="401"/>
      <c r="E19" s="403">
        <f>SUM(E18:E18)</f>
        <v>0</v>
      </c>
      <c r="F19" s="403">
        <f>SUM(F18:F18)</f>
        <v>0</v>
      </c>
      <c r="G19" s="403">
        <f>SUM(G18:G18)</f>
        <v>0</v>
      </c>
      <c r="H19" s="403">
        <f>SUM(H18:H18)</f>
        <v>0</v>
      </c>
    </row>
    <row r="20" spans="1:8" x14ac:dyDescent="0.25">
      <c r="A20" s="396" t="s">
        <v>389</v>
      </c>
      <c r="B20" s="401"/>
      <c r="C20" s="401"/>
      <c r="D20" s="401"/>
      <c r="E20" s="404">
        <v>0</v>
      </c>
      <c r="F20" s="404"/>
      <c r="G20" s="404"/>
      <c r="H20" s="404"/>
    </row>
    <row r="21" spans="1:8" x14ac:dyDescent="0.25">
      <c r="A21" s="396" t="s">
        <v>390</v>
      </c>
      <c r="B21" s="402" t="s">
        <v>416</v>
      </c>
      <c r="C21" s="401"/>
      <c r="D21" s="401"/>
      <c r="E21" s="403">
        <f>SUM(E20:E20)</f>
        <v>0</v>
      </c>
      <c r="F21" s="403">
        <f>SUM(F20:F20)</f>
        <v>0</v>
      </c>
      <c r="G21" s="403">
        <f>SUM(G20:G20)</f>
        <v>0</v>
      </c>
      <c r="H21" s="403">
        <f>SUM(H20:H20)</f>
        <v>0</v>
      </c>
    </row>
    <row r="22" spans="1:8" x14ac:dyDescent="0.25">
      <c r="A22" s="396" t="s">
        <v>391</v>
      </c>
      <c r="B22" s="405" t="s">
        <v>417</v>
      </c>
      <c r="C22" s="400"/>
      <c r="D22" s="400"/>
      <c r="E22" s="403">
        <f>E17+E12</f>
        <v>0</v>
      </c>
      <c r="F22" s="403">
        <f>F17+F12</f>
        <v>0</v>
      </c>
      <c r="G22" s="403">
        <f>G17+G12</f>
        <v>0</v>
      </c>
      <c r="H22" s="403">
        <f>H17+H12</f>
        <v>0</v>
      </c>
    </row>
    <row r="23" spans="1:8" x14ac:dyDescent="0.25">
      <c r="A23" s="396" t="s">
        <v>392</v>
      </c>
      <c r="B23" s="396" t="s">
        <v>418</v>
      </c>
      <c r="C23" s="396"/>
      <c r="D23" s="396"/>
      <c r="E23" s="396"/>
      <c r="F23" s="396"/>
      <c r="G23" s="396"/>
      <c r="H23" s="396"/>
    </row>
    <row r="24" spans="1:8" x14ac:dyDescent="0.25">
      <c r="A24" s="396" t="s">
        <v>419</v>
      </c>
      <c r="B24" s="399" t="s">
        <v>411</v>
      </c>
      <c r="C24" s="400"/>
      <c r="D24" s="400"/>
      <c r="E24" s="401"/>
      <c r="F24" s="401"/>
      <c r="G24" s="401"/>
      <c r="H24" s="401"/>
    </row>
    <row r="25" spans="1:8" x14ac:dyDescent="0.25">
      <c r="A25" s="396" t="s">
        <v>420</v>
      </c>
      <c r="B25" s="401"/>
      <c r="C25" s="401"/>
      <c r="D25" s="401"/>
      <c r="E25" s="401"/>
      <c r="F25" s="401"/>
      <c r="G25" s="401"/>
      <c r="H25" s="401"/>
    </row>
    <row r="26" spans="1:8" x14ac:dyDescent="0.25">
      <c r="A26" s="396" t="s">
        <v>421</v>
      </c>
      <c r="B26" s="402" t="s">
        <v>412</v>
      </c>
      <c r="C26" s="401"/>
      <c r="D26" s="401"/>
      <c r="E26" s="401"/>
      <c r="F26" s="401"/>
      <c r="G26" s="401"/>
      <c r="H26" s="401"/>
    </row>
    <row r="27" spans="1:8" x14ac:dyDescent="0.25">
      <c r="A27" s="396" t="s">
        <v>422</v>
      </c>
      <c r="B27" s="401"/>
      <c r="C27" s="401"/>
      <c r="D27" s="401"/>
      <c r="E27" s="401"/>
      <c r="F27" s="401"/>
      <c r="G27" s="401"/>
      <c r="H27" s="401"/>
    </row>
    <row r="28" spans="1:8" x14ac:dyDescent="0.25">
      <c r="A28" s="396" t="s">
        <v>423</v>
      </c>
      <c r="B28" s="402" t="s">
        <v>413</v>
      </c>
      <c r="C28" s="401"/>
      <c r="D28" s="401"/>
      <c r="E28" s="401"/>
      <c r="F28" s="401"/>
      <c r="G28" s="401"/>
      <c r="H28" s="401"/>
    </row>
    <row r="29" spans="1:8" ht="31.5" x14ac:dyDescent="0.25">
      <c r="A29" s="396" t="s">
        <v>424</v>
      </c>
      <c r="B29" s="399" t="s">
        <v>414</v>
      </c>
      <c r="C29" s="400"/>
      <c r="D29" s="400"/>
      <c r="E29" s="403"/>
      <c r="F29" s="403"/>
      <c r="G29" s="403"/>
      <c r="H29" s="403"/>
    </row>
    <row r="30" spans="1:8" x14ac:dyDescent="0.25">
      <c r="A30" s="396" t="s">
        <v>425</v>
      </c>
      <c r="B30" s="401"/>
      <c r="C30" s="401"/>
      <c r="D30" s="401"/>
      <c r="E30" s="404"/>
      <c r="F30" s="404"/>
      <c r="G30" s="404"/>
      <c r="H30" s="404"/>
    </row>
    <row r="31" spans="1:8" x14ac:dyDescent="0.25">
      <c r="A31" s="396" t="s">
        <v>426</v>
      </c>
      <c r="B31" s="401"/>
      <c r="C31" s="401"/>
      <c r="D31" s="401"/>
      <c r="E31" s="404"/>
      <c r="F31" s="404"/>
      <c r="G31" s="404"/>
      <c r="H31" s="404"/>
    </row>
    <row r="32" spans="1:8" x14ac:dyDescent="0.25">
      <c r="A32" s="396" t="s">
        <v>427</v>
      </c>
      <c r="B32" s="401"/>
      <c r="C32" s="401"/>
      <c r="D32" s="401"/>
      <c r="E32" s="404"/>
      <c r="F32" s="404"/>
      <c r="G32" s="404"/>
      <c r="H32" s="404"/>
    </row>
    <row r="33" spans="1:8" x14ac:dyDescent="0.25">
      <c r="A33" s="396" t="s">
        <v>428</v>
      </c>
      <c r="B33" s="402" t="s">
        <v>412</v>
      </c>
      <c r="C33" s="401"/>
      <c r="D33" s="401"/>
      <c r="E33" s="404"/>
      <c r="F33" s="404"/>
      <c r="G33" s="404"/>
      <c r="H33" s="404"/>
    </row>
    <row r="34" spans="1:8" x14ac:dyDescent="0.25">
      <c r="A34" s="396" t="s">
        <v>429</v>
      </c>
      <c r="B34" s="401"/>
      <c r="C34" s="401"/>
      <c r="D34" s="401"/>
      <c r="E34" s="404"/>
      <c r="F34" s="404"/>
      <c r="G34" s="404"/>
      <c r="H34" s="404"/>
    </row>
    <row r="35" spans="1:8" x14ac:dyDescent="0.25">
      <c r="A35" s="396" t="s">
        <v>430</v>
      </c>
      <c r="B35" s="401"/>
      <c r="C35" s="401"/>
      <c r="D35" s="401"/>
      <c r="E35" s="404"/>
      <c r="F35" s="404"/>
      <c r="G35" s="404"/>
      <c r="H35" s="404"/>
    </row>
    <row r="36" spans="1:8" x14ac:dyDescent="0.25">
      <c r="A36" s="396" t="s">
        <v>431</v>
      </c>
      <c r="B36" s="401"/>
      <c r="C36" s="401"/>
      <c r="D36" s="401"/>
      <c r="E36" s="404"/>
      <c r="F36" s="404"/>
      <c r="G36" s="404"/>
      <c r="H36" s="404"/>
    </row>
    <row r="37" spans="1:8" x14ac:dyDescent="0.25">
      <c r="A37" s="396" t="s">
        <v>432</v>
      </c>
      <c r="B37" s="402" t="s">
        <v>413</v>
      </c>
      <c r="C37" s="401"/>
      <c r="D37" s="401"/>
      <c r="E37" s="404"/>
      <c r="F37" s="404"/>
      <c r="G37" s="404"/>
      <c r="H37" s="404"/>
    </row>
    <row r="38" spans="1:8" x14ac:dyDescent="0.25">
      <c r="A38" s="396" t="s">
        <v>433</v>
      </c>
      <c r="B38" s="405" t="s">
        <v>434</v>
      </c>
      <c r="C38" s="400"/>
      <c r="D38" s="400"/>
      <c r="E38" s="403"/>
      <c r="F38" s="403"/>
      <c r="G38" s="403"/>
      <c r="H38" s="403"/>
    </row>
    <row r="39" spans="1:8" x14ac:dyDescent="0.25">
      <c r="A39" s="396" t="s">
        <v>435</v>
      </c>
      <c r="B39" s="405" t="s">
        <v>436</v>
      </c>
      <c r="C39" s="401"/>
      <c r="D39" s="401"/>
      <c r="E39" s="403">
        <f>E22+E38</f>
        <v>0</v>
      </c>
      <c r="F39" s="403">
        <f>F22+F38</f>
        <v>0</v>
      </c>
      <c r="G39" s="403">
        <f>G22+G38</f>
        <v>0</v>
      </c>
      <c r="H39" s="403">
        <f>H22+H38</f>
        <v>0</v>
      </c>
    </row>
  </sheetData>
  <mergeCells count="3">
    <mergeCell ref="A3:H3"/>
    <mergeCell ref="A4:H4"/>
    <mergeCell ref="E7:H7"/>
  </mergeCells>
  <printOptions horizontalCentered="1"/>
  <pageMargins left="0.31496062992125984" right="0.31496062992125984" top="0.94488188976377963" bottom="0.74803149606299213" header="0.31496062992125984" footer="0.31496062992125984"/>
  <pageSetup paperSize="9" orientation="portrait" r:id="rId1"/>
  <headerFooter>
    <oddHeader>&amp;L&amp;"Times New Roman,Normál"&amp;12Vászoly Község 
Önkormányzata &amp;C&amp;"Times New Roman,Normál"&amp;12 
12.sz.melléklet
az önkormányzat 2018. évi költségvetési gazdálkodási beszámolójáról szóló
4/2019. (V. 29.) önkormányzati rendeletéhez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F23"/>
  <sheetViews>
    <sheetView view="pageLayout" zoomScaleNormal="100" workbookViewId="0">
      <selection activeCell="A4" sqref="A4:E4"/>
    </sheetView>
  </sheetViews>
  <sheetFormatPr defaultRowHeight="15.75" x14ac:dyDescent="0.25"/>
  <cols>
    <col min="1" max="1" width="4.85546875" style="111" customWidth="1"/>
    <col min="2" max="2" width="25.42578125" style="111" customWidth="1"/>
    <col min="3" max="3" width="20.85546875" style="111" customWidth="1"/>
    <col min="4" max="4" width="18.42578125" style="111" bestFit="1" customWidth="1"/>
    <col min="5" max="5" width="17.28515625" style="111" bestFit="1" customWidth="1"/>
    <col min="6" max="6" width="18.42578125" style="111" bestFit="1" customWidth="1"/>
    <col min="7" max="257" width="9.140625" style="111"/>
    <col min="258" max="258" width="25.42578125" style="111" customWidth="1"/>
    <col min="259" max="259" width="20.85546875" style="111" customWidth="1"/>
    <col min="260" max="260" width="17.28515625" style="111" bestFit="1" customWidth="1"/>
    <col min="261" max="261" width="13.85546875" style="111" bestFit="1" customWidth="1"/>
    <col min="262" max="513" width="9.140625" style="111"/>
    <col min="514" max="514" width="25.42578125" style="111" customWidth="1"/>
    <col min="515" max="515" width="20.85546875" style="111" customWidth="1"/>
    <col min="516" max="516" width="17.28515625" style="111" bestFit="1" customWidth="1"/>
    <col min="517" max="517" width="13.85546875" style="111" bestFit="1" customWidth="1"/>
    <col min="518" max="769" width="9.140625" style="111"/>
    <col min="770" max="770" width="25.42578125" style="111" customWidth="1"/>
    <col min="771" max="771" width="20.85546875" style="111" customWidth="1"/>
    <col min="772" max="772" width="17.28515625" style="111" bestFit="1" customWidth="1"/>
    <col min="773" max="773" width="13.85546875" style="111" bestFit="1" customWidth="1"/>
    <col min="774" max="1025" width="9.140625" style="111"/>
    <col min="1026" max="1026" width="25.42578125" style="111" customWidth="1"/>
    <col min="1027" max="1027" width="20.85546875" style="111" customWidth="1"/>
    <col min="1028" max="1028" width="17.28515625" style="111" bestFit="1" customWidth="1"/>
    <col min="1029" max="1029" width="13.85546875" style="111" bestFit="1" customWidth="1"/>
    <col min="1030" max="1281" width="9.140625" style="111"/>
    <col min="1282" max="1282" width="25.42578125" style="111" customWidth="1"/>
    <col min="1283" max="1283" width="20.85546875" style="111" customWidth="1"/>
    <col min="1284" max="1284" width="17.28515625" style="111" bestFit="1" customWidth="1"/>
    <col min="1285" max="1285" width="13.85546875" style="111" bestFit="1" customWidth="1"/>
    <col min="1286" max="1537" width="9.140625" style="111"/>
    <col min="1538" max="1538" width="25.42578125" style="111" customWidth="1"/>
    <col min="1539" max="1539" width="20.85546875" style="111" customWidth="1"/>
    <col min="1540" max="1540" width="17.28515625" style="111" bestFit="1" customWidth="1"/>
    <col min="1541" max="1541" width="13.85546875" style="111" bestFit="1" customWidth="1"/>
    <col min="1542" max="1793" width="9.140625" style="111"/>
    <col min="1794" max="1794" width="25.42578125" style="111" customWidth="1"/>
    <col min="1795" max="1795" width="20.85546875" style="111" customWidth="1"/>
    <col min="1796" max="1796" width="17.28515625" style="111" bestFit="1" customWidth="1"/>
    <col min="1797" max="1797" width="13.85546875" style="111" bestFit="1" customWidth="1"/>
    <col min="1798" max="2049" width="9.140625" style="111"/>
    <col min="2050" max="2050" width="25.42578125" style="111" customWidth="1"/>
    <col min="2051" max="2051" width="20.85546875" style="111" customWidth="1"/>
    <col min="2052" max="2052" width="17.28515625" style="111" bestFit="1" customWidth="1"/>
    <col min="2053" max="2053" width="13.85546875" style="111" bestFit="1" customWidth="1"/>
    <col min="2054" max="2305" width="9.140625" style="111"/>
    <col min="2306" max="2306" width="25.42578125" style="111" customWidth="1"/>
    <col min="2307" max="2307" width="20.85546875" style="111" customWidth="1"/>
    <col min="2308" max="2308" width="17.28515625" style="111" bestFit="1" customWidth="1"/>
    <col min="2309" max="2309" width="13.85546875" style="111" bestFit="1" customWidth="1"/>
    <col min="2310" max="2561" width="9.140625" style="111"/>
    <col min="2562" max="2562" width="25.42578125" style="111" customWidth="1"/>
    <col min="2563" max="2563" width="20.85546875" style="111" customWidth="1"/>
    <col min="2564" max="2564" width="17.28515625" style="111" bestFit="1" customWidth="1"/>
    <col min="2565" max="2565" width="13.85546875" style="111" bestFit="1" customWidth="1"/>
    <col min="2566" max="2817" width="9.140625" style="111"/>
    <col min="2818" max="2818" width="25.42578125" style="111" customWidth="1"/>
    <col min="2819" max="2819" width="20.85546875" style="111" customWidth="1"/>
    <col min="2820" max="2820" width="17.28515625" style="111" bestFit="1" customWidth="1"/>
    <col min="2821" max="2821" width="13.85546875" style="111" bestFit="1" customWidth="1"/>
    <col min="2822" max="3073" width="9.140625" style="111"/>
    <col min="3074" max="3074" width="25.42578125" style="111" customWidth="1"/>
    <col min="3075" max="3075" width="20.85546875" style="111" customWidth="1"/>
    <col min="3076" max="3076" width="17.28515625" style="111" bestFit="1" customWidth="1"/>
    <col min="3077" max="3077" width="13.85546875" style="111" bestFit="1" customWidth="1"/>
    <col min="3078" max="3329" width="9.140625" style="111"/>
    <col min="3330" max="3330" width="25.42578125" style="111" customWidth="1"/>
    <col min="3331" max="3331" width="20.85546875" style="111" customWidth="1"/>
    <col min="3332" max="3332" width="17.28515625" style="111" bestFit="1" customWidth="1"/>
    <col min="3333" max="3333" width="13.85546875" style="111" bestFit="1" customWidth="1"/>
    <col min="3334" max="3585" width="9.140625" style="111"/>
    <col min="3586" max="3586" width="25.42578125" style="111" customWidth="1"/>
    <col min="3587" max="3587" width="20.85546875" style="111" customWidth="1"/>
    <col min="3588" max="3588" width="17.28515625" style="111" bestFit="1" customWidth="1"/>
    <col min="3589" max="3589" width="13.85546875" style="111" bestFit="1" customWidth="1"/>
    <col min="3590" max="3841" width="9.140625" style="111"/>
    <col min="3842" max="3842" width="25.42578125" style="111" customWidth="1"/>
    <col min="3843" max="3843" width="20.85546875" style="111" customWidth="1"/>
    <col min="3844" max="3844" width="17.28515625" style="111" bestFit="1" customWidth="1"/>
    <col min="3845" max="3845" width="13.85546875" style="111" bestFit="1" customWidth="1"/>
    <col min="3846" max="4097" width="9.140625" style="111"/>
    <col min="4098" max="4098" width="25.42578125" style="111" customWidth="1"/>
    <col min="4099" max="4099" width="20.85546875" style="111" customWidth="1"/>
    <col min="4100" max="4100" width="17.28515625" style="111" bestFit="1" customWidth="1"/>
    <col min="4101" max="4101" width="13.85546875" style="111" bestFit="1" customWidth="1"/>
    <col min="4102" max="4353" width="9.140625" style="111"/>
    <col min="4354" max="4354" width="25.42578125" style="111" customWidth="1"/>
    <col min="4355" max="4355" width="20.85546875" style="111" customWidth="1"/>
    <col min="4356" max="4356" width="17.28515625" style="111" bestFit="1" customWidth="1"/>
    <col min="4357" max="4357" width="13.85546875" style="111" bestFit="1" customWidth="1"/>
    <col min="4358" max="4609" width="9.140625" style="111"/>
    <col min="4610" max="4610" width="25.42578125" style="111" customWidth="1"/>
    <col min="4611" max="4611" width="20.85546875" style="111" customWidth="1"/>
    <col min="4612" max="4612" width="17.28515625" style="111" bestFit="1" customWidth="1"/>
    <col min="4613" max="4613" width="13.85546875" style="111" bestFit="1" customWidth="1"/>
    <col min="4614" max="4865" width="9.140625" style="111"/>
    <col min="4866" max="4866" width="25.42578125" style="111" customWidth="1"/>
    <col min="4867" max="4867" width="20.85546875" style="111" customWidth="1"/>
    <col min="4868" max="4868" width="17.28515625" style="111" bestFit="1" customWidth="1"/>
    <col min="4869" max="4869" width="13.85546875" style="111" bestFit="1" customWidth="1"/>
    <col min="4870" max="5121" width="9.140625" style="111"/>
    <col min="5122" max="5122" width="25.42578125" style="111" customWidth="1"/>
    <col min="5123" max="5123" width="20.85546875" style="111" customWidth="1"/>
    <col min="5124" max="5124" width="17.28515625" style="111" bestFit="1" customWidth="1"/>
    <col min="5125" max="5125" width="13.85546875" style="111" bestFit="1" customWidth="1"/>
    <col min="5126" max="5377" width="9.140625" style="111"/>
    <col min="5378" max="5378" width="25.42578125" style="111" customWidth="1"/>
    <col min="5379" max="5379" width="20.85546875" style="111" customWidth="1"/>
    <col min="5380" max="5380" width="17.28515625" style="111" bestFit="1" customWidth="1"/>
    <col min="5381" max="5381" width="13.85546875" style="111" bestFit="1" customWidth="1"/>
    <col min="5382" max="5633" width="9.140625" style="111"/>
    <col min="5634" max="5634" width="25.42578125" style="111" customWidth="1"/>
    <col min="5635" max="5635" width="20.85546875" style="111" customWidth="1"/>
    <col min="5636" max="5636" width="17.28515625" style="111" bestFit="1" customWidth="1"/>
    <col min="5637" max="5637" width="13.85546875" style="111" bestFit="1" customWidth="1"/>
    <col min="5638" max="5889" width="9.140625" style="111"/>
    <col min="5890" max="5890" width="25.42578125" style="111" customWidth="1"/>
    <col min="5891" max="5891" width="20.85546875" style="111" customWidth="1"/>
    <col min="5892" max="5892" width="17.28515625" style="111" bestFit="1" customWidth="1"/>
    <col min="5893" max="5893" width="13.85546875" style="111" bestFit="1" customWidth="1"/>
    <col min="5894" max="6145" width="9.140625" style="111"/>
    <col min="6146" max="6146" width="25.42578125" style="111" customWidth="1"/>
    <col min="6147" max="6147" width="20.85546875" style="111" customWidth="1"/>
    <col min="6148" max="6148" width="17.28515625" style="111" bestFit="1" customWidth="1"/>
    <col min="6149" max="6149" width="13.85546875" style="111" bestFit="1" customWidth="1"/>
    <col min="6150" max="6401" width="9.140625" style="111"/>
    <col min="6402" max="6402" width="25.42578125" style="111" customWidth="1"/>
    <col min="6403" max="6403" width="20.85546875" style="111" customWidth="1"/>
    <col min="6404" max="6404" width="17.28515625" style="111" bestFit="1" customWidth="1"/>
    <col min="6405" max="6405" width="13.85546875" style="111" bestFit="1" customWidth="1"/>
    <col min="6406" max="6657" width="9.140625" style="111"/>
    <col min="6658" max="6658" width="25.42578125" style="111" customWidth="1"/>
    <col min="6659" max="6659" width="20.85546875" style="111" customWidth="1"/>
    <col min="6660" max="6660" width="17.28515625" style="111" bestFit="1" customWidth="1"/>
    <col min="6661" max="6661" width="13.85546875" style="111" bestFit="1" customWidth="1"/>
    <col min="6662" max="6913" width="9.140625" style="111"/>
    <col min="6914" max="6914" width="25.42578125" style="111" customWidth="1"/>
    <col min="6915" max="6915" width="20.85546875" style="111" customWidth="1"/>
    <col min="6916" max="6916" width="17.28515625" style="111" bestFit="1" customWidth="1"/>
    <col min="6917" max="6917" width="13.85546875" style="111" bestFit="1" customWidth="1"/>
    <col min="6918" max="7169" width="9.140625" style="111"/>
    <col min="7170" max="7170" width="25.42578125" style="111" customWidth="1"/>
    <col min="7171" max="7171" width="20.85546875" style="111" customWidth="1"/>
    <col min="7172" max="7172" width="17.28515625" style="111" bestFit="1" customWidth="1"/>
    <col min="7173" max="7173" width="13.85546875" style="111" bestFit="1" customWidth="1"/>
    <col min="7174" max="7425" width="9.140625" style="111"/>
    <col min="7426" max="7426" width="25.42578125" style="111" customWidth="1"/>
    <col min="7427" max="7427" width="20.85546875" style="111" customWidth="1"/>
    <col min="7428" max="7428" width="17.28515625" style="111" bestFit="1" customWidth="1"/>
    <col min="7429" max="7429" width="13.85546875" style="111" bestFit="1" customWidth="1"/>
    <col min="7430" max="7681" width="9.140625" style="111"/>
    <col min="7682" max="7682" width="25.42578125" style="111" customWidth="1"/>
    <col min="7683" max="7683" width="20.85546875" style="111" customWidth="1"/>
    <col min="7684" max="7684" width="17.28515625" style="111" bestFit="1" customWidth="1"/>
    <col min="7685" max="7685" width="13.85546875" style="111" bestFit="1" customWidth="1"/>
    <col min="7686" max="7937" width="9.140625" style="111"/>
    <col min="7938" max="7938" width="25.42578125" style="111" customWidth="1"/>
    <col min="7939" max="7939" width="20.85546875" style="111" customWidth="1"/>
    <col min="7940" max="7940" width="17.28515625" style="111" bestFit="1" customWidth="1"/>
    <col min="7941" max="7941" width="13.85546875" style="111" bestFit="1" customWidth="1"/>
    <col min="7942" max="8193" width="9.140625" style="111"/>
    <col min="8194" max="8194" width="25.42578125" style="111" customWidth="1"/>
    <col min="8195" max="8195" width="20.85546875" style="111" customWidth="1"/>
    <col min="8196" max="8196" width="17.28515625" style="111" bestFit="1" customWidth="1"/>
    <col min="8197" max="8197" width="13.85546875" style="111" bestFit="1" customWidth="1"/>
    <col min="8198" max="8449" width="9.140625" style="111"/>
    <col min="8450" max="8450" width="25.42578125" style="111" customWidth="1"/>
    <col min="8451" max="8451" width="20.85546875" style="111" customWidth="1"/>
    <col min="8452" max="8452" width="17.28515625" style="111" bestFit="1" customWidth="1"/>
    <col min="8453" max="8453" width="13.85546875" style="111" bestFit="1" customWidth="1"/>
    <col min="8454" max="8705" width="9.140625" style="111"/>
    <col min="8706" max="8706" width="25.42578125" style="111" customWidth="1"/>
    <col min="8707" max="8707" width="20.85546875" style="111" customWidth="1"/>
    <col min="8708" max="8708" width="17.28515625" style="111" bestFit="1" customWidth="1"/>
    <col min="8709" max="8709" width="13.85546875" style="111" bestFit="1" customWidth="1"/>
    <col min="8710" max="8961" width="9.140625" style="111"/>
    <col min="8962" max="8962" width="25.42578125" style="111" customWidth="1"/>
    <col min="8963" max="8963" width="20.85546875" style="111" customWidth="1"/>
    <col min="8964" max="8964" width="17.28515625" style="111" bestFit="1" customWidth="1"/>
    <col min="8965" max="8965" width="13.85546875" style="111" bestFit="1" customWidth="1"/>
    <col min="8966" max="9217" width="9.140625" style="111"/>
    <col min="9218" max="9218" width="25.42578125" style="111" customWidth="1"/>
    <col min="9219" max="9219" width="20.85546875" style="111" customWidth="1"/>
    <col min="9220" max="9220" width="17.28515625" style="111" bestFit="1" customWidth="1"/>
    <col min="9221" max="9221" width="13.85546875" style="111" bestFit="1" customWidth="1"/>
    <col min="9222" max="9473" width="9.140625" style="111"/>
    <col min="9474" max="9474" width="25.42578125" style="111" customWidth="1"/>
    <col min="9475" max="9475" width="20.85546875" style="111" customWidth="1"/>
    <col min="9476" max="9476" width="17.28515625" style="111" bestFit="1" customWidth="1"/>
    <col min="9477" max="9477" width="13.85546875" style="111" bestFit="1" customWidth="1"/>
    <col min="9478" max="9729" width="9.140625" style="111"/>
    <col min="9730" max="9730" width="25.42578125" style="111" customWidth="1"/>
    <col min="9731" max="9731" width="20.85546875" style="111" customWidth="1"/>
    <col min="9732" max="9732" width="17.28515625" style="111" bestFit="1" customWidth="1"/>
    <col min="9733" max="9733" width="13.85546875" style="111" bestFit="1" customWidth="1"/>
    <col min="9734" max="9985" width="9.140625" style="111"/>
    <col min="9986" max="9986" width="25.42578125" style="111" customWidth="1"/>
    <col min="9987" max="9987" width="20.85546875" style="111" customWidth="1"/>
    <col min="9988" max="9988" width="17.28515625" style="111" bestFit="1" customWidth="1"/>
    <col min="9989" max="9989" width="13.85546875" style="111" bestFit="1" customWidth="1"/>
    <col min="9990" max="10241" width="9.140625" style="111"/>
    <col min="10242" max="10242" width="25.42578125" style="111" customWidth="1"/>
    <col min="10243" max="10243" width="20.85546875" style="111" customWidth="1"/>
    <col min="10244" max="10244" width="17.28515625" style="111" bestFit="1" customWidth="1"/>
    <col min="10245" max="10245" width="13.85546875" style="111" bestFit="1" customWidth="1"/>
    <col min="10246" max="10497" width="9.140625" style="111"/>
    <col min="10498" max="10498" width="25.42578125" style="111" customWidth="1"/>
    <col min="10499" max="10499" width="20.85546875" style="111" customWidth="1"/>
    <col min="10500" max="10500" width="17.28515625" style="111" bestFit="1" customWidth="1"/>
    <col min="10501" max="10501" width="13.85546875" style="111" bestFit="1" customWidth="1"/>
    <col min="10502" max="10753" width="9.140625" style="111"/>
    <col min="10754" max="10754" width="25.42578125" style="111" customWidth="1"/>
    <col min="10755" max="10755" width="20.85546875" style="111" customWidth="1"/>
    <col min="10756" max="10756" width="17.28515625" style="111" bestFit="1" customWidth="1"/>
    <col min="10757" max="10757" width="13.85546875" style="111" bestFit="1" customWidth="1"/>
    <col min="10758" max="11009" width="9.140625" style="111"/>
    <col min="11010" max="11010" width="25.42578125" style="111" customWidth="1"/>
    <col min="11011" max="11011" width="20.85546875" style="111" customWidth="1"/>
    <col min="11012" max="11012" width="17.28515625" style="111" bestFit="1" customWidth="1"/>
    <col min="11013" max="11013" width="13.85546875" style="111" bestFit="1" customWidth="1"/>
    <col min="11014" max="11265" width="9.140625" style="111"/>
    <col min="11266" max="11266" width="25.42578125" style="111" customWidth="1"/>
    <col min="11267" max="11267" width="20.85546875" style="111" customWidth="1"/>
    <col min="11268" max="11268" width="17.28515625" style="111" bestFit="1" customWidth="1"/>
    <col min="11269" max="11269" width="13.85546875" style="111" bestFit="1" customWidth="1"/>
    <col min="11270" max="11521" width="9.140625" style="111"/>
    <col min="11522" max="11522" width="25.42578125" style="111" customWidth="1"/>
    <col min="11523" max="11523" width="20.85546875" style="111" customWidth="1"/>
    <col min="11524" max="11524" width="17.28515625" style="111" bestFit="1" customWidth="1"/>
    <col min="11525" max="11525" width="13.85546875" style="111" bestFit="1" customWidth="1"/>
    <col min="11526" max="11777" width="9.140625" style="111"/>
    <col min="11778" max="11778" width="25.42578125" style="111" customWidth="1"/>
    <col min="11779" max="11779" width="20.85546875" style="111" customWidth="1"/>
    <col min="11780" max="11780" width="17.28515625" style="111" bestFit="1" customWidth="1"/>
    <col min="11781" max="11781" width="13.85546875" style="111" bestFit="1" customWidth="1"/>
    <col min="11782" max="12033" width="9.140625" style="111"/>
    <col min="12034" max="12034" width="25.42578125" style="111" customWidth="1"/>
    <col min="12035" max="12035" width="20.85546875" style="111" customWidth="1"/>
    <col min="12036" max="12036" width="17.28515625" style="111" bestFit="1" customWidth="1"/>
    <col min="12037" max="12037" width="13.85546875" style="111" bestFit="1" customWidth="1"/>
    <col min="12038" max="12289" width="9.140625" style="111"/>
    <col min="12290" max="12290" width="25.42578125" style="111" customWidth="1"/>
    <col min="12291" max="12291" width="20.85546875" style="111" customWidth="1"/>
    <col min="12292" max="12292" width="17.28515625" style="111" bestFit="1" customWidth="1"/>
    <col min="12293" max="12293" width="13.85546875" style="111" bestFit="1" customWidth="1"/>
    <col min="12294" max="12545" width="9.140625" style="111"/>
    <col min="12546" max="12546" width="25.42578125" style="111" customWidth="1"/>
    <col min="12547" max="12547" width="20.85546875" style="111" customWidth="1"/>
    <col min="12548" max="12548" width="17.28515625" style="111" bestFit="1" customWidth="1"/>
    <col min="12549" max="12549" width="13.85546875" style="111" bestFit="1" customWidth="1"/>
    <col min="12550" max="12801" width="9.140625" style="111"/>
    <col min="12802" max="12802" width="25.42578125" style="111" customWidth="1"/>
    <col min="12803" max="12803" width="20.85546875" style="111" customWidth="1"/>
    <col min="12804" max="12804" width="17.28515625" style="111" bestFit="1" customWidth="1"/>
    <col min="12805" max="12805" width="13.85546875" style="111" bestFit="1" customWidth="1"/>
    <col min="12806" max="13057" width="9.140625" style="111"/>
    <col min="13058" max="13058" width="25.42578125" style="111" customWidth="1"/>
    <col min="13059" max="13059" width="20.85546875" style="111" customWidth="1"/>
    <col min="13060" max="13060" width="17.28515625" style="111" bestFit="1" customWidth="1"/>
    <col min="13061" max="13061" width="13.85546875" style="111" bestFit="1" customWidth="1"/>
    <col min="13062" max="13313" width="9.140625" style="111"/>
    <col min="13314" max="13314" width="25.42578125" style="111" customWidth="1"/>
    <col min="13315" max="13315" width="20.85546875" style="111" customWidth="1"/>
    <col min="13316" max="13316" width="17.28515625" style="111" bestFit="1" customWidth="1"/>
    <col min="13317" max="13317" width="13.85546875" style="111" bestFit="1" customWidth="1"/>
    <col min="13318" max="13569" width="9.140625" style="111"/>
    <col min="13570" max="13570" width="25.42578125" style="111" customWidth="1"/>
    <col min="13571" max="13571" width="20.85546875" style="111" customWidth="1"/>
    <col min="13572" max="13572" width="17.28515625" style="111" bestFit="1" customWidth="1"/>
    <col min="13573" max="13573" width="13.85546875" style="111" bestFit="1" customWidth="1"/>
    <col min="13574" max="13825" width="9.140625" style="111"/>
    <col min="13826" max="13826" width="25.42578125" style="111" customWidth="1"/>
    <col min="13827" max="13827" width="20.85546875" style="111" customWidth="1"/>
    <col min="13828" max="13828" width="17.28515625" style="111" bestFit="1" customWidth="1"/>
    <col min="13829" max="13829" width="13.85546875" style="111" bestFit="1" customWidth="1"/>
    <col min="13830" max="14081" width="9.140625" style="111"/>
    <col min="14082" max="14082" width="25.42578125" style="111" customWidth="1"/>
    <col min="14083" max="14083" width="20.85546875" style="111" customWidth="1"/>
    <col min="14084" max="14084" width="17.28515625" style="111" bestFit="1" customWidth="1"/>
    <col min="14085" max="14085" width="13.85546875" style="111" bestFit="1" customWidth="1"/>
    <col min="14086" max="14337" width="9.140625" style="111"/>
    <col min="14338" max="14338" width="25.42578125" style="111" customWidth="1"/>
    <col min="14339" max="14339" width="20.85546875" style="111" customWidth="1"/>
    <col min="14340" max="14340" width="17.28515625" style="111" bestFit="1" customWidth="1"/>
    <col min="14341" max="14341" width="13.85546875" style="111" bestFit="1" customWidth="1"/>
    <col min="14342" max="14593" width="9.140625" style="111"/>
    <col min="14594" max="14594" width="25.42578125" style="111" customWidth="1"/>
    <col min="14595" max="14595" width="20.85546875" style="111" customWidth="1"/>
    <col min="14596" max="14596" width="17.28515625" style="111" bestFit="1" customWidth="1"/>
    <col min="14597" max="14597" width="13.85546875" style="111" bestFit="1" customWidth="1"/>
    <col min="14598" max="14849" width="9.140625" style="111"/>
    <col min="14850" max="14850" width="25.42578125" style="111" customWidth="1"/>
    <col min="14851" max="14851" width="20.85546875" style="111" customWidth="1"/>
    <col min="14852" max="14852" width="17.28515625" style="111" bestFit="1" customWidth="1"/>
    <col min="14853" max="14853" width="13.85546875" style="111" bestFit="1" customWidth="1"/>
    <col min="14854" max="15105" width="9.140625" style="111"/>
    <col min="15106" max="15106" width="25.42578125" style="111" customWidth="1"/>
    <col min="15107" max="15107" width="20.85546875" style="111" customWidth="1"/>
    <col min="15108" max="15108" width="17.28515625" style="111" bestFit="1" customWidth="1"/>
    <col min="15109" max="15109" width="13.85546875" style="111" bestFit="1" customWidth="1"/>
    <col min="15110" max="15361" width="9.140625" style="111"/>
    <col min="15362" max="15362" width="25.42578125" style="111" customWidth="1"/>
    <col min="15363" max="15363" width="20.85546875" style="111" customWidth="1"/>
    <col min="15364" max="15364" width="17.28515625" style="111" bestFit="1" customWidth="1"/>
    <col min="15365" max="15365" width="13.85546875" style="111" bestFit="1" customWidth="1"/>
    <col min="15366" max="15617" width="9.140625" style="111"/>
    <col min="15618" max="15618" width="25.42578125" style="111" customWidth="1"/>
    <col min="15619" max="15619" width="20.85546875" style="111" customWidth="1"/>
    <col min="15620" max="15620" width="17.28515625" style="111" bestFit="1" customWidth="1"/>
    <col min="15621" max="15621" width="13.85546875" style="111" bestFit="1" customWidth="1"/>
    <col min="15622" max="15873" width="9.140625" style="111"/>
    <col min="15874" max="15874" width="25.42578125" style="111" customWidth="1"/>
    <col min="15875" max="15875" width="20.85546875" style="111" customWidth="1"/>
    <col min="15876" max="15876" width="17.28515625" style="111" bestFit="1" customWidth="1"/>
    <col min="15877" max="15877" width="13.85546875" style="111" bestFit="1" customWidth="1"/>
    <col min="15878" max="16129" width="9.140625" style="111"/>
    <col min="16130" max="16130" width="25.42578125" style="111" customWidth="1"/>
    <col min="16131" max="16131" width="20.85546875" style="111" customWidth="1"/>
    <col min="16132" max="16132" width="17.28515625" style="111" bestFit="1" customWidth="1"/>
    <col min="16133" max="16133" width="13.85546875" style="111" bestFit="1" customWidth="1"/>
    <col min="16134" max="16384" width="9.140625" style="111"/>
  </cols>
  <sheetData>
    <row r="4" spans="1:6" ht="18.75" x14ac:dyDescent="0.3">
      <c r="A4" s="492" t="s">
        <v>437</v>
      </c>
      <c r="B4" s="492"/>
      <c r="C4" s="492"/>
      <c r="D4" s="492"/>
      <c r="E4" s="492"/>
    </row>
    <row r="5" spans="1:6" ht="18.75" x14ac:dyDescent="0.3">
      <c r="A5" s="492" t="s">
        <v>816</v>
      </c>
      <c r="B5" s="492"/>
      <c r="C5" s="492"/>
      <c r="D5" s="492"/>
      <c r="E5" s="492"/>
    </row>
    <row r="7" spans="1:6" ht="31.5" x14ac:dyDescent="0.25">
      <c r="A7" s="406" t="s">
        <v>454</v>
      </c>
      <c r="B7" s="270" t="s">
        <v>438</v>
      </c>
      <c r="C7" s="270" t="s">
        <v>439</v>
      </c>
      <c r="D7" s="270" t="s">
        <v>440</v>
      </c>
      <c r="E7" s="270" t="s">
        <v>441</v>
      </c>
    </row>
    <row r="8" spans="1:6" x14ac:dyDescent="0.25">
      <c r="A8" s="115"/>
      <c r="B8" s="115"/>
      <c r="C8" s="270" t="s">
        <v>442</v>
      </c>
      <c r="D8" s="270" t="s">
        <v>443</v>
      </c>
      <c r="E8" s="270" t="s">
        <v>444</v>
      </c>
    </row>
    <row r="9" spans="1:6" x14ac:dyDescent="0.25">
      <c r="A9" s="115"/>
      <c r="B9" s="115"/>
      <c r="C9" s="115"/>
      <c r="D9" s="270" t="s">
        <v>728</v>
      </c>
      <c r="E9" s="270" t="s">
        <v>729</v>
      </c>
    </row>
    <row r="10" spans="1:6" x14ac:dyDescent="0.25">
      <c r="A10" s="270" t="s">
        <v>381</v>
      </c>
      <c r="B10" s="270" t="s">
        <v>382</v>
      </c>
      <c r="C10" s="270" t="s">
        <v>383</v>
      </c>
      <c r="D10" s="270" t="s">
        <v>384</v>
      </c>
      <c r="E10" s="270" t="s">
        <v>385</v>
      </c>
    </row>
    <row r="11" spans="1:6" ht="94.5" x14ac:dyDescent="0.25">
      <c r="A11" s="270" t="s">
        <v>382</v>
      </c>
      <c r="B11" s="112" t="s">
        <v>445</v>
      </c>
      <c r="C11" s="113"/>
      <c r="D11" s="114"/>
      <c r="E11" s="114"/>
    </row>
    <row r="12" spans="1:6" ht="78.75" x14ac:dyDescent="0.25">
      <c r="A12" s="271" t="s">
        <v>383</v>
      </c>
      <c r="B12" s="112" t="s">
        <v>446</v>
      </c>
      <c r="C12" s="115"/>
      <c r="D12" s="116"/>
      <c r="E12" s="116"/>
    </row>
    <row r="13" spans="1:6" ht="63" x14ac:dyDescent="0.25">
      <c r="A13" s="271"/>
      <c r="B13" s="112" t="s">
        <v>447</v>
      </c>
      <c r="C13" s="113"/>
      <c r="D13" s="272">
        <f>SUM(D14:D20)</f>
        <v>15146259</v>
      </c>
      <c r="E13" s="272">
        <f>SUM(E14:E20)</f>
        <v>2102000</v>
      </c>
      <c r="F13" s="272">
        <f>SUM(F14:F20)</f>
        <v>13044259</v>
      </c>
    </row>
    <row r="14" spans="1:6" x14ac:dyDescent="0.25">
      <c r="A14" s="271"/>
      <c r="B14" s="117"/>
      <c r="C14" s="115" t="s">
        <v>841</v>
      </c>
      <c r="D14" s="208">
        <f t="shared" ref="D14:D20" si="0">F14+E14</f>
        <v>6675196</v>
      </c>
      <c r="E14" s="208">
        <v>851000</v>
      </c>
      <c r="F14" s="208">
        <f>'5.sz.tábla'!D29</f>
        <v>5824196</v>
      </c>
    </row>
    <row r="15" spans="1:6" x14ac:dyDescent="0.25">
      <c r="A15" s="271"/>
      <c r="B15" s="117"/>
      <c r="C15" s="115" t="s">
        <v>778</v>
      </c>
      <c r="D15" s="208">
        <f t="shared" si="0"/>
        <v>2183176</v>
      </c>
      <c r="E15" s="208">
        <v>668000</v>
      </c>
      <c r="F15" s="208">
        <f>'5.sz.tábla'!D30</f>
        <v>1515176</v>
      </c>
    </row>
    <row r="16" spans="1:6" x14ac:dyDescent="0.25">
      <c r="A16" s="271"/>
      <c r="B16" s="117"/>
      <c r="C16" s="118" t="s">
        <v>448</v>
      </c>
      <c r="D16" s="208">
        <f t="shared" si="0"/>
        <v>3814938</v>
      </c>
      <c r="E16" s="208">
        <v>0</v>
      </c>
      <c r="F16" s="208">
        <f>'5.sz.tábla'!D33</f>
        <v>3814938</v>
      </c>
    </row>
    <row r="17" spans="1:6" x14ac:dyDescent="0.25">
      <c r="A17" s="271"/>
      <c r="B17" s="117"/>
      <c r="C17" s="118" t="s">
        <v>450</v>
      </c>
      <c r="D17" s="208">
        <f t="shared" si="0"/>
        <v>1328363</v>
      </c>
      <c r="E17" s="208">
        <v>331000</v>
      </c>
      <c r="F17" s="208">
        <f>'5.sz.tábla'!D34</f>
        <v>997363</v>
      </c>
    </row>
    <row r="18" spans="1:6" x14ac:dyDescent="0.25">
      <c r="A18" s="271"/>
      <c r="B18" s="117"/>
      <c r="C18" s="118" t="s">
        <v>842</v>
      </c>
      <c r="D18" s="208">
        <f t="shared" si="0"/>
        <v>1062430</v>
      </c>
      <c r="E18" s="208">
        <v>252000</v>
      </c>
      <c r="F18" s="208">
        <f>'5.sz.tábla'!D36</f>
        <v>810430</v>
      </c>
    </row>
    <row r="19" spans="1:6" x14ac:dyDescent="0.25">
      <c r="A19" s="271"/>
      <c r="B19" s="117"/>
      <c r="C19" s="115" t="s">
        <v>449</v>
      </c>
      <c r="D19" s="208">
        <f t="shared" si="0"/>
        <v>0</v>
      </c>
      <c r="E19" s="208">
        <v>0</v>
      </c>
      <c r="F19" s="208">
        <v>0</v>
      </c>
    </row>
    <row r="20" spans="1:6" x14ac:dyDescent="0.25">
      <c r="A20" s="271"/>
      <c r="B20" s="117"/>
      <c r="C20" s="115" t="s">
        <v>843</v>
      </c>
      <c r="D20" s="208">
        <f t="shared" si="0"/>
        <v>82156</v>
      </c>
      <c r="E20" s="208">
        <v>0</v>
      </c>
      <c r="F20" s="208">
        <f>'5.sz.tábla'!D39</f>
        <v>82156</v>
      </c>
    </row>
    <row r="21" spans="1:6" ht="78.75" x14ac:dyDescent="0.25">
      <c r="A21" s="271" t="s">
        <v>384</v>
      </c>
      <c r="B21" s="112" t="s">
        <v>451</v>
      </c>
      <c r="C21" s="115"/>
      <c r="D21" s="208"/>
      <c r="E21" s="208"/>
    </row>
    <row r="22" spans="1:6" ht="63" x14ac:dyDescent="0.25">
      <c r="A22" s="271" t="s">
        <v>385</v>
      </c>
      <c r="B22" s="112" t="s">
        <v>452</v>
      </c>
      <c r="C22" s="115"/>
      <c r="D22" s="208"/>
      <c r="E22" s="208"/>
      <c r="F22" s="269"/>
    </row>
    <row r="23" spans="1:6" x14ac:dyDescent="0.25">
      <c r="A23" s="270"/>
      <c r="B23" s="113" t="s">
        <v>453</v>
      </c>
      <c r="C23" s="113"/>
      <c r="D23" s="273">
        <f>D22+D21+D12+D13+D11</f>
        <v>15146259</v>
      </c>
      <c r="E23" s="273">
        <f>E22+E21+E12+E13+E11</f>
        <v>2102000</v>
      </c>
      <c r="F23" s="209"/>
    </row>
  </sheetData>
  <mergeCells count="2">
    <mergeCell ref="A4:E4"/>
    <mergeCell ref="A5:E5"/>
  </mergeCells>
  <printOptions horizontalCentered="1"/>
  <pageMargins left="0.51181102362204722" right="0.31496062992125984" top="1.1417322834645669" bottom="0.74803149606299213" header="0.31496062992125984" footer="0.31496062992125984"/>
  <pageSetup paperSize="9" orientation="portrait" r:id="rId1"/>
  <headerFooter>
    <oddHeader>&amp;L&amp;"Times New Roman,Normál"&amp;12Vászoly Község 
Önkormányzata &amp;C&amp;"Times New Roman,Normál"&amp;12
13. melléklet
az önkormányzat 2018. évi költségvetési gazdálkodási beszámolójáról szóló
4/2019. (V. 29.) önkormányzati rendeletéhez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IV19"/>
  <sheetViews>
    <sheetView view="pageLayout" zoomScaleNormal="100" workbookViewId="0">
      <selection activeCell="A4" sqref="A4:G4"/>
    </sheetView>
  </sheetViews>
  <sheetFormatPr defaultRowHeight="15.75" x14ac:dyDescent="0.25"/>
  <cols>
    <col min="1" max="1" width="60.85546875" style="129" customWidth="1"/>
    <col min="2" max="2" width="13.42578125" style="128" customWidth="1"/>
    <col min="3" max="4" width="12.140625" style="128" customWidth="1"/>
    <col min="5" max="5" width="11.140625" style="128" customWidth="1"/>
    <col min="6" max="6" width="11.28515625" style="128" customWidth="1"/>
    <col min="7" max="7" width="11.42578125" style="128" customWidth="1"/>
    <col min="8" max="8" width="18" style="128" customWidth="1"/>
    <col min="9" max="256" width="9.140625" style="128"/>
    <col min="257" max="257" width="60.85546875" style="128" customWidth="1"/>
    <col min="258" max="258" width="13.42578125" style="128" customWidth="1"/>
    <col min="259" max="260" width="12.140625" style="128" customWidth="1"/>
    <col min="261" max="261" width="11.140625" style="128" customWidth="1"/>
    <col min="262" max="262" width="11.28515625" style="128" customWidth="1"/>
    <col min="263" max="263" width="13.5703125" style="128" customWidth="1"/>
    <col min="264" max="264" width="18" style="128" customWidth="1"/>
    <col min="265" max="512" width="9.140625" style="128"/>
    <col min="513" max="513" width="60.85546875" style="128" customWidth="1"/>
    <col min="514" max="514" width="13.42578125" style="128" customWidth="1"/>
    <col min="515" max="516" width="12.140625" style="128" customWidth="1"/>
    <col min="517" max="517" width="11.140625" style="128" customWidth="1"/>
    <col min="518" max="518" width="11.28515625" style="128" customWidth="1"/>
    <col min="519" max="519" width="13.5703125" style="128" customWidth="1"/>
    <col min="520" max="520" width="18" style="128" customWidth="1"/>
    <col min="521" max="768" width="9.140625" style="128"/>
    <col min="769" max="769" width="60.85546875" style="128" customWidth="1"/>
    <col min="770" max="770" width="13.42578125" style="128" customWidth="1"/>
    <col min="771" max="772" width="12.140625" style="128" customWidth="1"/>
    <col min="773" max="773" width="11.140625" style="128" customWidth="1"/>
    <col min="774" max="774" width="11.28515625" style="128" customWidth="1"/>
    <col min="775" max="775" width="13.5703125" style="128" customWidth="1"/>
    <col min="776" max="776" width="18" style="128" customWidth="1"/>
    <col min="777" max="1024" width="9.140625" style="128"/>
    <col min="1025" max="1025" width="60.85546875" style="128" customWidth="1"/>
    <col min="1026" max="1026" width="13.42578125" style="128" customWidth="1"/>
    <col min="1027" max="1028" width="12.140625" style="128" customWidth="1"/>
    <col min="1029" max="1029" width="11.140625" style="128" customWidth="1"/>
    <col min="1030" max="1030" width="11.28515625" style="128" customWidth="1"/>
    <col min="1031" max="1031" width="13.5703125" style="128" customWidth="1"/>
    <col min="1032" max="1032" width="18" style="128" customWidth="1"/>
    <col min="1033" max="1280" width="9.140625" style="128"/>
    <col min="1281" max="1281" width="60.85546875" style="128" customWidth="1"/>
    <col min="1282" max="1282" width="13.42578125" style="128" customWidth="1"/>
    <col min="1283" max="1284" width="12.140625" style="128" customWidth="1"/>
    <col min="1285" max="1285" width="11.140625" style="128" customWidth="1"/>
    <col min="1286" max="1286" width="11.28515625" style="128" customWidth="1"/>
    <col min="1287" max="1287" width="13.5703125" style="128" customWidth="1"/>
    <col min="1288" max="1288" width="18" style="128" customWidth="1"/>
    <col min="1289" max="1536" width="9.140625" style="128"/>
    <col min="1537" max="1537" width="60.85546875" style="128" customWidth="1"/>
    <col min="1538" max="1538" width="13.42578125" style="128" customWidth="1"/>
    <col min="1539" max="1540" width="12.140625" style="128" customWidth="1"/>
    <col min="1541" max="1541" width="11.140625" style="128" customWidth="1"/>
    <col min="1542" max="1542" width="11.28515625" style="128" customWidth="1"/>
    <col min="1543" max="1543" width="13.5703125" style="128" customWidth="1"/>
    <col min="1544" max="1544" width="18" style="128" customWidth="1"/>
    <col min="1545" max="1792" width="9.140625" style="128"/>
    <col min="1793" max="1793" width="60.85546875" style="128" customWidth="1"/>
    <col min="1794" max="1794" width="13.42578125" style="128" customWidth="1"/>
    <col min="1795" max="1796" width="12.140625" style="128" customWidth="1"/>
    <col min="1797" max="1797" width="11.140625" style="128" customWidth="1"/>
    <col min="1798" max="1798" width="11.28515625" style="128" customWidth="1"/>
    <col min="1799" max="1799" width="13.5703125" style="128" customWidth="1"/>
    <col min="1800" max="1800" width="18" style="128" customWidth="1"/>
    <col min="1801" max="2048" width="9.140625" style="128"/>
    <col min="2049" max="2049" width="60.85546875" style="128" customWidth="1"/>
    <col min="2050" max="2050" width="13.42578125" style="128" customWidth="1"/>
    <col min="2051" max="2052" width="12.140625" style="128" customWidth="1"/>
    <col min="2053" max="2053" width="11.140625" style="128" customWidth="1"/>
    <col min="2054" max="2054" width="11.28515625" style="128" customWidth="1"/>
    <col min="2055" max="2055" width="13.5703125" style="128" customWidth="1"/>
    <col min="2056" max="2056" width="18" style="128" customWidth="1"/>
    <col min="2057" max="2304" width="9.140625" style="128"/>
    <col min="2305" max="2305" width="60.85546875" style="128" customWidth="1"/>
    <col min="2306" max="2306" width="13.42578125" style="128" customWidth="1"/>
    <col min="2307" max="2308" width="12.140625" style="128" customWidth="1"/>
    <col min="2309" max="2309" width="11.140625" style="128" customWidth="1"/>
    <col min="2310" max="2310" width="11.28515625" style="128" customWidth="1"/>
    <col min="2311" max="2311" width="13.5703125" style="128" customWidth="1"/>
    <col min="2312" max="2312" width="18" style="128" customWidth="1"/>
    <col min="2313" max="2560" width="9.140625" style="128"/>
    <col min="2561" max="2561" width="60.85546875" style="128" customWidth="1"/>
    <col min="2562" max="2562" width="13.42578125" style="128" customWidth="1"/>
    <col min="2563" max="2564" width="12.140625" style="128" customWidth="1"/>
    <col min="2565" max="2565" width="11.140625" style="128" customWidth="1"/>
    <col min="2566" max="2566" width="11.28515625" style="128" customWidth="1"/>
    <col min="2567" max="2567" width="13.5703125" style="128" customWidth="1"/>
    <col min="2568" max="2568" width="18" style="128" customWidth="1"/>
    <col min="2569" max="2816" width="9.140625" style="128"/>
    <col min="2817" max="2817" width="60.85546875" style="128" customWidth="1"/>
    <col min="2818" max="2818" width="13.42578125" style="128" customWidth="1"/>
    <col min="2819" max="2820" width="12.140625" style="128" customWidth="1"/>
    <col min="2821" max="2821" width="11.140625" style="128" customWidth="1"/>
    <col min="2822" max="2822" width="11.28515625" style="128" customWidth="1"/>
    <col min="2823" max="2823" width="13.5703125" style="128" customWidth="1"/>
    <col min="2824" max="2824" width="18" style="128" customWidth="1"/>
    <col min="2825" max="3072" width="9.140625" style="128"/>
    <col min="3073" max="3073" width="60.85546875" style="128" customWidth="1"/>
    <col min="3074" max="3074" width="13.42578125" style="128" customWidth="1"/>
    <col min="3075" max="3076" width="12.140625" style="128" customWidth="1"/>
    <col min="3077" max="3077" width="11.140625" style="128" customWidth="1"/>
    <col min="3078" max="3078" width="11.28515625" style="128" customWidth="1"/>
    <col min="3079" max="3079" width="13.5703125" style="128" customWidth="1"/>
    <col min="3080" max="3080" width="18" style="128" customWidth="1"/>
    <col min="3081" max="3328" width="9.140625" style="128"/>
    <col min="3329" max="3329" width="60.85546875" style="128" customWidth="1"/>
    <col min="3330" max="3330" width="13.42578125" style="128" customWidth="1"/>
    <col min="3331" max="3332" width="12.140625" style="128" customWidth="1"/>
    <col min="3333" max="3333" width="11.140625" style="128" customWidth="1"/>
    <col min="3334" max="3334" width="11.28515625" style="128" customWidth="1"/>
    <col min="3335" max="3335" width="13.5703125" style="128" customWidth="1"/>
    <col min="3336" max="3336" width="18" style="128" customWidth="1"/>
    <col min="3337" max="3584" width="9.140625" style="128"/>
    <col min="3585" max="3585" width="60.85546875" style="128" customWidth="1"/>
    <col min="3586" max="3586" width="13.42578125" style="128" customWidth="1"/>
    <col min="3587" max="3588" width="12.140625" style="128" customWidth="1"/>
    <col min="3589" max="3589" width="11.140625" style="128" customWidth="1"/>
    <col min="3590" max="3590" width="11.28515625" style="128" customWidth="1"/>
    <col min="3591" max="3591" width="13.5703125" style="128" customWidth="1"/>
    <col min="3592" max="3592" width="18" style="128" customWidth="1"/>
    <col min="3593" max="3840" width="9.140625" style="128"/>
    <col min="3841" max="3841" width="60.85546875" style="128" customWidth="1"/>
    <col min="3842" max="3842" width="13.42578125" style="128" customWidth="1"/>
    <col min="3843" max="3844" width="12.140625" style="128" customWidth="1"/>
    <col min="3845" max="3845" width="11.140625" style="128" customWidth="1"/>
    <col min="3846" max="3846" width="11.28515625" style="128" customWidth="1"/>
    <col min="3847" max="3847" width="13.5703125" style="128" customWidth="1"/>
    <col min="3848" max="3848" width="18" style="128" customWidth="1"/>
    <col min="3849" max="4096" width="9.140625" style="128"/>
    <col min="4097" max="4097" width="60.85546875" style="128" customWidth="1"/>
    <col min="4098" max="4098" width="13.42578125" style="128" customWidth="1"/>
    <col min="4099" max="4100" width="12.140625" style="128" customWidth="1"/>
    <col min="4101" max="4101" width="11.140625" style="128" customWidth="1"/>
    <col min="4102" max="4102" width="11.28515625" style="128" customWidth="1"/>
    <col min="4103" max="4103" width="13.5703125" style="128" customWidth="1"/>
    <col min="4104" max="4104" width="18" style="128" customWidth="1"/>
    <col min="4105" max="4352" width="9.140625" style="128"/>
    <col min="4353" max="4353" width="60.85546875" style="128" customWidth="1"/>
    <col min="4354" max="4354" width="13.42578125" style="128" customWidth="1"/>
    <col min="4355" max="4356" width="12.140625" style="128" customWidth="1"/>
    <col min="4357" max="4357" width="11.140625" style="128" customWidth="1"/>
    <col min="4358" max="4358" width="11.28515625" style="128" customWidth="1"/>
    <col min="4359" max="4359" width="13.5703125" style="128" customWidth="1"/>
    <col min="4360" max="4360" width="18" style="128" customWidth="1"/>
    <col min="4361" max="4608" width="9.140625" style="128"/>
    <col min="4609" max="4609" width="60.85546875" style="128" customWidth="1"/>
    <col min="4610" max="4610" width="13.42578125" style="128" customWidth="1"/>
    <col min="4611" max="4612" width="12.140625" style="128" customWidth="1"/>
    <col min="4613" max="4613" width="11.140625" style="128" customWidth="1"/>
    <col min="4614" max="4614" width="11.28515625" style="128" customWidth="1"/>
    <col min="4615" max="4615" width="13.5703125" style="128" customWidth="1"/>
    <col min="4616" max="4616" width="18" style="128" customWidth="1"/>
    <col min="4617" max="4864" width="9.140625" style="128"/>
    <col min="4865" max="4865" width="60.85546875" style="128" customWidth="1"/>
    <col min="4866" max="4866" width="13.42578125" style="128" customWidth="1"/>
    <col min="4867" max="4868" width="12.140625" style="128" customWidth="1"/>
    <col min="4869" max="4869" width="11.140625" style="128" customWidth="1"/>
    <col min="4870" max="4870" width="11.28515625" style="128" customWidth="1"/>
    <col min="4871" max="4871" width="13.5703125" style="128" customWidth="1"/>
    <col min="4872" max="4872" width="18" style="128" customWidth="1"/>
    <col min="4873" max="5120" width="9.140625" style="128"/>
    <col min="5121" max="5121" width="60.85546875" style="128" customWidth="1"/>
    <col min="5122" max="5122" width="13.42578125" style="128" customWidth="1"/>
    <col min="5123" max="5124" width="12.140625" style="128" customWidth="1"/>
    <col min="5125" max="5125" width="11.140625" style="128" customWidth="1"/>
    <col min="5126" max="5126" width="11.28515625" style="128" customWidth="1"/>
    <col min="5127" max="5127" width="13.5703125" style="128" customWidth="1"/>
    <col min="5128" max="5128" width="18" style="128" customWidth="1"/>
    <col min="5129" max="5376" width="9.140625" style="128"/>
    <col min="5377" max="5377" width="60.85546875" style="128" customWidth="1"/>
    <col min="5378" max="5378" width="13.42578125" style="128" customWidth="1"/>
    <col min="5379" max="5380" width="12.140625" style="128" customWidth="1"/>
    <col min="5381" max="5381" width="11.140625" style="128" customWidth="1"/>
    <col min="5382" max="5382" width="11.28515625" style="128" customWidth="1"/>
    <col min="5383" max="5383" width="13.5703125" style="128" customWidth="1"/>
    <col min="5384" max="5384" width="18" style="128" customWidth="1"/>
    <col min="5385" max="5632" width="9.140625" style="128"/>
    <col min="5633" max="5633" width="60.85546875" style="128" customWidth="1"/>
    <col min="5634" max="5634" width="13.42578125" style="128" customWidth="1"/>
    <col min="5635" max="5636" width="12.140625" style="128" customWidth="1"/>
    <col min="5637" max="5637" width="11.140625" style="128" customWidth="1"/>
    <col min="5638" max="5638" width="11.28515625" style="128" customWidth="1"/>
    <col min="5639" max="5639" width="13.5703125" style="128" customWidth="1"/>
    <col min="5640" max="5640" width="18" style="128" customWidth="1"/>
    <col min="5641" max="5888" width="9.140625" style="128"/>
    <col min="5889" max="5889" width="60.85546875" style="128" customWidth="1"/>
    <col min="5890" max="5890" width="13.42578125" style="128" customWidth="1"/>
    <col min="5891" max="5892" width="12.140625" style="128" customWidth="1"/>
    <col min="5893" max="5893" width="11.140625" style="128" customWidth="1"/>
    <col min="5894" max="5894" width="11.28515625" style="128" customWidth="1"/>
    <col min="5895" max="5895" width="13.5703125" style="128" customWidth="1"/>
    <col min="5896" max="5896" width="18" style="128" customWidth="1"/>
    <col min="5897" max="6144" width="9.140625" style="128"/>
    <col min="6145" max="6145" width="60.85546875" style="128" customWidth="1"/>
    <col min="6146" max="6146" width="13.42578125" style="128" customWidth="1"/>
    <col min="6147" max="6148" width="12.140625" style="128" customWidth="1"/>
    <col min="6149" max="6149" width="11.140625" style="128" customWidth="1"/>
    <col min="6150" max="6150" width="11.28515625" style="128" customWidth="1"/>
    <col min="6151" max="6151" width="13.5703125" style="128" customWidth="1"/>
    <col min="6152" max="6152" width="18" style="128" customWidth="1"/>
    <col min="6153" max="6400" width="9.140625" style="128"/>
    <col min="6401" max="6401" width="60.85546875" style="128" customWidth="1"/>
    <col min="6402" max="6402" width="13.42578125" style="128" customWidth="1"/>
    <col min="6403" max="6404" width="12.140625" style="128" customWidth="1"/>
    <col min="6405" max="6405" width="11.140625" style="128" customWidth="1"/>
    <col min="6406" max="6406" width="11.28515625" style="128" customWidth="1"/>
    <col min="6407" max="6407" width="13.5703125" style="128" customWidth="1"/>
    <col min="6408" max="6408" width="18" style="128" customWidth="1"/>
    <col min="6409" max="6656" width="9.140625" style="128"/>
    <col min="6657" max="6657" width="60.85546875" style="128" customWidth="1"/>
    <col min="6658" max="6658" width="13.42578125" style="128" customWidth="1"/>
    <col min="6659" max="6660" width="12.140625" style="128" customWidth="1"/>
    <col min="6661" max="6661" width="11.140625" style="128" customWidth="1"/>
    <col min="6662" max="6662" width="11.28515625" style="128" customWidth="1"/>
    <col min="6663" max="6663" width="13.5703125" style="128" customWidth="1"/>
    <col min="6664" max="6664" width="18" style="128" customWidth="1"/>
    <col min="6665" max="6912" width="9.140625" style="128"/>
    <col min="6913" max="6913" width="60.85546875" style="128" customWidth="1"/>
    <col min="6914" max="6914" width="13.42578125" style="128" customWidth="1"/>
    <col min="6915" max="6916" width="12.140625" style="128" customWidth="1"/>
    <col min="6917" max="6917" width="11.140625" style="128" customWidth="1"/>
    <col min="6918" max="6918" width="11.28515625" style="128" customWidth="1"/>
    <col min="6919" max="6919" width="13.5703125" style="128" customWidth="1"/>
    <col min="6920" max="6920" width="18" style="128" customWidth="1"/>
    <col min="6921" max="7168" width="9.140625" style="128"/>
    <col min="7169" max="7169" width="60.85546875" style="128" customWidth="1"/>
    <col min="7170" max="7170" width="13.42578125" style="128" customWidth="1"/>
    <col min="7171" max="7172" width="12.140625" style="128" customWidth="1"/>
    <col min="7173" max="7173" width="11.140625" style="128" customWidth="1"/>
    <col min="7174" max="7174" width="11.28515625" style="128" customWidth="1"/>
    <col min="7175" max="7175" width="13.5703125" style="128" customWidth="1"/>
    <col min="7176" max="7176" width="18" style="128" customWidth="1"/>
    <col min="7177" max="7424" width="9.140625" style="128"/>
    <col min="7425" max="7425" width="60.85546875" style="128" customWidth="1"/>
    <col min="7426" max="7426" width="13.42578125" style="128" customWidth="1"/>
    <col min="7427" max="7428" width="12.140625" style="128" customWidth="1"/>
    <col min="7429" max="7429" width="11.140625" style="128" customWidth="1"/>
    <col min="7430" max="7430" width="11.28515625" style="128" customWidth="1"/>
    <col min="7431" max="7431" width="13.5703125" style="128" customWidth="1"/>
    <col min="7432" max="7432" width="18" style="128" customWidth="1"/>
    <col min="7433" max="7680" width="9.140625" style="128"/>
    <col min="7681" max="7681" width="60.85546875" style="128" customWidth="1"/>
    <col min="7682" max="7682" width="13.42578125" style="128" customWidth="1"/>
    <col min="7683" max="7684" width="12.140625" style="128" customWidth="1"/>
    <col min="7685" max="7685" width="11.140625" style="128" customWidth="1"/>
    <col min="7686" max="7686" width="11.28515625" style="128" customWidth="1"/>
    <col min="7687" max="7687" width="13.5703125" style="128" customWidth="1"/>
    <col min="7688" max="7688" width="18" style="128" customWidth="1"/>
    <col min="7689" max="7936" width="9.140625" style="128"/>
    <col min="7937" max="7937" width="60.85546875" style="128" customWidth="1"/>
    <col min="7938" max="7938" width="13.42578125" style="128" customWidth="1"/>
    <col min="7939" max="7940" width="12.140625" style="128" customWidth="1"/>
    <col min="7941" max="7941" width="11.140625" style="128" customWidth="1"/>
    <col min="7942" max="7942" width="11.28515625" style="128" customWidth="1"/>
    <col min="7943" max="7943" width="13.5703125" style="128" customWidth="1"/>
    <col min="7944" max="7944" width="18" style="128" customWidth="1"/>
    <col min="7945" max="8192" width="9.140625" style="128"/>
    <col min="8193" max="8193" width="60.85546875" style="128" customWidth="1"/>
    <col min="8194" max="8194" width="13.42578125" style="128" customWidth="1"/>
    <col min="8195" max="8196" width="12.140625" style="128" customWidth="1"/>
    <col min="8197" max="8197" width="11.140625" style="128" customWidth="1"/>
    <col min="8198" max="8198" width="11.28515625" style="128" customWidth="1"/>
    <col min="8199" max="8199" width="13.5703125" style="128" customWidth="1"/>
    <col min="8200" max="8200" width="18" style="128" customWidth="1"/>
    <col min="8201" max="8448" width="9.140625" style="128"/>
    <col min="8449" max="8449" width="60.85546875" style="128" customWidth="1"/>
    <col min="8450" max="8450" width="13.42578125" style="128" customWidth="1"/>
    <col min="8451" max="8452" width="12.140625" style="128" customWidth="1"/>
    <col min="8453" max="8453" width="11.140625" style="128" customWidth="1"/>
    <col min="8454" max="8454" width="11.28515625" style="128" customWidth="1"/>
    <col min="8455" max="8455" width="13.5703125" style="128" customWidth="1"/>
    <col min="8456" max="8456" width="18" style="128" customWidth="1"/>
    <col min="8457" max="8704" width="9.140625" style="128"/>
    <col min="8705" max="8705" width="60.85546875" style="128" customWidth="1"/>
    <col min="8706" max="8706" width="13.42578125" style="128" customWidth="1"/>
    <col min="8707" max="8708" width="12.140625" style="128" customWidth="1"/>
    <col min="8709" max="8709" width="11.140625" style="128" customWidth="1"/>
    <col min="8710" max="8710" width="11.28515625" style="128" customWidth="1"/>
    <col min="8711" max="8711" width="13.5703125" style="128" customWidth="1"/>
    <col min="8712" max="8712" width="18" style="128" customWidth="1"/>
    <col min="8713" max="8960" width="9.140625" style="128"/>
    <col min="8961" max="8961" width="60.85546875" style="128" customWidth="1"/>
    <col min="8962" max="8962" width="13.42578125" style="128" customWidth="1"/>
    <col min="8963" max="8964" width="12.140625" style="128" customWidth="1"/>
    <col min="8965" max="8965" width="11.140625" style="128" customWidth="1"/>
    <col min="8966" max="8966" width="11.28515625" style="128" customWidth="1"/>
    <col min="8967" max="8967" width="13.5703125" style="128" customWidth="1"/>
    <col min="8968" max="8968" width="18" style="128" customWidth="1"/>
    <col min="8969" max="9216" width="9.140625" style="128"/>
    <col min="9217" max="9217" width="60.85546875" style="128" customWidth="1"/>
    <col min="9218" max="9218" width="13.42578125" style="128" customWidth="1"/>
    <col min="9219" max="9220" width="12.140625" style="128" customWidth="1"/>
    <col min="9221" max="9221" width="11.140625" style="128" customWidth="1"/>
    <col min="9222" max="9222" width="11.28515625" style="128" customWidth="1"/>
    <col min="9223" max="9223" width="13.5703125" style="128" customWidth="1"/>
    <col min="9224" max="9224" width="18" style="128" customWidth="1"/>
    <col min="9225" max="9472" width="9.140625" style="128"/>
    <col min="9473" max="9473" width="60.85546875" style="128" customWidth="1"/>
    <col min="9474" max="9474" width="13.42578125" style="128" customWidth="1"/>
    <col min="9475" max="9476" width="12.140625" style="128" customWidth="1"/>
    <col min="9477" max="9477" width="11.140625" style="128" customWidth="1"/>
    <col min="9478" max="9478" width="11.28515625" style="128" customWidth="1"/>
    <col min="9479" max="9479" width="13.5703125" style="128" customWidth="1"/>
    <col min="9480" max="9480" width="18" style="128" customWidth="1"/>
    <col min="9481" max="9728" width="9.140625" style="128"/>
    <col min="9729" max="9729" width="60.85546875" style="128" customWidth="1"/>
    <col min="9730" max="9730" width="13.42578125" style="128" customWidth="1"/>
    <col min="9731" max="9732" width="12.140625" style="128" customWidth="1"/>
    <col min="9733" max="9733" width="11.140625" style="128" customWidth="1"/>
    <col min="9734" max="9734" width="11.28515625" style="128" customWidth="1"/>
    <col min="9735" max="9735" width="13.5703125" style="128" customWidth="1"/>
    <col min="9736" max="9736" width="18" style="128" customWidth="1"/>
    <col min="9737" max="9984" width="9.140625" style="128"/>
    <col min="9985" max="9985" width="60.85546875" style="128" customWidth="1"/>
    <col min="9986" max="9986" width="13.42578125" style="128" customWidth="1"/>
    <col min="9987" max="9988" width="12.140625" style="128" customWidth="1"/>
    <col min="9989" max="9989" width="11.140625" style="128" customWidth="1"/>
    <col min="9990" max="9990" width="11.28515625" style="128" customWidth="1"/>
    <col min="9991" max="9991" width="13.5703125" style="128" customWidth="1"/>
    <col min="9992" max="9992" width="18" style="128" customWidth="1"/>
    <col min="9993" max="10240" width="9.140625" style="128"/>
    <col min="10241" max="10241" width="60.85546875" style="128" customWidth="1"/>
    <col min="10242" max="10242" width="13.42578125" style="128" customWidth="1"/>
    <col min="10243" max="10244" width="12.140625" style="128" customWidth="1"/>
    <col min="10245" max="10245" width="11.140625" style="128" customWidth="1"/>
    <col min="10246" max="10246" width="11.28515625" style="128" customWidth="1"/>
    <col min="10247" max="10247" width="13.5703125" style="128" customWidth="1"/>
    <col min="10248" max="10248" width="18" style="128" customWidth="1"/>
    <col min="10249" max="10496" width="9.140625" style="128"/>
    <col min="10497" max="10497" width="60.85546875" style="128" customWidth="1"/>
    <col min="10498" max="10498" width="13.42578125" style="128" customWidth="1"/>
    <col min="10499" max="10500" width="12.140625" style="128" customWidth="1"/>
    <col min="10501" max="10501" width="11.140625" style="128" customWidth="1"/>
    <col min="10502" max="10502" width="11.28515625" style="128" customWidth="1"/>
    <col min="10503" max="10503" width="13.5703125" style="128" customWidth="1"/>
    <col min="10504" max="10504" width="18" style="128" customWidth="1"/>
    <col min="10505" max="10752" width="9.140625" style="128"/>
    <col min="10753" max="10753" width="60.85546875" style="128" customWidth="1"/>
    <col min="10754" max="10754" width="13.42578125" style="128" customWidth="1"/>
    <col min="10755" max="10756" width="12.140625" style="128" customWidth="1"/>
    <col min="10757" max="10757" width="11.140625" style="128" customWidth="1"/>
    <col min="10758" max="10758" width="11.28515625" style="128" customWidth="1"/>
    <col min="10759" max="10759" width="13.5703125" style="128" customWidth="1"/>
    <col min="10760" max="10760" width="18" style="128" customWidth="1"/>
    <col min="10761" max="11008" width="9.140625" style="128"/>
    <col min="11009" max="11009" width="60.85546875" style="128" customWidth="1"/>
    <col min="11010" max="11010" width="13.42578125" style="128" customWidth="1"/>
    <col min="11011" max="11012" width="12.140625" style="128" customWidth="1"/>
    <col min="11013" max="11013" width="11.140625" style="128" customWidth="1"/>
    <col min="11014" max="11014" width="11.28515625" style="128" customWidth="1"/>
    <col min="11015" max="11015" width="13.5703125" style="128" customWidth="1"/>
    <col min="11016" max="11016" width="18" style="128" customWidth="1"/>
    <col min="11017" max="11264" width="9.140625" style="128"/>
    <col min="11265" max="11265" width="60.85546875" style="128" customWidth="1"/>
    <col min="11266" max="11266" width="13.42578125" style="128" customWidth="1"/>
    <col min="11267" max="11268" width="12.140625" style="128" customWidth="1"/>
    <col min="11269" max="11269" width="11.140625" style="128" customWidth="1"/>
    <col min="11270" max="11270" width="11.28515625" style="128" customWidth="1"/>
    <col min="11271" max="11271" width="13.5703125" style="128" customWidth="1"/>
    <col min="11272" max="11272" width="18" style="128" customWidth="1"/>
    <col min="11273" max="11520" width="9.140625" style="128"/>
    <col min="11521" max="11521" width="60.85546875" style="128" customWidth="1"/>
    <col min="11522" max="11522" width="13.42578125" style="128" customWidth="1"/>
    <col min="11523" max="11524" width="12.140625" style="128" customWidth="1"/>
    <col min="11525" max="11525" width="11.140625" style="128" customWidth="1"/>
    <col min="11526" max="11526" width="11.28515625" style="128" customWidth="1"/>
    <col min="11527" max="11527" width="13.5703125" style="128" customWidth="1"/>
    <col min="11528" max="11528" width="18" style="128" customWidth="1"/>
    <col min="11529" max="11776" width="9.140625" style="128"/>
    <col min="11777" max="11777" width="60.85546875" style="128" customWidth="1"/>
    <col min="11778" max="11778" width="13.42578125" style="128" customWidth="1"/>
    <col min="11779" max="11780" width="12.140625" style="128" customWidth="1"/>
    <col min="11781" max="11781" width="11.140625" style="128" customWidth="1"/>
    <col min="11782" max="11782" width="11.28515625" style="128" customWidth="1"/>
    <col min="11783" max="11783" width="13.5703125" style="128" customWidth="1"/>
    <col min="11784" max="11784" width="18" style="128" customWidth="1"/>
    <col min="11785" max="12032" width="9.140625" style="128"/>
    <col min="12033" max="12033" width="60.85546875" style="128" customWidth="1"/>
    <col min="12034" max="12034" width="13.42578125" style="128" customWidth="1"/>
    <col min="12035" max="12036" width="12.140625" style="128" customWidth="1"/>
    <col min="12037" max="12037" width="11.140625" style="128" customWidth="1"/>
    <col min="12038" max="12038" width="11.28515625" style="128" customWidth="1"/>
    <col min="12039" max="12039" width="13.5703125" style="128" customWidth="1"/>
    <col min="12040" max="12040" width="18" style="128" customWidth="1"/>
    <col min="12041" max="12288" width="9.140625" style="128"/>
    <col min="12289" max="12289" width="60.85546875" style="128" customWidth="1"/>
    <col min="12290" max="12290" width="13.42578125" style="128" customWidth="1"/>
    <col min="12291" max="12292" width="12.140625" style="128" customWidth="1"/>
    <col min="12293" max="12293" width="11.140625" style="128" customWidth="1"/>
    <col min="12294" max="12294" width="11.28515625" style="128" customWidth="1"/>
    <col min="12295" max="12295" width="13.5703125" style="128" customWidth="1"/>
    <col min="12296" max="12296" width="18" style="128" customWidth="1"/>
    <col min="12297" max="12544" width="9.140625" style="128"/>
    <col min="12545" max="12545" width="60.85546875" style="128" customWidth="1"/>
    <col min="12546" max="12546" width="13.42578125" style="128" customWidth="1"/>
    <col min="12547" max="12548" width="12.140625" style="128" customWidth="1"/>
    <col min="12549" max="12549" width="11.140625" style="128" customWidth="1"/>
    <col min="12550" max="12550" width="11.28515625" style="128" customWidth="1"/>
    <col min="12551" max="12551" width="13.5703125" style="128" customWidth="1"/>
    <col min="12552" max="12552" width="18" style="128" customWidth="1"/>
    <col min="12553" max="12800" width="9.140625" style="128"/>
    <col min="12801" max="12801" width="60.85546875" style="128" customWidth="1"/>
    <col min="12802" max="12802" width="13.42578125" style="128" customWidth="1"/>
    <col min="12803" max="12804" width="12.140625" style="128" customWidth="1"/>
    <col min="12805" max="12805" width="11.140625" style="128" customWidth="1"/>
    <col min="12806" max="12806" width="11.28515625" style="128" customWidth="1"/>
    <col min="12807" max="12807" width="13.5703125" style="128" customWidth="1"/>
    <col min="12808" max="12808" width="18" style="128" customWidth="1"/>
    <col min="12809" max="13056" width="9.140625" style="128"/>
    <col min="13057" max="13057" width="60.85546875" style="128" customWidth="1"/>
    <col min="13058" max="13058" width="13.42578125" style="128" customWidth="1"/>
    <col min="13059" max="13060" width="12.140625" style="128" customWidth="1"/>
    <col min="13061" max="13061" width="11.140625" style="128" customWidth="1"/>
    <col min="13062" max="13062" width="11.28515625" style="128" customWidth="1"/>
    <col min="13063" max="13063" width="13.5703125" style="128" customWidth="1"/>
    <col min="13064" max="13064" width="18" style="128" customWidth="1"/>
    <col min="13065" max="13312" width="9.140625" style="128"/>
    <col min="13313" max="13313" width="60.85546875" style="128" customWidth="1"/>
    <col min="13314" max="13314" width="13.42578125" style="128" customWidth="1"/>
    <col min="13315" max="13316" width="12.140625" style="128" customWidth="1"/>
    <col min="13317" max="13317" width="11.140625" style="128" customWidth="1"/>
    <col min="13318" max="13318" width="11.28515625" style="128" customWidth="1"/>
    <col min="13319" max="13319" width="13.5703125" style="128" customWidth="1"/>
    <col min="13320" max="13320" width="18" style="128" customWidth="1"/>
    <col min="13321" max="13568" width="9.140625" style="128"/>
    <col min="13569" max="13569" width="60.85546875" style="128" customWidth="1"/>
    <col min="13570" max="13570" width="13.42578125" style="128" customWidth="1"/>
    <col min="13571" max="13572" width="12.140625" style="128" customWidth="1"/>
    <col min="13573" max="13573" width="11.140625" style="128" customWidth="1"/>
    <col min="13574" max="13574" width="11.28515625" style="128" customWidth="1"/>
    <col min="13575" max="13575" width="13.5703125" style="128" customWidth="1"/>
    <col min="13576" max="13576" width="18" style="128" customWidth="1"/>
    <col min="13577" max="13824" width="9.140625" style="128"/>
    <col min="13825" max="13825" width="60.85546875" style="128" customWidth="1"/>
    <col min="13826" max="13826" width="13.42578125" style="128" customWidth="1"/>
    <col min="13827" max="13828" width="12.140625" style="128" customWidth="1"/>
    <col min="13829" max="13829" width="11.140625" style="128" customWidth="1"/>
    <col min="13830" max="13830" width="11.28515625" style="128" customWidth="1"/>
    <col min="13831" max="13831" width="13.5703125" style="128" customWidth="1"/>
    <col min="13832" max="13832" width="18" style="128" customWidth="1"/>
    <col min="13833" max="14080" width="9.140625" style="128"/>
    <col min="14081" max="14081" width="60.85546875" style="128" customWidth="1"/>
    <col min="14082" max="14082" width="13.42578125" style="128" customWidth="1"/>
    <col min="14083" max="14084" width="12.140625" style="128" customWidth="1"/>
    <col min="14085" max="14085" width="11.140625" style="128" customWidth="1"/>
    <col min="14086" max="14086" width="11.28515625" style="128" customWidth="1"/>
    <col min="14087" max="14087" width="13.5703125" style="128" customWidth="1"/>
    <col min="14088" max="14088" width="18" style="128" customWidth="1"/>
    <col min="14089" max="14336" width="9.140625" style="128"/>
    <col min="14337" max="14337" width="60.85546875" style="128" customWidth="1"/>
    <col min="14338" max="14338" width="13.42578125" style="128" customWidth="1"/>
    <col min="14339" max="14340" width="12.140625" style="128" customWidth="1"/>
    <col min="14341" max="14341" width="11.140625" style="128" customWidth="1"/>
    <col min="14342" max="14342" width="11.28515625" style="128" customWidth="1"/>
    <col min="14343" max="14343" width="13.5703125" style="128" customWidth="1"/>
    <col min="14344" max="14344" width="18" style="128" customWidth="1"/>
    <col min="14345" max="14592" width="9.140625" style="128"/>
    <col min="14593" max="14593" width="60.85546875" style="128" customWidth="1"/>
    <col min="14594" max="14594" width="13.42578125" style="128" customWidth="1"/>
    <col min="14595" max="14596" width="12.140625" style="128" customWidth="1"/>
    <col min="14597" max="14597" width="11.140625" style="128" customWidth="1"/>
    <col min="14598" max="14598" width="11.28515625" style="128" customWidth="1"/>
    <col min="14599" max="14599" width="13.5703125" style="128" customWidth="1"/>
    <col min="14600" max="14600" width="18" style="128" customWidth="1"/>
    <col min="14601" max="14848" width="9.140625" style="128"/>
    <col min="14849" max="14849" width="60.85546875" style="128" customWidth="1"/>
    <col min="14850" max="14850" width="13.42578125" style="128" customWidth="1"/>
    <col min="14851" max="14852" width="12.140625" style="128" customWidth="1"/>
    <col min="14853" max="14853" width="11.140625" style="128" customWidth="1"/>
    <col min="14854" max="14854" width="11.28515625" style="128" customWidth="1"/>
    <col min="14855" max="14855" width="13.5703125" style="128" customWidth="1"/>
    <col min="14856" max="14856" width="18" style="128" customWidth="1"/>
    <col min="14857" max="15104" width="9.140625" style="128"/>
    <col min="15105" max="15105" width="60.85546875" style="128" customWidth="1"/>
    <col min="15106" max="15106" width="13.42578125" style="128" customWidth="1"/>
    <col min="15107" max="15108" width="12.140625" style="128" customWidth="1"/>
    <col min="15109" max="15109" width="11.140625" style="128" customWidth="1"/>
    <col min="15110" max="15110" width="11.28515625" style="128" customWidth="1"/>
    <col min="15111" max="15111" width="13.5703125" style="128" customWidth="1"/>
    <col min="15112" max="15112" width="18" style="128" customWidth="1"/>
    <col min="15113" max="15360" width="9.140625" style="128"/>
    <col min="15361" max="15361" width="60.85546875" style="128" customWidth="1"/>
    <col min="15362" max="15362" width="13.42578125" style="128" customWidth="1"/>
    <col min="15363" max="15364" width="12.140625" style="128" customWidth="1"/>
    <col min="15365" max="15365" width="11.140625" style="128" customWidth="1"/>
    <col min="15366" max="15366" width="11.28515625" style="128" customWidth="1"/>
    <col min="15367" max="15367" width="13.5703125" style="128" customWidth="1"/>
    <col min="15368" max="15368" width="18" style="128" customWidth="1"/>
    <col min="15369" max="15616" width="9.140625" style="128"/>
    <col min="15617" max="15617" width="60.85546875" style="128" customWidth="1"/>
    <col min="15618" max="15618" width="13.42578125" style="128" customWidth="1"/>
    <col min="15619" max="15620" width="12.140625" style="128" customWidth="1"/>
    <col min="15621" max="15621" width="11.140625" style="128" customWidth="1"/>
    <col min="15622" max="15622" width="11.28515625" style="128" customWidth="1"/>
    <col min="15623" max="15623" width="13.5703125" style="128" customWidth="1"/>
    <col min="15624" max="15624" width="18" style="128" customWidth="1"/>
    <col min="15625" max="15872" width="9.140625" style="128"/>
    <col min="15873" max="15873" width="60.85546875" style="128" customWidth="1"/>
    <col min="15874" max="15874" width="13.42578125" style="128" customWidth="1"/>
    <col min="15875" max="15876" width="12.140625" style="128" customWidth="1"/>
    <col min="15877" max="15877" width="11.140625" style="128" customWidth="1"/>
    <col min="15878" max="15878" width="11.28515625" style="128" customWidth="1"/>
    <col min="15879" max="15879" width="13.5703125" style="128" customWidth="1"/>
    <col min="15880" max="15880" width="18" style="128" customWidth="1"/>
    <col min="15881" max="16128" width="9.140625" style="128"/>
    <col min="16129" max="16129" width="60.85546875" style="128" customWidth="1"/>
    <col min="16130" max="16130" width="13.42578125" style="128" customWidth="1"/>
    <col min="16131" max="16132" width="12.140625" style="128" customWidth="1"/>
    <col min="16133" max="16133" width="11.140625" style="128" customWidth="1"/>
    <col min="16134" max="16134" width="11.28515625" style="128" customWidth="1"/>
    <col min="16135" max="16135" width="13.5703125" style="128" customWidth="1"/>
    <col min="16136" max="16136" width="18" style="128" customWidth="1"/>
    <col min="16137" max="16384" width="9.140625" style="128"/>
  </cols>
  <sheetData>
    <row r="4" spans="1:256" ht="54" customHeight="1" x14ac:dyDescent="0.3">
      <c r="A4" s="493" t="s">
        <v>455</v>
      </c>
      <c r="B4" s="493"/>
      <c r="C4" s="493"/>
      <c r="D4" s="493"/>
      <c r="E4" s="493"/>
      <c r="F4" s="493"/>
      <c r="G4" s="493"/>
      <c r="H4" s="126"/>
    </row>
    <row r="5" spans="1:256" x14ac:dyDescent="0.25">
      <c r="A5" s="127"/>
      <c r="B5" s="129"/>
      <c r="C5" s="129"/>
      <c r="D5" s="129"/>
      <c r="E5" s="129"/>
      <c r="F5" s="129"/>
      <c r="G5" s="129"/>
    </row>
    <row r="7" spans="1:256" ht="31.5" x14ac:dyDescent="0.25">
      <c r="A7" s="407" t="s">
        <v>1</v>
      </c>
      <c r="B7" s="130"/>
      <c r="C7" s="131" t="s">
        <v>456</v>
      </c>
      <c r="D7" s="131" t="s">
        <v>817</v>
      </c>
      <c r="E7" s="131" t="s">
        <v>466</v>
      </c>
      <c r="F7" s="131" t="s">
        <v>720</v>
      </c>
      <c r="G7" s="131" t="s">
        <v>818</v>
      </c>
    </row>
    <row r="8" spans="1:256" x14ac:dyDescent="0.25">
      <c r="A8" s="132" t="s">
        <v>457</v>
      </c>
      <c r="B8" s="133"/>
      <c r="C8" s="134">
        <f>'5.sz.tábla'!B27-C12</f>
        <v>10500000</v>
      </c>
      <c r="D8" s="134">
        <f>'13.sz.tábla'!F13-'13.sz.tábla'!F20</f>
        <v>12962103</v>
      </c>
      <c r="E8" s="135">
        <v>9500000</v>
      </c>
      <c r="F8" s="134">
        <v>9500000</v>
      </c>
      <c r="G8" s="134">
        <v>9500000</v>
      </c>
      <c r="H8" s="136"/>
    </row>
    <row r="9" spans="1:256" x14ac:dyDescent="0.25">
      <c r="A9" s="132" t="s">
        <v>458</v>
      </c>
      <c r="B9" s="133"/>
      <c r="C9" s="137"/>
      <c r="D9" s="137"/>
      <c r="E9" s="137"/>
      <c r="F9" s="137"/>
      <c r="G9" s="137"/>
      <c r="H9" s="138"/>
    </row>
    <row r="10" spans="1:256" x14ac:dyDescent="0.25">
      <c r="A10" s="132" t="s">
        <v>459</v>
      </c>
      <c r="B10" s="133"/>
      <c r="C10" s="137"/>
      <c r="D10" s="137"/>
      <c r="E10" s="137"/>
      <c r="F10" s="137"/>
      <c r="G10" s="137"/>
    </row>
    <row r="11" spans="1:256" ht="31.5" x14ac:dyDescent="0.25">
      <c r="A11" s="132" t="s">
        <v>460</v>
      </c>
      <c r="B11" s="133"/>
      <c r="C11" s="137">
        <v>0</v>
      </c>
      <c r="D11" s="137">
        <v>0</v>
      </c>
      <c r="E11" s="137">
        <v>0</v>
      </c>
      <c r="F11" s="137">
        <v>0</v>
      </c>
      <c r="G11" s="137">
        <v>0</v>
      </c>
      <c r="H11" s="136"/>
    </row>
    <row r="12" spans="1:256" x14ac:dyDescent="0.25">
      <c r="A12" s="132" t="s">
        <v>461</v>
      </c>
      <c r="B12" s="133"/>
      <c r="C12" s="137">
        <f>'5.sz.tábla'!C39</f>
        <v>100000</v>
      </c>
      <c r="D12" s="137">
        <f>'5.sz.tábla'!D39</f>
        <v>82156</v>
      </c>
      <c r="E12" s="137">
        <v>150000</v>
      </c>
      <c r="F12" s="137">
        <v>150000</v>
      </c>
      <c r="G12" s="137">
        <v>150000</v>
      </c>
    </row>
    <row r="13" spans="1:256" x14ac:dyDescent="0.25">
      <c r="A13" s="132" t="s">
        <v>462</v>
      </c>
      <c r="B13" s="133"/>
      <c r="C13" s="137"/>
      <c r="D13" s="137"/>
      <c r="E13" s="137"/>
      <c r="F13" s="137"/>
      <c r="G13" s="137"/>
    </row>
    <row r="14" spans="1:256" x14ac:dyDescent="0.25">
      <c r="A14" s="132" t="s">
        <v>463</v>
      </c>
      <c r="B14" s="133"/>
      <c r="C14" s="137">
        <f>C8+C9+C10+C11+C12+C13</f>
        <v>10600000</v>
      </c>
      <c r="D14" s="137">
        <f>D8+D9+D10+D11+D12+D13</f>
        <v>13044259</v>
      </c>
      <c r="E14" s="137">
        <f>E8+E9+E10+E11+E12+E13</f>
        <v>9650000</v>
      </c>
      <c r="F14" s="137">
        <f>F8+F9+F10+F11+F12+F13</f>
        <v>9650000</v>
      </c>
      <c r="G14" s="137">
        <f>G8+G9+G10+G11+G12+G13</f>
        <v>9650000</v>
      </c>
    </row>
    <row r="15" spans="1:256" x14ac:dyDescent="0.25">
      <c r="A15" s="139" t="s">
        <v>464</v>
      </c>
      <c r="B15" s="140"/>
      <c r="C15" s="141">
        <f>C14*0.5</f>
        <v>5300000</v>
      </c>
      <c r="D15" s="141">
        <f>D14*0.5</f>
        <v>6522129.5</v>
      </c>
      <c r="E15" s="141">
        <f>E14*0.5</f>
        <v>4825000</v>
      </c>
      <c r="F15" s="141">
        <f>F14*0.5</f>
        <v>4825000</v>
      </c>
      <c r="G15" s="141">
        <f>G14*0.5</f>
        <v>4825000</v>
      </c>
      <c r="H15" s="142"/>
      <c r="I15" s="142"/>
      <c r="J15" s="142"/>
      <c r="K15" s="142"/>
      <c r="L15" s="142"/>
      <c r="M15" s="142"/>
      <c r="N15" s="142"/>
      <c r="O15" s="142"/>
      <c r="P15" s="142"/>
      <c r="Q15" s="142"/>
      <c r="R15" s="142"/>
      <c r="S15" s="142"/>
      <c r="T15" s="142"/>
      <c r="U15" s="142"/>
      <c r="V15" s="142"/>
      <c r="W15" s="142"/>
      <c r="X15" s="142"/>
      <c r="Y15" s="142"/>
      <c r="Z15" s="142"/>
      <c r="AA15" s="142"/>
      <c r="AB15" s="142"/>
      <c r="AC15" s="142"/>
      <c r="AD15" s="142"/>
      <c r="AE15" s="142"/>
      <c r="AF15" s="142"/>
      <c r="AG15" s="142"/>
      <c r="AH15" s="142"/>
      <c r="AI15" s="142"/>
      <c r="AJ15" s="142"/>
      <c r="AK15" s="142"/>
      <c r="AL15" s="142"/>
      <c r="AM15" s="142"/>
      <c r="AN15" s="142"/>
      <c r="AO15" s="142"/>
      <c r="AP15" s="142"/>
      <c r="AQ15" s="142"/>
      <c r="AR15" s="142"/>
      <c r="AS15" s="142"/>
      <c r="AT15" s="142"/>
      <c r="AU15" s="142"/>
      <c r="AV15" s="142"/>
      <c r="AW15" s="142"/>
      <c r="AX15" s="142"/>
      <c r="AY15" s="142"/>
      <c r="AZ15" s="142"/>
      <c r="BA15" s="142"/>
      <c r="BB15" s="142"/>
      <c r="BC15" s="142"/>
      <c r="BD15" s="142"/>
      <c r="BE15" s="142"/>
      <c r="BF15" s="142"/>
      <c r="BG15" s="142"/>
      <c r="BH15" s="142"/>
      <c r="BI15" s="142"/>
      <c r="BJ15" s="142"/>
      <c r="BK15" s="142"/>
      <c r="BL15" s="142"/>
      <c r="BM15" s="142"/>
      <c r="BN15" s="142"/>
      <c r="BO15" s="142"/>
      <c r="BP15" s="142"/>
      <c r="BQ15" s="142"/>
      <c r="BR15" s="142"/>
      <c r="BS15" s="142"/>
      <c r="BT15" s="142"/>
      <c r="BU15" s="142"/>
      <c r="BV15" s="142"/>
      <c r="BW15" s="142"/>
      <c r="BX15" s="142"/>
      <c r="BY15" s="142"/>
      <c r="BZ15" s="142"/>
      <c r="CA15" s="142"/>
      <c r="CB15" s="142"/>
      <c r="CC15" s="142"/>
      <c r="CD15" s="142"/>
      <c r="CE15" s="142"/>
      <c r="CF15" s="142"/>
      <c r="CG15" s="142"/>
      <c r="CH15" s="142"/>
      <c r="CI15" s="142"/>
      <c r="CJ15" s="142"/>
      <c r="CK15" s="142"/>
      <c r="CL15" s="142"/>
      <c r="CM15" s="142"/>
      <c r="CN15" s="142"/>
      <c r="CO15" s="142"/>
      <c r="CP15" s="142"/>
      <c r="CQ15" s="142"/>
      <c r="CR15" s="142"/>
      <c r="CS15" s="142"/>
      <c r="CT15" s="142"/>
      <c r="CU15" s="142"/>
      <c r="CV15" s="142"/>
      <c r="CW15" s="142"/>
      <c r="CX15" s="142"/>
      <c r="CY15" s="142"/>
      <c r="CZ15" s="142"/>
      <c r="DA15" s="142"/>
      <c r="DB15" s="142"/>
      <c r="DC15" s="142"/>
      <c r="DD15" s="142"/>
      <c r="DE15" s="142"/>
      <c r="DF15" s="142"/>
      <c r="DG15" s="142"/>
      <c r="DH15" s="142"/>
      <c r="DI15" s="142"/>
      <c r="DJ15" s="142"/>
      <c r="DK15" s="142"/>
      <c r="DL15" s="142"/>
      <c r="DM15" s="142"/>
      <c r="DN15" s="142"/>
      <c r="DO15" s="142"/>
      <c r="DP15" s="142"/>
      <c r="DQ15" s="142"/>
      <c r="DR15" s="142"/>
      <c r="DS15" s="142"/>
      <c r="DT15" s="142"/>
      <c r="DU15" s="142"/>
      <c r="DV15" s="142"/>
      <c r="DW15" s="142"/>
      <c r="DX15" s="142"/>
      <c r="DY15" s="142"/>
      <c r="DZ15" s="142"/>
      <c r="EA15" s="142"/>
      <c r="EB15" s="142"/>
      <c r="EC15" s="142"/>
      <c r="ED15" s="142"/>
      <c r="EE15" s="142"/>
      <c r="EF15" s="142"/>
      <c r="EG15" s="142"/>
      <c r="EH15" s="142"/>
      <c r="EI15" s="142"/>
      <c r="EJ15" s="142"/>
      <c r="EK15" s="142"/>
      <c r="EL15" s="142"/>
      <c r="EM15" s="142"/>
      <c r="EN15" s="142"/>
      <c r="EO15" s="142"/>
      <c r="EP15" s="142"/>
      <c r="EQ15" s="142"/>
      <c r="ER15" s="142"/>
      <c r="ES15" s="142"/>
      <c r="ET15" s="142"/>
      <c r="EU15" s="142"/>
      <c r="EV15" s="142"/>
      <c r="EW15" s="142"/>
      <c r="EX15" s="142"/>
      <c r="EY15" s="142"/>
      <c r="EZ15" s="142"/>
      <c r="FA15" s="142"/>
      <c r="FB15" s="142"/>
      <c r="FC15" s="142"/>
      <c r="FD15" s="142"/>
      <c r="FE15" s="142"/>
      <c r="FF15" s="142"/>
      <c r="FG15" s="142"/>
      <c r="FH15" s="142"/>
      <c r="FI15" s="142"/>
      <c r="FJ15" s="142"/>
      <c r="FK15" s="142"/>
      <c r="FL15" s="142"/>
      <c r="FM15" s="142"/>
      <c r="FN15" s="142"/>
      <c r="FO15" s="142"/>
      <c r="FP15" s="142"/>
      <c r="FQ15" s="142"/>
      <c r="FR15" s="142"/>
      <c r="FS15" s="142"/>
      <c r="FT15" s="142"/>
      <c r="FU15" s="142"/>
      <c r="FV15" s="142"/>
      <c r="FW15" s="142"/>
      <c r="FX15" s="142"/>
      <c r="FY15" s="142"/>
      <c r="FZ15" s="142"/>
      <c r="GA15" s="142"/>
      <c r="GB15" s="142"/>
      <c r="GC15" s="142"/>
      <c r="GD15" s="142"/>
      <c r="GE15" s="142"/>
      <c r="GF15" s="142"/>
      <c r="GG15" s="142"/>
      <c r="GH15" s="142"/>
      <c r="GI15" s="142"/>
      <c r="GJ15" s="142"/>
      <c r="GK15" s="142"/>
      <c r="GL15" s="142"/>
      <c r="GM15" s="142"/>
      <c r="GN15" s="142"/>
      <c r="GO15" s="142"/>
      <c r="GP15" s="142"/>
      <c r="GQ15" s="142"/>
      <c r="GR15" s="142"/>
      <c r="GS15" s="142"/>
      <c r="GT15" s="142"/>
      <c r="GU15" s="142"/>
      <c r="GV15" s="142"/>
      <c r="GW15" s="142"/>
      <c r="GX15" s="142"/>
      <c r="GY15" s="142"/>
      <c r="GZ15" s="142"/>
      <c r="HA15" s="142"/>
      <c r="HB15" s="142"/>
      <c r="HC15" s="142"/>
      <c r="HD15" s="142"/>
      <c r="HE15" s="142"/>
      <c r="HF15" s="142"/>
      <c r="HG15" s="142"/>
      <c r="HH15" s="142"/>
      <c r="HI15" s="142"/>
      <c r="HJ15" s="142"/>
      <c r="HK15" s="142"/>
      <c r="HL15" s="142"/>
      <c r="HM15" s="142"/>
      <c r="HN15" s="142"/>
      <c r="HO15" s="142"/>
      <c r="HP15" s="142"/>
      <c r="HQ15" s="142"/>
      <c r="HR15" s="142"/>
      <c r="HS15" s="142"/>
      <c r="HT15" s="142"/>
      <c r="HU15" s="142"/>
      <c r="HV15" s="142"/>
      <c r="HW15" s="142"/>
      <c r="HX15" s="142"/>
      <c r="HY15" s="142"/>
      <c r="HZ15" s="142"/>
      <c r="IA15" s="142"/>
      <c r="IB15" s="142"/>
      <c r="IC15" s="142"/>
      <c r="ID15" s="142"/>
      <c r="IE15" s="142"/>
      <c r="IF15" s="142"/>
      <c r="IG15" s="142"/>
      <c r="IH15" s="142"/>
      <c r="II15" s="142"/>
      <c r="IJ15" s="142"/>
      <c r="IK15" s="142"/>
      <c r="IL15" s="142"/>
      <c r="IM15" s="142"/>
      <c r="IN15" s="142"/>
      <c r="IO15" s="142"/>
      <c r="IP15" s="142"/>
      <c r="IQ15" s="142"/>
      <c r="IR15" s="142"/>
      <c r="IS15" s="142"/>
      <c r="IT15" s="142"/>
      <c r="IU15" s="142"/>
      <c r="IV15" s="142"/>
    </row>
    <row r="16" spans="1:256" x14ac:dyDescent="0.25">
      <c r="A16" s="143"/>
      <c r="B16" s="144"/>
      <c r="C16" s="145"/>
      <c r="D16" s="145"/>
      <c r="E16" s="145"/>
      <c r="F16" s="145"/>
      <c r="G16" s="145"/>
    </row>
    <row r="18" spans="1:7" ht="31.5" x14ac:dyDescent="0.25">
      <c r="A18" s="139" t="s">
        <v>844</v>
      </c>
      <c r="B18" s="146" t="s">
        <v>465</v>
      </c>
      <c r="C18" s="131" t="str">
        <f>C7</f>
        <v>2018. év terv</v>
      </c>
      <c r="D18" s="131" t="str">
        <f t="shared" ref="D18:G18" si="0">D7</f>
        <v>2018. év teljesítés</v>
      </c>
      <c r="E18" s="131" t="str">
        <f t="shared" si="0"/>
        <v>2019. év terv</v>
      </c>
      <c r="F18" s="131" t="str">
        <f t="shared" si="0"/>
        <v>2020. év terv</v>
      </c>
      <c r="G18" s="131" t="str">
        <f t="shared" si="0"/>
        <v>2021. év terv</v>
      </c>
    </row>
    <row r="19" spans="1:7" x14ac:dyDescent="0.25">
      <c r="A19" s="139" t="s">
        <v>463</v>
      </c>
      <c r="B19" s="147"/>
      <c r="C19" s="141">
        <v>0</v>
      </c>
      <c r="D19" s="141">
        <v>0</v>
      </c>
      <c r="E19" s="141">
        <v>0</v>
      </c>
      <c r="F19" s="141">
        <v>0</v>
      </c>
      <c r="G19" s="141">
        <v>0</v>
      </c>
    </row>
  </sheetData>
  <mergeCells count="1">
    <mergeCell ref="A4:G4"/>
  </mergeCells>
  <printOptions horizontalCentered="1"/>
  <pageMargins left="0.51181102362204722" right="0.31496062992125984" top="0.74803149606299213" bottom="0.74803149606299213" header="0.31496062992125984" footer="0.31496062992125984"/>
  <pageSetup paperSize="9" orientation="landscape" r:id="rId1"/>
  <headerFooter>
    <oddHeader>&amp;L&amp;"Times New Roman,Normál"&amp;12Vászoly Község 
Önkormányzata &amp;C&amp;"Times New Roman,Normál"&amp;12 14. melléklet
az önkormányzat 2018. évi költségvetési gazdálkodási beszámolójáról szóló
4/2019. (V. 29.) önkormányzati rendeletéhez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view="pageLayout" zoomScaleNormal="100" workbookViewId="0">
      <selection sqref="A1:F1"/>
    </sheetView>
  </sheetViews>
  <sheetFormatPr defaultRowHeight="15.75" x14ac:dyDescent="0.25"/>
  <cols>
    <col min="1" max="1" width="43.28515625" style="106" customWidth="1"/>
    <col min="2" max="2" width="18.42578125" style="106" customWidth="1"/>
    <col min="3" max="3" width="16.5703125" style="106" customWidth="1"/>
    <col min="4" max="4" width="20.28515625" style="106" bestFit="1" customWidth="1"/>
    <col min="5" max="5" width="13.85546875" style="106" customWidth="1"/>
    <col min="6" max="6" width="18.7109375" style="106" customWidth="1"/>
    <col min="7" max="256" width="9.140625" style="106"/>
    <col min="257" max="257" width="43.28515625" style="106" customWidth="1"/>
    <col min="258" max="258" width="20.42578125" style="106" customWidth="1"/>
    <col min="259" max="259" width="16.5703125" style="106" customWidth="1"/>
    <col min="260" max="260" width="23.7109375" style="106" customWidth="1"/>
    <col min="261" max="261" width="13.85546875" style="106" customWidth="1"/>
    <col min="262" max="262" width="23.7109375" style="106" customWidth="1"/>
    <col min="263" max="512" width="9.140625" style="106"/>
    <col min="513" max="513" width="43.28515625" style="106" customWidth="1"/>
    <col min="514" max="514" width="20.42578125" style="106" customWidth="1"/>
    <col min="515" max="515" width="16.5703125" style="106" customWidth="1"/>
    <col min="516" max="516" width="23.7109375" style="106" customWidth="1"/>
    <col min="517" max="517" width="13.85546875" style="106" customWidth="1"/>
    <col min="518" max="518" width="23.7109375" style="106" customWidth="1"/>
    <col min="519" max="768" width="9.140625" style="106"/>
    <col min="769" max="769" width="43.28515625" style="106" customWidth="1"/>
    <col min="770" max="770" width="20.42578125" style="106" customWidth="1"/>
    <col min="771" max="771" width="16.5703125" style="106" customWidth="1"/>
    <col min="772" max="772" width="23.7109375" style="106" customWidth="1"/>
    <col min="773" max="773" width="13.85546875" style="106" customWidth="1"/>
    <col min="774" max="774" width="23.7109375" style="106" customWidth="1"/>
    <col min="775" max="1024" width="9.140625" style="106"/>
    <col min="1025" max="1025" width="43.28515625" style="106" customWidth="1"/>
    <col min="1026" max="1026" width="20.42578125" style="106" customWidth="1"/>
    <col min="1027" max="1027" width="16.5703125" style="106" customWidth="1"/>
    <col min="1028" max="1028" width="23.7109375" style="106" customWidth="1"/>
    <col min="1029" max="1029" width="13.85546875" style="106" customWidth="1"/>
    <col min="1030" max="1030" width="23.7109375" style="106" customWidth="1"/>
    <col min="1031" max="1280" width="9.140625" style="106"/>
    <col min="1281" max="1281" width="43.28515625" style="106" customWidth="1"/>
    <col min="1282" max="1282" width="20.42578125" style="106" customWidth="1"/>
    <col min="1283" max="1283" width="16.5703125" style="106" customWidth="1"/>
    <col min="1284" max="1284" width="23.7109375" style="106" customWidth="1"/>
    <col min="1285" max="1285" width="13.85546875" style="106" customWidth="1"/>
    <col min="1286" max="1286" width="23.7109375" style="106" customWidth="1"/>
    <col min="1287" max="1536" width="9.140625" style="106"/>
    <col min="1537" max="1537" width="43.28515625" style="106" customWidth="1"/>
    <col min="1538" max="1538" width="20.42578125" style="106" customWidth="1"/>
    <col min="1539" max="1539" width="16.5703125" style="106" customWidth="1"/>
    <col min="1540" max="1540" width="23.7109375" style="106" customWidth="1"/>
    <col min="1541" max="1541" width="13.85546875" style="106" customWidth="1"/>
    <col min="1542" max="1542" width="23.7109375" style="106" customWidth="1"/>
    <col min="1543" max="1792" width="9.140625" style="106"/>
    <col min="1793" max="1793" width="43.28515625" style="106" customWidth="1"/>
    <col min="1794" max="1794" width="20.42578125" style="106" customWidth="1"/>
    <col min="1795" max="1795" width="16.5703125" style="106" customWidth="1"/>
    <col min="1796" max="1796" width="23.7109375" style="106" customWidth="1"/>
    <col min="1797" max="1797" width="13.85546875" style="106" customWidth="1"/>
    <col min="1798" max="1798" width="23.7109375" style="106" customWidth="1"/>
    <col min="1799" max="2048" width="9.140625" style="106"/>
    <col min="2049" max="2049" width="43.28515625" style="106" customWidth="1"/>
    <col min="2050" max="2050" width="20.42578125" style="106" customWidth="1"/>
    <col min="2051" max="2051" width="16.5703125" style="106" customWidth="1"/>
    <col min="2052" max="2052" width="23.7109375" style="106" customWidth="1"/>
    <col min="2053" max="2053" width="13.85546875" style="106" customWidth="1"/>
    <col min="2054" max="2054" width="23.7109375" style="106" customWidth="1"/>
    <col min="2055" max="2304" width="9.140625" style="106"/>
    <col min="2305" max="2305" width="43.28515625" style="106" customWidth="1"/>
    <col min="2306" max="2306" width="20.42578125" style="106" customWidth="1"/>
    <col min="2307" max="2307" width="16.5703125" style="106" customWidth="1"/>
    <col min="2308" max="2308" width="23.7109375" style="106" customWidth="1"/>
    <col min="2309" max="2309" width="13.85546875" style="106" customWidth="1"/>
    <col min="2310" max="2310" width="23.7109375" style="106" customWidth="1"/>
    <col min="2311" max="2560" width="9.140625" style="106"/>
    <col min="2561" max="2561" width="43.28515625" style="106" customWidth="1"/>
    <col min="2562" max="2562" width="20.42578125" style="106" customWidth="1"/>
    <col min="2563" max="2563" width="16.5703125" style="106" customWidth="1"/>
    <col min="2564" max="2564" width="23.7109375" style="106" customWidth="1"/>
    <col min="2565" max="2565" width="13.85546875" style="106" customWidth="1"/>
    <col min="2566" max="2566" width="23.7109375" style="106" customWidth="1"/>
    <col min="2567" max="2816" width="9.140625" style="106"/>
    <col min="2817" max="2817" width="43.28515625" style="106" customWidth="1"/>
    <col min="2818" max="2818" width="20.42578125" style="106" customWidth="1"/>
    <col min="2819" max="2819" width="16.5703125" style="106" customWidth="1"/>
    <col min="2820" max="2820" width="23.7109375" style="106" customWidth="1"/>
    <col min="2821" max="2821" width="13.85546875" style="106" customWidth="1"/>
    <col min="2822" max="2822" width="23.7109375" style="106" customWidth="1"/>
    <col min="2823" max="3072" width="9.140625" style="106"/>
    <col min="3073" max="3073" width="43.28515625" style="106" customWidth="1"/>
    <col min="3074" max="3074" width="20.42578125" style="106" customWidth="1"/>
    <col min="3075" max="3075" width="16.5703125" style="106" customWidth="1"/>
    <col min="3076" max="3076" width="23.7109375" style="106" customWidth="1"/>
    <col min="3077" max="3077" width="13.85546875" style="106" customWidth="1"/>
    <col min="3078" max="3078" width="23.7109375" style="106" customWidth="1"/>
    <col min="3079" max="3328" width="9.140625" style="106"/>
    <col min="3329" max="3329" width="43.28515625" style="106" customWidth="1"/>
    <col min="3330" max="3330" width="20.42578125" style="106" customWidth="1"/>
    <col min="3331" max="3331" width="16.5703125" style="106" customWidth="1"/>
    <col min="3332" max="3332" width="23.7109375" style="106" customWidth="1"/>
    <col min="3333" max="3333" width="13.85546875" style="106" customWidth="1"/>
    <col min="3334" max="3334" width="23.7109375" style="106" customWidth="1"/>
    <col min="3335" max="3584" width="9.140625" style="106"/>
    <col min="3585" max="3585" width="43.28515625" style="106" customWidth="1"/>
    <col min="3586" max="3586" width="20.42578125" style="106" customWidth="1"/>
    <col min="3587" max="3587" width="16.5703125" style="106" customWidth="1"/>
    <col min="3588" max="3588" width="23.7109375" style="106" customWidth="1"/>
    <col min="3589" max="3589" width="13.85546875" style="106" customWidth="1"/>
    <col min="3590" max="3590" width="23.7109375" style="106" customWidth="1"/>
    <col min="3591" max="3840" width="9.140625" style="106"/>
    <col min="3841" max="3841" width="43.28515625" style="106" customWidth="1"/>
    <col min="3842" max="3842" width="20.42578125" style="106" customWidth="1"/>
    <col min="3843" max="3843" width="16.5703125" style="106" customWidth="1"/>
    <col min="3844" max="3844" width="23.7109375" style="106" customWidth="1"/>
    <col min="3845" max="3845" width="13.85546875" style="106" customWidth="1"/>
    <col min="3846" max="3846" width="23.7109375" style="106" customWidth="1"/>
    <col min="3847" max="4096" width="9.140625" style="106"/>
    <col min="4097" max="4097" width="43.28515625" style="106" customWidth="1"/>
    <col min="4098" max="4098" width="20.42578125" style="106" customWidth="1"/>
    <col min="4099" max="4099" width="16.5703125" style="106" customWidth="1"/>
    <col min="4100" max="4100" width="23.7109375" style="106" customWidth="1"/>
    <col min="4101" max="4101" width="13.85546875" style="106" customWidth="1"/>
    <col min="4102" max="4102" width="23.7109375" style="106" customWidth="1"/>
    <col min="4103" max="4352" width="9.140625" style="106"/>
    <col min="4353" max="4353" width="43.28515625" style="106" customWidth="1"/>
    <col min="4354" max="4354" width="20.42578125" style="106" customWidth="1"/>
    <col min="4355" max="4355" width="16.5703125" style="106" customWidth="1"/>
    <col min="4356" max="4356" width="23.7109375" style="106" customWidth="1"/>
    <col min="4357" max="4357" width="13.85546875" style="106" customWidth="1"/>
    <col min="4358" max="4358" width="23.7109375" style="106" customWidth="1"/>
    <col min="4359" max="4608" width="9.140625" style="106"/>
    <col min="4609" max="4609" width="43.28515625" style="106" customWidth="1"/>
    <col min="4610" max="4610" width="20.42578125" style="106" customWidth="1"/>
    <col min="4611" max="4611" width="16.5703125" style="106" customWidth="1"/>
    <col min="4612" max="4612" width="23.7109375" style="106" customWidth="1"/>
    <col min="4613" max="4613" width="13.85546875" style="106" customWidth="1"/>
    <col min="4614" max="4614" width="23.7109375" style="106" customWidth="1"/>
    <col min="4615" max="4864" width="9.140625" style="106"/>
    <col min="4865" max="4865" width="43.28515625" style="106" customWidth="1"/>
    <col min="4866" max="4866" width="20.42578125" style="106" customWidth="1"/>
    <col min="4867" max="4867" width="16.5703125" style="106" customWidth="1"/>
    <col min="4868" max="4868" width="23.7109375" style="106" customWidth="1"/>
    <col min="4869" max="4869" width="13.85546875" style="106" customWidth="1"/>
    <col min="4870" max="4870" width="23.7109375" style="106" customWidth="1"/>
    <col min="4871" max="5120" width="9.140625" style="106"/>
    <col min="5121" max="5121" width="43.28515625" style="106" customWidth="1"/>
    <col min="5122" max="5122" width="20.42578125" style="106" customWidth="1"/>
    <col min="5123" max="5123" width="16.5703125" style="106" customWidth="1"/>
    <col min="5124" max="5124" width="23.7109375" style="106" customWidth="1"/>
    <col min="5125" max="5125" width="13.85546875" style="106" customWidth="1"/>
    <col min="5126" max="5126" width="23.7109375" style="106" customWidth="1"/>
    <col min="5127" max="5376" width="9.140625" style="106"/>
    <col min="5377" max="5377" width="43.28515625" style="106" customWidth="1"/>
    <col min="5378" max="5378" width="20.42578125" style="106" customWidth="1"/>
    <col min="5379" max="5379" width="16.5703125" style="106" customWidth="1"/>
    <col min="5380" max="5380" width="23.7109375" style="106" customWidth="1"/>
    <col min="5381" max="5381" width="13.85546875" style="106" customWidth="1"/>
    <col min="5382" max="5382" width="23.7109375" style="106" customWidth="1"/>
    <col min="5383" max="5632" width="9.140625" style="106"/>
    <col min="5633" max="5633" width="43.28515625" style="106" customWidth="1"/>
    <col min="5634" max="5634" width="20.42578125" style="106" customWidth="1"/>
    <col min="5635" max="5635" width="16.5703125" style="106" customWidth="1"/>
    <col min="5636" max="5636" width="23.7109375" style="106" customWidth="1"/>
    <col min="5637" max="5637" width="13.85546875" style="106" customWidth="1"/>
    <col min="5638" max="5638" width="23.7109375" style="106" customWidth="1"/>
    <col min="5639" max="5888" width="9.140625" style="106"/>
    <col min="5889" max="5889" width="43.28515625" style="106" customWidth="1"/>
    <col min="5890" max="5890" width="20.42578125" style="106" customWidth="1"/>
    <col min="5891" max="5891" width="16.5703125" style="106" customWidth="1"/>
    <col min="5892" max="5892" width="23.7109375" style="106" customWidth="1"/>
    <col min="5893" max="5893" width="13.85546875" style="106" customWidth="1"/>
    <col min="5894" max="5894" width="23.7109375" style="106" customWidth="1"/>
    <col min="5895" max="6144" width="9.140625" style="106"/>
    <col min="6145" max="6145" width="43.28515625" style="106" customWidth="1"/>
    <col min="6146" max="6146" width="20.42578125" style="106" customWidth="1"/>
    <col min="6147" max="6147" width="16.5703125" style="106" customWidth="1"/>
    <col min="6148" max="6148" width="23.7109375" style="106" customWidth="1"/>
    <col min="6149" max="6149" width="13.85546875" style="106" customWidth="1"/>
    <col min="6150" max="6150" width="23.7109375" style="106" customWidth="1"/>
    <col min="6151" max="6400" width="9.140625" style="106"/>
    <col min="6401" max="6401" width="43.28515625" style="106" customWidth="1"/>
    <col min="6402" max="6402" width="20.42578125" style="106" customWidth="1"/>
    <col min="6403" max="6403" width="16.5703125" style="106" customWidth="1"/>
    <col min="6404" max="6404" width="23.7109375" style="106" customWidth="1"/>
    <col min="6405" max="6405" width="13.85546875" style="106" customWidth="1"/>
    <col min="6406" max="6406" width="23.7109375" style="106" customWidth="1"/>
    <col min="6407" max="6656" width="9.140625" style="106"/>
    <col min="6657" max="6657" width="43.28515625" style="106" customWidth="1"/>
    <col min="6658" max="6658" width="20.42578125" style="106" customWidth="1"/>
    <col min="6659" max="6659" width="16.5703125" style="106" customWidth="1"/>
    <col min="6660" max="6660" width="23.7109375" style="106" customWidth="1"/>
    <col min="6661" max="6661" width="13.85546875" style="106" customWidth="1"/>
    <col min="6662" max="6662" width="23.7109375" style="106" customWidth="1"/>
    <col min="6663" max="6912" width="9.140625" style="106"/>
    <col min="6913" max="6913" width="43.28515625" style="106" customWidth="1"/>
    <col min="6914" max="6914" width="20.42578125" style="106" customWidth="1"/>
    <col min="6915" max="6915" width="16.5703125" style="106" customWidth="1"/>
    <col min="6916" max="6916" width="23.7109375" style="106" customWidth="1"/>
    <col min="6917" max="6917" width="13.85546875" style="106" customWidth="1"/>
    <col min="6918" max="6918" width="23.7109375" style="106" customWidth="1"/>
    <col min="6919" max="7168" width="9.140625" style="106"/>
    <col min="7169" max="7169" width="43.28515625" style="106" customWidth="1"/>
    <col min="7170" max="7170" width="20.42578125" style="106" customWidth="1"/>
    <col min="7171" max="7171" width="16.5703125" style="106" customWidth="1"/>
    <col min="7172" max="7172" width="23.7109375" style="106" customWidth="1"/>
    <col min="7173" max="7173" width="13.85546875" style="106" customWidth="1"/>
    <col min="7174" max="7174" width="23.7109375" style="106" customWidth="1"/>
    <col min="7175" max="7424" width="9.140625" style="106"/>
    <col min="7425" max="7425" width="43.28515625" style="106" customWidth="1"/>
    <col min="7426" max="7426" width="20.42578125" style="106" customWidth="1"/>
    <col min="7427" max="7427" width="16.5703125" style="106" customWidth="1"/>
    <col min="7428" max="7428" width="23.7109375" style="106" customWidth="1"/>
    <col min="7429" max="7429" width="13.85546875" style="106" customWidth="1"/>
    <col min="7430" max="7430" width="23.7109375" style="106" customWidth="1"/>
    <col min="7431" max="7680" width="9.140625" style="106"/>
    <col min="7681" max="7681" width="43.28515625" style="106" customWidth="1"/>
    <col min="7682" max="7682" width="20.42578125" style="106" customWidth="1"/>
    <col min="7683" max="7683" width="16.5703125" style="106" customWidth="1"/>
    <col min="7684" max="7684" width="23.7109375" style="106" customWidth="1"/>
    <col min="7685" max="7685" width="13.85546875" style="106" customWidth="1"/>
    <col min="7686" max="7686" width="23.7109375" style="106" customWidth="1"/>
    <col min="7687" max="7936" width="9.140625" style="106"/>
    <col min="7937" max="7937" width="43.28515625" style="106" customWidth="1"/>
    <col min="7938" max="7938" width="20.42578125" style="106" customWidth="1"/>
    <col min="7939" max="7939" width="16.5703125" style="106" customWidth="1"/>
    <col min="7940" max="7940" width="23.7109375" style="106" customWidth="1"/>
    <col min="7941" max="7941" width="13.85546875" style="106" customWidth="1"/>
    <col min="7942" max="7942" width="23.7109375" style="106" customWidth="1"/>
    <col min="7943" max="8192" width="9.140625" style="106"/>
    <col min="8193" max="8193" width="43.28515625" style="106" customWidth="1"/>
    <col min="8194" max="8194" width="20.42578125" style="106" customWidth="1"/>
    <col min="8195" max="8195" width="16.5703125" style="106" customWidth="1"/>
    <col min="8196" max="8196" width="23.7109375" style="106" customWidth="1"/>
    <col min="8197" max="8197" width="13.85546875" style="106" customWidth="1"/>
    <col min="8198" max="8198" width="23.7109375" style="106" customWidth="1"/>
    <col min="8199" max="8448" width="9.140625" style="106"/>
    <col min="8449" max="8449" width="43.28515625" style="106" customWidth="1"/>
    <col min="8450" max="8450" width="20.42578125" style="106" customWidth="1"/>
    <col min="8451" max="8451" width="16.5703125" style="106" customWidth="1"/>
    <col min="8452" max="8452" width="23.7109375" style="106" customWidth="1"/>
    <col min="8453" max="8453" width="13.85546875" style="106" customWidth="1"/>
    <col min="8454" max="8454" width="23.7109375" style="106" customWidth="1"/>
    <col min="8455" max="8704" width="9.140625" style="106"/>
    <col min="8705" max="8705" width="43.28515625" style="106" customWidth="1"/>
    <col min="8706" max="8706" width="20.42578125" style="106" customWidth="1"/>
    <col min="8707" max="8707" width="16.5703125" style="106" customWidth="1"/>
    <col min="8708" max="8708" width="23.7109375" style="106" customWidth="1"/>
    <col min="8709" max="8709" width="13.85546875" style="106" customWidth="1"/>
    <col min="8710" max="8710" width="23.7109375" style="106" customWidth="1"/>
    <col min="8711" max="8960" width="9.140625" style="106"/>
    <col min="8961" max="8961" width="43.28515625" style="106" customWidth="1"/>
    <col min="8962" max="8962" width="20.42578125" style="106" customWidth="1"/>
    <col min="8963" max="8963" width="16.5703125" style="106" customWidth="1"/>
    <col min="8964" max="8964" width="23.7109375" style="106" customWidth="1"/>
    <col min="8965" max="8965" width="13.85546875" style="106" customWidth="1"/>
    <col min="8966" max="8966" width="23.7109375" style="106" customWidth="1"/>
    <col min="8967" max="9216" width="9.140625" style="106"/>
    <col min="9217" max="9217" width="43.28515625" style="106" customWidth="1"/>
    <col min="9218" max="9218" width="20.42578125" style="106" customWidth="1"/>
    <col min="9219" max="9219" width="16.5703125" style="106" customWidth="1"/>
    <col min="9220" max="9220" width="23.7109375" style="106" customWidth="1"/>
    <col min="9221" max="9221" width="13.85546875" style="106" customWidth="1"/>
    <col min="9222" max="9222" width="23.7109375" style="106" customWidth="1"/>
    <col min="9223" max="9472" width="9.140625" style="106"/>
    <col min="9473" max="9473" width="43.28515625" style="106" customWidth="1"/>
    <col min="9474" max="9474" width="20.42578125" style="106" customWidth="1"/>
    <col min="9475" max="9475" width="16.5703125" style="106" customWidth="1"/>
    <col min="9476" max="9476" width="23.7109375" style="106" customWidth="1"/>
    <col min="9477" max="9477" width="13.85546875" style="106" customWidth="1"/>
    <col min="9478" max="9478" width="23.7109375" style="106" customWidth="1"/>
    <col min="9479" max="9728" width="9.140625" style="106"/>
    <col min="9729" max="9729" width="43.28515625" style="106" customWidth="1"/>
    <col min="9730" max="9730" width="20.42578125" style="106" customWidth="1"/>
    <col min="9731" max="9731" width="16.5703125" style="106" customWidth="1"/>
    <col min="9732" max="9732" width="23.7109375" style="106" customWidth="1"/>
    <col min="9733" max="9733" width="13.85546875" style="106" customWidth="1"/>
    <col min="9734" max="9734" width="23.7109375" style="106" customWidth="1"/>
    <col min="9735" max="9984" width="9.140625" style="106"/>
    <col min="9985" max="9985" width="43.28515625" style="106" customWidth="1"/>
    <col min="9986" max="9986" width="20.42578125" style="106" customWidth="1"/>
    <col min="9987" max="9987" width="16.5703125" style="106" customWidth="1"/>
    <col min="9988" max="9988" width="23.7109375" style="106" customWidth="1"/>
    <col min="9989" max="9989" width="13.85546875" style="106" customWidth="1"/>
    <col min="9990" max="9990" width="23.7109375" style="106" customWidth="1"/>
    <col min="9991" max="10240" width="9.140625" style="106"/>
    <col min="10241" max="10241" width="43.28515625" style="106" customWidth="1"/>
    <col min="10242" max="10242" width="20.42578125" style="106" customWidth="1"/>
    <col min="10243" max="10243" width="16.5703125" style="106" customWidth="1"/>
    <col min="10244" max="10244" width="23.7109375" style="106" customWidth="1"/>
    <col min="10245" max="10245" width="13.85546875" style="106" customWidth="1"/>
    <col min="10246" max="10246" width="23.7109375" style="106" customWidth="1"/>
    <col min="10247" max="10496" width="9.140625" style="106"/>
    <col min="10497" max="10497" width="43.28515625" style="106" customWidth="1"/>
    <col min="10498" max="10498" width="20.42578125" style="106" customWidth="1"/>
    <col min="10499" max="10499" width="16.5703125" style="106" customWidth="1"/>
    <col min="10500" max="10500" width="23.7109375" style="106" customWidth="1"/>
    <col min="10501" max="10501" width="13.85546875" style="106" customWidth="1"/>
    <col min="10502" max="10502" width="23.7109375" style="106" customWidth="1"/>
    <col min="10503" max="10752" width="9.140625" style="106"/>
    <col min="10753" max="10753" width="43.28515625" style="106" customWidth="1"/>
    <col min="10754" max="10754" width="20.42578125" style="106" customWidth="1"/>
    <col min="10755" max="10755" width="16.5703125" style="106" customWidth="1"/>
    <col min="10756" max="10756" width="23.7109375" style="106" customWidth="1"/>
    <col min="10757" max="10757" width="13.85546875" style="106" customWidth="1"/>
    <col min="10758" max="10758" width="23.7109375" style="106" customWidth="1"/>
    <col min="10759" max="11008" width="9.140625" style="106"/>
    <col min="11009" max="11009" width="43.28515625" style="106" customWidth="1"/>
    <col min="11010" max="11010" width="20.42578125" style="106" customWidth="1"/>
    <col min="11011" max="11011" width="16.5703125" style="106" customWidth="1"/>
    <col min="11012" max="11012" width="23.7109375" style="106" customWidth="1"/>
    <col min="11013" max="11013" width="13.85546875" style="106" customWidth="1"/>
    <col min="11014" max="11014" width="23.7109375" style="106" customWidth="1"/>
    <col min="11015" max="11264" width="9.140625" style="106"/>
    <col min="11265" max="11265" width="43.28515625" style="106" customWidth="1"/>
    <col min="11266" max="11266" width="20.42578125" style="106" customWidth="1"/>
    <col min="11267" max="11267" width="16.5703125" style="106" customWidth="1"/>
    <col min="11268" max="11268" width="23.7109375" style="106" customWidth="1"/>
    <col min="11269" max="11269" width="13.85546875" style="106" customWidth="1"/>
    <col min="11270" max="11270" width="23.7109375" style="106" customWidth="1"/>
    <col min="11271" max="11520" width="9.140625" style="106"/>
    <col min="11521" max="11521" width="43.28515625" style="106" customWidth="1"/>
    <col min="11522" max="11522" width="20.42578125" style="106" customWidth="1"/>
    <col min="11523" max="11523" width="16.5703125" style="106" customWidth="1"/>
    <col min="11524" max="11524" width="23.7109375" style="106" customWidth="1"/>
    <col min="11525" max="11525" width="13.85546875" style="106" customWidth="1"/>
    <col min="11526" max="11526" width="23.7109375" style="106" customWidth="1"/>
    <col min="11527" max="11776" width="9.140625" style="106"/>
    <col min="11777" max="11777" width="43.28515625" style="106" customWidth="1"/>
    <col min="11778" max="11778" width="20.42578125" style="106" customWidth="1"/>
    <col min="11779" max="11779" width="16.5703125" style="106" customWidth="1"/>
    <col min="11780" max="11780" width="23.7109375" style="106" customWidth="1"/>
    <col min="11781" max="11781" width="13.85546875" style="106" customWidth="1"/>
    <col min="11782" max="11782" width="23.7109375" style="106" customWidth="1"/>
    <col min="11783" max="12032" width="9.140625" style="106"/>
    <col min="12033" max="12033" width="43.28515625" style="106" customWidth="1"/>
    <col min="12034" max="12034" width="20.42578125" style="106" customWidth="1"/>
    <col min="12035" max="12035" width="16.5703125" style="106" customWidth="1"/>
    <col min="12036" max="12036" width="23.7109375" style="106" customWidth="1"/>
    <col min="12037" max="12037" width="13.85546875" style="106" customWidth="1"/>
    <col min="12038" max="12038" width="23.7109375" style="106" customWidth="1"/>
    <col min="12039" max="12288" width="9.140625" style="106"/>
    <col min="12289" max="12289" width="43.28515625" style="106" customWidth="1"/>
    <col min="12290" max="12290" width="20.42578125" style="106" customWidth="1"/>
    <col min="12291" max="12291" width="16.5703125" style="106" customWidth="1"/>
    <col min="12292" max="12292" width="23.7109375" style="106" customWidth="1"/>
    <col min="12293" max="12293" width="13.85546875" style="106" customWidth="1"/>
    <col min="12294" max="12294" width="23.7109375" style="106" customWidth="1"/>
    <col min="12295" max="12544" width="9.140625" style="106"/>
    <col min="12545" max="12545" width="43.28515625" style="106" customWidth="1"/>
    <col min="12546" max="12546" width="20.42578125" style="106" customWidth="1"/>
    <col min="12547" max="12547" width="16.5703125" style="106" customWidth="1"/>
    <col min="12548" max="12548" width="23.7109375" style="106" customWidth="1"/>
    <col min="12549" max="12549" width="13.85546875" style="106" customWidth="1"/>
    <col min="12550" max="12550" width="23.7109375" style="106" customWidth="1"/>
    <col min="12551" max="12800" width="9.140625" style="106"/>
    <col min="12801" max="12801" width="43.28515625" style="106" customWidth="1"/>
    <col min="12802" max="12802" width="20.42578125" style="106" customWidth="1"/>
    <col min="12803" max="12803" width="16.5703125" style="106" customWidth="1"/>
    <col min="12804" max="12804" width="23.7109375" style="106" customWidth="1"/>
    <col min="12805" max="12805" width="13.85546875" style="106" customWidth="1"/>
    <col min="12806" max="12806" width="23.7109375" style="106" customWidth="1"/>
    <col min="12807" max="13056" width="9.140625" style="106"/>
    <col min="13057" max="13057" width="43.28515625" style="106" customWidth="1"/>
    <col min="13058" max="13058" width="20.42578125" style="106" customWidth="1"/>
    <col min="13059" max="13059" width="16.5703125" style="106" customWidth="1"/>
    <col min="13060" max="13060" width="23.7109375" style="106" customWidth="1"/>
    <col min="13061" max="13061" width="13.85546875" style="106" customWidth="1"/>
    <col min="13062" max="13062" width="23.7109375" style="106" customWidth="1"/>
    <col min="13063" max="13312" width="9.140625" style="106"/>
    <col min="13313" max="13313" width="43.28515625" style="106" customWidth="1"/>
    <col min="13314" max="13314" width="20.42578125" style="106" customWidth="1"/>
    <col min="13315" max="13315" width="16.5703125" style="106" customWidth="1"/>
    <col min="13316" max="13316" width="23.7109375" style="106" customWidth="1"/>
    <col min="13317" max="13317" width="13.85546875" style="106" customWidth="1"/>
    <col min="13318" max="13318" width="23.7109375" style="106" customWidth="1"/>
    <col min="13319" max="13568" width="9.140625" style="106"/>
    <col min="13569" max="13569" width="43.28515625" style="106" customWidth="1"/>
    <col min="13570" max="13570" width="20.42578125" style="106" customWidth="1"/>
    <col min="13571" max="13571" width="16.5703125" style="106" customWidth="1"/>
    <col min="13572" max="13572" width="23.7109375" style="106" customWidth="1"/>
    <col min="13573" max="13573" width="13.85546875" style="106" customWidth="1"/>
    <col min="13574" max="13574" width="23.7109375" style="106" customWidth="1"/>
    <col min="13575" max="13824" width="9.140625" style="106"/>
    <col min="13825" max="13825" width="43.28515625" style="106" customWidth="1"/>
    <col min="13826" max="13826" width="20.42578125" style="106" customWidth="1"/>
    <col min="13827" max="13827" width="16.5703125" style="106" customWidth="1"/>
    <col min="13828" max="13828" width="23.7109375" style="106" customWidth="1"/>
    <col min="13829" max="13829" width="13.85546875" style="106" customWidth="1"/>
    <col min="13830" max="13830" width="23.7109375" style="106" customWidth="1"/>
    <col min="13831" max="14080" width="9.140625" style="106"/>
    <col min="14081" max="14081" width="43.28515625" style="106" customWidth="1"/>
    <col min="14082" max="14082" width="20.42578125" style="106" customWidth="1"/>
    <col min="14083" max="14083" width="16.5703125" style="106" customWidth="1"/>
    <col min="14084" max="14084" width="23.7109375" style="106" customWidth="1"/>
    <col min="14085" max="14085" width="13.85546875" style="106" customWidth="1"/>
    <col min="14086" max="14086" width="23.7109375" style="106" customWidth="1"/>
    <col min="14087" max="14336" width="9.140625" style="106"/>
    <col min="14337" max="14337" width="43.28515625" style="106" customWidth="1"/>
    <col min="14338" max="14338" width="20.42578125" style="106" customWidth="1"/>
    <col min="14339" max="14339" width="16.5703125" style="106" customWidth="1"/>
    <col min="14340" max="14340" width="23.7109375" style="106" customWidth="1"/>
    <col min="14341" max="14341" width="13.85546875" style="106" customWidth="1"/>
    <col min="14342" max="14342" width="23.7109375" style="106" customWidth="1"/>
    <col min="14343" max="14592" width="9.140625" style="106"/>
    <col min="14593" max="14593" width="43.28515625" style="106" customWidth="1"/>
    <col min="14594" max="14594" width="20.42578125" style="106" customWidth="1"/>
    <col min="14595" max="14595" width="16.5703125" style="106" customWidth="1"/>
    <col min="14596" max="14596" width="23.7109375" style="106" customWidth="1"/>
    <col min="14597" max="14597" width="13.85546875" style="106" customWidth="1"/>
    <col min="14598" max="14598" width="23.7109375" style="106" customWidth="1"/>
    <col min="14599" max="14848" width="9.140625" style="106"/>
    <col min="14849" max="14849" width="43.28515625" style="106" customWidth="1"/>
    <col min="14850" max="14850" width="20.42578125" style="106" customWidth="1"/>
    <col min="14851" max="14851" width="16.5703125" style="106" customWidth="1"/>
    <col min="14852" max="14852" width="23.7109375" style="106" customWidth="1"/>
    <col min="14853" max="14853" width="13.85546875" style="106" customWidth="1"/>
    <col min="14854" max="14854" width="23.7109375" style="106" customWidth="1"/>
    <col min="14855" max="15104" width="9.140625" style="106"/>
    <col min="15105" max="15105" width="43.28515625" style="106" customWidth="1"/>
    <col min="15106" max="15106" width="20.42578125" style="106" customWidth="1"/>
    <col min="15107" max="15107" width="16.5703125" style="106" customWidth="1"/>
    <col min="15108" max="15108" width="23.7109375" style="106" customWidth="1"/>
    <col min="15109" max="15109" width="13.85546875" style="106" customWidth="1"/>
    <col min="15110" max="15110" width="23.7109375" style="106" customWidth="1"/>
    <col min="15111" max="15360" width="9.140625" style="106"/>
    <col min="15361" max="15361" width="43.28515625" style="106" customWidth="1"/>
    <col min="15362" max="15362" width="20.42578125" style="106" customWidth="1"/>
    <col min="15363" max="15363" width="16.5703125" style="106" customWidth="1"/>
    <col min="15364" max="15364" width="23.7109375" style="106" customWidth="1"/>
    <col min="15365" max="15365" width="13.85546875" style="106" customWidth="1"/>
    <col min="15366" max="15366" width="23.7109375" style="106" customWidth="1"/>
    <col min="15367" max="15616" width="9.140625" style="106"/>
    <col min="15617" max="15617" width="43.28515625" style="106" customWidth="1"/>
    <col min="15618" max="15618" width="20.42578125" style="106" customWidth="1"/>
    <col min="15619" max="15619" width="16.5703125" style="106" customWidth="1"/>
    <col min="15620" max="15620" width="23.7109375" style="106" customWidth="1"/>
    <col min="15621" max="15621" width="13.85546875" style="106" customWidth="1"/>
    <col min="15622" max="15622" width="23.7109375" style="106" customWidth="1"/>
    <col min="15623" max="15872" width="9.140625" style="106"/>
    <col min="15873" max="15873" width="43.28515625" style="106" customWidth="1"/>
    <col min="15874" max="15874" width="20.42578125" style="106" customWidth="1"/>
    <col min="15875" max="15875" width="16.5703125" style="106" customWidth="1"/>
    <col min="15876" max="15876" width="23.7109375" style="106" customWidth="1"/>
    <col min="15877" max="15877" width="13.85546875" style="106" customWidth="1"/>
    <col min="15878" max="15878" width="23.7109375" style="106" customWidth="1"/>
    <col min="15879" max="16128" width="9.140625" style="106"/>
    <col min="16129" max="16129" width="43.28515625" style="106" customWidth="1"/>
    <col min="16130" max="16130" width="20.42578125" style="106" customWidth="1"/>
    <col min="16131" max="16131" width="16.5703125" style="106" customWidth="1"/>
    <col min="16132" max="16132" width="23.7109375" style="106" customWidth="1"/>
    <col min="16133" max="16133" width="13.85546875" style="106" customWidth="1"/>
    <col min="16134" max="16134" width="23.7109375" style="106" customWidth="1"/>
    <col min="16135" max="16384" width="9.140625" style="106"/>
  </cols>
  <sheetData>
    <row r="1" spans="1:8" ht="21" customHeight="1" x14ac:dyDescent="0.25">
      <c r="A1" s="494" t="s">
        <v>819</v>
      </c>
      <c r="B1" s="494"/>
      <c r="C1" s="494"/>
      <c r="D1" s="494"/>
      <c r="E1" s="494"/>
      <c r="F1" s="494"/>
    </row>
    <row r="2" spans="1:8" x14ac:dyDescent="0.25">
      <c r="A2" s="119"/>
      <c r="B2" s="120"/>
      <c r="C2" s="120"/>
      <c r="D2" s="120"/>
      <c r="E2" s="120"/>
      <c r="F2" s="121"/>
    </row>
    <row r="3" spans="1:8" x14ac:dyDescent="0.25">
      <c r="A3" s="119"/>
      <c r="B3" s="120"/>
      <c r="C3" s="120"/>
      <c r="D3" s="120"/>
      <c r="E3" s="120"/>
      <c r="F3" s="121"/>
    </row>
    <row r="4" spans="1:8" x14ac:dyDescent="0.25">
      <c r="A4" s="122"/>
      <c r="B4" s="123"/>
      <c r="C4" s="123"/>
      <c r="D4" s="123"/>
      <c r="E4" s="123"/>
      <c r="F4" s="121"/>
    </row>
    <row r="5" spans="1:8" ht="31.5" x14ac:dyDescent="0.25">
      <c r="A5" s="284" t="s">
        <v>467</v>
      </c>
      <c r="B5" s="285" t="s">
        <v>821</v>
      </c>
      <c r="C5" s="285" t="s">
        <v>468</v>
      </c>
      <c r="D5" s="285" t="s">
        <v>822</v>
      </c>
      <c r="E5" s="285" t="s">
        <v>469</v>
      </c>
      <c r="F5" s="285" t="s">
        <v>820</v>
      </c>
    </row>
    <row r="6" spans="1:8" x14ac:dyDescent="0.25">
      <c r="A6" s="157" t="s">
        <v>470</v>
      </c>
      <c r="B6" s="162">
        <f>'15.a.sz.tábla'!C17</f>
        <v>29427700</v>
      </c>
      <c r="C6" s="162"/>
      <c r="D6" s="162">
        <f>F6-B6</f>
        <v>0</v>
      </c>
      <c r="E6" s="162"/>
      <c r="F6" s="162">
        <f>18059500+11368200</f>
        <v>29427700</v>
      </c>
      <c r="G6" s="124"/>
    </row>
    <row r="7" spans="1:8" x14ac:dyDescent="0.25">
      <c r="A7" s="286" t="s">
        <v>471</v>
      </c>
      <c r="B7" s="165">
        <f>'15.a.sz.tábla'!C16</f>
        <v>233509785</v>
      </c>
      <c r="C7" s="162"/>
      <c r="D7" s="162">
        <f>F7-B7</f>
        <v>0</v>
      </c>
      <c r="E7" s="165"/>
      <c r="F7" s="165">
        <f>5281200+7258480+5034462+43303275+1400000+33900697+137331671</f>
        <v>233509785</v>
      </c>
    </row>
    <row r="8" spans="1:8" x14ac:dyDescent="0.25">
      <c r="A8" s="157" t="s">
        <v>472</v>
      </c>
      <c r="B8" s="162">
        <f>'15.a.sz.tábla'!C14</f>
        <v>209341421</v>
      </c>
      <c r="C8" s="162"/>
      <c r="D8" s="162">
        <f>F8-B8</f>
        <v>2715627</v>
      </c>
      <c r="E8" s="162"/>
      <c r="F8" s="162">
        <f>53471860+362000+158223188</f>
        <v>212057048</v>
      </c>
    </row>
    <row r="9" spans="1:8" ht="31.5" x14ac:dyDescent="0.25">
      <c r="A9" s="287" t="s">
        <v>473</v>
      </c>
      <c r="B9" s="162">
        <v>0</v>
      </c>
      <c r="C9" s="162"/>
      <c r="D9" s="162">
        <v>0</v>
      </c>
      <c r="E9" s="162"/>
      <c r="F9" s="162">
        <v>0</v>
      </c>
      <c r="G9" s="125"/>
    </row>
    <row r="10" spans="1:8" x14ac:dyDescent="0.25">
      <c r="A10" s="288" t="s">
        <v>463</v>
      </c>
      <c r="B10" s="160">
        <f>SUM(B6:B9)</f>
        <v>472278906</v>
      </c>
      <c r="C10" s="160"/>
      <c r="D10" s="160">
        <f>F10-B10</f>
        <v>2715627</v>
      </c>
      <c r="E10" s="160">
        <v>0</v>
      </c>
      <c r="F10" s="160">
        <f>SUM(F6:F9)</f>
        <v>474994533</v>
      </c>
      <c r="H10" s="124"/>
    </row>
    <row r="11" spans="1:8" x14ac:dyDescent="0.25">
      <c r="A11" s="122"/>
      <c r="B11" s="123"/>
      <c r="C11" s="123"/>
      <c r="D11" s="123"/>
      <c r="E11" s="123"/>
      <c r="F11" s="123"/>
    </row>
    <row r="12" spans="1:8" x14ac:dyDescent="0.25">
      <c r="A12" s="122"/>
      <c r="B12" s="123"/>
      <c r="C12" s="123"/>
      <c r="D12" s="123"/>
      <c r="E12" s="123"/>
      <c r="F12" s="123"/>
    </row>
    <row r="13" spans="1:8" x14ac:dyDescent="0.25">
      <c r="A13" s="122"/>
      <c r="B13" s="123"/>
      <c r="C13" s="123"/>
      <c r="D13" s="123"/>
      <c r="E13" s="123"/>
      <c r="F13" s="123"/>
    </row>
  </sheetData>
  <mergeCells count="1">
    <mergeCell ref="A1:F1"/>
  </mergeCells>
  <printOptions horizontalCentered="1"/>
  <pageMargins left="0.31496062992125984" right="0.31496062992125984" top="1.3385826771653544" bottom="0.74803149606299213" header="0.31496062992125984" footer="0.31496062992125984"/>
  <pageSetup paperSize="9" orientation="landscape" r:id="rId1"/>
  <headerFooter>
    <oddHeader>&amp;L&amp;"Times New Roman,Normál"&amp;12Vászoly Község 
Önkormányzata &amp;C&amp;"Times New Roman,Normál"&amp;12 15.  melléklet 
az önkormányzat 2018. évi költségvetési gazdálkodási beszámolójáról szóló
4/2019. (V. 29.) önkormányzati rendeletéhez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103"/>
  <sheetViews>
    <sheetView view="pageLayout" zoomScaleNormal="100" workbookViewId="0">
      <selection activeCell="A2" sqref="A2:G2"/>
    </sheetView>
  </sheetViews>
  <sheetFormatPr defaultRowHeight="15.75" x14ac:dyDescent="0.25"/>
  <cols>
    <col min="1" max="1" width="46.7109375" style="151" customWidth="1"/>
    <col min="2" max="2" width="6.5703125" style="106" customWidth="1"/>
    <col min="3" max="3" width="13.42578125" style="106" customWidth="1"/>
    <col min="4" max="4" width="14.28515625" style="106" customWidth="1"/>
    <col min="5" max="5" width="13.5703125" style="106" customWidth="1"/>
    <col min="6" max="6" width="13.28515625" style="106" customWidth="1"/>
    <col min="7" max="7" width="7.5703125" style="156" customWidth="1"/>
    <col min="8" max="8" width="9.5703125" style="106" bestFit="1" customWidth="1"/>
    <col min="9" max="10" width="9.140625" style="106"/>
    <col min="11" max="11" width="11.28515625" style="106" bestFit="1" customWidth="1"/>
    <col min="12" max="12" width="9.140625" style="106"/>
    <col min="13" max="13" width="11.28515625" style="106" bestFit="1" customWidth="1"/>
    <col min="14" max="256" width="9.140625" style="106"/>
    <col min="257" max="257" width="46.7109375" style="106" customWidth="1"/>
    <col min="258" max="258" width="6.5703125" style="106" customWidth="1"/>
    <col min="259" max="259" width="11.140625" style="106" customWidth="1"/>
    <col min="260" max="260" width="11.5703125" style="106" customWidth="1"/>
    <col min="261" max="261" width="11" style="106" customWidth="1"/>
    <col min="262" max="262" width="10.7109375" style="106" customWidth="1"/>
    <col min="263" max="263" width="7.140625" style="106" customWidth="1"/>
    <col min="264" max="264" width="9.5703125" style="106" bestFit="1" customWidth="1"/>
    <col min="265" max="512" width="9.140625" style="106"/>
    <col min="513" max="513" width="46.7109375" style="106" customWidth="1"/>
    <col min="514" max="514" width="6.5703125" style="106" customWidth="1"/>
    <col min="515" max="515" width="11.140625" style="106" customWidth="1"/>
    <col min="516" max="516" width="11.5703125" style="106" customWidth="1"/>
    <col min="517" max="517" width="11" style="106" customWidth="1"/>
    <col min="518" max="518" width="10.7109375" style="106" customWidth="1"/>
    <col min="519" max="519" width="7.140625" style="106" customWidth="1"/>
    <col min="520" max="520" width="9.5703125" style="106" bestFit="1" customWidth="1"/>
    <col min="521" max="768" width="9.140625" style="106"/>
    <col min="769" max="769" width="46.7109375" style="106" customWidth="1"/>
    <col min="770" max="770" width="6.5703125" style="106" customWidth="1"/>
    <col min="771" max="771" width="11.140625" style="106" customWidth="1"/>
    <col min="772" max="772" width="11.5703125" style="106" customWidth="1"/>
    <col min="773" max="773" width="11" style="106" customWidth="1"/>
    <col min="774" max="774" width="10.7109375" style="106" customWidth="1"/>
    <col min="775" max="775" width="7.140625" style="106" customWidth="1"/>
    <col min="776" max="776" width="9.5703125" style="106" bestFit="1" customWidth="1"/>
    <col min="777" max="1024" width="9.140625" style="106"/>
    <col min="1025" max="1025" width="46.7109375" style="106" customWidth="1"/>
    <col min="1026" max="1026" width="6.5703125" style="106" customWidth="1"/>
    <col min="1027" max="1027" width="11.140625" style="106" customWidth="1"/>
    <col min="1028" max="1028" width="11.5703125" style="106" customWidth="1"/>
    <col min="1029" max="1029" width="11" style="106" customWidth="1"/>
    <col min="1030" max="1030" width="10.7109375" style="106" customWidth="1"/>
    <col min="1031" max="1031" width="7.140625" style="106" customWidth="1"/>
    <col min="1032" max="1032" width="9.5703125" style="106" bestFit="1" customWidth="1"/>
    <col min="1033" max="1280" width="9.140625" style="106"/>
    <col min="1281" max="1281" width="46.7109375" style="106" customWidth="1"/>
    <col min="1282" max="1282" width="6.5703125" style="106" customWidth="1"/>
    <col min="1283" max="1283" width="11.140625" style="106" customWidth="1"/>
    <col min="1284" max="1284" width="11.5703125" style="106" customWidth="1"/>
    <col min="1285" max="1285" width="11" style="106" customWidth="1"/>
    <col min="1286" max="1286" width="10.7109375" style="106" customWidth="1"/>
    <col min="1287" max="1287" width="7.140625" style="106" customWidth="1"/>
    <col min="1288" max="1288" width="9.5703125" style="106" bestFit="1" customWidth="1"/>
    <col min="1289" max="1536" width="9.140625" style="106"/>
    <col min="1537" max="1537" width="46.7109375" style="106" customWidth="1"/>
    <col min="1538" max="1538" width="6.5703125" style="106" customWidth="1"/>
    <col min="1539" max="1539" width="11.140625" style="106" customWidth="1"/>
    <col min="1540" max="1540" width="11.5703125" style="106" customWidth="1"/>
    <col min="1541" max="1541" width="11" style="106" customWidth="1"/>
    <col min="1542" max="1542" width="10.7109375" style="106" customWidth="1"/>
    <col min="1543" max="1543" width="7.140625" style="106" customWidth="1"/>
    <col min="1544" max="1544" width="9.5703125" style="106" bestFit="1" customWidth="1"/>
    <col min="1545" max="1792" width="9.140625" style="106"/>
    <col min="1793" max="1793" width="46.7109375" style="106" customWidth="1"/>
    <col min="1794" max="1794" width="6.5703125" style="106" customWidth="1"/>
    <col min="1795" max="1795" width="11.140625" style="106" customWidth="1"/>
    <col min="1796" max="1796" width="11.5703125" style="106" customWidth="1"/>
    <col min="1797" max="1797" width="11" style="106" customWidth="1"/>
    <col min="1798" max="1798" width="10.7109375" style="106" customWidth="1"/>
    <col min="1799" max="1799" width="7.140625" style="106" customWidth="1"/>
    <col min="1800" max="1800" width="9.5703125" style="106" bestFit="1" customWidth="1"/>
    <col min="1801" max="2048" width="9.140625" style="106"/>
    <col min="2049" max="2049" width="46.7109375" style="106" customWidth="1"/>
    <col min="2050" max="2050" width="6.5703125" style="106" customWidth="1"/>
    <col min="2051" max="2051" width="11.140625" style="106" customWidth="1"/>
    <col min="2052" max="2052" width="11.5703125" style="106" customWidth="1"/>
    <col min="2053" max="2053" width="11" style="106" customWidth="1"/>
    <col min="2054" max="2054" width="10.7109375" style="106" customWidth="1"/>
    <col min="2055" max="2055" width="7.140625" style="106" customWidth="1"/>
    <col min="2056" max="2056" width="9.5703125" style="106" bestFit="1" customWidth="1"/>
    <col min="2057" max="2304" width="9.140625" style="106"/>
    <col min="2305" max="2305" width="46.7109375" style="106" customWidth="1"/>
    <col min="2306" max="2306" width="6.5703125" style="106" customWidth="1"/>
    <col min="2307" max="2307" width="11.140625" style="106" customWidth="1"/>
    <col min="2308" max="2308" width="11.5703125" style="106" customWidth="1"/>
    <col min="2309" max="2309" width="11" style="106" customWidth="1"/>
    <col min="2310" max="2310" width="10.7109375" style="106" customWidth="1"/>
    <col min="2311" max="2311" width="7.140625" style="106" customWidth="1"/>
    <col min="2312" max="2312" width="9.5703125" style="106" bestFit="1" customWidth="1"/>
    <col min="2313" max="2560" width="9.140625" style="106"/>
    <col min="2561" max="2561" width="46.7109375" style="106" customWidth="1"/>
    <col min="2562" max="2562" width="6.5703125" style="106" customWidth="1"/>
    <col min="2563" max="2563" width="11.140625" style="106" customWidth="1"/>
    <col min="2564" max="2564" width="11.5703125" style="106" customWidth="1"/>
    <col min="2565" max="2565" width="11" style="106" customWidth="1"/>
    <col min="2566" max="2566" width="10.7109375" style="106" customWidth="1"/>
    <col min="2567" max="2567" width="7.140625" style="106" customWidth="1"/>
    <col min="2568" max="2568" width="9.5703125" style="106" bestFit="1" customWidth="1"/>
    <col min="2569" max="2816" width="9.140625" style="106"/>
    <col min="2817" max="2817" width="46.7109375" style="106" customWidth="1"/>
    <col min="2818" max="2818" width="6.5703125" style="106" customWidth="1"/>
    <col min="2819" max="2819" width="11.140625" style="106" customWidth="1"/>
    <col min="2820" max="2820" width="11.5703125" style="106" customWidth="1"/>
    <col min="2821" max="2821" width="11" style="106" customWidth="1"/>
    <col min="2822" max="2822" width="10.7109375" style="106" customWidth="1"/>
    <col min="2823" max="2823" width="7.140625" style="106" customWidth="1"/>
    <col min="2824" max="2824" width="9.5703125" style="106" bestFit="1" customWidth="1"/>
    <col min="2825" max="3072" width="9.140625" style="106"/>
    <col min="3073" max="3073" width="46.7109375" style="106" customWidth="1"/>
    <col min="3074" max="3074" width="6.5703125" style="106" customWidth="1"/>
    <col min="3075" max="3075" width="11.140625" style="106" customWidth="1"/>
    <col min="3076" max="3076" width="11.5703125" style="106" customWidth="1"/>
    <col min="3077" max="3077" width="11" style="106" customWidth="1"/>
    <col min="3078" max="3078" width="10.7109375" style="106" customWidth="1"/>
    <col min="3079" max="3079" width="7.140625" style="106" customWidth="1"/>
    <col min="3080" max="3080" width="9.5703125" style="106" bestFit="1" customWidth="1"/>
    <col min="3081" max="3328" width="9.140625" style="106"/>
    <col min="3329" max="3329" width="46.7109375" style="106" customWidth="1"/>
    <col min="3330" max="3330" width="6.5703125" style="106" customWidth="1"/>
    <col min="3331" max="3331" width="11.140625" style="106" customWidth="1"/>
    <col min="3332" max="3332" width="11.5703125" style="106" customWidth="1"/>
    <col min="3333" max="3333" width="11" style="106" customWidth="1"/>
    <col min="3334" max="3334" width="10.7109375" style="106" customWidth="1"/>
    <col min="3335" max="3335" width="7.140625" style="106" customWidth="1"/>
    <col min="3336" max="3336" width="9.5703125" style="106" bestFit="1" customWidth="1"/>
    <col min="3337" max="3584" width="9.140625" style="106"/>
    <col min="3585" max="3585" width="46.7109375" style="106" customWidth="1"/>
    <col min="3586" max="3586" width="6.5703125" style="106" customWidth="1"/>
    <col min="3587" max="3587" width="11.140625" style="106" customWidth="1"/>
    <col min="3588" max="3588" width="11.5703125" style="106" customWidth="1"/>
    <col min="3589" max="3589" width="11" style="106" customWidth="1"/>
    <col min="3590" max="3590" width="10.7109375" style="106" customWidth="1"/>
    <col min="3591" max="3591" width="7.140625" style="106" customWidth="1"/>
    <col min="3592" max="3592" width="9.5703125" style="106" bestFit="1" customWidth="1"/>
    <col min="3593" max="3840" width="9.140625" style="106"/>
    <col min="3841" max="3841" width="46.7109375" style="106" customWidth="1"/>
    <col min="3842" max="3842" width="6.5703125" style="106" customWidth="1"/>
    <col min="3843" max="3843" width="11.140625" style="106" customWidth="1"/>
    <col min="3844" max="3844" width="11.5703125" style="106" customWidth="1"/>
    <col min="3845" max="3845" width="11" style="106" customWidth="1"/>
    <col min="3846" max="3846" width="10.7109375" style="106" customWidth="1"/>
    <col min="3847" max="3847" width="7.140625" style="106" customWidth="1"/>
    <col min="3848" max="3848" width="9.5703125" style="106" bestFit="1" customWidth="1"/>
    <col min="3849" max="4096" width="9.140625" style="106"/>
    <col min="4097" max="4097" width="46.7109375" style="106" customWidth="1"/>
    <col min="4098" max="4098" width="6.5703125" style="106" customWidth="1"/>
    <col min="4099" max="4099" width="11.140625" style="106" customWidth="1"/>
    <col min="4100" max="4100" width="11.5703125" style="106" customWidth="1"/>
    <col min="4101" max="4101" width="11" style="106" customWidth="1"/>
    <col min="4102" max="4102" width="10.7109375" style="106" customWidth="1"/>
    <col min="4103" max="4103" width="7.140625" style="106" customWidth="1"/>
    <col min="4104" max="4104" width="9.5703125" style="106" bestFit="1" customWidth="1"/>
    <col min="4105" max="4352" width="9.140625" style="106"/>
    <col min="4353" max="4353" width="46.7109375" style="106" customWidth="1"/>
    <col min="4354" max="4354" width="6.5703125" style="106" customWidth="1"/>
    <col min="4355" max="4355" width="11.140625" style="106" customWidth="1"/>
    <col min="4356" max="4356" width="11.5703125" style="106" customWidth="1"/>
    <col min="4357" max="4357" width="11" style="106" customWidth="1"/>
    <col min="4358" max="4358" width="10.7109375" style="106" customWidth="1"/>
    <col min="4359" max="4359" width="7.140625" style="106" customWidth="1"/>
    <col min="4360" max="4360" width="9.5703125" style="106" bestFit="1" customWidth="1"/>
    <col min="4361" max="4608" width="9.140625" style="106"/>
    <col min="4609" max="4609" width="46.7109375" style="106" customWidth="1"/>
    <col min="4610" max="4610" width="6.5703125" style="106" customWidth="1"/>
    <col min="4611" max="4611" width="11.140625" style="106" customWidth="1"/>
    <col min="4612" max="4612" width="11.5703125" style="106" customWidth="1"/>
    <col min="4613" max="4613" width="11" style="106" customWidth="1"/>
    <col min="4614" max="4614" width="10.7109375" style="106" customWidth="1"/>
    <col min="4615" max="4615" width="7.140625" style="106" customWidth="1"/>
    <col min="4616" max="4616" width="9.5703125" style="106" bestFit="1" customWidth="1"/>
    <col min="4617" max="4864" width="9.140625" style="106"/>
    <col min="4865" max="4865" width="46.7109375" style="106" customWidth="1"/>
    <col min="4866" max="4866" width="6.5703125" style="106" customWidth="1"/>
    <col min="4867" max="4867" width="11.140625" style="106" customWidth="1"/>
    <col min="4868" max="4868" width="11.5703125" style="106" customWidth="1"/>
    <col min="4869" max="4869" width="11" style="106" customWidth="1"/>
    <col min="4870" max="4870" width="10.7109375" style="106" customWidth="1"/>
    <col min="4871" max="4871" width="7.140625" style="106" customWidth="1"/>
    <col min="4872" max="4872" width="9.5703125" style="106" bestFit="1" customWidth="1"/>
    <col min="4873" max="5120" width="9.140625" style="106"/>
    <col min="5121" max="5121" width="46.7109375" style="106" customWidth="1"/>
    <col min="5122" max="5122" width="6.5703125" style="106" customWidth="1"/>
    <col min="5123" max="5123" width="11.140625" style="106" customWidth="1"/>
    <col min="5124" max="5124" width="11.5703125" style="106" customWidth="1"/>
    <col min="5125" max="5125" width="11" style="106" customWidth="1"/>
    <col min="5126" max="5126" width="10.7109375" style="106" customWidth="1"/>
    <col min="5127" max="5127" width="7.140625" style="106" customWidth="1"/>
    <col min="5128" max="5128" width="9.5703125" style="106" bestFit="1" customWidth="1"/>
    <col min="5129" max="5376" width="9.140625" style="106"/>
    <col min="5377" max="5377" width="46.7109375" style="106" customWidth="1"/>
    <col min="5378" max="5378" width="6.5703125" style="106" customWidth="1"/>
    <col min="5379" max="5379" width="11.140625" style="106" customWidth="1"/>
    <col min="5380" max="5380" width="11.5703125" style="106" customWidth="1"/>
    <col min="5381" max="5381" width="11" style="106" customWidth="1"/>
    <col min="5382" max="5382" width="10.7109375" style="106" customWidth="1"/>
    <col min="5383" max="5383" width="7.140625" style="106" customWidth="1"/>
    <col min="5384" max="5384" width="9.5703125" style="106" bestFit="1" customWidth="1"/>
    <col min="5385" max="5632" width="9.140625" style="106"/>
    <col min="5633" max="5633" width="46.7109375" style="106" customWidth="1"/>
    <col min="5634" max="5634" width="6.5703125" style="106" customWidth="1"/>
    <col min="5635" max="5635" width="11.140625" style="106" customWidth="1"/>
    <col min="5636" max="5636" width="11.5703125" style="106" customWidth="1"/>
    <col min="5637" max="5637" width="11" style="106" customWidth="1"/>
    <col min="5638" max="5638" width="10.7109375" style="106" customWidth="1"/>
    <col min="5639" max="5639" width="7.140625" style="106" customWidth="1"/>
    <col min="5640" max="5640" width="9.5703125" style="106" bestFit="1" customWidth="1"/>
    <col min="5641" max="5888" width="9.140625" style="106"/>
    <col min="5889" max="5889" width="46.7109375" style="106" customWidth="1"/>
    <col min="5890" max="5890" width="6.5703125" style="106" customWidth="1"/>
    <col min="5891" max="5891" width="11.140625" style="106" customWidth="1"/>
    <col min="5892" max="5892" width="11.5703125" style="106" customWidth="1"/>
    <col min="5893" max="5893" width="11" style="106" customWidth="1"/>
    <col min="5894" max="5894" width="10.7109375" style="106" customWidth="1"/>
    <col min="5895" max="5895" width="7.140625" style="106" customWidth="1"/>
    <col min="5896" max="5896" width="9.5703125" style="106" bestFit="1" customWidth="1"/>
    <col min="5897" max="6144" width="9.140625" style="106"/>
    <col min="6145" max="6145" width="46.7109375" style="106" customWidth="1"/>
    <col min="6146" max="6146" width="6.5703125" style="106" customWidth="1"/>
    <col min="6147" max="6147" width="11.140625" style="106" customWidth="1"/>
    <col min="6148" max="6148" width="11.5703125" style="106" customWidth="1"/>
    <col min="6149" max="6149" width="11" style="106" customWidth="1"/>
    <col min="6150" max="6150" width="10.7109375" style="106" customWidth="1"/>
    <col min="6151" max="6151" width="7.140625" style="106" customWidth="1"/>
    <col min="6152" max="6152" width="9.5703125" style="106" bestFit="1" customWidth="1"/>
    <col min="6153" max="6400" width="9.140625" style="106"/>
    <col min="6401" max="6401" width="46.7109375" style="106" customWidth="1"/>
    <col min="6402" max="6402" width="6.5703125" style="106" customWidth="1"/>
    <col min="6403" max="6403" width="11.140625" style="106" customWidth="1"/>
    <col min="6404" max="6404" width="11.5703125" style="106" customWidth="1"/>
    <col min="6405" max="6405" width="11" style="106" customWidth="1"/>
    <col min="6406" max="6406" width="10.7109375" style="106" customWidth="1"/>
    <col min="6407" max="6407" width="7.140625" style="106" customWidth="1"/>
    <col min="6408" max="6408" width="9.5703125" style="106" bestFit="1" customWidth="1"/>
    <col min="6409" max="6656" width="9.140625" style="106"/>
    <col min="6657" max="6657" width="46.7109375" style="106" customWidth="1"/>
    <col min="6658" max="6658" width="6.5703125" style="106" customWidth="1"/>
    <col min="6659" max="6659" width="11.140625" style="106" customWidth="1"/>
    <col min="6660" max="6660" width="11.5703125" style="106" customWidth="1"/>
    <col min="6661" max="6661" width="11" style="106" customWidth="1"/>
    <col min="6662" max="6662" width="10.7109375" style="106" customWidth="1"/>
    <col min="6663" max="6663" width="7.140625" style="106" customWidth="1"/>
    <col min="6664" max="6664" width="9.5703125" style="106" bestFit="1" customWidth="1"/>
    <col min="6665" max="6912" width="9.140625" style="106"/>
    <col min="6913" max="6913" width="46.7109375" style="106" customWidth="1"/>
    <col min="6914" max="6914" width="6.5703125" style="106" customWidth="1"/>
    <col min="6915" max="6915" width="11.140625" style="106" customWidth="1"/>
    <col min="6916" max="6916" width="11.5703125" style="106" customWidth="1"/>
    <col min="6917" max="6917" width="11" style="106" customWidth="1"/>
    <col min="6918" max="6918" width="10.7109375" style="106" customWidth="1"/>
    <col min="6919" max="6919" width="7.140625" style="106" customWidth="1"/>
    <col min="6920" max="6920" width="9.5703125" style="106" bestFit="1" customWidth="1"/>
    <col min="6921" max="7168" width="9.140625" style="106"/>
    <col min="7169" max="7169" width="46.7109375" style="106" customWidth="1"/>
    <col min="7170" max="7170" width="6.5703125" style="106" customWidth="1"/>
    <col min="7171" max="7171" width="11.140625" style="106" customWidth="1"/>
    <col min="7172" max="7172" width="11.5703125" style="106" customWidth="1"/>
    <col min="7173" max="7173" width="11" style="106" customWidth="1"/>
    <col min="7174" max="7174" width="10.7109375" style="106" customWidth="1"/>
    <col min="7175" max="7175" width="7.140625" style="106" customWidth="1"/>
    <col min="7176" max="7176" width="9.5703125" style="106" bestFit="1" customWidth="1"/>
    <col min="7177" max="7424" width="9.140625" style="106"/>
    <col min="7425" max="7425" width="46.7109375" style="106" customWidth="1"/>
    <col min="7426" max="7426" width="6.5703125" style="106" customWidth="1"/>
    <col min="7427" max="7427" width="11.140625" style="106" customWidth="1"/>
    <col min="7428" max="7428" width="11.5703125" style="106" customWidth="1"/>
    <col min="7429" max="7429" width="11" style="106" customWidth="1"/>
    <col min="7430" max="7430" width="10.7109375" style="106" customWidth="1"/>
    <col min="7431" max="7431" width="7.140625" style="106" customWidth="1"/>
    <col min="7432" max="7432" width="9.5703125" style="106" bestFit="1" customWidth="1"/>
    <col min="7433" max="7680" width="9.140625" style="106"/>
    <col min="7681" max="7681" width="46.7109375" style="106" customWidth="1"/>
    <col min="7682" max="7682" width="6.5703125" style="106" customWidth="1"/>
    <col min="7683" max="7683" width="11.140625" style="106" customWidth="1"/>
    <col min="7684" max="7684" width="11.5703125" style="106" customWidth="1"/>
    <col min="7685" max="7685" width="11" style="106" customWidth="1"/>
    <col min="7686" max="7686" width="10.7109375" style="106" customWidth="1"/>
    <col min="7687" max="7687" width="7.140625" style="106" customWidth="1"/>
    <col min="7688" max="7688" width="9.5703125" style="106" bestFit="1" customWidth="1"/>
    <col min="7689" max="7936" width="9.140625" style="106"/>
    <col min="7937" max="7937" width="46.7109375" style="106" customWidth="1"/>
    <col min="7938" max="7938" width="6.5703125" style="106" customWidth="1"/>
    <col min="7939" max="7939" width="11.140625" style="106" customWidth="1"/>
    <col min="7940" max="7940" width="11.5703125" style="106" customWidth="1"/>
    <col min="7941" max="7941" width="11" style="106" customWidth="1"/>
    <col min="7942" max="7942" width="10.7109375" style="106" customWidth="1"/>
    <col min="7943" max="7943" width="7.140625" style="106" customWidth="1"/>
    <col min="7944" max="7944" width="9.5703125" style="106" bestFit="1" customWidth="1"/>
    <col min="7945" max="8192" width="9.140625" style="106"/>
    <col min="8193" max="8193" width="46.7109375" style="106" customWidth="1"/>
    <col min="8194" max="8194" width="6.5703125" style="106" customWidth="1"/>
    <col min="8195" max="8195" width="11.140625" style="106" customWidth="1"/>
    <col min="8196" max="8196" width="11.5703125" style="106" customWidth="1"/>
    <col min="8197" max="8197" width="11" style="106" customWidth="1"/>
    <col min="8198" max="8198" width="10.7109375" style="106" customWidth="1"/>
    <col min="8199" max="8199" width="7.140625" style="106" customWidth="1"/>
    <col min="8200" max="8200" width="9.5703125" style="106" bestFit="1" customWidth="1"/>
    <col min="8201" max="8448" width="9.140625" style="106"/>
    <col min="8449" max="8449" width="46.7109375" style="106" customWidth="1"/>
    <col min="8450" max="8450" width="6.5703125" style="106" customWidth="1"/>
    <col min="8451" max="8451" width="11.140625" style="106" customWidth="1"/>
    <col min="8452" max="8452" width="11.5703125" style="106" customWidth="1"/>
    <col min="8453" max="8453" width="11" style="106" customWidth="1"/>
    <col min="8454" max="8454" width="10.7109375" style="106" customWidth="1"/>
    <col min="8455" max="8455" width="7.140625" style="106" customWidth="1"/>
    <col min="8456" max="8456" width="9.5703125" style="106" bestFit="1" customWidth="1"/>
    <col min="8457" max="8704" width="9.140625" style="106"/>
    <col min="8705" max="8705" width="46.7109375" style="106" customWidth="1"/>
    <col min="8706" max="8706" width="6.5703125" style="106" customWidth="1"/>
    <col min="8707" max="8707" width="11.140625" style="106" customWidth="1"/>
    <col min="8708" max="8708" width="11.5703125" style="106" customWidth="1"/>
    <col min="8709" max="8709" width="11" style="106" customWidth="1"/>
    <col min="8710" max="8710" width="10.7109375" style="106" customWidth="1"/>
    <col min="8711" max="8711" width="7.140625" style="106" customWidth="1"/>
    <col min="8712" max="8712" width="9.5703125" style="106" bestFit="1" customWidth="1"/>
    <col min="8713" max="8960" width="9.140625" style="106"/>
    <col min="8961" max="8961" width="46.7109375" style="106" customWidth="1"/>
    <col min="8962" max="8962" width="6.5703125" style="106" customWidth="1"/>
    <col min="8963" max="8963" width="11.140625" style="106" customWidth="1"/>
    <col min="8964" max="8964" width="11.5703125" style="106" customWidth="1"/>
    <col min="8965" max="8965" width="11" style="106" customWidth="1"/>
    <col min="8966" max="8966" width="10.7109375" style="106" customWidth="1"/>
    <col min="8967" max="8967" width="7.140625" style="106" customWidth="1"/>
    <col min="8968" max="8968" width="9.5703125" style="106" bestFit="1" customWidth="1"/>
    <col min="8969" max="9216" width="9.140625" style="106"/>
    <col min="9217" max="9217" width="46.7109375" style="106" customWidth="1"/>
    <col min="9218" max="9218" width="6.5703125" style="106" customWidth="1"/>
    <col min="9219" max="9219" width="11.140625" style="106" customWidth="1"/>
    <col min="9220" max="9220" width="11.5703125" style="106" customWidth="1"/>
    <col min="9221" max="9221" width="11" style="106" customWidth="1"/>
    <col min="9222" max="9222" width="10.7109375" style="106" customWidth="1"/>
    <col min="9223" max="9223" width="7.140625" style="106" customWidth="1"/>
    <col min="9224" max="9224" width="9.5703125" style="106" bestFit="1" customWidth="1"/>
    <col min="9225" max="9472" width="9.140625" style="106"/>
    <col min="9473" max="9473" width="46.7109375" style="106" customWidth="1"/>
    <col min="9474" max="9474" width="6.5703125" style="106" customWidth="1"/>
    <col min="9475" max="9475" width="11.140625" style="106" customWidth="1"/>
    <col min="9476" max="9476" width="11.5703125" style="106" customWidth="1"/>
    <col min="9477" max="9477" width="11" style="106" customWidth="1"/>
    <col min="9478" max="9478" width="10.7109375" style="106" customWidth="1"/>
    <col min="9479" max="9479" width="7.140625" style="106" customWidth="1"/>
    <col min="9480" max="9480" width="9.5703125" style="106" bestFit="1" customWidth="1"/>
    <col min="9481" max="9728" width="9.140625" style="106"/>
    <col min="9729" max="9729" width="46.7109375" style="106" customWidth="1"/>
    <col min="9730" max="9730" width="6.5703125" style="106" customWidth="1"/>
    <col min="9731" max="9731" width="11.140625" style="106" customWidth="1"/>
    <col min="9732" max="9732" width="11.5703125" style="106" customWidth="1"/>
    <col min="9733" max="9733" width="11" style="106" customWidth="1"/>
    <col min="9734" max="9734" width="10.7109375" style="106" customWidth="1"/>
    <col min="9735" max="9735" width="7.140625" style="106" customWidth="1"/>
    <col min="9736" max="9736" width="9.5703125" style="106" bestFit="1" customWidth="1"/>
    <col min="9737" max="9984" width="9.140625" style="106"/>
    <col min="9985" max="9985" width="46.7109375" style="106" customWidth="1"/>
    <col min="9986" max="9986" width="6.5703125" style="106" customWidth="1"/>
    <col min="9987" max="9987" width="11.140625" style="106" customWidth="1"/>
    <col min="9988" max="9988" width="11.5703125" style="106" customWidth="1"/>
    <col min="9989" max="9989" width="11" style="106" customWidth="1"/>
    <col min="9990" max="9990" width="10.7109375" style="106" customWidth="1"/>
    <col min="9991" max="9991" width="7.140625" style="106" customWidth="1"/>
    <col min="9992" max="9992" width="9.5703125" style="106" bestFit="1" customWidth="1"/>
    <col min="9993" max="10240" width="9.140625" style="106"/>
    <col min="10241" max="10241" width="46.7109375" style="106" customWidth="1"/>
    <col min="10242" max="10242" width="6.5703125" style="106" customWidth="1"/>
    <col min="10243" max="10243" width="11.140625" style="106" customWidth="1"/>
    <col min="10244" max="10244" width="11.5703125" style="106" customWidth="1"/>
    <col min="10245" max="10245" width="11" style="106" customWidth="1"/>
    <col min="10246" max="10246" width="10.7109375" style="106" customWidth="1"/>
    <col min="10247" max="10247" width="7.140625" style="106" customWidth="1"/>
    <col min="10248" max="10248" width="9.5703125" style="106" bestFit="1" customWidth="1"/>
    <col min="10249" max="10496" width="9.140625" style="106"/>
    <col min="10497" max="10497" width="46.7109375" style="106" customWidth="1"/>
    <col min="10498" max="10498" width="6.5703125" style="106" customWidth="1"/>
    <col min="10499" max="10499" width="11.140625" style="106" customWidth="1"/>
    <col min="10500" max="10500" width="11.5703125" style="106" customWidth="1"/>
    <col min="10501" max="10501" width="11" style="106" customWidth="1"/>
    <col min="10502" max="10502" width="10.7109375" style="106" customWidth="1"/>
    <col min="10503" max="10503" width="7.140625" style="106" customWidth="1"/>
    <col min="10504" max="10504" width="9.5703125" style="106" bestFit="1" customWidth="1"/>
    <col min="10505" max="10752" width="9.140625" style="106"/>
    <col min="10753" max="10753" width="46.7109375" style="106" customWidth="1"/>
    <col min="10754" max="10754" width="6.5703125" style="106" customWidth="1"/>
    <col min="10755" max="10755" width="11.140625" style="106" customWidth="1"/>
    <col min="10756" max="10756" width="11.5703125" style="106" customWidth="1"/>
    <col min="10757" max="10757" width="11" style="106" customWidth="1"/>
    <col min="10758" max="10758" width="10.7109375" style="106" customWidth="1"/>
    <col min="10759" max="10759" width="7.140625" style="106" customWidth="1"/>
    <col min="10760" max="10760" width="9.5703125" style="106" bestFit="1" customWidth="1"/>
    <col min="10761" max="11008" width="9.140625" style="106"/>
    <col min="11009" max="11009" width="46.7109375" style="106" customWidth="1"/>
    <col min="11010" max="11010" width="6.5703125" style="106" customWidth="1"/>
    <col min="11011" max="11011" width="11.140625" style="106" customWidth="1"/>
    <col min="11012" max="11012" width="11.5703125" style="106" customWidth="1"/>
    <col min="11013" max="11013" width="11" style="106" customWidth="1"/>
    <col min="11014" max="11014" width="10.7109375" style="106" customWidth="1"/>
    <col min="11015" max="11015" width="7.140625" style="106" customWidth="1"/>
    <col min="11016" max="11016" width="9.5703125" style="106" bestFit="1" customWidth="1"/>
    <col min="11017" max="11264" width="9.140625" style="106"/>
    <col min="11265" max="11265" width="46.7109375" style="106" customWidth="1"/>
    <col min="11266" max="11266" width="6.5703125" style="106" customWidth="1"/>
    <col min="11267" max="11267" width="11.140625" style="106" customWidth="1"/>
    <col min="11268" max="11268" width="11.5703125" style="106" customWidth="1"/>
    <col min="11269" max="11269" width="11" style="106" customWidth="1"/>
    <col min="11270" max="11270" width="10.7109375" style="106" customWidth="1"/>
    <col min="11271" max="11271" width="7.140625" style="106" customWidth="1"/>
    <col min="11272" max="11272" width="9.5703125" style="106" bestFit="1" customWidth="1"/>
    <col min="11273" max="11520" width="9.140625" style="106"/>
    <col min="11521" max="11521" width="46.7109375" style="106" customWidth="1"/>
    <col min="11522" max="11522" width="6.5703125" style="106" customWidth="1"/>
    <col min="11523" max="11523" width="11.140625" style="106" customWidth="1"/>
    <col min="11524" max="11524" width="11.5703125" style="106" customWidth="1"/>
    <col min="11525" max="11525" width="11" style="106" customWidth="1"/>
    <col min="11526" max="11526" width="10.7109375" style="106" customWidth="1"/>
    <col min="11527" max="11527" width="7.140625" style="106" customWidth="1"/>
    <col min="11528" max="11528" width="9.5703125" style="106" bestFit="1" customWidth="1"/>
    <col min="11529" max="11776" width="9.140625" style="106"/>
    <col min="11777" max="11777" width="46.7109375" style="106" customWidth="1"/>
    <col min="11778" max="11778" width="6.5703125" style="106" customWidth="1"/>
    <col min="11779" max="11779" width="11.140625" style="106" customWidth="1"/>
    <col min="11780" max="11780" width="11.5703125" style="106" customWidth="1"/>
    <col min="11781" max="11781" width="11" style="106" customWidth="1"/>
    <col min="11782" max="11782" width="10.7109375" style="106" customWidth="1"/>
    <col min="11783" max="11783" width="7.140625" style="106" customWidth="1"/>
    <col min="11784" max="11784" width="9.5703125" style="106" bestFit="1" customWidth="1"/>
    <col min="11785" max="12032" width="9.140625" style="106"/>
    <col min="12033" max="12033" width="46.7109375" style="106" customWidth="1"/>
    <col min="12034" max="12034" width="6.5703125" style="106" customWidth="1"/>
    <col min="12035" max="12035" width="11.140625" style="106" customWidth="1"/>
    <col min="12036" max="12036" width="11.5703125" style="106" customWidth="1"/>
    <col min="12037" max="12037" width="11" style="106" customWidth="1"/>
    <col min="12038" max="12038" width="10.7109375" style="106" customWidth="1"/>
    <col min="12039" max="12039" width="7.140625" style="106" customWidth="1"/>
    <col min="12040" max="12040" width="9.5703125" style="106" bestFit="1" customWidth="1"/>
    <col min="12041" max="12288" width="9.140625" style="106"/>
    <col min="12289" max="12289" width="46.7109375" style="106" customWidth="1"/>
    <col min="12290" max="12290" width="6.5703125" style="106" customWidth="1"/>
    <col min="12291" max="12291" width="11.140625" style="106" customWidth="1"/>
    <col min="12292" max="12292" width="11.5703125" style="106" customWidth="1"/>
    <col min="12293" max="12293" width="11" style="106" customWidth="1"/>
    <col min="12294" max="12294" width="10.7109375" style="106" customWidth="1"/>
    <col min="12295" max="12295" width="7.140625" style="106" customWidth="1"/>
    <col min="12296" max="12296" width="9.5703125" style="106" bestFit="1" customWidth="1"/>
    <col min="12297" max="12544" width="9.140625" style="106"/>
    <col min="12545" max="12545" width="46.7109375" style="106" customWidth="1"/>
    <col min="12546" max="12546" width="6.5703125" style="106" customWidth="1"/>
    <col min="12547" max="12547" width="11.140625" style="106" customWidth="1"/>
    <col min="12548" max="12548" width="11.5703125" style="106" customWidth="1"/>
    <col min="12549" max="12549" width="11" style="106" customWidth="1"/>
    <col min="12550" max="12550" width="10.7109375" style="106" customWidth="1"/>
    <col min="12551" max="12551" width="7.140625" style="106" customWidth="1"/>
    <col min="12552" max="12552" width="9.5703125" style="106" bestFit="1" customWidth="1"/>
    <col min="12553" max="12800" width="9.140625" style="106"/>
    <col min="12801" max="12801" width="46.7109375" style="106" customWidth="1"/>
    <col min="12802" max="12802" width="6.5703125" style="106" customWidth="1"/>
    <col min="12803" max="12803" width="11.140625" style="106" customWidth="1"/>
    <col min="12804" max="12804" width="11.5703125" style="106" customWidth="1"/>
    <col min="12805" max="12805" width="11" style="106" customWidth="1"/>
    <col min="12806" max="12806" width="10.7109375" style="106" customWidth="1"/>
    <col min="12807" max="12807" width="7.140625" style="106" customWidth="1"/>
    <col min="12808" max="12808" width="9.5703125" style="106" bestFit="1" customWidth="1"/>
    <col min="12809" max="13056" width="9.140625" style="106"/>
    <col min="13057" max="13057" width="46.7109375" style="106" customWidth="1"/>
    <col min="13058" max="13058" width="6.5703125" style="106" customWidth="1"/>
    <col min="13059" max="13059" width="11.140625" style="106" customWidth="1"/>
    <col min="13060" max="13060" width="11.5703125" style="106" customWidth="1"/>
    <col min="13061" max="13061" width="11" style="106" customWidth="1"/>
    <col min="13062" max="13062" width="10.7109375" style="106" customWidth="1"/>
    <col min="13063" max="13063" width="7.140625" style="106" customWidth="1"/>
    <col min="13064" max="13064" width="9.5703125" style="106" bestFit="1" customWidth="1"/>
    <col min="13065" max="13312" width="9.140625" style="106"/>
    <col min="13313" max="13313" width="46.7109375" style="106" customWidth="1"/>
    <col min="13314" max="13314" width="6.5703125" style="106" customWidth="1"/>
    <col min="13315" max="13315" width="11.140625" style="106" customWidth="1"/>
    <col min="13316" max="13316" width="11.5703125" style="106" customWidth="1"/>
    <col min="13317" max="13317" width="11" style="106" customWidth="1"/>
    <col min="13318" max="13318" width="10.7109375" style="106" customWidth="1"/>
    <col min="13319" max="13319" width="7.140625" style="106" customWidth="1"/>
    <col min="13320" max="13320" width="9.5703125" style="106" bestFit="1" customWidth="1"/>
    <col min="13321" max="13568" width="9.140625" style="106"/>
    <col min="13569" max="13569" width="46.7109375" style="106" customWidth="1"/>
    <col min="13570" max="13570" width="6.5703125" style="106" customWidth="1"/>
    <col min="13571" max="13571" width="11.140625" style="106" customWidth="1"/>
    <col min="13572" max="13572" width="11.5703125" style="106" customWidth="1"/>
    <col min="13573" max="13573" width="11" style="106" customWidth="1"/>
    <col min="13574" max="13574" width="10.7109375" style="106" customWidth="1"/>
    <col min="13575" max="13575" width="7.140625" style="106" customWidth="1"/>
    <col min="13576" max="13576" width="9.5703125" style="106" bestFit="1" customWidth="1"/>
    <col min="13577" max="13824" width="9.140625" style="106"/>
    <col min="13825" max="13825" width="46.7109375" style="106" customWidth="1"/>
    <col min="13826" max="13826" width="6.5703125" style="106" customWidth="1"/>
    <col min="13827" max="13827" width="11.140625" style="106" customWidth="1"/>
    <col min="13828" max="13828" width="11.5703125" style="106" customWidth="1"/>
    <col min="13829" max="13829" width="11" style="106" customWidth="1"/>
    <col min="13830" max="13830" width="10.7109375" style="106" customWidth="1"/>
    <col min="13831" max="13831" width="7.140625" style="106" customWidth="1"/>
    <col min="13832" max="13832" width="9.5703125" style="106" bestFit="1" customWidth="1"/>
    <col min="13833" max="14080" width="9.140625" style="106"/>
    <col min="14081" max="14081" width="46.7109375" style="106" customWidth="1"/>
    <col min="14082" max="14082" width="6.5703125" style="106" customWidth="1"/>
    <col min="14083" max="14083" width="11.140625" style="106" customWidth="1"/>
    <col min="14084" max="14084" width="11.5703125" style="106" customWidth="1"/>
    <col min="14085" max="14085" width="11" style="106" customWidth="1"/>
    <col min="14086" max="14086" width="10.7109375" style="106" customWidth="1"/>
    <col min="14087" max="14087" width="7.140625" style="106" customWidth="1"/>
    <col min="14088" max="14088" width="9.5703125" style="106" bestFit="1" customWidth="1"/>
    <col min="14089" max="14336" width="9.140625" style="106"/>
    <col min="14337" max="14337" width="46.7109375" style="106" customWidth="1"/>
    <col min="14338" max="14338" width="6.5703125" style="106" customWidth="1"/>
    <col min="14339" max="14339" width="11.140625" style="106" customWidth="1"/>
    <col min="14340" max="14340" width="11.5703125" style="106" customWidth="1"/>
    <col min="14341" max="14341" width="11" style="106" customWidth="1"/>
    <col min="14342" max="14342" width="10.7109375" style="106" customWidth="1"/>
    <col min="14343" max="14343" width="7.140625" style="106" customWidth="1"/>
    <col min="14344" max="14344" width="9.5703125" style="106" bestFit="1" customWidth="1"/>
    <col min="14345" max="14592" width="9.140625" style="106"/>
    <col min="14593" max="14593" width="46.7109375" style="106" customWidth="1"/>
    <col min="14594" max="14594" width="6.5703125" style="106" customWidth="1"/>
    <col min="14595" max="14595" width="11.140625" style="106" customWidth="1"/>
    <col min="14596" max="14596" width="11.5703125" style="106" customWidth="1"/>
    <col min="14597" max="14597" width="11" style="106" customWidth="1"/>
    <col min="14598" max="14598" width="10.7109375" style="106" customWidth="1"/>
    <col min="14599" max="14599" width="7.140625" style="106" customWidth="1"/>
    <col min="14600" max="14600" width="9.5703125" style="106" bestFit="1" customWidth="1"/>
    <col min="14601" max="14848" width="9.140625" style="106"/>
    <col min="14849" max="14849" width="46.7109375" style="106" customWidth="1"/>
    <col min="14850" max="14850" width="6.5703125" style="106" customWidth="1"/>
    <col min="14851" max="14851" width="11.140625" style="106" customWidth="1"/>
    <col min="14852" max="14852" width="11.5703125" style="106" customWidth="1"/>
    <col min="14853" max="14853" width="11" style="106" customWidth="1"/>
    <col min="14854" max="14854" width="10.7109375" style="106" customWidth="1"/>
    <col min="14855" max="14855" width="7.140625" style="106" customWidth="1"/>
    <col min="14856" max="14856" width="9.5703125" style="106" bestFit="1" customWidth="1"/>
    <col min="14857" max="15104" width="9.140625" style="106"/>
    <col min="15105" max="15105" width="46.7109375" style="106" customWidth="1"/>
    <col min="15106" max="15106" width="6.5703125" style="106" customWidth="1"/>
    <col min="15107" max="15107" width="11.140625" style="106" customWidth="1"/>
    <col min="15108" max="15108" width="11.5703125" style="106" customWidth="1"/>
    <col min="15109" max="15109" width="11" style="106" customWidth="1"/>
    <col min="15110" max="15110" width="10.7109375" style="106" customWidth="1"/>
    <col min="15111" max="15111" width="7.140625" style="106" customWidth="1"/>
    <col min="15112" max="15112" width="9.5703125" style="106" bestFit="1" customWidth="1"/>
    <col min="15113" max="15360" width="9.140625" style="106"/>
    <col min="15361" max="15361" width="46.7109375" style="106" customWidth="1"/>
    <col min="15362" max="15362" width="6.5703125" style="106" customWidth="1"/>
    <col min="15363" max="15363" width="11.140625" style="106" customWidth="1"/>
    <col min="15364" max="15364" width="11.5703125" style="106" customWidth="1"/>
    <col min="15365" max="15365" width="11" style="106" customWidth="1"/>
    <col min="15366" max="15366" width="10.7109375" style="106" customWidth="1"/>
    <col min="15367" max="15367" width="7.140625" style="106" customWidth="1"/>
    <col min="15368" max="15368" width="9.5703125" style="106" bestFit="1" customWidth="1"/>
    <col min="15369" max="15616" width="9.140625" style="106"/>
    <col min="15617" max="15617" width="46.7109375" style="106" customWidth="1"/>
    <col min="15618" max="15618" width="6.5703125" style="106" customWidth="1"/>
    <col min="15619" max="15619" width="11.140625" style="106" customWidth="1"/>
    <col min="15620" max="15620" width="11.5703125" style="106" customWidth="1"/>
    <col min="15621" max="15621" width="11" style="106" customWidth="1"/>
    <col min="15622" max="15622" width="10.7109375" style="106" customWidth="1"/>
    <col min="15623" max="15623" width="7.140625" style="106" customWidth="1"/>
    <col min="15624" max="15624" width="9.5703125" style="106" bestFit="1" customWidth="1"/>
    <col min="15625" max="15872" width="9.140625" style="106"/>
    <col min="15873" max="15873" width="46.7109375" style="106" customWidth="1"/>
    <col min="15874" max="15874" width="6.5703125" style="106" customWidth="1"/>
    <col min="15875" max="15875" width="11.140625" style="106" customWidth="1"/>
    <col min="15876" max="15876" width="11.5703125" style="106" customWidth="1"/>
    <col min="15877" max="15877" width="11" style="106" customWidth="1"/>
    <col min="15878" max="15878" width="10.7109375" style="106" customWidth="1"/>
    <col min="15879" max="15879" width="7.140625" style="106" customWidth="1"/>
    <col min="15880" max="15880" width="9.5703125" style="106" bestFit="1" customWidth="1"/>
    <col min="15881" max="16128" width="9.140625" style="106"/>
    <col min="16129" max="16129" width="46.7109375" style="106" customWidth="1"/>
    <col min="16130" max="16130" width="6.5703125" style="106" customWidth="1"/>
    <col min="16131" max="16131" width="11.140625" style="106" customWidth="1"/>
    <col min="16132" max="16132" width="11.5703125" style="106" customWidth="1"/>
    <col min="16133" max="16133" width="11" style="106" customWidth="1"/>
    <col min="16134" max="16134" width="10.7109375" style="106" customWidth="1"/>
    <col min="16135" max="16135" width="7.140625" style="106" customWidth="1"/>
    <col min="16136" max="16136" width="9.5703125" style="106" bestFit="1" customWidth="1"/>
    <col min="16137" max="16384" width="9.140625" style="106"/>
  </cols>
  <sheetData>
    <row r="1" spans="1:13" x14ac:dyDescent="0.25">
      <c r="A1" s="148"/>
      <c r="B1" s="122"/>
      <c r="C1" s="122"/>
      <c r="D1" s="122"/>
      <c r="E1" s="122"/>
      <c r="F1" s="122"/>
      <c r="G1" s="149"/>
    </row>
    <row r="2" spans="1:13" x14ac:dyDescent="0.25">
      <c r="A2" s="495" t="s">
        <v>823</v>
      </c>
      <c r="B2" s="495"/>
      <c r="C2" s="495"/>
      <c r="D2" s="495"/>
      <c r="E2" s="495"/>
      <c r="F2" s="495"/>
      <c r="G2" s="495"/>
    </row>
    <row r="3" spans="1:13" x14ac:dyDescent="0.25">
      <c r="A3" s="417"/>
      <c r="B3" s="290" t="s">
        <v>474</v>
      </c>
      <c r="C3" s="495" t="s">
        <v>475</v>
      </c>
      <c r="D3" s="495"/>
      <c r="E3" s="495" t="s">
        <v>476</v>
      </c>
      <c r="F3" s="495"/>
      <c r="G3" s="496" t="s">
        <v>172</v>
      </c>
    </row>
    <row r="4" spans="1:13" x14ac:dyDescent="0.25">
      <c r="A4" s="417"/>
      <c r="B4" s="290"/>
      <c r="C4" s="290" t="s">
        <v>477</v>
      </c>
      <c r="D4" s="290" t="s">
        <v>478</v>
      </c>
      <c r="E4" s="290" t="s">
        <v>477</v>
      </c>
      <c r="F4" s="290" t="s">
        <v>478</v>
      </c>
      <c r="G4" s="496"/>
    </row>
    <row r="5" spans="1:13" x14ac:dyDescent="0.25">
      <c r="A5" s="417" t="s">
        <v>479</v>
      </c>
      <c r="B5" s="153"/>
      <c r="C5" s="495" t="s">
        <v>736</v>
      </c>
      <c r="D5" s="495"/>
      <c r="E5" s="495" t="s">
        <v>736</v>
      </c>
      <c r="F5" s="495"/>
      <c r="G5" s="496"/>
    </row>
    <row r="6" spans="1:13" x14ac:dyDescent="0.25">
      <c r="A6" s="418" t="s">
        <v>381</v>
      </c>
      <c r="B6" s="158" t="s">
        <v>382</v>
      </c>
      <c r="C6" s="290" t="s">
        <v>383</v>
      </c>
      <c r="D6" s="290" t="s">
        <v>384</v>
      </c>
      <c r="E6" s="290" t="s">
        <v>385</v>
      </c>
      <c r="F6" s="290" t="s">
        <v>386</v>
      </c>
      <c r="G6" s="419" t="s">
        <v>387</v>
      </c>
    </row>
    <row r="7" spans="1:13" ht="31.5" x14ac:dyDescent="0.25">
      <c r="A7" s="420" t="s">
        <v>481</v>
      </c>
      <c r="B7" s="290" t="s">
        <v>482</v>
      </c>
      <c r="C7" s="159">
        <f>C8+C12+C37+C29</f>
        <v>489627971</v>
      </c>
      <c r="D7" s="159">
        <f>D8+D12+D37+D29</f>
        <v>356453532</v>
      </c>
      <c r="E7" s="159">
        <f>E8+E12+E37+E29</f>
        <v>511283138</v>
      </c>
      <c r="F7" s="159">
        <f>F8+F12+F37+F29</f>
        <v>365418793</v>
      </c>
      <c r="G7" s="421">
        <f>F7/D7*100</f>
        <v>102.51512755384901</v>
      </c>
      <c r="I7" s="124"/>
      <c r="J7" s="124"/>
    </row>
    <row r="8" spans="1:13" x14ac:dyDescent="0.25">
      <c r="A8" s="420" t="s">
        <v>483</v>
      </c>
      <c r="B8" s="290" t="s">
        <v>482</v>
      </c>
      <c r="C8" s="160">
        <f>SUM(C9:C11)</f>
        <v>5738375</v>
      </c>
      <c r="D8" s="160">
        <f>SUM(D9:D11)</f>
        <v>742541</v>
      </c>
      <c r="E8" s="160">
        <f>SUM(E9:E11)</f>
        <v>5738375</v>
      </c>
      <c r="F8" s="160">
        <f>SUM(F9:F11)</f>
        <v>495041</v>
      </c>
      <c r="G8" s="421">
        <f>F8/D8*100</f>
        <v>66.668507193542169</v>
      </c>
      <c r="I8" s="124"/>
      <c r="J8" s="124"/>
      <c r="K8" s="167"/>
      <c r="L8" s="167"/>
      <c r="M8" s="167"/>
    </row>
    <row r="9" spans="1:13" x14ac:dyDescent="0.25">
      <c r="A9" s="422" t="s">
        <v>484</v>
      </c>
      <c r="B9" s="161" t="s">
        <v>485</v>
      </c>
      <c r="C9" s="162">
        <v>0</v>
      </c>
      <c r="D9" s="162">
        <v>0</v>
      </c>
      <c r="E9" s="162"/>
      <c r="F9" s="162"/>
      <c r="G9" s="421"/>
      <c r="I9" s="124"/>
      <c r="J9" s="124"/>
      <c r="K9" s="167"/>
      <c r="L9" s="167"/>
      <c r="M9" s="167"/>
    </row>
    <row r="10" spans="1:13" ht="18" customHeight="1" x14ac:dyDescent="0.25">
      <c r="A10" s="286" t="s">
        <v>486</v>
      </c>
      <c r="B10" s="161" t="s">
        <v>487</v>
      </c>
      <c r="C10" s="162">
        <f>4988375+750000</f>
        <v>5738375</v>
      </c>
      <c r="D10" s="162">
        <v>742541</v>
      </c>
      <c r="E10" s="162">
        <f>4988375+750000</f>
        <v>5738375</v>
      </c>
      <c r="F10" s="162">
        <f>'16.tábla'!C17</f>
        <v>495041</v>
      </c>
      <c r="G10" s="421">
        <f t="shared" ref="G10" si="0">F10/D10*100</f>
        <v>66.668507193542169</v>
      </c>
      <c r="I10" s="124"/>
      <c r="J10" s="124"/>
      <c r="K10" s="167"/>
      <c r="L10" s="167"/>
      <c r="M10" s="167"/>
    </row>
    <row r="11" spans="1:13" x14ac:dyDescent="0.25">
      <c r="A11" s="286" t="s">
        <v>488</v>
      </c>
      <c r="B11" s="161" t="s">
        <v>489</v>
      </c>
      <c r="C11" s="162"/>
      <c r="D11" s="162">
        <v>0</v>
      </c>
      <c r="E11" s="162"/>
      <c r="F11" s="162"/>
      <c r="G11" s="421"/>
      <c r="I11" s="124"/>
      <c r="J11" s="124"/>
      <c r="K11" s="167"/>
      <c r="L11" s="167"/>
      <c r="M11" s="167"/>
    </row>
    <row r="12" spans="1:13" x14ac:dyDescent="0.25">
      <c r="A12" s="420" t="s">
        <v>490</v>
      </c>
      <c r="B12" s="290" t="s">
        <v>491</v>
      </c>
      <c r="C12" s="160">
        <f>C13+C18+C23+C22</f>
        <v>483889596</v>
      </c>
      <c r="D12" s="160">
        <f>D13+D18+D23+D22</f>
        <v>340652381</v>
      </c>
      <c r="E12" s="160">
        <f>E13+E18+E23+E22</f>
        <v>505544763</v>
      </c>
      <c r="F12" s="160">
        <f>F13+F18+F23+F22</f>
        <v>349895142</v>
      </c>
      <c r="G12" s="421">
        <f>F12/D12*100</f>
        <v>102.71325301554255</v>
      </c>
      <c r="I12" s="124"/>
      <c r="J12" s="124"/>
      <c r="K12" s="167"/>
      <c r="L12" s="167"/>
      <c r="M12" s="167"/>
    </row>
    <row r="13" spans="1:13" ht="31.5" x14ac:dyDescent="0.25">
      <c r="A13" s="420" t="s">
        <v>492</v>
      </c>
      <c r="B13" s="290" t="s">
        <v>493</v>
      </c>
      <c r="C13" s="160">
        <f>C14+C16+C17</f>
        <v>472278906</v>
      </c>
      <c r="D13" s="160">
        <f>D14+D16+D17</f>
        <v>336590773</v>
      </c>
      <c r="E13" s="160">
        <f>E14+E16+E17</f>
        <v>474994533</v>
      </c>
      <c r="F13" s="160">
        <f>F14+F16+F17</f>
        <v>328499993</v>
      </c>
      <c r="G13" s="421">
        <f>F13/D13*100</f>
        <v>97.596256151680066</v>
      </c>
      <c r="H13" s="124"/>
      <c r="I13" s="124"/>
      <c r="J13" s="124"/>
      <c r="K13" s="167"/>
      <c r="L13" s="167"/>
      <c r="M13" s="167"/>
    </row>
    <row r="14" spans="1:13" ht="31.5" x14ac:dyDescent="0.25">
      <c r="A14" s="286" t="s">
        <v>494</v>
      </c>
      <c r="B14" s="161" t="s">
        <v>495</v>
      </c>
      <c r="C14" s="162">
        <f>53471860+362000+155507561</f>
        <v>209341421</v>
      </c>
      <c r="D14" s="162">
        <v>152820238</v>
      </c>
      <c r="E14" s="162">
        <f>'15.sz.tábla'!F8</f>
        <v>212057048</v>
      </c>
      <c r="F14" s="162">
        <f>E14-116302-61107565</f>
        <v>150833181</v>
      </c>
      <c r="G14" s="421">
        <f>F14/D14*100</f>
        <v>98.699742242254587</v>
      </c>
      <c r="I14" s="124"/>
      <c r="J14" s="124"/>
      <c r="K14" s="167"/>
      <c r="L14" s="167"/>
      <c r="M14" s="167"/>
    </row>
    <row r="15" spans="1:13" ht="31.5" x14ac:dyDescent="0.25">
      <c r="A15" s="423" t="s">
        <v>496</v>
      </c>
      <c r="B15" s="161" t="s">
        <v>419</v>
      </c>
      <c r="C15" s="163"/>
      <c r="D15" s="163"/>
      <c r="E15" s="163"/>
      <c r="F15" s="163"/>
      <c r="G15" s="421"/>
      <c r="I15" s="124"/>
      <c r="J15" s="124"/>
      <c r="K15" s="167"/>
      <c r="L15" s="167"/>
      <c r="M15" s="167"/>
    </row>
    <row r="16" spans="1:13" ht="31.5" x14ac:dyDescent="0.25">
      <c r="A16" s="286" t="s">
        <v>497</v>
      </c>
      <c r="B16" s="161" t="s">
        <v>420</v>
      </c>
      <c r="C16" s="162">
        <f>5281200+7258480+5034462+43303275+1400000+33900697+137331671</f>
        <v>233509785</v>
      </c>
      <c r="D16" s="162">
        <v>154342835</v>
      </c>
      <c r="E16" s="162">
        <f>'15.sz.tábla'!F7</f>
        <v>233509785</v>
      </c>
      <c r="F16" s="162">
        <f>E16-1354039-11370651-13299645-59246338</f>
        <v>148239112</v>
      </c>
      <c r="G16" s="421">
        <f t="shared" ref="G16:G21" si="1">F16/D16*100</f>
        <v>96.045347359338066</v>
      </c>
      <c r="I16" s="124"/>
      <c r="J16" s="124"/>
      <c r="K16" s="167"/>
      <c r="L16" s="167"/>
      <c r="M16" s="167"/>
    </row>
    <row r="17" spans="1:256" ht="31.5" x14ac:dyDescent="0.25">
      <c r="A17" s="286" t="s">
        <v>498</v>
      </c>
      <c r="B17" s="161" t="s">
        <v>427</v>
      </c>
      <c r="C17" s="162">
        <f>18059500+11368200</f>
        <v>29427700</v>
      </c>
      <c r="D17" s="162">
        <v>29427700</v>
      </c>
      <c r="E17" s="162">
        <f>'15.sz.tábla'!F6</f>
        <v>29427700</v>
      </c>
      <c r="F17" s="162">
        <f>'15.sz.tábla'!F6</f>
        <v>29427700</v>
      </c>
      <c r="G17" s="421">
        <f t="shared" si="1"/>
        <v>100</v>
      </c>
      <c r="I17" s="124"/>
      <c r="J17" s="124"/>
      <c r="K17" s="167"/>
      <c r="L17" s="167"/>
      <c r="M17" s="167"/>
    </row>
    <row r="18" spans="1:256" ht="31.5" x14ac:dyDescent="0.25">
      <c r="A18" s="420" t="s">
        <v>499</v>
      </c>
      <c r="B18" s="290" t="s">
        <v>432</v>
      </c>
      <c r="C18" s="160">
        <f>C19+C20+C21</f>
        <v>10348390</v>
      </c>
      <c r="D18" s="160">
        <f>D19+D20+D21</f>
        <v>2799308</v>
      </c>
      <c r="E18" s="160">
        <f>E19+E20+E21</f>
        <v>11189187</v>
      </c>
      <c r="F18" s="160">
        <f>F19+F20+F21</f>
        <v>2034106</v>
      </c>
      <c r="G18" s="421">
        <f t="shared" si="1"/>
        <v>72.664601394344601</v>
      </c>
      <c r="H18" s="124"/>
      <c r="I18" s="124"/>
      <c r="J18" s="124"/>
      <c r="K18" s="167"/>
      <c r="L18" s="167"/>
      <c r="M18" s="167"/>
    </row>
    <row r="19" spans="1:256" ht="29.25" customHeight="1" x14ac:dyDescent="0.25">
      <c r="A19" s="423" t="s">
        <v>500</v>
      </c>
      <c r="B19" s="161" t="s">
        <v>433</v>
      </c>
      <c r="C19" s="163"/>
      <c r="D19" s="163"/>
      <c r="E19" s="163"/>
      <c r="F19" s="163"/>
      <c r="G19" s="421"/>
      <c r="I19" s="124"/>
      <c r="J19" s="124"/>
      <c r="K19" s="167"/>
      <c r="L19" s="167"/>
      <c r="M19" s="167"/>
    </row>
    <row r="20" spans="1:256" ht="31.5" x14ac:dyDescent="0.25">
      <c r="A20" s="423" t="s">
        <v>501</v>
      </c>
      <c r="B20" s="158" t="s">
        <v>435</v>
      </c>
      <c r="C20" s="163">
        <v>39160</v>
      </c>
      <c r="D20" s="163">
        <v>0</v>
      </c>
      <c r="E20" s="163">
        <v>39160</v>
      </c>
      <c r="F20" s="163">
        <v>0</v>
      </c>
      <c r="G20" s="421"/>
      <c r="I20" s="124"/>
      <c r="J20" s="124"/>
      <c r="K20" s="167"/>
      <c r="L20" s="167"/>
      <c r="M20" s="167"/>
    </row>
    <row r="21" spans="1:256" x14ac:dyDescent="0.25">
      <c r="A21" s="423" t="s">
        <v>502</v>
      </c>
      <c r="B21" s="161" t="s">
        <v>503</v>
      </c>
      <c r="C21" s="163">
        <v>10309230</v>
      </c>
      <c r="D21" s="163">
        <v>2799308</v>
      </c>
      <c r="E21" s="163">
        <f>11189187-E20</f>
        <v>11150027</v>
      </c>
      <c r="F21" s="163">
        <f>E21-9155081+39160</f>
        <v>2034106</v>
      </c>
      <c r="G21" s="421">
        <f t="shared" si="1"/>
        <v>72.664601394344601</v>
      </c>
      <c r="I21" s="124"/>
      <c r="J21" s="124"/>
    </row>
    <row r="22" spans="1:256" x14ac:dyDescent="0.25">
      <c r="A22" s="424" t="s">
        <v>504</v>
      </c>
      <c r="B22" s="290" t="s">
        <v>505</v>
      </c>
      <c r="C22" s="160">
        <v>0</v>
      </c>
      <c r="D22" s="160">
        <v>0</v>
      </c>
      <c r="E22" s="160">
        <v>0</v>
      </c>
      <c r="F22" s="160">
        <v>0</v>
      </c>
      <c r="G22" s="421"/>
      <c r="H22" s="150"/>
      <c r="I22" s="124"/>
      <c r="J22" s="124"/>
      <c r="K22" s="150"/>
      <c r="L22" s="150"/>
      <c r="M22" s="150"/>
      <c r="N22" s="150"/>
      <c r="O22" s="150"/>
      <c r="P22" s="150"/>
      <c r="Q22" s="150"/>
      <c r="R22" s="150"/>
      <c r="S22" s="150"/>
      <c r="T22" s="150"/>
      <c r="U22" s="150"/>
      <c r="V22" s="150"/>
      <c r="W22" s="150"/>
      <c r="X22" s="150"/>
      <c r="Y22" s="150"/>
      <c r="Z22" s="150"/>
      <c r="AA22" s="150"/>
      <c r="AB22" s="150"/>
      <c r="AC22" s="150"/>
      <c r="AD22" s="150"/>
      <c r="AE22" s="150"/>
      <c r="AF22" s="150"/>
      <c r="AG22" s="150"/>
      <c r="AH22" s="150"/>
      <c r="AI22" s="150"/>
      <c r="AJ22" s="150"/>
      <c r="AK22" s="150"/>
      <c r="AL22" s="150"/>
      <c r="AM22" s="150"/>
      <c r="AN22" s="150"/>
      <c r="AO22" s="150"/>
      <c r="AP22" s="150"/>
      <c r="AQ22" s="150"/>
      <c r="AR22" s="150"/>
      <c r="AS22" s="150"/>
      <c r="AT22" s="150"/>
      <c r="AU22" s="150"/>
      <c r="AV22" s="150"/>
      <c r="AW22" s="150"/>
      <c r="AX22" s="150"/>
      <c r="AY22" s="150"/>
      <c r="AZ22" s="150"/>
      <c r="BA22" s="150"/>
      <c r="BB22" s="150"/>
      <c r="BC22" s="150"/>
      <c r="BD22" s="150"/>
      <c r="BE22" s="150"/>
      <c r="BF22" s="150"/>
      <c r="BG22" s="150"/>
      <c r="BH22" s="150"/>
      <c r="BI22" s="150"/>
      <c r="BJ22" s="150"/>
      <c r="BK22" s="150"/>
      <c r="BL22" s="150"/>
      <c r="BM22" s="150"/>
      <c r="BN22" s="150"/>
      <c r="BO22" s="150"/>
      <c r="BP22" s="150"/>
      <c r="BQ22" s="150"/>
      <c r="BR22" s="150"/>
      <c r="BS22" s="150"/>
      <c r="BT22" s="150"/>
      <c r="BU22" s="150"/>
      <c r="BV22" s="150"/>
      <c r="BW22" s="150"/>
      <c r="BX22" s="150"/>
      <c r="BY22" s="150"/>
      <c r="BZ22" s="150"/>
      <c r="CA22" s="150"/>
      <c r="CB22" s="150"/>
      <c r="CC22" s="150"/>
      <c r="CD22" s="150"/>
      <c r="CE22" s="150"/>
      <c r="CF22" s="150"/>
      <c r="CG22" s="150"/>
      <c r="CH22" s="150"/>
      <c r="CI22" s="150"/>
      <c r="CJ22" s="150"/>
      <c r="CK22" s="150"/>
      <c r="CL22" s="150"/>
      <c r="CM22" s="150"/>
      <c r="CN22" s="150"/>
      <c r="CO22" s="150"/>
      <c r="CP22" s="150"/>
      <c r="CQ22" s="150"/>
      <c r="CR22" s="150"/>
      <c r="CS22" s="150"/>
      <c r="CT22" s="150"/>
      <c r="CU22" s="150"/>
      <c r="CV22" s="150"/>
      <c r="CW22" s="150"/>
      <c r="CX22" s="150"/>
      <c r="CY22" s="150"/>
      <c r="CZ22" s="150"/>
      <c r="DA22" s="150"/>
      <c r="DB22" s="150"/>
      <c r="DC22" s="150"/>
      <c r="DD22" s="150"/>
      <c r="DE22" s="150"/>
      <c r="DF22" s="150"/>
      <c r="DG22" s="150"/>
      <c r="DH22" s="150"/>
      <c r="DI22" s="150"/>
      <c r="DJ22" s="150"/>
      <c r="DK22" s="150"/>
      <c r="DL22" s="150"/>
      <c r="DM22" s="150"/>
      <c r="DN22" s="150"/>
      <c r="DO22" s="150"/>
      <c r="DP22" s="150"/>
      <c r="DQ22" s="150"/>
      <c r="DR22" s="150"/>
      <c r="DS22" s="150"/>
      <c r="DT22" s="150"/>
      <c r="DU22" s="150"/>
      <c r="DV22" s="150"/>
      <c r="DW22" s="150"/>
      <c r="DX22" s="150"/>
      <c r="DY22" s="150"/>
      <c r="DZ22" s="150"/>
      <c r="EA22" s="150"/>
      <c r="EB22" s="150"/>
      <c r="EC22" s="150"/>
      <c r="ED22" s="150"/>
      <c r="EE22" s="150"/>
      <c r="EF22" s="150"/>
      <c r="EG22" s="150"/>
      <c r="EH22" s="150"/>
      <c r="EI22" s="150"/>
      <c r="EJ22" s="150"/>
      <c r="EK22" s="150"/>
      <c r="EL22" s="150"/>
      <c r="EM22" s="150"/>
      <c r="EN22" s="150"/>
      <c r="EO22" s="150"/>
      <c r="EP22" s="150"/>
      <c r="EQ22" s="150"/>
      <c r="ER22" s="150"/>
      <c r="ES22" s="150"/>
      <c r="ET22" s="150"/>
      <c r="EU22" s="150"/>
      <c r="EV22" s="150"/>
      <c r="EW22" s="150"/>
      <c r="EX22" s="150"/>
      <c r="EY22" s="150"/>
      <c r="EZ22" s="150"/>
      <c r="FA22" s="150"/>
      <c r="FB22" s="150"/>
      <c r="FC22" s="150"/>
      <c r="FD22" s="150"/>
      <c r="FE22" s="150"/>
      <c r="FF22" s="150"/>
      <c r="FG22" s="150"/>
      <c r="FH22" s="150"/>
      <c r="FI22" s="150"/>
      <c r="FJ22" s="150"/>
      <c r="FK22" s="150"/>
      <c r="FL22" s="150"/>
      <c r="FM22" s="150"/>
      <c r="FN22" s="150"/>
      <c r="FO22" s="150"/>
      <c r="FP22" s="150"/>
      <c r="FQ22" s="150"/>
      <c r="FR22" s="150"/>
      <c r="FS22" s="150"/>
      <c r="FT22" s="150"/>
      <c r="FU22" s="150"/>
      <c r="FV22" s="150"/>
      <c r="FW22" s="150"/>
      <c r="FX22" s="150"/>
      <c r="FY22" s="150"/>
      <c r="FZ22" s="150"/>
      <c r="GA22" s="150"/>
      <c r="GB22" s="150"/>
      <c r="GC22" s="150"/>
      <c r="GD22" s="150"/>
      <c r="GE22" s="150"/>
      <c r="GF22" s="150"/>
      <c r="GG22" s="150"/>
      <c r="GH22" s="150"/>
      <c r="GI22" s="150"/>
      <c r="GJ22" s="150"/>
      <c r="GK22" s="150"/>
      <c r="GL22" s="150"/>
      <c r="GM22" s="150"/>
      <c r="GN22" s="150"/>
      <c r="GO22" s="150"/>
      <c r="GP22" s="150"/>
      <c r="GQ22" s="150"/>
      <c r="GR22" s="150"/>
      <c r="GS22" s="150"/>
      <c r="GT22" s="150"/>
      <c r="GU22" s="150"/>
      <c r="GV22" s="150"/>
      <c r="GW22" s="150"/>
      <c r="GX22" s="150"/>
      <c r="GY22" s="150"/>
      <c r="GZ22" s="150"/>
      <c r="HA22" s="150"/>
      <c r="HB22" s="150"/>
      <c r="HC22" s="150"/>
      <c r="HD22" s="150"/>
      <c r="HE22" s="150"/>
      <c r="HF22" s="150"/>
      <c r="HG22" s="150"/>
      <c r="HH22" s="150"/>
      <c r="HI22" s="150"/>
      <c r="HJ22" s="150"/>
      <c r="HK22" s="150"/>
      <c r="HL22" s="150"/>
      <c r="HM22" s="150"/>
      <c r="HN22" s="150"/>
      <c r="HO22" s="150"/>
      <c r="HP22" s="150"/>
      <c r="HQ22" s="150"/>
      <c r="HR22" s="150"/>
      <c r="HS22" s="150"/>
      <c r="HT22" s="150"/>
      <c r="HU22" s="150"/>
      <c r="HV22" s="150"/>
      <c r="HW22" s="150"/>
      <c r="HX22" s="150"/>
      <c r="HY22" s="150"/>
      <c r="HZ22" s="150"/>
      <c r="IA22" s="150"/>
      <c r="IB22" s="150"/>
      <c r="IC22" s="150"/>
      <c r="ID22" s="150"/>
      <c r="IE22" s="150"/>
      <c r="IF22" s="150"/>
      <c r="IG22" s="150"/>
      <c r="IH22" s="150"/>
      <c r="II22" s="150"/>
      <c r="IJ22" s="150"/>
      <c r="IK22" s="150"/>
      <c r="IL22" s="150"/>
      <c r="IM22" s="150"/>
      <c r="IN22" s="150"/>
      <c r="IO22" s="150"/>
      <c r="IP22" s="150"/>
      <c r="IQ22" s="150"/>
      <c r="IR22" s="150"/>
      <c r="IS22" s="150"/>
      <c r="IT22" s="150"/>
      <c r="IU22" s="150"/>
      <c r="IV22" s="150"/>
    </row>
    <row r="23" spans="1:256" x14ac:dyDescent="0.25">
      <c r="A23" s="424" t="s">
        <v>506</v>
      </c>
      <c r="B23" s="290" t="s">
        <v>507</v>
      </c>
      <c r="C23" s="160">
        <v>1262300</v>
      </c>
      <c r="D23" s="160">
        <v>1262300</v>
      </c>
      <c r="E23" s="160">
        <v>19361043</v>
      </c>
      <c r="F23" s="160">
        <v>19361043</v>
      </c>
      <c r="G23" s="421">
        <f>F23/D23*100</f>
        <v>1533.7909371781668</v>
      </c>
      <c r="I23" s="124"/>
      <c r="J23" s="124"/>
    </row>
    <row r="24" spans="1:256" ht="31.5" x14ac:dyDescent="0.25">
      <c r="A24" s="423" t="s">
        <v>508</v>
      </c>
      <c r="B24" s="161" t="s">
        <v>509</v>
      </c>
      <c r="C24" s="163"/>
      <c r="D24" s="163"/>
      <c r="E24" s="163"/>
      <c r="F24" s="163"/>
      <c r="G24" s="421"/>
      <c r="I24" s="124"/>
      <c r="J24" s="124"/>
    </row>
    <row r="25" spans="1:256" ht="31.5" x14ac:dyDescent="0.25">
      <c r="A25" s="423" t="s">
        <v>510</v>
      </c>
      <c r="B25" s="161" t="s">
        <v>511</v>
      </c>
      <c r="C25" s="163"/>
      <c r="D25" s="163"/>
      <c r="E25" s="163"/>
      <c r="F25" s="163"/>
      <c r="G25" s="421"/>
      <c r="I25" s="124"/>
      <c r="J25" s="124"/>
    </row>
    <row r="26" spans="1:256" ht="31.5" x14ac:dyDescent="0.25">
      <c r="A26" s="423" t="s">
        <v>512</v>
      </c>
      <c r="B26" s="158" t="s">
        <v>513</v>
      </c>
      <c r="C26" s="163"/>
      <c r="D26" s="163"/>
      <c r="E26" s="163"/>
      <c r="F26" s="163"/>
      <c r="G26" s="421"/>
      <c r="I26" s="124"/>
      <c r="J26" s="124"/>
    </row>
    <row r="27" spans="1:256" ht="29.25" customHeight="1" x14ac:dyDescent="0.25">
      <c r="A27" s="423" t="s">
        <v>514</v>
      </c>
      <c r="B27" s="161" t="s">
        <v>515</v>
      </c>
      <c r="C27" s="163"/>
      <c r="D27" s="163"/>
      <c r="E27" s="163"/>
      <c r="F27" s="163"/>
      <c r="G27" s="421"/>
      <c r="I27" s="124"/>
      <c r="J27" s="124"/>
    </row>
    <row r="28" spans="1:256" x14ac:dyDescent="0.25">
      <c r="A28" s="425" t="s">
        <v>516</v>
      </c>
      <c r="B28" s="290" t="s">
        <v>517</v>
      </c>
      <c r="C28" s="160">
        <v>0</v>
      </c>
      <c r="D28" s="160">
        <v>0</v>
      </c>
      <c r="E28" s="160">
        <v>0</v>
      </c>
      <c r="F28" s="160">
        <v>0</v>
      </c>
      <c r="G28" s="421"/>
      <c r="H28" s="150"/>
      <c r="I28" s="124"/>
      <c r="J28" s="124"/>
      <c r="K28" s="150"/>
      <c r="L28" s="150"/>
      <c r="M28" s="150"/>
      <c r="N28" s="150"/>
      <c r="O28" s="150"/>
      <c r="P28" s="150"/>
      <c r="Q28" s="150"/>
      <c r="R28" s="150"/>
      <c r="S28" s="150"/>
      <c r="T28" s="150"/>
      <c r="U28" s="150"/>
      <c r="V28" s="150"/>
      <c r="W28" s="150"/>
      <c r="X28" s="150"/>
      <c r="Y28" s="150"/>
      <c r="Z28" s="150"/>
      <c r="AA28" s="150"/>
      <c r="AB28" s="150"/>
      <c r="AC28" s="150"/>
      <c r="AD28" s="150"/>
      <c r="AE28" s="150"/>
      <c r="AF28" s="150"/>
      <c r="AG28" s="150"/>
      <c r="AH28" s="150"/>
      <c r="AI28" s="150"/>
      <c r="AJ28" s="150"/>
      <c r="AK28" s="150"/>
      <c r="AL28" s="150"/>
      <c r="AM28" s="150"/>
      <c r="AN28" s="150"/>
      <c r="AO28" s="150"/>
      <c r="AP28" s="150"/>
      <c r="AQ28" s="150"/>
      <c r="AR28" s="150"/>
      <c r="AS28" s="150"/>
      <c r="AT28" s="150"/>
      <c r="AU28" s="150"/>
      <c r="AV28" s="150"/>
      <c r="AW28" s="150"/>
      <c r="AX28" s="150"/>
      <c r="AY28" s="150"/>
      <c r="AZ28" s="150"/>
      <c r="BA28" s="150"/>
      <c r="BB28" s="150"/>
      <c r="BC28" s="150"/>
      <c r="BD28" s="150"/>
      <c r="BE28" s="150"/>
      <c r="BF28" s="150"/>
      <c r="BG28" s="150"/>
      <c r="BH28" s="150"/>
      <c r="BI28" s="150"/>
      <c r="BJ28" s="150"/>
      <c r="BK28" s="150"/>
      <c r="BL28" s="150"/>
      <c r="BM28" s="150"/>
      <c r="BN28" s="150"/>
      <c r="BO28" s="150"/>
      <c r="BP28" s="150"/>
      <c r="BQ28" s="150"/>
      <c r="BR28" s="150"/>
      <c r="BS28" s="150"/>
      <c r="BT28" s="150"/>
      <c r="BU28" s="150"/>
      <c r="BV28" s="150"/>
      <c r="BW28" s="150"/>
      <c r="BX28" s="150"/>
      <c r="BY28" s="150"/>
      <c r="BZ28" s="150"/>
      <c r="CA28" s="150"/>
      <c r="CB28" s="150"/>
      <c r="CC28" s="150"/>
      <c r="CD28" s="150"/>
      <c r="CE28" s="150"/>
      <c r="CF28" s="150"/>
      <c r="CG28" s="150"/>
      <c r="CH28" s="150"/>
      <c r="CI28" s="150"/>
      <c r="CJ28" s="150"/>
      <c r="CK28" s="150"/>
      <c r="CL28" s="150"/>
      <c r="CM28" s="150"/>
      <c r="CN28" s="150"/>
      <c r="CO28" s="150"/>
      <c r="CP28" s="150"/>
      <c r="CQ28" s="150"/>
      <c r="CR28" s="150"/>
      <c r="CS28" s="150"/>
      <c r="CT28" s="150"/>
      <c r="CU28" s="150"/>
      <c r="CV28" s="150"/>
      <c r="CW28" s="150"/>
      <c r="CX28" s="150"/>
      <c r="CY28" s="150"/>
      <c r="CZ28" s="150"/>
      <c r="DA28" s="150"/>
      <c r="DB28" s="150"/>
      <c r="DC28" s="150"/>
      <c r="DD28" s="150"/>
      <c r="DE28" s="150"/>
      <c r="DF28" s="150"/>
      <c r="DG28" s="150"/>
      <c r="DH28" s="150"/>
      <c r="DI28" s="150"/>
      <c r="DJ28" s="150"/>
      <c r="DK28" s="150"/>
      <c r="DL28" s="150"/>
      <c r="DM28" s="150"/>
      <c r="DN28" s="150"/>
      <c r="DO28" s="150"/>
      <c r="DP28" s="150"/>
      <c r="DQ28" s="150"/>
      <c r="DR28" s="150"/>
      <c r="DS28" s="150"/>
      <c r="DT28" s="150"/>
      <c r="DU28" s="150"/>
      <c r="DV28" s="150"/>
      <c r="DW28" s="150"/>
      <c r="DX28" s="150"/>
      <c r="DY28" s="150"/>
      <c r="DZ28" s="150"/>
      <c r="EA28" s="150"/>
      <c r="EB28" s="150"/>
      <c r="EC28" s="150"/>
      <c r="ED28" s="150"/>
      <c r="EE28" s="150"/>
      <c r="EF28" s="150"/>
      <c r="EG28" s="150"/>
      <c r="EH28" s="150"/>
      <c r="EI28" s="150"/>
      <c r="EJ28" s="150"/>
      <c r="EK28" s="150"/>
      <c r="EL28" s="150"/>
      <c r="EM28" s="150"/>
      <c r="EN28" s="150"/>
      <c r="EO28" s="150"/>
      <c r="EP28" s="150"/>
      <c r="EQ28" s="150"/>
      <c r="ER28" s="150"/>
      <c r="ES28" s="150"/>
      <c r="ET28" s="150"/>
      <c r="EU28" s="150"/>
      <c r="EV28" s="150"/>
      <c r="EW28" s="150"/>
      <c r="EX28" s="150"/>
      <c r="EY28" s="150"/>
      <c r="EZ28" s="150"/>
      <c r="FA28" s="150"/>
      <c r="FB28" s="150"/>
      <c r="FC28" s="150"/>
      <c r="FD28" s="150"/>
      <c r="FE28" s="150"/>
      <c r="FF28" s="150"/>
      <c r="FG28" s="150"/>
      <c r="FH28" s="150"/>
      <c r="FI28" s="150"/>
      <c r="FJ28" s="150"/>
      <c r="FK28" s="150"/>
      <c r="FL28" s="150"/>
      <c r="FM28" s="150"/>
      <c r="FN28" s="150"/>
      <c r="FO28" s="150"/>
      <c r="FP28" s="150"/>
      <c r="FQ28" s="150"/>
      <c r="FR28" s="150"/>
      <c r="FS28" s="150"/>
      <c r="FT28" s="150"/>
      <c r="FU28" s="150"/>
      <c r="FV28" s="150"/>
      <c r="FW28" s="150"/>
      <c r="FX28" s="150"/>
      <c r="FY28" s="150"/>
      <c r="FZ28" s="150"/>
      <c r="GA28" s="150"/>
      <c r="GB28" s="150"/>
      <c r="GC28" s="150"/>
      <c r="GD28" s="150"/>
      <c r="GE28" s="150"/>
      <c r="GF28" s="150"/>
      <c r="GG28" s="150"/>
      <c r="GH28" s="150"/>
      <c r="GI28" s="150"/>
      <c r="GJ28" s="150"/>
      <c r="GK28" s="150"/>
      <c r="GL28" s="150"/>
      <c r="GM28" s="150"/>
      <c r="GN28" s="150"/>
      <c r="GO28" s="150"/>
      <c r="GP28" s="150"/>
      <c r="GQ28" s="150"/>
      <c r="GR28" s="150"/>
      <c r="GS28" s="150"/>
      <c r="GT28" s="150"/>
      <c r="GU28" s="150"/>
      <c r="GV28" s="150"/>
      <c r="GW28" s="150"/>
      <c r="GX28" s="150"/>
      <c r="GY28" s="150"/>
      <c r="GZ28" s="150"/>
      <c r="HA28" s="150"/>
      <c r="HB28" s="150"/>
      <c r="HC28" s="150"/>
      <c r="HD28" s="150"/>
      <c r="HE28" s="150"/>
      <c r="HF28" s="150"/>
      <c r="HG28" s="150"/>
      <c r="HH28" s="150"/>
      <c r="HI28" s="150"/>
      <c r="HJ28" s="150"/>
      <c r="HK28" s="150"/>
      <c r="HL28" s="150"/>
      <c r="HM28" s="150"/>
      <c r="HN28" s="150"/>
      <c r="HO28" s="150"/>
      <c r="HP28" s="150"/>
      <c r="HQ28" s="150"/>
      <c r="HR28" s="150"/>
      <c r="HS28" s="150"/>
      <c r="HT28" s="150"/>
      <c r="HU28" s="150"/>
      <c r="HV28" s="150"/>
      <c r="HW28" s="150"/>
      <c r="HX28" s="150"/>
      <c r="HY28" s="150"/>
      <c r="HZ28" s="150"/>
      <c r="IA28" s="150"/>
      <c r="IB28" s="150"/>
      <c r="IC28" s="150"/>
      <c r="ID28" s="150"/>
      <c r="IE28" s="150"/>
      <c r="IF28" s="150"/>
      <c r="IG28" s="150"/>
      <c r="IH28" s="150"/>
      <c r="II28" s="150"/>
      <c r="IJ28" s="150"/>
      <c r="IK28" s="150"/>
      <c r="IL28" s="150"/>
      <c r="IM28" s="150"/>
      <c r="IN28" s="150"/>
      <c r="IO28" s="150"/>
      <c r="IP28" s="150"/>
      <c r="IQ28" s="150"/>
      <c r="IR28" s="150"/>
      <c r="IS28" s="150"/>
      <c r="IT28" s="150"/>
      <c r="IU28" s="150"/>
      <c r="IV28" s="150"/>
    </row>
    <row r="29" spans="1:256" x14ac:dyDescent="0.25">
      <c r="A29" s="420" t="s">
        <v>518</v>
      </c>
      <c r="B29" s="290" t="s">
        <v>519</v>
      </c>
      <c r="C29" s="160"/>
      <c r="D29" s="160">
        <f>D30+D35</f>
        <v>15058610</v>
      </c>
      <c r="E29" s="160"/>
      <c r="F29" s="160">
        <f>F30+F35</f>
        <v>15028610</v>
      </c>
      <c r="G29" s="421">
        <f>F29/D29*100</f>
        <v>99.800778425100319</v>
      </c>
      <c r="I29" s="124"/>
      <c r="J29" s="124"/>
    </row>
    <row r="30" spans="1:256" x14ac:dyDescent="0.25">
      <c r="A30" s="426" t="s">
        <v>520</v>
      </c>
      <c r="B30" s="158" t="s">
        <v>521</v>
      </c>
      <c r="C30" s="162"/>
      <c r="D30" s="162">
        <v>15058610</v>
      </c>
      <c r="E30" s="162"/>
      <c r="F30" s="162">
        <v>15028610</v>
      </c>
      <c r="G30" s="421">
        <f>F30/D30*100</f>
        <v>99.800778425100319</v>
      </c>
      <c r="I30" s="124"/>
      <c r="J30" s="124"/>
    </row>
    <row r="31" spans="1:256" x14ac:dyDescent="0.25">
      <c r="A31" s="426" t="s">
        <v>522</v>
      </c>
      <c r="B31" s="158" t="s">
        <v>523</v>
      </c>
      <c r="C31" s="162"/>
      <c r="D31" s="162"/>
      <c r="E31" s="162"/>
      <c r="F31" s="162"/>
      <c r="G31" s="421"/>
      <c r="I31" s="124"/>
      <c r="J31" s="124"/>
    </row>
    <row r="32" spans="1:256" ht="28.5" customHeight="1" x14ac:dyDescent="0.25">
      <c r="A32" s="426" t="s">
        <v>524</v>
      </c>
      <c r="B32" s="158" t="s">
        <v>525</v>
      </c>
      <c r="C32" s="162"/>
      <c r="D32" s="162"/>
      <c r="E32" s="162"/>
      <c r="F32" s="162"/>
      <c r="G32" s="421"/>
      <c r="I32" s="124"/>
      <c r="J32" s="124"/>
    </row>
    <row r="33" spans="1:256" x14ac:dyDescent="0.25">
      <c r="A33" s="426" t="s">
        <v>526</v>
      </c>
      <c r="B33" s="158" t="s">
        <v>527</v>
      </c>
      <c r="C33" s="162"/>
      <c r="D33" s="162">
        <v>15016610</v>
      </c>
      <c r="E33" s="162"/>
      <c r="F33" s="162">
        <v>15016610</v>
      </c>
      <c r="G33" s="427">
        <v>100</v>
      </c>
      <c r="I33" s="124"/>
      <c r="J33" s="124"/>
    </row>
    <row r="34" spans="1:256" x14ac:dyDescent="0.25">
      <c r="A34" s="426" t="s">
        <v>528</v>
      </c>
      <c r="B34" s="158" t="s">
        <v>529</v>
      </c>
      <c r="C34" s="162"/>
      <c r="D34" s="162">
        <v>42000</v>
      </c>
      <c r="E34" s="162"/>
      <c r="F34" s="162">
        <v>12000</v>
      </c>
      <c r="G34" s="427">
        <v>100</v>
      </c>
      <c r="I34" s="124"/>
      <c r="J34" s="124"/>
    </row>
    <row r="35" spans="1:256" ht="27.75" customHeight="1" x14ac:dyDescent="0.25">
      <c r="A35" s="426" t="s">
        <v>530</v>
      </c>
      <c r="B35" s="158" t="s">
        <v>531</v>
      </c>
      <c r="C35" s="162"/>
      <c r="D35" s="162"/>
      <c r="E35" s="162"/>
      <c r="F35" s="162"/>
      <c r="G35" s="421"/>
      <c r="I35" s="124"/>
      <c r="J35" s="124"/>
    </row>
    <row r="36" spans="1:256" x14ac:dyDescent="0.25">
      <c r="A36" s="426" t="s">
        <v>532</v>
      </c>
      <c r="B36" s="158" t="s">
        <v>533</v>
      </c>
      <c r="C36" s="162"/>
      <c r="D36" s="162"/>
      <c r="E36" s="162"/>
      <c r="F36" s="162"/>
      <c r="G36" s="421"/>
      <c r="I36" s="124"/>
      <c r="J36" s="124"/>
    </row>
    <row r="37" spans="1:256" ht="27" customHeight="1" x14ac:dyDescent="0.25">
      <c r="A37" s="420" t="s">
        <v>534</v>
      </c>
      <c r="B37" s="158" t="s">
        <v>535</v>
      </c>
      <c r="C37" s="160">
        <v>0</v>
      </c>
      <c r="D37" s="160">
        <v>0</v>
      </c>
      <c r="E37" s="160">
        <v>0</v>
      </c>
      <c r="F37" s="160">
        <v>0</v>
      </c>
      <c r="G37" s="421"/>
      <c r="I37" s="124"/>
      <c r="J37" s="124"/>
    </row>
    <row r="38" spans="1:256" x14ac:dyDescent="0.25">
      <c r="A38" s="286" t="s">
        <v>536</v>
      </c>
      <c r="B38" s="158" t="s">
        <v>537</v>
      </c>
      <c r="C38" s="162">
        <v>0</v>
      </c>
      <c r="D38" s="162">
        <v>0</v>
      </c>
      <c r="E38" s="162">
        <v>0</v>
      </c>
      <c r="F38" s="162">
        <v>0</v>
      </c>
      <c r="G38" s="421"/>
      <c r="I38" s="124"/>
      <c r="J38" s="124"/>
    </row>
    <row r="39" spans="1:256" ht="31.5" x14ac:dyDescent="0.25">
      <c r="A39" s="426" t="s">
        <v>538</v>
      </c>
      <c r="B39" s="158" t="s">
        <v>539</v>
      </c>
      <c r="C39" s="162"/>
      <c r="D39" s="162"/>
      <c r="E39" s="162"/>
      <c r="F39" s="162"/>
      <c r="G39" s="421"/>
      <c r="I39" s="124"/>
      <c r="J39" s="124"/>
    </row>
    <row r="40" spans="1:256" ht="47.25" x14ac:dyDescent="0.25">
      <c r="A40" s="426" t="s">
        <v>540</v>
      </c>
      <c r="B40" s="158" t="s">
        <v>541</v>
      </c>
      <c r="C40" s="162"/>
      <c r="D40" s="162"/>
      <c r="E40" s="162"/>
      <c r="F40" s="162"/>
      <c r="G40" s="421"/>
      <c r="I40" s="124"/>
      <c r="J40" s="124"/>
    </row>
    <row r="41" spans="1:256" ht="31.5" x14ac:dyDescent="0.25">
      <c r="A41" s="426" t="s">
        <v>542</v>
      </c>
      <c r="B41" s="158" t="s">
        <v>543</v>
      </c>
      <c r="C41" s="162"/>
      <c r="D41" s="162"/>
      <c r="E41" s="162"/>
      <c r="F41" s="162"/>
      <c r="G41" s="421"/>
      <c r="I41" s="124"/>
      <c r="J41" s="124"/>
    </row>
    <row r="42" spans="1:256" ht="31.5" x14ac:dyDescent="0.25">
      <c r="A42" s="426" t="s">
        <v>544</v>
      </c>
      <c r="B42" s="158" t="s">
        <v>545</v>
      </c>
      <c r="C42" s="162"/>
      <c r="D42" s="162"/>
      <c r="E42" s="162"/>
      <c r="F42" s="162"/>
      <c r="G42" s="421"/>
      <c r="I42" s="124"/>
      <c r="J42" s="124"/>
    </row>
    <row r="43" spans="1:256" ht="31.5" x14ac:dyDescent="0.25">
      <c r="A43" s="426" t="s">
        <v>546</v>
      </c>
      <c r="B43" s="158" t="s">
        <v>547</v>
      </c>
      <c r="C43" s="162"/>
      <c r="D43" s="162"/>
      <c r="E43" s="162"/>
      <c r="F43" s="162"/>
      <c r="G43" s="421"/>
      <c r="I43" s="124"/>
      <c r="J43" s="124"/>
    </row>
    <row r="44" spans="1:256" x14ac:dyDescent="0.25">
      <c r="A44" s="420" t="s">
        <v>548</v>
      </c>
      <c r="B44" s="290" t="s">
        <v>549</v>
      </c>
      <c r="C44" s="160">
        <f>C45+C46</f>
        <v>0</v>
      </c>
      <c r="D44" s="160">
        <f>D45+D46</f>
        <v>41418</v>
      </c>
      <c r="E44" s="160"/>
      <c r="F44" s="160">
        <f>F45+F46</f>
        <v>41611</v>
      </c>
      <c r="G44" s="421">
        <f t="shared" ref="G44" si="2">F44/D44*100</f>
        <v>100.46598097445556</v>
      </c>
      <c r="I44" s="124"/>
      <c r="J44" s="124"/>
    </row>
    <row r="45" spans="1:256" x14ac:dyDescent="0.25">
      <c r="A45" s="420" t="s">
        <v>550</v>
      </c>
      <c r="B45" s="158" t="s">
        <v>551</v>
      </c>
      <c r="C45" s="160"/>
      <c r="D45" s="160">
        <v>41418</v>
      </c>
      <c r="E45" s="160"/>
      <c r="F45" s="160">
        <v>41611</v>
      </c>
      <c r="G45" s="421"/>
      <c r="I45" s="124"/>
      <c r="J45" s="124"/>
    </row>
    <row r="46" spans="1:256" x14ac:dyDescent="0.25">
      <c r="A46" s="420" t="s">
        <v>552</v>
      </c>
      <c r="B46" s="158" t="s">
        <v>553</v>
      </c>
      <c r="C46" s="164"/>
      <c r="D46" s="164">
        <v>0</v>
      </c>
      <c r="E46" s="164"/>
      <c r="F46" s="164">
        <f>SUM(F47:F48)</f>
        <v>0</v>
      </c>
      <c r="G46" s="421"/>
      <c r="H46" s="151"/>
      <c r="I46" s="124"/>
      <c r="J46" s="124"/>
      <c r="K46" s="151"/>
      <c r="L46" s="151"/>
      <c r="M46" s="151"/>
      <c r="N46" s="151"/>
      <c r="O46" s="151"/>
      <c r="P46" s="151"/>
      <c r="Q46" s="151"/>
      <c r="R46" s="151"/>
      <c r="S46" s="151"/>
      <c r="T46" s="151"/>
      <c r="U46" s="151"/>
      <c r="V46" s="151"/>
      <c r="W46" s="151"/>
      <c r="X46" s="151"/>
      <c r="Y46" s="151"/>
      <c r="Z46" s="151"/>
      <c r="AA46" s="151"/>
      <c r="AB46" s="151"/>
      <c r="AC46" s="151"/>
      <c r="AD46" s="151"/>
      <c r="AE46" s="151"/>
      <c r="AF46" s="151"/>
      <c r="AG46" s="151"/>
      <c r="AH46" s="151"/>
      <c r="AI46" s="151"/>
      <c r="AJ46" s="151"/>
      <c r="AK46" s="151"/>
      <c r="AL46" s="151"/>
      <c r="AM46" s="151"/>
      <c r="AN46" s="151"/>
      <c r="AO46" s="151"/>
      <c r="AP46" s="151"/>
      <c r="AQ46" s="151"/>
      <c r="AR46" s="151"/>
      <c r="AS46" s="151"/>
      <c r="AT46" s="151"/>
      <c r="AU46" s="151"/>
      <c r="AV46" s="151"/>
      <c r="AW46" s="151"/>
      <c r="AX46" s="151"/>
      <c r="AY46" s="151"/>
      <c r="AZ46" s="151"/>
      <c r="BA46" s="151"/>
      <c r="BB46" s="151"/>
      <c r="BC46" s="151"/>
      <c r="BD46" s="151"/>
      <c r="BE46" s="151"/>
      <c r="BF46" s="151"/>
      <c r="BG46" s="151"/>
      <c r="BH46" s="151"/>
      <c r="BI46" s="151"/>
      <c r="BJ46" s="151"/>
      <c r="BK46" s="151"/>
      <c r="BL46" s="151"/>
      <c r="BM46" s="151"/>
      <c r="BN46" s="151"/>
      <c r="BO46" s="151"/>
      <c r="BP46" s="151"/>
      <c r="BQ46" s="151"/>
      <c r="BR46" s="151"/>
      <c r="BS46" s="151"/>
      <c r="BT46" s="151"/>
      <c r="BU46" s="151"/>
      <c r="BV46" s="151"/>
      <c r="BW46" s="151"/>
      <c r="BX46" s="151"/>
      <c r="BY46" s="151"/>
      <c r="BZ46" s="151"/>
      <c r="CA46" s="151"/>
      <c r="CB46" s="151"/>
      <c r="CC46" s="151"/>
      <c r="CD46" s="151"/>
      <c r="CE46" s="151"/>
      <c r="CF46" s="151"/>
      <c r="CG46" s="151"/>
      <c r="CH46" s="151"/>
      <c r="CI46" s="151"/>
      <c r="CJ46" s="151"/>
      <c r="CK46" s="151"/>
      <c r="CL46" s="151"/>
      <c r="CM46" s="151"/>
      <c r="CN46" s="151"/>
      <c r="CO46" s="151"/>
      <c r="CP46" s="151"/>
      <c r="CQ46" s="151"/>
      <c r="CR46" s="151"/>
      <c r="CS46" s="151"/>
      <c r="CT46" s="151"/>
      <c r="CU46" s="151"/>
      <c r="CV46" s="151"/>
      <c r="CW46" s="151"/>
      <c r="CX46" s="151"/>
      <c r="CY46" s="151"/>
      <c r="CZ46" s="151"/>
      <c r="DA46" s="151"/>
      <c r="DB46" s="151"/>
      <c r="DC46" s="151"/>
      <c r="DD46" s="151"/>
      <c r="DE46" s="151"/>
      <c r="DF46" s="151"/>
      <c r="DG46" s="151"/>
      <c r="DH46" s="151"/>
      <c r="DI46" s="151"/>
      <c r="DJ46" s="151"/>
      <c r="DK46" s="151"/>
      <c r="DL46" s="151"/>
      <c r="DM46" s="151"/>
      <c r="DN46" s="151"/>
      <c r="DO46" s="151"/>
      <c r="DP46" s="151"/>
      <c r="DQ46" s="151"/>
      <c r="DR46" s="151"/>
      <c r="DS46" s="151"/>
      <c r="DT46" s="151"/>
      <c r="DU46" s="151"/>
      <c r="DV46" s="151"/>
      <c r="DW46" s="151"/>
      <c r="DX46" s="151"/>
      <c r="DY46" s="151"/>
      <c r="DZ46" s="151"/>
      <c r="EA46" s="151"/>
      <c r="EB46" s="151"/>
      <c r="EC46" s="151"/>
      <c r="ED46" s="151"/>
      <c r="EE46" s="151"/>
      <c r="EF46" s="151"/>
      <c r="EG46" s="151"/>
      <c r="EH46" s="151"/>
      <c r="EI46" s="151"/>
      <c r="EJ46" s="151"/>
      <c r="EK46" s="151"/>
      <c r="EL46" s="151"/>
      <c r="EM46" s="151"/>
      <c r="EN46" s="151"/>
      <c r="EO46" s="151"/>
      <c r="EP46" s="151"/>
      <c r="EQ46" s="151"/>
      <c r="ER46" s="151"/>
      <c r="ES46" s="151"/>
      <c r="ET46" s="151"/>
      <c r="EU46" s="151"/>
      <c r="EV46" s="151"/>
      <c r="EW46" s="151"/>
      <c r="EX46" s="151"/>
      <c r="EY46" s="151"/>
      <c r="EZ46" s="151"/>
      <c r="FA46" s="151"/>
      <c r="FB46" s="151"/>
      <c r="FC46" s="151"/>
      <c r="FD46" s="151"/>
      <c r="FE46" s="151"/>
      <c r="FF46" s="151"/>
      <c r="FG46" s="151"/>
      <c r="FH46" s="151"/>
      <c r="FI46" s="151"/>
      <c r="FJ46" s="151"/>
      <c r="FK46" s="151"/>
      <c r="FL46" s="151"/>
      <c r="FM46" s="151"/>
      <c r="FN46" s="151"/>
      <c r="FO46" s="151"/>
      <c r="FP46" s="151"/>
      <c r="FQ46" s="151"/>
      <c r="FR46" s="151"/>
      <c r="FS46" s="151"/>
      <c r="FT46" s="151"/>
      <c r="FU46" s="151"/>
      <c r="FV46" s="151"/>
      <c r="FW46" s="151"/>
      <c r="FX46" s="151"/>
      <c r="FY46" s="151"/>
      <c r="FZ46" s="151"/>
      <c r="GA46" s="151"/>
      <c r="GB46" s="151"/>
      <c r="GC46" s="151"/>
      <c r="GD46" s="151"/>
      <c r="GE46" s="151"/>
      <c r="GF46" s="151"/>
      <c r="GG46" s="151"/>
      <c r="GH46" s="151"/>
      <c r="GI46" s="151"/>
      <c r="GJ46" s="151"/>
      <c r="GK46" s="151"/>
      <c r="GL46" s="151"/>
      <c r="GM46" s="151"/>
      <c r="GN46" s="151"/>
      <c r="GO46" s="151"/>
      <c r="GP46" s="151"/>
      <c r="GQ46" s="151"/>
      <c r="GR46" s="151"/>
      <c r="GS46" s="151"/>
      <c r="GT46" s="151"/>
      <c r="GU46" s="151"/>
      <c r="GV46" s="151"/>
      <c r="GW46" s="151"/>
      <c r="GX46" s="151"/>
      <c r="GY46" s="151"/>
      <c r="GZ46" s="151"/>
      <c r="HA46" s="151"/>
      <c r="HB46" s="151"/>
      <c r="HC46" s="151"/>
      <c r="HD46" s="151"/>
      <c r="HE46" s="151"/>
      <c r="HF46" s="151"/>
      <c r="HG46" s="151"/>
      <c r="HH46" s="151"/>
      <c r="HI46" s="151"/>
      <c r="HJ46" s="151"/>
      <c r="HK46" s="151"/>
      <c r="HL46" s="151"/>
      <c r="HM46" s="151"/>
      <c r="HN46" s="151"/>
      <c r="HO46" s="151"/>
      <c r="HP46" s="151"/>
      <c r="HQ46" s="151"/>
      <c r="HR46" s="151"/>
      <c r="HS46" s="151"/>
      <c r="HT46" s="151"/>
      <c r="HU46" s="151"/>
      <c r="HV46" s="151"/>
      <c r="HW46" s="151"/>
      <c r="HX46" s="151"/>
      <c r="HY46" s="151"/>
      <c r="HZ46" s="151"/>
      <c r="IA46" s="151"/>
      <c r="IB46" s="151"/>
      <c r="IC46" s="151"/>
      <c r="ID46" s="151"/>
      <c r="IE46" s="151"/>
      <c r="IF46" s="151"/>
      <c r="IG46" s="151"/>
      <c r="IH46" s="151"/>
      <c r="II46" s="151"/>
      <c r="IJ46" s="151"/>
      <c r="IK46" s="151"/>
      <c r="IL46" s="151"/>
      <c r="IM46" s="151"/>
      <c r="IN46" s="151"/>
      <c r="IO46" s="151"/>
      <c r="IP46" s="151"/>
      <c r="IQ46" s="151"/>
      <c r="IR46" s="151"/>
      <c r="IS46" s="151"/>
      <c r="IT46" s="151"/>
      <c r="IU46" s="151"/>
      <c r="IV46" s="151"/>
    </row>
    <row r="47" spans="1:256" x14ac:dyDescent="0.25">
      <c r="A47" s="286" t="s">
        <v>554</v>
      </c>
      <c r="B47" s="158" t="s">
        <v>555</v>
      </c>
      <c r="C47" s="165"/>
      <c r="D47" s="165"/>
      <c r="E47" s="165"/>
      <c r="F47" s="165"/>
      <c r="G47" s="421"/>
      <c r="H47" s="151"/>
      <c r="I47" s="124"/>
      <c r="J47" s="124"/>
      <c r="K47" s="151"/>
      <c r="L47" s="151"/>
      <c r="M47" s="151"/>
      <c r="N47" s="151"/>
      <c r="O47" s="151"/>
      <c r="P47" s="151"/>
      <c r="Q47" s="151"/>
      <c r="R47" s="151"/>
      <c r="S47" s="151"/>
      <c r="T47" s="151"/>
      <c r="U47" s="151"/>
      <c r="V47" s="151"/>
      <c r="W47" s="151"/>
      <c r="X47" s="151"/>
      <c r="Y47" s="151"/>
      <c r="Z47" s="151"/>
      <c r="AA47" s="151"/>
      <c r="AB47" s="151"/>
      <c r="AC47" s="151"/>
      <c r="AD47" s="151"/>
      <c r="AE47" s="151"/>
      <c r="AF47" s="151"/>
      <c r="AG47" s="151"/>
      <c r="AH47" s="151"/>
      <c r="AI47" s="151"/>
      <c r="AJ47" s="151"/>
      <c r="AK47" s="151"/>
      <c r="AL47" s="151"/>
      <c r="AM47" s="151"/>
      <c r="AN47" s="151"/>
      <c r="AO47" s="151"/>
      <c r="AP47" s="151"/>
      <c r="AQ47" s="151"/>
      <c r="AR47" s="151"/>
      <c r="AS47" s="151"/>
      <c r="AT47" s="151"/>
      <c r="AU47" s="151"/>
      <c r="AV47" s="151"/>
      <c r="AW47" s="151"/>
      <c r="AX47" s="151"/>
      <c r="AY47" s="151"/>
      <c r="AZ47" s="151"/>
      <c r="BA47" s="151"/>
      <c r="BB47" s="151"/>
      <c r="BC47" s="151"/>
      <c r="BD47" s="151"/>
      <c r="BE47" s="151"/>
      <c r="BF47" s="151"/>
      <c r="BG47" s="151"/>
      <c r="BH47" s="151"/>
      <c r="BI47" s="151"/>
      <c r="BJ47" s="151"/>
      <c r="BK47" s="151"/>
      <c r="BL47" s="151"/>
      <c r="BM47" s="151"/>
      <c r="BN47" s="151"/>
      <c r="BO47" s="151"/>
      <c r="BP47" s="151"/>
      <c r="BQ47" s="151"/>
      <c r="BR47" s="151"/>
      <c r="BS47" s="151"/>
      <c r="BT47" s="151"/>
      <c r="BU47" s="151"/>
      <c r="BV47" s="151"/>
      <c r="BW47" s="151"/>
      <c r="BX47" s="151"/>
      <c r="BY47" s="151"/>
      <c r="BZ47" s="151"/>
      <c r="CA47" s="151"/>
      <c r="CB47" s="151"/>
      <c r="CC47" s="151"/>
      <c r="CD47" s="151"/>
      <c r="CE47" s="151"/>
      <c r="CF47" s="151"/>
      <c r="CG47" s="151"/>
      <c r="CH47" s="151"/>
      <c r="CI47" s="151"/>
      <c r="CJ47" s="151"/>
      <c r="CK47" s="151"/>
      <c r="CL47" s="151"/>
      <c r="CM47" s="151"/>
      <c r="CN47" s="151"/>
      <c r="CO47" s="151"/>
      <c r="CP47" s="151"/>
      <c r="CQ47" s="151"/>
      <c r="CR47" s="151"/>
      <c r="CS47" s="151"/>
      <c r="CT47" s="151"/>
      <c r="CU47" s="151"/>
      <c r="CV47" s="151"/>
      <c r="CW47" s="151"/>
      <c r="CX47" s="151"/>
      <c r="CY47" s="151"/>
      <c r="CZ47" s="151"/>
      <c r="DA47" s="151"/>
      <c r="DB47" s="151"/>
      <c r="DC47" s="151"/>
      <c r="DD47" s="151"/>
      <c r="DE47" s="151"/>
      <c r="DF47" s="151"/>
      <c r="DG47" s="151"/>
      <c r="DH47" s="151"/>
      <c r="DI47" s="151"/>
      <c r="DJ47" s="151"/>
      <c r="DK47" s="151"/>
      <c r="DL47" s="151"/>
      <c r="DM47" s="151"/>
      <c r="DN47" s="151"/>
      <c r="DO47" s="151"/>
      <c r="DP47" s="151"/>
      <c r="DQ47" s="151"/>
      <c r="DR47" s="151"/>
      <c r="DS47" s="151"/>
      <c r="DT47" s="151"/>
      <c r="DU47" s="151"/>
      <c r="DV47" s="151"/>
      <c r="DW47" s="151"/>
      <c r="DX47" s="151"/>
      <c r="DY47" s="151"/>
      <c r="DZ47" s="151"/>
      <c r="EA47" s="151"/>
      <c r="EB47" s="151"/>
      <c r="EC47" s="151"/>
      <c r="ED47" s="151"/>
      <c r="EE47" s="151"/>
      <c r="EF47" s="151"/>
      <c r="EG47" s="151"/>
      <c r="EH47" s="151"/>
      <c r="EI47" s="151"/>
      <c r="EJ47" s="151"/>
      <c r="EK47" s="151"/>
      <c r="EL47" s="151"/>
      <c r="EM47" s="151"/>
      <c r="EN47" s="151"/>
      <c r="EO47" s="151"/>
      <c r="EP47" s="151"/>
      <c r="EQ47" s="151"/>
      <c r="ER47" s="151"/>
      <c r="ES47" s="151"/>
      <c r="ET47" s="151"/>
      <c r="EU47" s="151"/>
      <c r="EV47" s="151"/>
      <c r="EW47" s="151"/>
      <c r="EX47" s="151"/>
      <c r="EY47" s="151"/>
      <c r="EZ47" s="151"/>
      <c r="FA47" s="151"/>
      <c r="FB47" s="151"/>
      <c r="FC47" s="151"/>
      <c r="FD47" s="151"/>
      <c r="FE47" s="151"/>
      <c r="FF47" s="151"/>
      <c r="FG47" s="151"/>
      <c r="FH47" s="151"/>
      <c r="FI47" s="151"/>
      <c r="FJ47" s="151"/>
      <c r="FK47" s="151"/>
      <c r="FL47" s="151"/>
      <c r="FM47" s="151"/>
      <c r="FN47" s="151"/>
      <c r="FO47" s="151"/>
      <c r="FP47" s="151"/>
      <c r="FQ47" s="151"/>
      <c r="FR47" s="151"/>
      <c r="FS47" s="151"/>
      <c r="FT47" s="151"/>
      <c r="FU47" s="151"/>
      <c r="FV47" s="151"/>
      <c r="FW47" s="151"/>
      <c r="FX47" s="151"/>
      <c r="FY47" s="151"/>
      <c r="FZ47" s="151"/>
      <c r="GA47" s="151"/>
      <c r="GB47" s="151"/>
      <c r="GC47" s="151"/>
      <c r="GD47" s="151"/>
      <c r="GE47" s="151"/>
      <c r="GF47" s="151"/>
      <c r="GG47" s="151"/>
      <c r="GH47" s="151"/>
      <c r="GI47" s="151"/>
      <c r="GJ47" s="151"/>
      <c r="GK47" s="151"/>
      <c r="GL47" s="151"/>
      <c r="GM47" s="151"/>
      <c r="GN47" s="151"/>
      <c r="GO47" s="151"/>
      <c r="GP47" s="151"/>
      <c r="GQ47" s="151"/>
      <c r="GR47" s="151"/>
      <c r="GS47" s="151"/>
      <c r="GT47" s="151"/>
      <c r="GU47" s="151"/>
      <c r="GV47" s="151"/>
      <c r="GW47" s="151"/>
      <c r="GX47" s="151"/>
      <c r="GY47" s="151"/>
      <c r="GZ47" s="151"/>
      <c r="HA47" s="151"/>
      <c r="HB47" s="151"/>
      <c r="HC47" s="151"/>
      <c r="HD47" s="151"/>
      <c r="HE47" s="151"/>
      <c r="HF47" s="151"/>
      <c r="HG47" s="151"/>
      <c r="HH47" s="151"/>
      <c r="HI47" s="151"/>
      <c r="HJ47" s="151"/>
      <c r="HK47" s="151"/>
      <c r="HL47" s="151"/>
      <c r="HM47" s="151"/>
      <c r="HN47" s="151"/>
      <c r="HO47" s="151"/>
      <c r="HP47" s="151"/>
      <c r="HQ47" s="151"/>
      <c r="HR47" s="151"/>
      <c r="HS47" s="151"/>
      <c r="HT47" s="151"/>
      <c r="HU47" s="151"/>
      <c r="HV47" s="151"/>
      <c r="HW47" s="151"/>
      <c r="HX47" s="151"/>
      <c r="HY47" s="151"/>
      <c r="HZ47" s="151"/>
      <c r="IA47" s="151"/>
      <c r="IB47" s="151"/>
      <c r="IC47" s="151"/>
      <c r="ID47" s="151"/>
      <c r="IE47" s="151"/>
      <c r="IF47" s="151"/>
      <c r="IG47" s="151"/>
      <c r="IH47" s="151"/>
      <c r="II47" s="151"/>
      <c r="IJ47" s="151"/>
      <c r="IK47" s="151"/>
      <c r="IL47" s="151"/>
      <c r="IM47" s="151"/>
      <c r="IN47" s="151"/>
      <c r="IO47" s="151"/>
      <c r="IP47" s="151"/>
      <c r="IQ47" s="151"/>
      <c r="IR47" s="151"/>
      <c r="IS47" s="151"/>
      <c r="IT47" s="151"/>
      <c r="IU47" s="151"/>
      <c r="IV47" s="151"/>
    </row>
    <row r="48" spans="1:256" ht="31.5" x14ac:dyDescent="0.25">
      <c r="A48" s="286" t="s">
        <v>556</v>
      </c>
      <c r="B48" s="158" t="s">
        <v>557</v>
      </c>
      <c r="C48" s="165"/>
      <c r="D48" s="165"/>
      <c r="E48" s="165"/>
      <c r="F48" s="165"/>
      <c r="G48" s="421"/>
      <c r="H48" s="151"/>
      <c r="I48" s="124"/>
      <c r="J48" s="124"/>
      <c r="K48" s="151"/>
      <c r="L48" s="151"/>
      <c r="M48" s="151"/>
      <c r="N48" s="151"/>
      <c r="O48" s="151"/>
      <c r="P48" s="151"/>
      <c r="Q48" s="151"/>
      <c r="R48" s="151"/>
      <c r="S48" s="151"/>
      <c r="T48" s="151"/>
      <c r="U48" s="151"/>
      <c r="V48" s="151"/>
      <c r="W48" s="151"/>
      <c r="X48" s="151"/>
      <c r="Y48" s="151"/>
      <c r="Z48" s="151"/>
      <c r="AA48" s="151"/>
      <c r="AB48" s="151"/>
      <c r="AC48" s="151"/>
      <c r="AD48" s="151"/>
      <c r="AE48" s="151"/>
      <c r="AF48" s="151"/>
      <c r="AG48" s="151"/>
      <c r="AH48" s="151"/>
      <c r="AI48" s="151"/>
      <c r="AJ48" s="151"/>
      <c r="AK48" s="151"/>
      <c r="AL48" s="151"/>
      <c r="AM48" s="151"/>
      <c r="AN48" s="151"/>
      <c r="AO48" s="151"/>
      <c r="AP48" s="151"/>
      <c r="AQ48" s="151"/>
      <c r="AR48" s="151"/>
      <c r="AS48" s="151"/>
      <c r="AT48" s="151"/>
      <c r="AU48" s="151"/>
      <c r="AV48" s="151"/>
      <c r="AW48" s="151"/>
      <c r="AX48" s="151"/>
      <c r="AY48" s="151"/>
      <c r="AZ48" s="151"/>
      <c r="BA48" s="151"/>
      <c r="BB48" s="151"/>
      <c r="BC48" s="151"/>
      <c r="BD48" s="151"/>
      <c r="BE48" s="151"/>
      <c r="BF48" s="151"/>
      <c r="BG48" s="151"/>
      <c r="BH48" s="151"/>
      <c r="BI48" s="151"/>
      <c r="BJ48" s="151"/>
      <c r="BK48" s="151"/>
      <c r="BL48" s="151"/>
      <c r="BM48" s="151"/>
      <c r="BN48" s="151"/>
      <c r="BO48" s="151"/>
      <c r="BP48" s="151"/>
      <c r="BQ48" s="151"/>
      <c r="BR48" s="151"/>
      <c r="BS48" s="151"/>
      <c r="BT48" s="151"/>
      <c r="BU48" s="151"/>
      <c r="BV48" s="151"/>
      <c r="BW48" s="151"/>
      <c r="BX48" s="151"/>
      <c r="BY48" s="151"/>
      <c r="BZ48" s="151"/>
      <c r="CA48" s="151"/>
      <c r="CB48" s="151"/>
      <c r="CC48" s="151"/>
      <c r="CD48" s="151"/>
      <c r="CE48" s="151"/>
      <c r="CF48" s="151"/>
      <c r="CG48" s="151"/>
      <c r="CH48" s="151"/>
      <c r="CI48" s="151"/>
      <c r="CJ48" s="151"/>
      <c r="CK48" s="151"/>
      <c r="CL48" s="151"/>
      <c r="CM48" s="151"/>
      <c r="CN48" s="151"/>
      <c r="CO48" s="151"/>
      <c r="CP48" s="151"/>
      <c r="CQ48" s="151"/>
      <c r="CR48" s="151"/>
      <c r="CS48" s="151"/>
      <c r="CT48" s="151"/>
      <c r="CU48" s="151"/>
      <c r="CV48" s="151"/>
      <c r="CW48" s="151"/>
      <c r="CX48" s="151"/>
      <c r="CY48" s="151"/>
      <c r="CZ48" s="151"/>
      <c r="DA48" s="151"/>
      <c r="DB48" s="151"/>
      <c r="DC48" s="151"/>
      <c r="DD48" s="151"/>
      <c r="DE48" s="151"/>
      <c r="DF48" s="151"/>
      <c r="DG48" s="151"/>
      <c r="DH48" s="151"/>
      <c r="DI48" s="151"/>
      <c r="DJ48" s="151"/>
      <c r="DK48" s="151"/>
      <c r="DL48" s="151"/>
      <c r="DM48" s="151"/>
      <c r="DN48" s="151"/>
      <c r="DO48" s="151"/>
      <c r="DP48" s="151"/>
      <c r="DQ48" s="151"/>
      <c r="DR48" s="151"/>
      <c r="DS48" s="151"/>
      <c r="DT48" s="151"/>
      <c r="DU48" s="151"/>
      <c r="DV48" s="151"/>
      <c r="DW48" s="151"/>
      <c r="DX48" s="151"/>
      <c r="DY48" s="151"/>
      <c r="DZ48" s="151"/>
      <c r="EA48" s="151"/>
      <c r="EB48" s="151"/>
      <c r="EC48" s="151"/>
      <c r="ED48" s="151"/>
      <c r="EE48" s="151"/>
      <c r="EF48" s="151"/>
      <c r="EG48" s="151"/>
      <c r="EH48" s="151"/>
      <c r="EI48" s="151"/>
      <c r="EJ48" s="151"/>
      <c r="EK48" s="151"/>
      <c r="EL48" s="151"/>
      <c r="EM48" s="151"/>
      <c r="EN48" s="151"/>
      <c r="EO48" s="151"/>
      <c r="EP48" s="151"/>
      <c r="EQ48" s="151"/>
      <c r="ER48" s="151"/>
      <c r="ES48" s="151"/>
      <c r="ET48" s="151"/>
      <c r="EU48" s="151"/>
      <c r="EV48" s="151"/>
      <c r="EW48" s="151"/>
      <c r="EX48" s="151"/>
      <c r="EY48" s="151"/>
      <c r="EZ48" s="151"/>
      <c r="FA48" s="151"/>
      <c r="FB48" s="151"/>
      <c r="FC48" s="151"/>
      <c r="FD48" s="151"/>
      <c r="FE48" s="151"/>
      <c r="FF48" s="151"/>
      <c r="FG48" s="151"/>
      <c r="FH48" s="151"/>
      <c r="FI48" s="151"/>
      <c r="FJ48" s="151"/>
      <c r="FK48" s="151"/>
      <c r="FL48" s="151"/>
      <c r="FM48" s="151"/>
      <c r="FN48" s="151"/>
      <c r="FO48" s="151"/>
      <c r="FP48" s="151"/>
      <c r="FQ48" s="151"/>
      <c r="FR48" s="151"/>
      <c r="FS48" s="151"/>
      <c r="FT48" s="151"/>
      <c r="FU48" s="151"/>
      <c r="FV48" s="151"/>
      <c r="FW48" s="151"/>
      <c r="FX48" s="151"/>
      <c r="FY48" s="151"/>
      <c r="FZ48" s="151"/>
      <c r="GA48" s="151"/>
      <c r="GB48" s="151"/>
      <c r="GC48" s="151"/>
      <c r="GD48" s="151"/>
      <c r="GE48" s="151"/>
      <c r="GF48" s="151"/>
      <c r="GG48" s="151"/>
      <c r="GH48" s="151"/>
      <c r="GI48" s="151"/>
      <c r="GJ48" s="151"/>
      <c r="GK48" s="151"/>
      <c r="GL48" s="151"/>
      <c r="GM48" s="151"/>
      <c r="GN48" s="151"/>
      <c r="GO48" s="151"/>
      <c r="GP48" s="151"/>
      <c r="GQ48" s="151"/>
      <c r="GR48" s="151"/>
      <c r="GS48" s="151"/>
      <c r="GT48" s="151"/>
      <c r="GU48" s="151"/>
      <c r="GV48" s="151"/>
      <c r="GW48" s="151"/>
      <c r="GX48" s="151"/>
      <c r="GY48" s="151"/>
      <c r="GZ48" s="151"/>
      <c r="HA48" s="151"/>
      <c r="HB48" s="151"/>
      <c r="HC48" s="151"/>
      <c r="HD48" s="151"/>
      <c r="HE48" s="151"/>
      <c r="HF48" s="151"/>
      <c r="HG48" s="151"/>
      <c r="HH48" s="151"/>
      <c r="HI48" s="151"/>
      <c r="HJ48" s="151"/>
      <c r="HK48" s="151"/>
      <c r="HL48" s="151"/>
      <c r="HM48" s="151"/>
      <c r="HN48" s="151"/>
      <c r="HO48" s="151"/>
      <c r="HP48" s="151"/>
      <c r="HQ48" s="151"/>
      <c r="HR48" s="151"/>
      <c r="HS48" s="151"/>
      <c r="HT48" s="151"/>
      <c r="HU48" s="151"/>
      <c r="HV48" s="151"/>
      <c r="HW48" s="151"/>
      <c r="HX48" s="151"/>
      <c r="HY48" s="151"/>
      <c r="HZ48" s="151"/>
      <c r="IA48" s="151"/>
      <c r="IB48" s="151"/>
      <c r="IC48" s="151"/>
      <c r="ID48" s="151"/>
      <c r="IE48" s="151"/>
      <c r="IF48" s="151"/>
      <c r="IG48" s="151"/>
      <c r="IH48" s="151"/>
      <c r="II48" s="151"/>
      <c r="IJ48" s="151"/>
      <c r="IK48" s="151"/>
      <c r="IL48" s="151"/>
      <c r="IM48" s="151"/>
      <c r="IN48" s="151"/>
      <c r="IO48" s="151"/>
      <c r="IP48" s="151"/>
      <c r="IQ48" s="151"/>
      <c r="IR48" s="151"/>
      <c r="IS48" s="151"/>
      <c r="IT48" s="151"/>
      <c r="IU48" s="151"/>
      <c r="IV48" s="151"/>
    </row>
    <row r="49" spans="1:256" x14ac:dyDescent="0.25">
      <c r="A49" s="420" t="s">
        <v>558</v>
      </c>
      <c r="B49" s="158" t="s">
        <v>559</v>
      </c>
      <c r="C49" s="160"/>
      <c r="D49" s="160">
        <f t="shared" ref="D49" si="3">D53+D54</f>
        <v>106164387</v>
      </c>
      <c r="E49" s="160"/>
      <c r="F49" s="160">
        <v>130217497</v>
      </c>
      <c r="G49" s="421">
        <f>F49/D49*100</f>
        <v>122.65647707267411</v>
      </c>
      <c r="I49" s="124"/>
      <c r="J49" s="124"/>
    </row>
    <row r="50" spans="1:256" x14ac:dyDescent="0.25">
      <c r="A50" s="420" t="s">
        <v>560</v>
      </c>
      <c r="B50" s="158" t="s">
        <v>561</v>
      </c>
      <c r="C50" s="160"/>
      <c r="D50" s="160">
        <v>0</v>
      </c>
      <c r="E50" s="160"/>
      <c r="F50" s="160">
        <v>0</v>
      </c>
      <c r="G50" s="421"/>
      <c r="I50" s="124"/>
      <c r="J50" s="124"/>
    </row>
    <row r="51" spans="1:256" x14ac:dyDescent="0.25">
      <c r="A51" s="286" t="s">
        <v>562</v>
      </c>
      <c r="B51" s="158" t="s">
        <v>563</v>
      </c>
      <c r="C51" s="162"/>
      <c r="D51" s="162">
        <v>0</v>
      </c>
      <c r="E51" s="162"/>
      <c r="F51" s="162">
        <v>0</v>
      </c>
      <c r="G51" s="421"/>
      <c r="I51" s="124"/>
      <c r="J51" s="124"/>
    </row>
    <row r="52" spans="1:256" x14ac:dyDescent="0.25">
      <c r="A52" s="286" t="s">
        <v>564</v>
      </c>
      <c r="B52" s="158" t="s">
        <v>565</v>
      </c>
      <c r="C52" s="162"/>
      <c r="D52" s="162">
        <v>0</v>
      </c>
      <c r="E52" s="162"/>
      <c r="F52" s="162">
        <v>0</v>
      </c>
      <c r="G52" s="421"/>
      <c r="I52" s="124"/>
      <c r="J52" s="124"/>
    </row>
    <row r="53" spans="1:256" x14ac:dyDescent="0.25">
      <c r="A53" s="420" t="s">
        <v>566</v>
      </c>
      <c r="B53" s="290" t="s">
        <v>567</v>
      </c>
      <c r="C53" s="160"/>
      <c r="D53" s="160">
        <v>43375</v>
      </c>
      <c r="E53" s="160"/>
      <c r="F53" s="172">
        <v>43375</v>
      </c>
      <c r="G53" s="421">
        <f>F53/D53*100</f>
        <v>100</v>
      </c>
      <c r="H53" s="150"/>
      <c r="I53" s="124"/>
      <c r="J53" s="124"/>
      <c r="K53" s="150"/>
      <c r="L53" s="150"/>
      <c r="M53" s="150"/>
      <c r="N53" s="150"/>
      <c r="O53" s="150"/>
      <c r="P53" s="150"/>
      <c r="Q53" s="150"/>
      <c r="R53" s="150"/>
      <c r="S53" s="150"/>
      <c r="T53" s="150"/>
      <c r="U53" s="150"/>
      <c r="V53" s="150"/>
      <c r="W53" s="150"/>
      <c r="X53" s="150"/>
      <c r="Y53" s="150"/>
      <c r="Z53" s="150"/>
      <c r="AA53" s="150"/>
      <c r="AB53" s="150"/>
      <c r="AC53" s="150"/>
      <c r="AD53" s="150"/>
      <c r="AE53" s="150"/>
      <c r="AF53" s="150"/>
      <c r="AG53" s="150"/>
      <c r="AH53" s="150"/>
      <c r="AI53" s="150"/>
      <c r="AJ53" s="150"/>
      <c r="AK53" s="150"/>
      <c r="AL53" s="150"/>
      <c r="AM53" s="150"/>
      <c r="AN53" s="150"/>
      <c r="AO53" s="150"/>
      <c r="AP53" s="150"/>
      <c r="AQ53" s="150"/>
      <c r="AR53" s="150"/>
      <c r="AS53" s="150"/>
      <c r="AT53" s="150"/>
      <c r="AU53" s="150"/>
      <c r="AV53" s="150"/>
      <c r="AW53" s="150"/>
      <c r="AX53" s="150"/>
      <c r="AY53" s="150"/>
      <c r="AZ53" s="150"/>
      <c r="BA53" s="150"/>
      <c r="BB53" s="150"/>
      <c r="BC53" s="150"/>
      <c r="BD53" s="150"/>
      <c r="BE53" s="150"/>
      <c r="BF53" s="150"/>
      <c r="BG53" s="150"/>
      <c r="BH53" s="150"/>
      <c r="BI53" s="150"/>
      <c r="BJ53" s="150"/>
      <c r="BK53" s="150"/>
      <c r="BL53" s="150"/>
      <c r="BM53" s="150"/>
      <c r="BN53" s="150"/>
      <c r="BO53" s="150"/>
      <c r="BP53" s="150"/>
      <c r="BQ53" s="150"/>
      <c r="BR53" s="150"/>
      <c r="BS53" s="150"/>
      <c r="BT53" s="150"/>
      <c r="BU53" s="150"/>
      <c r="BV53" s="150"/>
      <c r="BW53" s="150"/>
      <c r="BX53" s="150"/>
      <c r="BY53" s="150"/>
      <c r="BZ53" s="150"/>
      <c r="CA53" s="150"/>
      <c r="CB53" s="150"/>
      <c r="CC53" s="150"/>
      <c r="CD53" s="150"/>
      <c r="CE53" s="150"/>
      <c r="CF53" s="150"/>
      <c r="CG53" s="150"/>
      <c r="CH53" s="150"/>
      <c r="CI53" s="150"/>
      <c r="CJ53" s="150"/>
      <c r="CK53" s="150"/>
      <c r="CL53" s="150"/>
      <c r="CM53" s="150"/>
      <c r="CN53" s="150"/>
      <c r="CO53" s="150"/>
      <c r="CP53" s="150"/>
      <c r="CQ53" s="150"/>
      <c r="CR53" s="150"/>
      <c r="CS53" s="150"/>
      <c r="CT53" s="150"/>
      <c r="CU53" s="150"/>
      <c r="CV53" s="150"/>
      <c r="CW53" s="150"/>
      <c r="CX53" s="150"/>
      <c r="CY53" s="150"/>
      <c r="CZ53" s="150"/>
      <c r="DA53" s="150"/>
      <c r="DB53" s="150"/>
      <c r="DC53" s="150"/>
      <c r="DD53" s="150"/>
      <c r="DE53" s="150"/>
      <c r="DF53" s="150"/>
      <c r="DG53" s="150"/>
      <c r="DH53" s="150"/>
      <c r="DI53" s="150"/>
      <c r="DJ53" s="150"/>
      <c r="DK53" s="150"/>
      <c r="DL53" s="150"/>
      <c r="DM53" s="150"/>
      <c r="DN53" s="150"/>
      <c r="DO53" s="150"/>
      <c r="DP53" s="150"/>
      <c r="DQ53" s="150"/>
      <c r="DR53" s="150"/>
      <c r="DS53" s="150"/>
      <c r="DT53" s="150"/>
      <c r="DU53" s="150"/>
      <c r="DV53" s="150"/>
      <c r="DW53" s="150"/>
      <c r="DX53" s="150"/>
      <c r="DY53" s="150"/>
      <c r="DZ53" s="150"/>
      <c r="EA53" s="150"/>
      <c r="EB53" s="150"/>
      <c r="EC53" s="150"/>
      <c r="ED53" s="150"/>
      <c r="EE53" s="150"/>
      <c r="EF53" s="150"/>
      <c r="EG53" s="150"/>
      <c r="EH53" s="150"/>
      <c r="EI53" s="150"/>
      <c r="EJ53" s="150"/>
      <c r="EK53" s="150"/>
      <c r="EL53" s="150"/>
      <c r="EM53" s="150"/>
      <c r="EN53" s="150"/>
      <c r="EO53" s="150"/>
      <c r="EP53" s="150"/>
      <c r="EQ53" s="150"/>
      <c r="ER53" s="150"/>
      <c r="ES53" s="150"/>
      <c r="ET53" s="150"/>
      <c r="EU53" s="150"/>
      <c r="EV53" s="150"/>
      <c r="EW53" s="150"/>
      <c r="EX53" s="150"/>
      <c r="EY53" s="150"/>
      <c r="EZ53" s="150"/>
      <c r="FA53" s="150"/>
      <c r="FB53" s="150"/>
      <c r="FC53" s="150"/>
      <c r="FD53" s="150"/>
      <c r="FE53" s="150"/>
      <c r="FF53" s="150"/>
      <c r="FG53" s="150"/>
      <c r="FH53" s="150"/>
      <c r="FI53" s="150"/>
      <c r="FJ53" s="150"/>
      <c r="FK53" s="150"/>
      <c r="FL53" s="150"/>
      <c r="FM53" s="150"/>
      <c r="FN53" s="150"/>
      <c r="FO53" s="150"/>
      <c r="FP53" s="150"/>
      <c r="FQ53" s="150"/>
      <c r="FR53" s="150"/>
      <c r="FS53" s="150"/>
      <c r="FT53" s="150"/>
      <c r="FU53" s="150"/>
      <c r="FV53" s="150"/>
      <c r="FW53" s="150"/>
      <c r="FX53" s="150"/>
      <c r="FY53" s="150"/>
      <c r="FZ53" s="150"/>
      <c r="GA53" s="150"/>
      <c r="GB53" s="150"/>
      <c r="GC53" s="150"/>
      <c r="GD53" s="150"/>
      <c r="GE53" s="150"/>
      <c r="GF53" s="150"/>
      <c r="GG53" s="150"/>
      <c r="GH53" s="150"/>
      <c r="GI53" s="150"/>
      <c r="GJ53" s="150"/>
      <c r="GK53" s="150"/>
      <c r="GL53" s="150"/>
      <c r="GM53" s="150"/>
      <c r="GN53" s="150"/>
      <c r="GO53" s="150"/>
      <c r="GP53" s="150"/>
      <c r="GQ53" s="150"/>
      <c r="GR53" s="150"/>
      <c r="GS53" s="150"/>
      <c r="GT53" s="150"/>
      <c r="GU53" s="150"/>
      <c r="GV53" s="150"/>
      <c r="GW53" s="150"/>
      <c r="GX53" s="150"/>
      <c r="GY53" s="150"/>
      <c r="GZ53" s="150"/>
      <c r="HA53" s="150"/>
      <c r="HB53" s="150"/>
      <c r="HC53" s="150"/>
      <c r="HD53" s="150"/>
      <c r="HE53" s="150"/>
      <c r="HF53" s="150"/>
      <c r="HG53" s="150"/>
      <c r="HH53" s="150"/>
      <c r="HI53" s="150"/>
      <c r="HJ53" s="150"/>
      <c r="HK53" s="150"/>
      <c r="HL53" s="150"/>
      <c r="HM53" s="150"/>
      <c r="HN53" s="150"/>
      <c r="HO53" s="150"/>
      <c r="HP53" s="150"/>
      <c r="HQ53" s="150"/>
      <c r="HR53" s="150"/>
      <c r="HS53" s="150"/>
      <c r="HT53" s="150"/>
      <c r="HU53" s="150"/>
      <c r="HV53" s="150"/>
      <c r="HW53" s="150"/>
      <c r="HX53" s="150"/>
      <c r="HY53" s="150"/>
      <c r="HZ53" s="150"/>
      <c r="IA53" s="150"/>
      <c r="IB53" s="150"/>
      <c r="IC53" s="150"/>
      <c r="ID53" s="150"/>
      <c r="IE53" s="150"/>
      <c r="IF53" s="150"/>
      <c r="IG53" s="150"/>
      <c r="IH53" s="150"/>
      <c r="II53" s="150"/>
      <c r="IJ53" s="150"/>
      <c r="IK53" s="150"/>
      <c r="IL53" s="150"/>
      <c r="IM53" s="150"/>
      <c r="IN53" s="150"/>
      <c r="IO53" s="150"/>
      <c r="IP53" s="150"/>
      <c r="IQ53" s="150"/>
      <c r="IR53" s="150"/>
      <c r="IS53" s="150"/>
      <c r="IT53" s="150"/>
      <c r="IU53" s="150"/>
      <c r="IV53" s="150"/>
    </row>
    <row r="54" spans="1:256" x14ac:dyDescent="0.25">
      <c r="A54" s="420" t="s">
        <v>568</v>
      </c>
      <c r="B54" s="290" t="s">
        <v>569</v>
      </c>
      <c r="C54" s="160"/>
      <c r="D54" s="160">
        <v>106121012</v>
      </c>
      <c r="E54" s="160"/>
      <c r="F54" s="172">
        <v>106121012</v>
      </c>
      <c r="G54" s="421">
        <f>F54/D54*100</f>
        <v>100</v>
      </c>
      <c r="H54" s="150"/>
      <c r="I54" s="124"/>
      <c r="J54" s="124"/>
      <c r="K54" s="150"/>
      <c r="L54" s="150"/>
      <c r="M54" s="150"/>
      <c r="N54" s="150"/>
      <c r="O54" s="150"/>
      <c r="P54" s="150"/>
      <c r="Q54" s="150"/>
      <c r="R54" s="150"/>
      <c r="S54" s="150"/>
      <c r="T54" s="150"/>
      <c r="U54" s="150"/>
      <c r="V54" s="150"/>
      <c r="W54" s="150"/>
      <c r="X54" s="150"/>
      <c r="Y54" s="150"/>
      <c r="Z54" s="150"/>
      <c r="AA54" s="150"/>
      <c r="AB54" s="150"/>
      <c r="AC54" s="150"/>
      <c r="AD54" s="150"/>
      <c r="AE54" s="150"/>
      <c r="AF54" s="150"/>
      <c r="AG54" s="150"/>
      <c r="AH54" s="150"/>
      <c r="AI54" s="150"/>
      <c r="AJ54" s="150"/>
      <c r="AK54" s="150"/>
      <c r="AL54" s="150"/>
      <c r="AM54" s="150"/>
      <c r="AN54" s="150"/>
      <c r="AO54" s="150"/>
      <c r="AP54" s="150"/>
      <c r="AQ54" s="150"/>
      <c r="AR54" s="150"/>
      <c r="AS54" s="150"/>
      <c r="AT54" s="150"/>
      <c r="AU54" s="150"/>
      <c r="AV54" s="150"/>
      <c r="AW54" s="150"/>
      <c r="AX54" s="150"/>
      <c r="AY54" s="150"/>
      <c r="AZ54" s="150"/>
      <c r="BA54" s="150"/>
      <c r="BB54" s="150"/>
      <c r="BC54" s="150"/>
      <c r="BD54" s="150"/>
      <c r="BE54" s="150"/>
      <c r="BF54" s="150"/>
      <c r="BG54" s="150"/>
      <c r="BH54" s="150"/>
      <c r="BI54" s="150"/>
      <c r="BJ54" s="150"/>
      <c r="BK54" s="150"/>
      <c r="BL54" s="150"/>
      <c r="BM54" s="150"/>
      <c r="BN54" s="150"/>
      <c r="BO54" s="150"/>
      <c r="BP54" s="150"/>
      <c r="BQ54" s="150"/>
      <c r="BR54" s="150"/>
      <c r="BS54" s="150"/>
      <c r="BT54" s="150"/>
      <c r="BU54" s="150"/>
      <c r="BV54" s="150"/>
      <c r="BW54" s="150"/>
      <c r="BX54" s="150"/>
      <c r="BY54" s="150"/>
      <c r="BZ54" s="150"/>
      <c r="CA54" s="150"/>
      <c r="CB54" s="150"/>
      <c r="CC54" s="150"/>
      <c r="CD54" s="150"/>
      <c r="CE54" s="150"/>
      <c r="CF54" s="150"/>
      <c r="CG54" s="150"/>
      <c r="CH54" s="150"/>
      <c r="CI54" s="150"/>
      <c r="CJ54" s="150"/>
      <c r="CK54" s="150"/>
      <c r="CL54" s="150"/>
      <c r="CM54" s="150"/>
      <c r="CN54" s="150"/>
      <c r="CO54" s="150"/>
      <c r="CP54" s="150"/>
      <c r="CQ54" s="150"/>
      <c r="CR54" s="150"/>
      <c r="CS54" s="150"/>
      <c r="CT54" s="150"/>
      <c r="CU54" s="150"/>
      <c r="CV54" s="150"/>
      <c r="CW54" s="150"/>
      <c r="CX54" s="150"/>
      <c r="CY54" s="150"/>
      <c r="CZ54" s="150"/>
      <c r="DA54" s="150"/>
      <c r="DB54" s="150"/>
      <c r="DC54" s="150"/>
      <c r="DD54" s="150"/>
      <c r="DE54" s="150"/>
      <c r="DF54" s="150"/>
      <c r="DG54" s="150"/>
      <c r="DH54" s="150"/>
      <c r="DI54" s="150"/>
      <c r="DJ54" s="150"/>
      <c r="DK54" s="150"/>
      <c r="DL54" s="150"/>
      <c r="DM54" s="150"/>
      <c r="DN54" s="150"/>
      <c r="DO54" s="150"/>
      <c r="DP54" s="150"/>
      <c r="DQ54" s="150"/>
      <c r="DR54" s="150"/>
      <c r="DS54" s="150"/>
      <c r="DT54" s="150"/>
      <c r="DU54" s="150"/>
      <c r="DV54" s="150"/>
      <c r="DW54" s="150"/>
      <c r="DX54" s="150"/>
      <c r="DY54" s="150"/>
      <c r="DZ54" s="150"/>
      <c r="EA54" s="150"/>
      <c r="EB54" s="150"/>
      <c r="EC54" s="150"/>
      <c r="ED54" s="150"/>
      <c r="EE54" s="150"/>
      <c r="EF54" s="150"/>
      <c r="EG54" s="150"/>
      <c r="EH54" s="150"/>
      <c r="EI54" s="150"/>
      <c r="EJ54" s="150"/>
      <c r="EK54" s="150"/>
      <c r="EL54" s="150"/>
      <c r="EM54" s="150"/>
      <c r="EN54" s="150"/>
      <c r="EO54" s="150"/>
      <c r="EP54" s="150"/>
      <c r="EQ54" s="150"/>
      <c r="ER54" s="150"/>
      <c r="ES54" s="150"/>
      <c r="ET54" s="150"/>
      <c r="EU54" s="150"/>
      <c r="EV54" s="150"/>
      <c r="EW54" s="150"/>
      <c r="EX54" s="150"/>
      <c r="EY54" s="150"/>
      <c r="EZ54" s="150"/>
      <c r="FA54" s="150"/>
      <c r="FB54" s="150"/>
      <c r="FC54" s="150"/>
      <c r="FD54" s="150"/>
      <c r="FE54" s="150"/>
      <c r="FF54" s="150"/>
      <c r="FG54" s="150"/>
      <c r="FH54" s="150"/>
      <c r="FI54" s="150"/>
      <c r="FJ54" s="150"/>
      <c r="FK54" s="150"/>
      <c r="FL54" s="150"/>
      <c r="FM54" s="150"/>
      <c r="FN54" s="150"/>
      <c r="FO54" s="150"/>
      <c r="FP54" s="150"/>
      <c r="FQ54" s="150"/>
      <c r="FR54" s="150"/>
      <c r="FS54" s="150"/>
      <c r="FT54" s="150"/>
      <c r="FU54" s="150"/>
      <c r="FV54" s="150"/>
      <c r="FW54" s="150"/>
      <c r="FX54" s="150"/>
      <c r="FY54" s="150"/>
      <c r="FZ54" s="150"/>
      <c r="GA54" s="150"/>
      <c r="GB54" s="150"/>
      <c r="GC54" s="150"/>
      <c r="GD54" s="150"/>
      <c r="GE54" s="150"/>
      <c r="GF54" s="150"/>
      <c r="GG54" s="150"/>
      <c r="GH54" s="150"/>
      <c r="GI54" s="150"/>
      <c r="GJ54" s="150"/>
      <c r="GK54" s="150"/>
      <c r="GL54" s="150"/>
      <c r="GM54" s="150"/>
      <c r="GN54" s="150"/>
      <c r="GO54" s="150"/>
      <c r="GP54" s="150"/>
      <c r="GQ54" s="150"/>
      <c r="GR54" s="150"/>
      <c r="GS54" s="150"/>
      <c r="GT54" s="150"/>
      <c r="GU54" s="150"/>
      <c r="GV54" s="150"/>
      <c r="GW54" s="150"/>
      <c r="GX54" s="150"/>
      <c r="GY54" s="150"/>
      <c r="GZ54" s="150"/>
      <c r="HA54" s="150"/>
      <c r="HB54" s="150"/>
      <c r="HC54" s="150"/>
      <c r="HD54" s="150"/>
      <c r="HE54" s="150"/>
      <c r="HF54" s="150"/>
      <c r="HG54" s="150"/>
      <c r="HH54" s="150"/>
      <c r="HI54" s="150"/>
      <c r="HJ54" s="150"/>
      <c r="HK54" s="150"/>
      <c r="HL54" s="150"/>
      <c r="HM54" s="150"/>
      <c r="HN54" s="150"/>
      <c r="HO54" s="150"/>
      <c r="HP54" s="150"/>
      <c r="HQ54" s="150"/>
      <c r="HR54" s="150"/>
      <c r="HS54" s="150"/>
      <c r="HT54" s="150"/>
      <c r="HU54" s="150"/>
      <c r="HV54" s="150"/>
      <c r="HW54" s="150"/>
      <c r="HX54" s="150"/>
      <c r="HY54" s="150"/>
      <c r="HZ54" s="150"/>
      <c r="IA54" s="150"/>
      <c r="IB54" s="150"/>
      <c r="IC54" s="150"/>
      <c r="ID54" s="150"/>
      <c r="IE54" s="150"/>
      <c r="IF54" s="150"/>
      <c r="IG54" s="150"/>
      <c r="IH54" s="150"/>
      <c r="II54" s="150"/>
      <c r="IJ54" s="150"/>
      <c r="IK54" s="150"/>
      <c r="IL54" s="150"/>
      <c r="IM54" s="150"/>
      <c r="IN54" s="150"/>
      <c r="IO54" s="150"/>
      <c r="IP54" s="150"/>
      <c r="IQ54" s="150"/>
      <c r="IR54" s="150"/>
      <c r="IS54" s="150"/>
      <c r="IT54" s="150"/>
      <c r="IU54" s="150"/>
      <c r="IV54" s="150"/>
    </row>
    <row r="55" spans="1:256" x14ac:dyDescent="0.25">
      <c r="A55" s="420" t="s">
        <v>570</v>
      </c>
      <c r="B55" s="290" t="s">
        <v>571</v>
      </c>
      <c r="C55" s="160"/>
      <c r="D55" s="160">
        <v>0</v>
      </c>
      <c r="E55" s="160"/>
      <c r="F55" s="160">
        <v>0</v>
      </c>
      <c r="G55" s="421"/>
      <c r="H55" s="150"/>
      <c r="I55" s="124"/>
      <c r="J55" s="124"/>
      <c r="K55" s="150"/>
      <c r="L55" s="150"/>
      <c r="M55" s="150"/>
      <c r="N55" s="150"/>
      <c r="O55" s="150"/>
      <c r="P55" s="150"/>
      <c r="Q55" s="150"/>
      <c r="R55" s="150"/>
      <c r="S55" s="150"/>
      <c r="T55" s="150"/>
      <c r="U55" s="150"/>
      <c r="V55" s="150"/>
      <c r="W55" s="150"/>
      <c r="X55" s="150"/>
      <c r="Y55" s="150"/>
      <c r="Z55" s="150"/>
      <c r="AA55" s="150"/>
      <c r="AB55" s="150"/>
      <c r="AC55" s="150"/>
      <c r="AD55" s="150"/>
      <c r="AE55" s="150"/>
      <c r="AF55" s="150"/>
      <c r="AG55" s="150"/>
      <c r="AH55" s="150"/>
      <c r="AI55" s="150"/>
      <c r="AJ55" s="150"/>
      <c r="AK55" s="150"/>
      <c r="AL55" s="150"/>
      <c r="AM55" s="150"/>
      <c r="AN55" s="150"/>
      <c r="AO55" s="150"/>
      <c r="AP55" s="150"/>
      <c r="AQ55" s="150"/>
      <c r="AR55" s="150"/>
      <c r="AS55" s="150"/>
      <c r="AT55" s="150"/>
      <c r="AU55" s="150"/>
      <c r="AV55" s="150"/>
      <c r="AW55" s="150"/>
      <c r="AX55" s="150"/>
      <c r="AY55" s="150"/>
      <c r="AZ55" s="150"/>
      <c r="BA55" s="150"/>
      <c r="BB55" s="150"/>
      <c r="BC55" s="150"/>
      <c r="BD55" s="150"/>
      <c r="BE55" s="150"/>
      <c r="BF55" s="150"/>
      <c r="BG55" s="150"/>
      <c r="BH55" s="150"/>
      <c r="BI55" s="150"/>
      <c r="BJ55" s="150"/>
      <c r="BK55" s="150"/>
      <c r="BL55" s="150"/>
      <c r="BM55" s="150"/>
      <c r="BN55" s="150"/>
      <c r="BO55" s="150"/>
      <c r="BP55" s="150"/>
      <c r="BQ55" s="150"/>
      <c r="BR55" s="150"/>
      <c r="BS55" s="150"/>
      <c r="BT55" s="150"/>
      <c r="BU55" s="150"/>
      <c r="BV55" s="150"/>
      <c r="BW55" s="150"/>
      <c r="BX55" s="150"/>
      <c r="BY55" s="150"/>
      <c r="BZ55" s="150"/>
      <c r="CA55" s="150"/>
      <c r="CB55" s="150"/>
      <c r="CC55" s="150"/>
      <c r="CD55" s="150"/>
      <c r="CE55" s="150"/>
      <c r="CF55" s="150"/>
      <c r="CG55" s="150"/>
      <c r="CH55" s="150"/>
      <c r="CI55" s="150"/>
      <c r="CJ55" s="150"/>
      <c r="CK55" s="150"/>
      <c r="CL55" s="150"/>
      <c r="CM55" s="150"/>
      <c r="CN55" s="150"/>
      <c r="CO55" s="150"/>
      <c r="CP55" s="150"/>
      <c r="CQ55" s="150"/>
      <c r="CR55" s="150"/>
      <c r="CS55" s="150"/>
      <c r="CT55" s="150"/>
      <c r="CU55" s="150"/>
      <c r="CV55" s="150"/>
      <c r="CW55" s="150"/>
      <c r="CX55" s="150"/>
      <c r="CY55" s="150"/>
      <c r="CZ55" s="150"/>
      <c r="DA55" s="150"/>
      <c r="DB55" s="150"/>
      <c r="DC55" s="150"/>
      <c r="DD55" s="150"/>
      <c r="DE55" s="150"/>
      <c r="DF55" s="150"/>
      <c r="DG55" s="150"/>
      <c r="DH55" s="150"/>
      <c r="DI55" s="150"/>
      <c r="DJ55" s="150"/>
      <c r="DK55" s="150"/>
      <c r="DL55" s="150"/>
      <c r="DM55" s="150"/>
      <c r="DN55" s="150"/>
      <c r="DO55" s="150"/>
      <c r="DP55" s="150"/>
      <c r="DQ55" s="150"/>
      <c r="DR55" s="150"/>
      <c r="DS55" s="150"/>
      <c r="DT55" s="150"/>
      <c r="DU55" s="150"/>
      <c r="DV55" s="150"/>
      <c r="DW55" s="150"/>
      <c r="DX55" s="150"/>
      <c r="DY55" s="150"/>
      <c r="DZ55" s="150"/>
      <c r="EA55" s="150"/>
      <c r="EB55" s="150"/>
      <c r="EC55" s="150"/>
      <c r="ED55" s="150"/>
      <c r="EE55" s="150"/>
      <c r="EF55" s="150"/>
      <c r="EG55" s="150"/>
      <c r="EH55" s="150"/>
      <c r="EI55" s="150"/>
      <c r="EJ55" s="150"/>
      <c r="EK55" s="150"/>
      <c r="EL55" s="150"/>
      <c r="EM55" s="150"/>
      <c r="EN55" s="150"/>
      <c r="EO55" s="150"/>
      <c r="EP55" s="150"/>
      <c r="EQ55" s="150"/>
      <c r="ER55" s="150"/>
      <c r="ES55" s="150"/>
      <c r="ET55" s="150"/>
      <c r="EU55" s="150"/>
      <c r="EV55" s="150"/>
      <c r="EW55" s="150"/>
      <c r="EX55" s="150"/>
      <c r="EY55" s="150"/>
      <c r="EZ55" s="150"/>
      <c r="FA55" s="150"/>
      <c r="FB55" s="150"/>
      <c r="FC55" s="150"/>
      <c r="FD55" s="150"/>
      <c r="FE55" s="150"/>
      <c r="FF55" s="150"/>
      <c r="FG55" s="150"/>
      <c r="FH55" s="150"/>
      <c r="FI55" s="150"/>
      <c r="FJ55" s="150"/>
      <c r="FK55" s="150"/>
      <c r="FL55" s="150"/>
      <c r="FM55" s="150"/>
      <c r="FN55" s="150"/>
      <c r="FO55" s="150"/>
      <c r="FP55" s="150"/>
      <c r="FQ55" s="150"/>
      <c r="FR55" s="150"/>
      <c r="FS55" s="150"/>
      <c r="FT55" s="150"/>
      <c r="FU55" s="150"/>
      <c r="FV55" s="150"/>
      <c r="FW55" s="150"/>
      <c r="FX55" s="150"/>
      <c r="FY55" s="150"/>
      <c r="FZ55" s="150"/>
      <c r="GA55" s="150"/>
      <c r="GB55" s="150"/>
      <c r="GC55" s="150"/>
      <c r="GD55" s="150"/>
      <c r="GE55" s="150"/>
      <c r="GF55" s="150"/>
      <c r="GG55" s="150"/>
      <c r="GH55" s="150"/>
      <c r="GI55" s="150"/>
      <c r="GJ55" s="150"/>
      <c r="GK55" s="150"/>
      <c r="GL55" s="150"/>
      <c r="GM55" s="150"/>
      <c r="GN55" s="150"/>
      <c r="GO55" s="150"/>
      <c r="GP55" s="150"/>
      <c r="GQ55" s="150"/>
      <c r="GR55" s="150"/>
      <c r="GS55" s="150"/>
      <c r="GT55" s="150"/>
      <c r="GU55" s="150"/>
      <c r="GV55" s="150"/>
      <c r="GW55" s="150"/>
      <c r="GX55" s="150"/>
      <c r="GY55" s="150"/>
      <c r="GZ55" s="150"/>
      <c r="HA55" s="150"/>
      <c r="HB55" s="150"/>
      <c r="HC55" s="150"/>
      <c r="HD55" s="150"/>
      <c r="HE55" s="150"/>
      <c r="HF55" s="150"/>
      <c r="HG55" s="150"/>
      <c r="HH55" s="150"/>
      <c r="HI55" s="150"/>
      <c r="HJ55" s="150"/>
      <c r="HK55" s="150"/>
      <c r="HL55" s="150"/>
      <c r="HM55" s="150"/>
      <c r="HN55" s="150"/>
      <c r="HO55" s="150"/>
      <c r="HP55" s="150"/>
      <c r="HQ55" s="150"/>
      <c r="HR55" s="150"/>
      <c r="HS55" s="150"/>
      <c r="HT55" s="150"/>
      <c r="HU55" s="150"/>
      <c r="HV55" s="150"/>
      <c r="HW55" s="150"/>
      <c r="HX55" s="150"/>
      <c r="HY55" s="150"/>
      <c r="HZ55" s="150"/>
      <c r="IA55" s="150"/>
      <c r="IB55" s="150"/>
      <c r="IC55" s="150"/>
      <c r="ID55" s="150"/>
      <c r="IE55" s="150"/>
      <c r="IF55" s="150"/>
      <c r="IG55" s="150"/>
      <c r="IH55" s="150"/>
      <c r="II55" s="150"/>
      <c r="IJ55" s="150"/>
      <c r="IK55" s="150"/>
      <c r="IL55" s="150"/>
      <c r="IM55" s="150"/>
      <c r="IN55" s="150"/>
      <c r="IO55" s="150"/>
      <c r="IP55" s="150"/>
      <c r="IQ55" s="150"/>
      <c r="IR55" s="150"/>
      <c r="IS55" s="150"/>
      <c r="IT55" s="150"/>
      <c r="IU55" s="150"/>
      <c r="IV55" s="150"/>
    </row>
    <row r="56" spans="1:256" x14ac:dyDescent="0.25">
      <c r="A56" s="420" t="s">
        <v>572</v>
      </c>
      <c r="B56" s="290" t="s">
        <v>573</v>
      </c>
      <c r="C56" s="160"/>
      <c r="D56" s="160">
        <f>D57+D58+D59</f>
        <v>3279185</v>
      </c>
      <c r="E56" s="160">
        <f>E57+E58+E59</f>
        <v>0</v>
      </c>
      <c r="F56" s="160">
        <v>5189129</v>
      </c>
      <c r="G56" s="421">
        <f>F56/D56*100</f>
        <v>158.24447233077731</v>
      </c>
      <c r="H56" s="150"/>
      <c r="I56" s="124"/>
      <c r="J56" s="124"/>
      <c r="K56" s="150"/>
      <c r="L56" s="150"/>
      <c r="M56" s="150"/>
      <c r="N56" s="150"/>
      <c r="O56" s="150"/>
      <c r="P56" s="150"/>
      <c r="Q56" s="150"/>
      <c r="R56" s="150"/>
      <c r="S56" s="150"/>
      <c r="T56" s="150"/>
      <c r="U56" s="150"/>
      <c r="V56" s="150"/>
      <c r="W56" s="150"/>
      <c r="X56" s="150"/>
      <c r="Y56" s="150"/>
      <c r="Z56" s="150"/>
      <c r="AA56" s="150"/>
      <c r="AB56" s="150"/>
      <c r="AC56" s="150"/>
      <c r="AD56" s="150"/>
      <c r="AE56" s="150"/>
      <c r="AF56" s="150"/>
      <c r="AG56" s="150"/>
      <c r="AH56" s="150"/>
      <c r="AI56" s="150"/>
      <c r="AJ56" s="150"/>
      <c r="AK56" s="150"/>
      <c r="AL56" s="150"/>
      <c r="AM56" s="150"/>
      <c r="AN56" s="150"/>
      <c r="AO56" s="150"/>
      <c r="AP56" s="150"/>
      <c r="AQ56" s="150"/>
      <c r="AR56" s="150"/>
      <c r="AS56" s="150"/>
      <c r="AT56" s="150"/>
      <c r="AU56" s="150"/>
      <c r="AV56" s="150"/>
      <c r="AW56" s="150"/>
      <c r="AX56" s="150"/>
      <c r="AY56" s="150"/>
      <c r="AZ56" s="150"/>
      <c r="BA56" s="150"/>
      <c r="BB56" s="150"/>
      <c r="BC56" s="150"/>
      <c r="BD56" s="150"/>
      <c r="BE56" s="150"/>
      <c r="BF56" s="150"/>
      <c r="BG56" s="150"/>
      <c r="BH56" s="150"/>
      <c r="BI56" s="150"/>
      <c r="BJ56" s="150"/>
      <c r="BK56" s="150"/>
      <c r="BL56" s="150"/>
      <c r="BM56" s="150"/>
      <c r="BN56" s="150"/>
      <c r="BO56" s="150"/>
      <c r="BP56" s="150"/>
      <c r="BQ56" s="150"/>
      <c r="BR56" s="150"/>
      <c r="BS56" s="150"/>
      <c r="BT56" s="150"/>
      <c r="BU56" s="150"/>
      <c r="BV56" s="150"/>
      <c r="BW56" s="150"/>
      <c r="BX56" s="150"/>
      <c r="BY56" s="150"/>
      <c r="BZ56" s="150"/>
      <c r="CA56" s="150"/>
      <c r="CB56" s="150"/>
      <c r="CC56" s="150"/>
      <c r="CD56" s="150"/>
      <c r="CE56" s="150"/>
      <c r="CF56" s="150"/>
      <c r="CG56" s="150"/>
      <c r="CH56" s="150"/>
      <c r="CI56" s="150"/>
      <c r="CJ56" s="150"/>
      <c r="CK56" s="150"/>
      <c r="CL56" s="150"/>
      <c r="CM56" s="150"/>
      <c r="CN56" s="150"/>
      <c r="CO56" s="150"/>
      <c r="CP56" s="150"/>
      <c r="CQ56" s="150"/>
      <c r="CR56" s="150"/>
      <c r="CS56" s="150"/>
      <c r="CT56" s="150"/>
      <c r="CU56" s="150"/>
      <c r="CV56" s="150"/>
      <c r="CW56" s="150"/>
      <c r="CX56" s="150"/>
      <c r="CY56" s="150"/>
      <c r="CZ56" s="150"/>
      <c r="DA56" s="150"/>
      <c r="DB56" s="150"/>
      <c r="DC56" s="150"/>
      <c r="DD56" s="150"/>
      <c r="DE56" s="150"/>
      <c r="DF56" s="150"/>
      <c r="DG56" s="150"/>
      <c r="DH56" s="150"/>
      <c r="DI56" s="150"/>
      <c r="DJ56" s="150"/>
      <c r="DK56" s="150"/>
      <c r="DL56" s="150"/>
      <c r="DM56" s="150"/>
      <c r="DN56" s="150"/>
      <c r="DO56" s="150"/>
      <c r="DP56" s="150"/>
      <c r="DQ56" s="150"/>
      <c r="DR56" s="150"/>
      <c r="DS56" s="150"/>
      <c r="DT56" s="150"/>
      <c r="DU56" s="150"/>
      <c r="DV56" s="150"/>
      <c r="DW56" s="150"/>
      <c r="DX56" s="150"/>
      <c r="DY56" s="150"/>
      <c r="DZ56" s="150"/>
      <c r="EA56" s="150"/>
      <c r="EB56" s="150"/>
      <c r="EC56" s="150"/>
      <c r="ED56" s="150"/>
      <c r="EE56" s="150"/>
      <c r="EF56" s="150"/>
      <c r="EG56" s="150"/>
      <c r="EH56" s="150"/>
      <c r="EI56" s="150"/>
      <c r="EJ56" s="150"/>
      <c r="EK56" s="150"/>
      <c r="EL56" s="150"/>
      <c r="EM56" s="150"/>
      <c r="EN56" s="150"/>
      <c r="EO56" s="150"/>
      <c r="EP56" s="150"/>
      <c r="EQ56" s="150"/>
      <c r="ER56" s="150"/>
      <c r="ES56" s="150"/>
      <c r="ET56" s="150"/>
      <c r="EU56" s="150"/>
      <c r="EV56" s="150"/>
      <c r="EW56" s="150"/>
      <c r="EX56" s="150"/>
      <c r="EY56" s="150"/>
      <c r="EZ56" s="150"/>
      <c r="FA56" s="150"/>
      <c r="FB56" s="150"/>
      <c r="FC56" s="150"/>
      <c r="FD56" s="150"/>
      <c r="FE56" s="150"/>
      <c r="FF56" s="150"/>
      <c r="FG56" s="150"/>
      <c r="FH56" s="150"/>
      <c r="FI56" s="150"/>
      <c r="FJ56" s="150"/>
      <c r="FK56" s="150"/>
      <c r="FL56" s="150"/>
      <c r="FM56" s="150"/>
      <c r="FN56" s="150"/>
      <c r="FO56" s="150"/>
      <c r="FP56" s="150"/>
      <c r="FQ56" s="150"/>
      <c r="FR56" s="150"/>
      <c r="FS56" s="150"/>
      <c r="FT56" s="150"/>
      <c r="FU56" s="150"/>
      <c r="FV56" s="150"/>
      <c r="FW56" s="150"/>
      <c r="FX56" s="150"/>
      <c r="FY56" s="150"/>
      <c r="FZ56" s="150"/>
      <c r="GA56" s="150"/>
      <c r="GB56" s="150"/>
      <c r="GC56" s="150"/>
      <c r="GD56" s="150"/>
      <c r="GE56" s="150"/>
      <c r="GF56" s="150"/>
      <c r="GG56" s="150"/>
      <c r="GH56" s="150"/>
      <c r="GI56" s="150"/>
      <c r="GJ56" s="150"/>
      <c r="GK56" s="150"/>
      <c r="GL56" s="150"/>
      <c r="GM56" s="150"/>
      <c r="GN56" s="150"/>
      <c r="GO56" s="150"/>
      <c r="GP56" s="150"/>
      <c r="GQ56" s="150"/>
      <c r="GR56" s="150"/>
      <c r="GS56" s="150"/>
      <c r="GT56" s="150"/>
      <c r="GU56" s="150"/>
      <c r="GV56" s="150"/>
      <c r="GW56" s="150"/>
      <c r="GX56" s="150"/>
      <c r="GY56" s="150"/>
      <c r="GZ56" s="150"/>
      <c r="HA56" s="150"/>
      <c r="HB56" s="150"/>
      <c r="HC56" s="150"/>
      <c r="HD56" s="150"/>
      <c r="HE56" s="150"/>
      <c r="HF56" s="150"/>
      <c r="HG56" s="150"/>
      <c r="HH56" s="150"/>
      <c r="HI56" s="150"/>
      <c r="HJ56" s="150"/>
      <c r="HK56" s="150"/>
      <c r="HL56" s="150"/>
      <c r="HM56" s="150"/>
      <c r="HN56" s="150"/>
      <c r="HO56" s="150"/>
      <c r="HP56" s="150"/>
      <c r="HQ56" s="150"/>
      <c r="HR56" s="150"/>
      <c r="HS56" s="150"/>
      <c r="HT56" s="150"/>
      <c r="HU56" s="150"/>
      <c r="HV56" s="150"/>
      <c r="HW56" s="150"/>
      <c r="HX56" s="150"/>
      <c r="HY56" s="150"/>
      <c r="HZ56" s="150"/>
      <c r="IA56" s="150"/>
      <c r="IB56" s="150"/>
      <c r="IC56" s="150"/>
      <c r="ID56" s="150"/>
      <c r="IE56" s="150"/>
      <c r="IF56" s="150"/>
      <c r="IG56" s="150"/>
      <c r="IH56" s="150"/>
      <c r="II56" s="150"/>
      <c r="IJ56" s="150"/>
      <c r="IK56" s="150"/>
      <c r="IL56" s="150"/>
      <c r="IM56" s="150"/>
      <c r="IN56" s="150"/>
      <c r="IO56" s="150"/>
      <c r="IP56" s="150"/>
      <c r="IQ56" s="150"/>
      <c r="IR56" s="150"/>
      <c r="IS56" s="150"/>
      <c r="IT56" s="150"/>
      <c r="IU56" s="150"/>
      <c r="IV56" s="150"/>
    </row>
    <row r="57" spans="1:256" x14ac:dyDescent="0.25">
      <c r="A57" s="286" t="s">
        <v>574</v>
      </c>
      <c r="B57" s="158" t="s">
        <v>575</v>
      </c>
      <c r="C57" s="162"/>
      <c r="D57" s="162">
        <v>3264352</v>
      </c>
      <c r="E57" s="162"/>
      <c r="F57" s="162">
        <v>5013001</v>
      </c>
      <c r="G57" s="427">
        <f>F57/D57*100</f>
        <v>153.56802820284088</v>
      </c>
      <c r="I57" s="124"/>
      <c r="J57" s="124"/>
    </row>
    <row r="58" spans="1:256" ht="31.5" x14ac:dyDescent="0.25">
      <c r="A58" s="286" t="s">
        <v>576</v>
      </c>
      <c r="B58" s="158" t="s">
        <v>577</v>
      </c>
      <c r="C58" s="162"/>
      <c r="D58" s="162">
        <v>0</v>
      </c>
      <c r="E58" s="162"/>
      <c r="F58" s="162">
        <v>82773</v>
      </c>
      <c r="G58" s="427">
        <v>100</v>
      </c>
      <c r="I58" s="124"/>
      <c r="J58" s="124"/>
    </row>
    <row r="59" spans="1:256" x14ac:dyDescent="0.25">
      <c r="A59" s="286" t="s">
        <v>578</v>
      </c>
      <c r="B59" s="158" t="s">
        <v>579</v>
      </c>
      <c r="C59" s="162"/>
      <c r="D59" s="162">
        <v>14833</v>
      </c>
      <c r="E59" s="162"/>
      <c r="F59" s="162">
        <v>93355</v>
      </c>
      <c r="G59" s="427">
        <f t="shared" ref="G59:G60" si="4">F59/D59*100</f>
        <v>629.3736937908717</v>
      </c>
      <c r="I59" s="124"/>
      <c r="J59" s="124"/>
    </row>
    <row r="60" spans="1:256" x14ac:dyDescent="0.25">
      <c r="A60" s="420" t="s">
        <v>580</v>
      </c>
      <c r="B60" s="290" t="s">
        <v>581</v>
      </c>
      <c r="C60" s="160"/>
      <c r="D60" s="160">
        <v>-3069000</v>
      </c>
      <c r="E60" s="160"/>
      <c r="F60" s="160">
        <v>-4459000</v>
      </c>
      <c r="G60" s="421">
        <f t="shared" si="4"/>
        <v>145.29162593678723</v>
      </c>
      <c r="H60" s="150"/>
      <c r="I60" s="124"/>
      <c r="J60" s="124"/>
      <c r="K60" s="150"/>
      <c r="L60" s="150"/>
      <c r="M60" s="150"/>
      <c r="N60" s="150"/>
      <c r="O60" s="150"/>
      <c r="P60" s="150"/>
      <c r="Q60" s="150"/>
      <c r="R60" s="150"/>
      <c r="S60" s="150"/>
      <c r="T60" s="150"/>
      <c r="U60" s="150"/>
      <c r="V60" s="150"/>
      <c r="W60" s="150"/>
      <c r="X60" s="150"/>
      <c r="Y60" s="150"/>
      <c r="Z60" s="150"/>
      <c r="AA60" s="150"/>
      <c r="AB60" s="150"/>
      <c r="AC60" s="150"/>
      <c r="AD60" s="150"/>
      <c r="AE60" s="150"/>
      <c r="AF60" s="150"/>
      <c r="AG60" s="150"/>
      <c r="AH60" s="150"/>
      <c r="AI60" s="150"/>
      <c r="AJ60" s="150"/>
      <c r="AK60" s="150"/>
      <c r="AL60" s="150"/>
      <c r="AM60" s="150"/>
      <c r="AN60" s="150"/>
      <c r="AO60" s="150"/>
      <c r="AP60" s="150"/>
      <c r="AQ60" s="150"/>
      <c r="AR60" s="150"/>
      <c r="AS60" s="150"/>
      <c r="AT60" s="150"/>
      <c r="AU60" s="150"/>
      <c r="AV60" s="150"/>
      <c r="AW60" s="150"/>
      <c r="AX60" s="150"/>
      <c r="AY60" s="150"/>
      <c r="AZ60" s="150"/>
      <c r="BA60" s="150"/>
      <c r="BB60" s="150"/>
      <c r="BC60" s="150"/>
      <c r="BD60" s="150"/>
      <c r="BE60" s="150"/>
      <c r="BF60" s="150"/>
      <c r="BG60" s="150"/>
      <c r="BH60" s="150"/>
      <c r="BI60" s="150"/>
      <c r="BJ60" s="150"/>
      <c r="BK60" s="150"/>
      <c r="BL60" s="150"/>
      <c r="BM60" s="150"/>
      <c r="BN60" s="150"/>
      <c r="BO60" s="150"/>
      <c r="BP60" s="150"/>
      <c r="BQ60" s="150"/>
      <c r="BR60" s="150"/>
      <c r="BS60" s="150"/>
      <c r="BT60" s="150"/>
      <c r="BU60" s="150"/>
      <c r="BV60" s="150"/>
      <c r="BW60" s="150"/>
      <c r="BX60" s="150"/>
      <c r="BY60" s="150"/>
      <c r="BZ60" s="150"/>
      <c r="CA60" s="150"/>
      <c r="CB60" s="150"/>
      <c r="CC60" s="150"/>
      <c r="CD60" s="150"/>
      <c r="CE60" s="150"/>
      <c r="CF60" s="150"/>
      <c r="CG60" s="150"/>
      <c r="CH60" s="150"/>
      <c r="CI60" s="150"/>
      <c r="CJ60" s="150"/>
      <c r="CK60" s="150"/>
      <c r="CL60" s="150"/>
      <c r="CM60" s="150"/>
      <c r="CN60" s="150"/>
      <c r="CO60" s="150"/>
      <c r="CP60" s="150"/>
      <c r="CQ60" s="150"/>
      <c r="CR60" s="150"/>
      <c r="CS60" s="150"/>
      <c r="CT60" s="150"/>
      <c r="CU60" s="150"/>
      <c r="CV60" s="150"/>
      <c r="CW60" s="150"/>
      <c r="CX60" s="150"/>
      <c r="CY60" s="150"/>
      <c r="CZ60" s="150"/>
      <c r="DA60" s="150"/>
      <c r="DB60" s="150"/>
      <c r="DC60" s="150"/>
      <c r="DD60" s="150"/>
      <c r="DE60" s="150"/>
      <c r="DF60" s="150"/>
      <c r="DG60" s="150"/>
      <c r="DH60" s="150"/>
      <c r="DI60" s="150"/>
      <c r="DJ60" s="150"/>
      <c r="DK60" s="150"/>
      <c r="DL60" s="150"/>
      <c r="DM60" s="150"/>
      <c r="DN60" s="150"/>
      <c r="DO60" s="150"/>
      <c r="DP60" s="150"/>
      <c r="DQ60" s="150"/>
      <c r="DR60" s="150"/>
      <c r="DS60" s="150"/>
      <c r="DT60" s="150"/>
      <c r="DU60" s="150"/>
      <c r="DV60" s="150"/>
      <c r="DW60" s="150"/>
      <c r="DX60" s="150"/>
      <c r="DY60" s="150"/>
      <c r="DZ60" s="150"/>
      <c r="EA60" s="150"/>
      <c r="EB60" s="150"/>
      <c r="EC60" s="150"/>
      <c r="ED60" s="150"/>
      <c r="EE60" s="150"/>
      <c r="EF60" s="150"/>
      <c r="EG60" s="150"/>
      <c r="EH60" s="150"/>
      <c r="EI60" s="150"/>
      <c r="EJ60" s="150"/>
      <c r="EK60" s="150"/>
      <c r="EL60" s="150"/>
      <c r="EM60" s="150"/>
      <c r="EN60" s="150"/>
      <c r="EO60" s="150"/>
      <c r="EP60" s="150"/>
      <c r="EQ60" s="150"/>
      <c r="ER60" s="150"/>
      <c r="ES60" s="150"/>
      <c r="ET60" s="150"/>
      <c r="EU60" s="150"/>
      <c r="EV60" s="150"/>
      <c r="EW60" s="150"/>
      <c r="EX60" s="150"/>
      <c r="EY60" s="150"/>
      <c r="EZ60" s="150"/>
      <c r="FA60" s="150"/>
      <c r="FB60" s="150"/>
      <c r="FC60" s="150"/>
      <c r="FD60" s="150"/>
      <c r="FE60" s="150"/>
      <c r="FF60" s="150"/>
      <c r="FG60" s="150"/>
      <c r="FH60" s="150"/>
      <c r="FI60" s="150"/>
      <c r="FJ60" s="150"/>
      <c r="FK60" s="150"/>
      <c r="FL60" s="150"/>
      <c r="FM60" s="150"/>
      <c r="FN60" s="150"/>
      <c r="FO60" s="150"/>
      <c r="FP60" s="150"/>
      <c r="FQ60" s="150"/>
      <c r="FR60" s="150"/>
      <c r="FS60" s="150"/>
      <c r="FT60" s="150"/>
      <c r="FU60" s="150"/>
      <c r="FV60" s="150"/>
      <c r="FW60" s="150"/>
      <c r="FX60" s="150"/>
      <c r="FY60" s="150"/>
      <c r="FZ60" s="150"/>
      <c r="GA60" s="150"/>
      <c r="GB60" s="150"/>
      <c r="GC60" s="150"/>
      <c r="GD60" s="150"/>
      <c r="GE60" s="150"/>
      <c r="GF60" s="150"/>
      <c r="GG60" s="150"/>
      <c r="GH60" s="150"/>
      <c r="GI60" s="150"/>
      <c r="GJ60" s="150"/>
      <c r="GK60" s="150"/>
      <c r="GL60" s="150"/>
      <c r="GM60" s="150"/>
      <c r="GN60" s="150"/>
      <c r="GO60" s="150"/>
      <c r="GP60" s="150"/>
      <c r="GQ60" s="150"/>
      <c r="GR60" s="150"/>
      <c r="GS60" s="150"/>
      <c r="GT60" s="150"/>
      <c r="GU60" s="150"/>
      <c r="GV60" s="150"/>
      <c r="GW60" s="150"/>
      <c r="GX60" s="150"/>
      <c r="GY60" s="150"/>
      <c r="GZ60" s="150"/>
      <c r="HA60" s="150"/>
      <c r="HB60" s="150"/>
      <c r="HC60" s="150"/>
      <c r="HD60" s="150"/>
      <c r="HE60" s="150"/>
      <c r="HF60" s="150"/>
      <c r="HG60" s="150"/>
      <c r="HH60" s="150"/>
      <c r="HI60" s="150"/>
      <c r="HJ60" s="150"/>
      <c r="HK60" s="150"/>
      <c r="HL60" s="150"/>
      <c r="HM60" s="150"/>
      <c r="HN60" s="150"/>
      <c r="HO60" s="150"/>
      <c r="HP60" s="150"/>
      <c r="HQ60" s="150"/>
      <c r="HR60" s="150"/>
      <c r="HS60" s="150"/>
      <c r="HT60" s="150"/>
      <c r="HU60" s="150"/>
      <c r="HV60" s="150"/>
      <c r="HW60" s="150"/>
      <c r="HX60" s="150"/>
      <c r="HY60" s="150"/>
      <c r="HZ60" s="150"/>
      <c r="IA60" s="150"/>
      <c r="IB60" s="150"/>
      <c r="IC60" s="150"/>
      <c r="ID60" s="150"/>
      <c r="IE60" s="150"/>
      <c r="IF60" s="150"/>
      <c r="IG60" s="150"/>
      <c r="IH60" s="150"/>
      <c r="II60" s="150"/>
      <c r="IJ60" s="150"/>
      <c r="IK60" s="150"/>
      <c r="IL60" s="150"/>
      <c r="IM60" s="150"/>
      <c r="IN60" s="150"/>
      <c r="IO60" s="150"/>
      <c r="IP60" s="150"/>
      <c r="IQ60" s="150"/>
      <c r="IR60" s="150"/>
      <c r="IS60" s="150"/>
      <c r="IT60" s="150"/>
      <c r="IU60" s="150"/>
      <c r="IV60" s="150"/>
    </row>
    <row r="61" spans="1:256" x14ac:dyDescent="0.25">
      <c r="A61" s="286" t="s">
        <v>582</v>
      </c>
      <c r="B61" s="158" t="s">
        <v>583</v>
      </c>
      <c r="C61" s="162"/>
      <c r="D61" s="162"/>
      <c r="E61" s="162"/>
      <c r="F61" s="162"/>
      <c r="G61" s="421"/>
      <c r="I61" s="124"/>
      <c r="J61" s="124"/>
    </row>
    <row r="62" spans="1:256" ht="47.25" x14ac:dyDescent="0.25">
      <c r="A62" s="286" t="s">
        <v>584</v>
      </c>
      <c r="B62" s="158" t="s">
        <v>585</v>
      </c>
      <c r="C62" s="162"/>
      <c r="D62" s="162">
        <v>0</v>
      </c>
      <c r="E62" s="162"/>
      <c r="F62" s="162">
        <v>0</v>
      </c>
      <c r="G62" s="421"/>
      <c r="I62" s="124"/>
      <c r="J62" s="124"/>
    </row>
    <row r="63" spans="1:256" x14ac:dyDescent="0.25">
      <c r="A63" s="420" t="s">
        <v>586</v>
      </c>
      <c r="B63" s="290" t="s">
        <v>587</v>
      </c>
      <c r="C63" s="160"/>
      <c r="D63" s="160">
        <v>11663</v>
      </c>
      <c r="E63" s="160"/>
      <c r="F63" s="160">
        <v>76771</v>
      </c>
      <c r="G63" s="421">
        <f>F63/D63*100</f>
        <v>658.24401954900111</v>
      </c>
      <c r="H63" s="150"/>
      <c r="I63" s="124"/>
      <c r="J63" s="124"/>
      <c r="K63" s="150"/>
      <c r="L63" s="150"/>
      <c r="M63" s="150"/>
      <c r="N63" s="150"/>
      <c r="O63" s="150"/>
      <c r="P63" s="150"/>
      <c r="Q63" s="150"/>
      <c r="R63" s="150"/>
      <c r="S63" s="150"/>
      <c r="T63" s="150"/>
      <c r="U63" s="150"/>
      <c r="V63" s="150"/>
      <c r="W63" s="150"/>
      <c r="X63" s="150"/>
      <c r="Y63" s="150"/>
      <c r="Z63" s="150"/>
      <c r="AA63" s="150"/>
      <c r="AB63" s="150"/>
      <c r="AC63" s="150"/>
      <c r="AD63" s="150"/>
      <c r="AE63" s="150"/>
      <c r="AF63" s="150"/>
      <c r="AG63" s="150"/>
      <c r="AH63" s="150"/>
      <c r="AI63" s="150"/>
      <c r="AJ63" s="150"/>
      <c r="AK63" s="150"/>
      <c r="AL63" s="150"/>
      <c r="AM63" s="150"/>
      <c r="AN63" s="150"/>
      <c r="AO63" s="150"/>
      <c r="AP63" s="150"/>
      <c r="AQ63" s="150"/>
      <c r="AR63" s="150"/>
      <c r="AS63" s="150"/>
      <c r="AT63" s="150"/>
      <c r="AU63" s="150"/>
      <c r="AV63" s="150"/>
      <c r="AW63" s="150"/>
      <c r="AX63" s="150"/>
      <c r="AY63" s="150"/>
      <c r="AZ63" s="150"/>
      <c r="BA63" s="150"/>
      <c r="BB63" s="150"/>
      <c r="BC63" s="150"/>
      <c r="BD63" s="150"/>
      <c r="BE63" s="150"/>
      <c r="BF63" s="150"/>
      <c r="BG63" s="150"/>
      <c r="BH63" s="150"/>
      <c r="BI63" s="150"/>
      <c r="BJ63" s="150"/>
      <c r="BK63" s="150"/>
      <c r="BL63" s="150"/>
      <c r="BM63" s="150"/>
      <c r="BN63" s="150"/>
      <c r="BO63" s="150"/>
      <c r="BP63" s="150"/>
      <c r="BQ63" s="150"/>
      <c r="BR63" s="150"/>
      <c r="BS63" s="150"/>
      <c r="BT63" s="150"/>
      <c r="BU63" s="150"/>
      <c r="BV63" s="150"/>
      <c r="BW63" s="150"/>
      <c r="BX63" s="150"/>
      <c r="BY63" s="150"/>
      <c r="BZ63" s="150"/>
      <c r="CA63" s="150"/>
      <c r="CB63" s="150"/>
      <c r="CC63" s="150"/>
      <c r="CD63" s="150"/>
      <c r="CE63" s="150"/>
      <c r="CF63" s="150"/>
      <c r="CG63" s="150"/>
      <c r="CH63" s="150"/>
      <c r="CI63" s="150"/>
      <c r="CJ63" s="150"/>
      <c r="CK63" s="150"/>
      <c r="CL63" s="150"/>
      <c r="CM63" s="150"/>
      <c r="CN63" s="150"/>
      <c r="CO63" s="150"/>
      <c r="CP63" s="150"/>
      <c r="CQ63" s="150"/>
      <c r="CR63" s="150"/>
      <c r="CS63" s="150"/>
      <c r="CT63" s="150"/>
      <c r="CU63" s="150"/>
      <c r="CV63" s="150"/>
      <c r="CW63" s="150"/>
      <c r="CX63" s="150"/>
      <c r="CY63" s="150"/>
      <c r="CZ63" s="150"/>
      <c r="DA63" s="150"/>
      <c r="DB63" s="150"/>
      <c r="DC63" s="150"/>
      <c r="DD63" s="150"/>
      <c r="DE63" s="150"/>
      <c r="DF63" s="150"/>
      <c r="DG63" s="150"/>
      <c r="DH63" s="150"/>
      <c r="DI63" s="150"/>
      <c r="DJ63" s="150"/>
      <c r="DK63" s="150"/>
      <c r="DL63" s="150"/>
      <c r="DM63" s="150"/>
      <c r="DN63" s="150"/>
      <c r="DO63" s="150"/>
      <c r="DP63" s="150"/>
      <c r="DQ63" s="150"/>
      <c r="DR63" s="150"/>
      <c r="DS63" s="150"/>
      <c r="DT63" s="150"/>
      <c r="DU63" s="150"/>
      <c r="DV63" s="150"/>
      <c r="DW63" s="150"/>
      <c r="DX63" s="150"/>
      <c r="DY63" s="150"/>
      <c r="DZ63" s="150"/>
      <c r="EA63" s="150"/>
      <c r="EB63" s="150"/>
      <c r="EC63" s="150"/>
      <c r="ED63" s="150"/>
      <c r="EE63" s="150"/>
      <c r="EF63" s="150"/>
      <c r="EG63" s="150"/>
      <c r="EH63" s="150"/>
      <c r="EI63" s="150"/>
      <c r="EJ63" s="150"/>
      <c r="EK63" s="150"/>
      <c r="EL63" s="150"/>
      <c r="EM63" s="150"/>
      <c r="EN63" s="150"/>
      <c r="EO63" s="150"/>
      <c r="EP63" s="150"/>
      <c r="EQ63" s="150"/>
      <c r="ER63" s="150"/>
      <c r="ES63" s="150"/>
      <c r="ET63" s="150"/>
      <c r="EU63" s="150"/>
      <c r="EV63" s="150"/>
      <c r="EW63" s="150"/>
      <c r="EX63" s="150"/>
      <c r="EY63" s="150"/>
      <c r="EZ63" s="150"/>
      <c r="FA63" s="150"/>
      <c r="FB63" s="150"/>
      <c r="FC63" s="150"/>
      <c r="FD63" s="150"/>
      <c r="FE63" s="150"/>
      <c r="FF63" s="150"/>
      <c r="FG63" s="150"/>
      <c r="FH63" s="150"/>
      <c r="FI63" s="150"/>
      <c r="FJ63" s="150"/>
      <c r="FK63" s="150"/>
      <c r="FL63" s="150"/>
      <c r="FM63" s="150"/>
      <c r="FN63" s="150"/>
      <c r="FO63" s="150"/>
      <c r="FP63" s="150"/>
      <c r="FQ63" s="150"/>
      <c r="FR63" s="150"/>
      <c r="FS63" s="150"/>
      <c r="FT63" s="150"/>
      <c r="FU63" s="150"/>
      <c r="FV63" s="150"/>
      <c r="FW63" s="150"/>
      <c r="FX63" s="150"/>
      <c r="FY63" s="150"/>
      <c r="FZ63" s="150"/>
      <c r="GA63" s="150"/>
      <c r="GB63" s="150"/>
      <c r="GC63" s="150"/>
      <c r="GD63" s="150"/>
      <c r="GE63" s="150"/>
      <c r="GF63" s="150"/>
      <c r="GG63" s="150"/>
      <c r="GH63" s="150"/>
      <c r="GI63" s="150"/>
      <c r="GJ63" s="150"/>
      <c r="GK63" s="150"/>
      <c r="GL63" s="150"/>
      <c r="GM63" s="150"/>
      <c r="GN63" s="150"/>
      <c r="GO63" s="150"/>
      <c r="GP63" s="150"/>
      <c r="GQ63" s="150"/>
      <c r="GR63" s="150"/>
      <c r="GS63" s="150"/>
      <c r="GT63" s="150"/>
      <c r="GU63" s="150"/>
      <c r="GV63" s="150"/>
      <c r="GW63" s="150"/>
      <c r="GX63" s="150"/>
      <c r="GY63" s="150"/>
      <c r="GZ63" s="150"/>
      <c r="HA63" s="150"/>
      <c r="HB63" s="150"/>
      <c r="HC63" s="150"/>
      <c r="HD63" s="150"/>
      <c r="HE63" s="150"/>
      <c r="HF63" s="150"/>
      <c r="HG63" s="150"/>
      <c r="HH63" s="150"/>
      <c r="HI63" s="150"/>
      <c r="HJ63" s="150"/>
      <c r="HK63" s="150"/>
      <c r="HL63" s="150"/>
      <c r="HM63" s="150"/>
      <c r="HN63" s="150"/>
      <c r="HO63" s="150"/>
      <c r="HP63" s="150"/>
      <c r="HQ63" s="150"/>
      <c r="HR63" s="150"/>
      <c r="HS63" s="150"/>
      <c r="HT63" s="150"/>
      <c r="HU63" s="150"/>
      <c r="HV63" s="150"/>
      <c r="HW63" s="150"/>
      <c r="HX63" s="150"/>
      <c r="HY63" s="150"/>
      <c r="HZ63" s="150"/>
      <c r="IA63" s="150"/>
      <c r="IB63" s="150"/>
      <c r="IC63" s="150"/>
      <c r="ID63" s="150"/>
      <c r="IE63" s="150"/>
      <c r="IF63" s="150"/>
      <c r="IG63" s="150"/>
      <c r="IH63" s="150"/>
      <c r="II63" s="150"/>
      <c r="IJ63" s="150"/>
      <c r="IK63" s="150"/>
      <c r="IL63" s="150"/>
      <c r="IM63" s="150"/>
      <c r="IN63" s="150"/>
      <c r="IO63" s="150"/>
      <c r="IP63" s="150"/>
      <c r="IQ63" s="150"/>
      <c r="IR63" s="150"/>
      <c r="IS63" s="150"/>
      <c r="IT63" s="150"/>
      <c r="IU63" s="150"/>
      <c r="IV63" s="150"/>
    </row>
    <row r="64" spans="1:256" ht="31.5" x14ac:dyDescent="0.25">
      <c r="A64" s="286" t="s">
        <v>588</v>
      </c>
      <c r="B64" s="158" t="s">
        <v>589</v>
      </c>
      <c r="C64" s="162"/>
      <c r="D64" s="162"/>
      <c r="E64" s="162"/>
      <c r="F64" s="162"/>
      <c r="G64" s="421"/>
      <c r="I64" s="124"/>
      <c r="J64" s="124"/>
    </row>
    <row r="65" spans="1:10" x14ac:dyDescent="0.25">
      <c r="A65" s="286" t="s">
        <v>590</v>
      </c>
      <c r="B65" s="158" t="s">
        <v>591</v>
      </c>
      <c r="C65" s="162"/>
      <c r="D65" s="162">
        <v>11663</v>
      </c>
      <c r="E65" s="162"/>
      <c r="F65" s="162">
        <v>76771</v>
      </c>
      <c r="G65" s="421">
        <f>F65/D65*100</f>
        <v>658.24401954900111</v>
      </c>
      <c r="I65" s="124"/>
      <c r="J65" s="124"/>
    </row>
    <row r="66" spans="1:10" x14ac:dyDescent="0.25">
      <c r="A66" s="286" t="s">
        <v>592</v>
      </c>
      <c r="B66" s="158" t="s">
        <v>593</v>
      </c>
      <c r="C66" s="162"/>
      <c r="D66" s="162"/>
      <c r="E66" s="162"/>
      <c r="F66" s="162"/>
      <c r="G66" s="421"/>
      <c r="I66" s="124"/>
      <c r="J66" s="124"/>
    </row>
    <row r="67" spans="1:10" x14ac:dyDescent="0.25">
      <c r="A67" s="420" t="s">
        <v>594</v>
      </c>
      <c r="B67" s="158" t="s">
        <v>595</v>
      </c>
      <c r="C67" s="160">
        <f>C63+C60+C56+C49+C44+C7</f>
        <v>489627971</v>
      </c>
      <c r="D67" s="160">
        <f>D63+D60+D56+D49+D44+D7</f>
        <v>462881185</v>
      </c>
      <c r="E67" s="160">
        <f>E63+E60+E56+E49+E44+E7</f>
        <v>511283138</v>
      </c>
      <c r="F67" s="160">
        <f>F63+F60+F56+F49+F44+F7</f>
        <v>496484801</v>
      </c>
      <c r="G67" s="421">
        <f>F67/D67*100</f>
        <v>107.25966340584787</v>
      </c>
      <c r="I67" s="124"/>
      <c r="J67" s="124"/>
    </row>
    <row r="68" spans="1:10" x14ac:dyDescent="0.25">
      <c r="A68" s="286"/>
      <c r="B68" s="157"/>
      <c r="C68" s="157"/>
      <c r="D68" s="157"/>
      <c r="E68" s="157"/>
      <c r="F68" s="157"/>
      <c r="G68" s="421"/>
      <c r="I68" s="124"/>
      <c r="J68" s="124"/>
    </row>
    <row r="69" spans="1:10" x14ac:dyDescent="0.25">
      <c r="A69" s="420" t="s">
        <v>596</v>
      </c>
      <c r="B69" s="166"/>
      <c r="C69" s="153"/>
      <c r="D69" s="153"/>
      <c r="E69" s="153"/>
      <c r="F69" s="153"/>
      <c r="G69" s="421"/>
      <c r="I69" s="124"/>
      <c r="J69" s="124"/>
    </row>
    <row r="70" spans="1:10" ht="30" customHeight="1" x14ac:dyDescent="0.25">
      <c r="A70" s="428" t="s">
        <v>597</v>
      </c>
      <c r="B70" s="166" t="s">
        <v>482</v>
      </c>
      <c r="C70" s="163">
        <v>8871016</v>
      </c>
      <c r="D70" s="163"/>
      <c r="E70" s="163">
        <f>2289606+39160+1553875+4988375+840797</f>
        <v>9711813</v>
      </c>
      <c r="F70" s="163"/>
      <c r="G70" s="421"/>
      <c r="H70" s="152"/>
      <c r="I70" s="124"/>
      <c r="J70" s="124"/>
    </row>
    <row r="71" spans="1:10" ht="31.5" x14ac:dyDescent="0.25">
      <c r="A71" s="428" t="s">
        <v>598</v>
      </c>
      <c r="B71" s="166" t="s">
        <v>485</v>
      </c>
      <c r="C71" s="163">
        <v>2250571</v>
      </c>
      <c r="D71" s="163"/>
      <c r="E71" s="163">
        <f>2159063+91508</f>
        <v>2250571</v>
      </c>
      <c r="F71" s="153"/>
      <c r="G71" s="421"/>
      <c r="I71" s="124"/>
      <c r="J71" s="124"/>
    </row>
    <row r="72" spans="1:10" ht="31.5" x14ac:dyDescent="0.25">
      <c r="A72" s="428" t="s">
        <v>599</v>
      </c>
      <c r="B72" s="166" t="s">
        <v>487</v>
      </c>
      <c r="C72" s="153">
        <v>0</v>
      </c>
      <c r="D72" s="153"/>
      <c r="E72" s="153">
        <v>0</v>
      </c>
      <c r="F72" s="153"/>
      <c r="G72" s="421"/>
      <c r="I72" s="124"/>
      <c r="J72" s="124"/>
    </row>
    <row r="73" spans="1:10" x14ac:dyDescent="0.25">
      <c r="A73" s="242" t="s">
        <v>600</v>
      </c>
      <c r="B73" s="154" t="s">
        <v>489</v>
      </c>
      <c r="C73" s="339">
        <v>0</v>
      </c>
      <c r="D73" s="339"/>
      <c r="E73" s="339">
        <v>0</v>
      </c>
      <c r="F73" s="339"/>
      <c r="G73" s="421"/>
      <c r="I73" s="124"/>
      <c r="J73" s="124"/>
    </row>
    <row r="74" spans="1:10" ht="31.5" x14ac:dyDescent="0.25">
      <c r="A74" s="242" t="s">
        <v>601</v>
      </c>
      <c r="B74" s="154" t="s">
        <v>491</v>
      </c>
      <c r="C74" s="339">
        <v>0</v>
      </c>
      <c r="D74" s="339"/>
      <c r="E74" s="339">
        <v>0</v>
      </c>
      <c r="F74" s="339"/>
      <c r="G74" s="421"/>
      <c r="I74" s="124"/>
      <c r="J74" s="124"/>
    </row>
    <row r="75" spans="1:10" x14ac:dyDescent="0.25">
      <c r="A75" s="242" t="s">
        <v>602</v>
      </c>
      <c r="B75" s="154" t="s">
        <v>493</v>
      </c>
      <c r="C75" s="339">
        <v>0</v>
      </c>
      <c r="D75" s="339"/>
      <c r="E75" s="339">
        <v>0</v>
      </c>
      <c r="F75" s="339"/>
      <c r="G75" s="421"/>
      <c r="I75" s="124"/>
      <c r="J75" s="124"/>
    </row>
    <row r="76" spans="1:10" x14ac:dyDescent="0.25">
      <c r="A76" s="242" t="s">
        <v>603</v>
      </c>
      <c r="B76" s="154" t="s">
        <v>495</v>
      </c>
      <c r="C76" s="339">
        <v>0</v>
      </c>
      <c r="D76" s="339"/>
      <c r="E76" s="339">
        <v>0</v>
      </c>
      <c r="F76" s="339"/>
      <c r="G76" s="421"/>
      <c r="I76" s="124"/>
      <c r="J76" s="124"/>
    </row>
    <row r="77" spans="1:10" x14ac:dyDescent="0.25">
      <c r="A77" s="242" t="s">
        <v>604</v>
      </c>
      <c r="B77" s="154" t="s">
        <v>605</v>
      </c>
      <c r="C77" s="163">
        <v>0</v>
      </c>
      <c r="D77" s="163"/>
      <c r="E77" s="163">
        <v>0</v>
      </c>
      <c r="F77" s="339"/>
      <c r="G77" s="421"/>
      <c r="I77" s="124"/>
      <c r="J77" s="124"/>
    </row>
    <row r="78" spans="1:10" ht="31.5" x14ac:dyDescent="0.25">
      <c r="A78" s="242" t="s">
        <v>606</v>
      </c>
      <c r="B78" s="154" t="s">
        <v>607</v>
      </c>
      <c r="C78" s="339">
        <v>0</v>
      </c>
      <c r="D78" s="339"/>
      <c r="E78" s="339">
        <v>0</v>
      </c>
      <c r="F78" s="339"/>
      <c r="G78" s="421"/>
      <c r="H78" s="152"/>
      <c r="I78" s="124"/>
      <c r="J78" s="124"/>
    </row>
    <row r="79" spans="1:10" x14ac:dyDescent="0.25">
      <c r="A79" s="242" t="s">
        <v>608</v>
      </c>
      <c r="B79" s="154" t="s">
        <v>390</v>
      </c>
      <c r="C79" s="339">
        <v>0</v>
      </c>
      <c r="D79" s="339"/>
      <c r="E79" s="339">
        <v>0</v>
      </c>
      <c r="F79" s="339"/>
      <c r="G79" s="421"/>
      <c r="I79" s="124"/>
      <c r="J79" s="124"/>
    </row>
    <row r="80" spans="1:10" x14ac:dyDescent="0.25">
      <c r="A80" s="242" t="s">
        <v>609</v>
      </c>
      <c r="B80" s="154" t="s">
        <v>391</v>
      </c>
      <c r="C80" s="339"/>
      <c r="D80" s="339"/>
      <c r="E80" s="339"/>
      <c r="F80" s="339"/>
      <c r="G80" s="421"/>
      <c r="I80" s="124"/>
      <c r="J80" s="124"/>
    </row>
    <row r="103" spans="1:1" x14ac:dyDescent="0.25">
      <c r="A103" s="151" t="s">
        <v>610</v>
      </c>
    </row>
  </sheetData>
  <mergeCells count="6">
    <mergeCell ref="A2:G2"/>
    <mergeCell ref="C3:D3"/>
    <mergeCell ref="E3:F3"/>
    <mergeCell ref="G3:G5"/>
    <mergeCell ref="C5:D5"/>
    <mergeCell ref="E5:F5"/>
  </mergeCells>
  <printOptions horizontalCentered="1"/>
  <pageMargins left="0.31496062992125984" right="0.31496062992125984" top="0.74803149606299213" bottom="0.74803149606299213" header="0.31496062992125984" footer="0.31496062992125984"/>
  <pageSetup paperSize="8" scale="53" orientation="portrait" r:id="rId1"/>
  <headerFooter>
    <oddHeader>&amp;L&amp;"Times New Roman,Normál"&amp;12Vászoly Község Önkormányzata &amp;C&amp;"Times New Roman,Normál"&amp;12 15.a. melléklet
az önkormányzat 2018. évi költségvetési gazdálkodási beszámolójáról szóló
4/2019. (V. 29.) önkormányzati rendeletéhez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U41"/>
  <sheetViews>
    <sheetView view="pageLayout" zoomScaleNormal="100" workbookViewId="0">
      <selection sqref="A1:G1"/>
    </sheetView>
  </sheetViews>
  <sheetFormatPr defaultRowHeight="15.75" x14ac:dyDescent="0.25"/>
  <cols>
    <col min="1" max="1" width="58.140625" style="106" customWidth="1"/>
    <col min="2" max="3" width="8.7109375" style="106" customWidth="1"/>
    <col min="4" max="4" width="14.85546875" style="124" bestFit="1" customWidth="1"/>
    <col min="5" max="5" width="12.5703125" style="124" customWidth="1"/>
    <col min="6" max="6" width="14.85546875" style="124" bestFit="1" customWidth="1"/>
    <col min="7" max="7" width="9.28515625" style="156" customWidth="1"/>
    <col min="8" max="256" width="9.140625" style="106"/>
    <col min="257" max="257" width="58.140625" style="106" customWidth="1"/>
    <col min="258" max="259" width="8.7109375" style="106" customWidth="1"/>
    <col min="260" max="260" width="12.5703125" style="106" bestFit="1" customWidth="1"/>
    <col min="261" max="261" width="12.5703125" style="106" customWidth="1"/>
    <col min="262" max="262" width="12.28515625" style="106" bestFit="1" customWidth="1"/>
    <col min="263" max="263" width="9.28515625" style="106" customWidth="1"/>
    <col min="264" max="512" width="9.140625" style="106"/>
    <col min="513" max="513" width="58.140625" style="106" customWidth="1"/>
    <col min="514" max="515" width="8.7109375" style="106" customWidth="1"/>
    <col min="516" max="516" width="12.5703125" style="106" bestFit="1" customWidth="1"/>
    <col min="517" max="517" width="12.5703125" style="106" customWidth="1"/>
    <col min="518" max="518" width="12.28515625" style="106" bestFit="1" customWidth="1"/>
    <col min="519" max="519" width="9.28515625" style="106" customWidth="1"/>
    <col min="520" max="768" width="9.140625" style="106"/>
    <col min="769" max="769" width="58.140625" style="106" customWidth="1"/>
    <col min="770" max="771" width="8.7109375" style="106" customWidth="1"/>
    <col min="772" max="772" width="12.5703125" style="106" bestFit="1" customWidth="1"/>
    <col min="773" max="773" width="12.5703125" style="106" customWidth="1"/>
    <col min="774" max="774" width="12.28515625" style="106" bestFit="1" customWidth="1"/>
    <col min="775" max="775" width="9.28515625" style="106" customWidth="1"/>
    <col min="776" max="1024" width="9.140625" style="106"/>
    <col min="1025" max="1025" width="58.140625" style="106" customWidth="1"/>
    <col min="1026" max="1027" width="8.7109375" style="106" customWidth="1"/>
    <col min="1028" max="1028" width="12.5703125" style="106" bestFit="1" customWidth="1"/>
    <col min="1029" max="1029" width="12.5703125" style="106" customWidth="1"/>
    <col min="1030" max="1030" width="12.28515625" style="106" bestFit="1" customWidth="1"/>
    <col min="1031" max="1031" width="9.28515625" style="106" customWidth="1"/>
    <col min="1032" max="1280" width="9.140625" style="106"/>
    <col min="1281" max="1281" width="58.140625" style="106" customWidth="1"/>
    <col min="1282" max="1283" width="8.7109375" style="106" customWidth="1"/>
    <col min="1284" max="1284" width="12.5703125" style="106" bestFit="1" customWidth="1"/>
    <col min="1285" max="1285" width="12.5703125" style="106" customWidth="1"/>
    <col min="1286" max="1286" width="12.28515625" style="106" bestFit="1" customWidth="1"/>
    <col min="1287" max="1287" width="9.28515625" style="106" customWidth="1"/>
    <col min="1288" max="1536" width="9.140625" style="106"/>
    <col min="1537" max="1537" width="58.140625" style="106" customWidth="1"/>
    <col min="1538" max="1539" width="8.7109375" style="106" customWidth="1"/>
    <col min="1540" max="1540" width="12.5703125" style="106" bestFit="1" customWidth="1"/>
    <col min="1541" max="1541" width="12.5703125" style="106" customWidth="1"/>
    <col min="1542" max="1542" width="12.28515625" style="106" bestFit="1" customWidth="1"/>
    <col min="1543" max="1543" width="9.28515625" style="106" customWidth="1"/>
    <col min="1544" max="1792" width="9.140625" style="106"/>
    <col min="1793" max="1793" width="58.140625" style="106" customWidth="1"/>
    <col min="1794" max="1795" width="8.7109375" style="106" customWidth="1"/>
    <col min="1796" max="1796" width="12.5703125" style="106" bestFit="1" customWidth="1"/>
    <col min="1797" max="1797" width="12.5703125" style="106" customWidth="1"/>
    <col min="1798" max="1798" width="12.28515625" style="106" bestFit="1" customWidth="1"/>
    <col min="1799" max="1799" width="9.28515625" style="106" customWidth="1"/>
    <col min="1800" max="2048" width="9.140625" style="106"/>
    <col min="2049" max="2049" width="58.140625" style="106" customWidth="1"/>
    <col min="2050" max="2051" width="8.7109375" style="106" customWidth="1"/>
    <col min="2052" max="2052" width="12.5703125" style="106" bestFit="1" customWidth="1"/>
    <col min="2053" max="2053" width="12.5703125" style="106" customWidth="1"/>
    <col min="2054" max="2054" width="12.28515625" style="106" bestFit="1" customWidth="1"/>
    <col min="2055" max="2055" width="9.28515625" style="106" customWidth="1"/>
    <col min="2056" max="2304" width="9.140625" style="106"/>
    <col min="2305" max="2305" width="58.140625" style="106" customWidth="1"/>
    <col min="2306" max="2307" width="8.7109375" style="106" customWidth="1"/>
    <col min="2308" max="2308" width="12.5703125" style="106" bestFit="1" customWidth="1"/>
    <col min="2309" max="2309" width="12.5703125" style="106" customWidth="1"/>
    <col min="2310" max="2310" width="12.28515625" style="106" bestFit="1" customWidth="1"/>
    <col min="2311" max="2311" width="9.28515625" style="106" customWidth="1"/>
    <col min="2312" max="2560" width="9.140625" style="106"/>
    <col min="2561" max="2561" width="58.140625" style="106" customWidth="1"/>
    <col min="2562" max="2563" width="8.7109375" style="106" customWidth="1"/>
    <col min="2564" max="2564" width="12.5703125" style="106" bestFit="1" customWidth="1"/>
    <col min="2565" max="2565" width="12.5703125" style="106" customWidth="1"/>
    <col min="2566" max="2566" width="12.28515625" style="106" bestFit="1" customWidth="1"/>
    <col min="2567" max="2567" width="9.28515625" style="106" customWidth="1"/>
    <col min="2568" max="2816" width="9.140625" style="106"/>
    <col min="2817" max="2817" width="58.140625" style="106" customWidth="1"/>
    <col min="2818" max="2819" width="8.7109375" style="106" customWidth="1"/>
    <col min="2820" max="2820" width="12.5703125" style="106" bestFit="1" customWidth="1"/>
    <col min="2821" max="2821" width="12.5703125" style="106" customWidth="1"/>
    <col min="2822" max="2822" width="12.28515625" style="106" bestFit="1" customWidth="1"/>
    <col min="2823" max="2823" width="9.28515625" style="106" customWidth="1"/>
    <col min="2824" max="3072" width="9.140625" style="106"/>
    <col min="3073" max="3073" width="58.140625" style="106" customWidth="1"/>
    <col min="3074" max="3075" width="8.7109375" style="106" customWidth="1"/>
    <col min="3076" max="3076" width="12.5703125" style="106" bestFit="1" customWidth="1"/>
    <col min="3077" max="3077" width="12.5703125" style="106" customWidth="1"/>
    <col min="3078" max="3078" width="12.28515625" style="106" bestFit="1" customWidth="1"/>
    <col min="3079" max="3079" width="9.28515625" style="106" customWidth="1"/>
    <col min="3080" max="3328" width="9.140625" style="106"/>
    <col min="3329" max="3329" width="58.140625" style="106" customWidth="1"/>
    <col min="3330" max="3331" width="8.7109375" style="106" customWidth="1"/>
    <col min="3332" max="3332" width="12.5703125" style="106" bestFit="1" customWidth="1"/>
    <col min="3333" max="3333" width="12.5703125" style="106" customWidth="1"/>
    <col min="3334" max="3334" width="12.28515625" style="106" bestFit="1" customWidth="1"/>
    <col min="3335" max="3335" width="9.28515625" style="106" customWidth="1"/>
    <col min="3336" max="3584" width="9.140625" style="106"/>
    <col min="3585" max="3585" width="58.140625" style="106" customWidth="1"/>
    <col min="3586" max="3587" width="8.7109375" style="106" customWidth="1"/>
    <col min="3588" max="3588" width="12.5703125" style="106" bestFit="1" customWidth="1"/>
    <col min="3589" max="3589" width="12.5703125" style="106" customWidth="1"/>
    <col min="3590" max="3590" width="12.28515625" style="106" bestFit="1" customWidth="1"/>
    <col min="3591" max="3591" width="9.28515625" style="106" customWidth="1"/>
    <col min="3592" max="3840" width="9.140625" style="106"/>
    <col min="3841" max="3841" width="58.140625" style="106" customWidth="1"/>
    <col min="3842" max="3843" width="8.7109375" style="106" customWidth="1"/>
    <col min="3844" max="3844" width="12.5703125" style="106" bestFit="1" customWidth="1"/>
    <col min="3845" max="3845" width="12.5703125" style="106" customWidth="1"/>
    <col min="3846" max="3846" width="12.28515625" style="106" bestFit="1" customWidth="1"/>
    <col min="3847" max="3847" width="9.28515625" style="106" customWidth="1"/>
    <col min="3848" max="4096" width="9.140625" style="106"/>
    <col min="4097" max="4097" width="58.140625" style="106" customWidth="1"/>
    <col min="4098" max="4099" width="8.7109375" style="106" customWidth="1"/>
    <col min="4100" max="4100" width="12.5703125" style="106" bestFit="1" customWidth="1"/>
    <col min="4101" max="4101" width="12.5703125" style="106" customWidth="1"/>
    <col min="4102" max="4102" width="12.28515625" style="106" bestFit="1" customWidth="1"/>
    <col min="4103" max="4103" width="9.28515625" style="106" customWidth="1"/>
    <col min="4104" max="4352" width="9.140625" style="106"/>
    <col min="4353" max="4353" width="58.140625" style="106" customWidth="1"/>
    <col min="4354" max="4355" width="8.7109375" style="106" customWidth="1"/>
    <col min="4356" max="4356" width="12.5703125" style="106" bestFit="1" customWidth="1"/>
    <col min="4357" max="4357" width="12.5703125" style="106" customWidth="1"/>
    <col min="4358" max="4358" width="12.28515625" style="106" bestFit="1" customWidth="1"/>
    <col min="4359" max="4359" width="9.28515625" style="106" customWidth="1"/>
    <col min="4360" max="4608" width="9.140625" style="106"/>
    <col min="4609" max="4609" width="58.140625" style="106" customWidth="1"/>
    <col min="4610" max="4611" width="8.7109375" style="106" customWidth="1"/>
    <col min="4612" max="4612" width="12.5703125" style="106" bestFit="1" customWidth="1"/>
    <col min="4613" max="4613" width="12.5703125" style="106" customWidth="1"/>
    <col min="4614" max="4614" width="12.28515625" style="106" bestFit="1" customWidth="1"/>
    <col min="4615" max="4615" width="9.28515625" style="106" customWidth="1"/>
    <col min="4616" max="4864" width="9.140625" style="106"/>
    <col min="4865" max="4865" width="58.140625" style="106" customWidth="1"/>
    <col min="4866" max="4867" width="8.7109375" style="106" customWidth="1"/>
    <col min="4868" max="4868" width="12.5703125" style="106" bestFit="1" customWidth="1"/>
    <col min="4869" max="4869" width="12.5703125" style="106" customWidth="1"/>
    <col min="4870" max="4870" width="12.28515625" style="106" bestFit="1" customWidth="1"/>
    <col min="4871" max="4871" width="9.28515625" style="106" customWidth="1"/>
    <col min="4872" max="5120" width="9.140625" style="106"/>
    <col min="5121" max="5121" width="58.140625" style="106" customWidth="1"/>
    <col min="5122" max="5123" width="8.7109375" style="106" customWidth="1"/>
    <col min="5124" max="5124" width="12.5703125" style="106" bestFit="1" customWidth="1"/>
    <col min="5125" max="5125" width="12.5703125" style="106" customWidth="1"/>
    <col min="5126" max="5126" width="12.28515625" style="106" bestFit="1" customWidth="1"/>
    <col min="5127" max="5127" width="9.28515625" style="106" customWidth="1"/>
    <col min="5128" max="5376" width="9.140625" style="106"/>
    <col min="5377" max="5377" width="58.140625" style="106" customWidth="1"/>
    <col min="5378" max="5379" width="8.7109375" style="106" customWidth="1"/>
    <col min="5380" max="5380" width="12.5703125" style="106" bestFit="1" customWidth="1"/>
    <col min="5381" max="5381" width="12.5703125" style="106" customWidth="1"/>
    <col min="5382" max="5382" width="12.28515625" style="106" bestFit="1" customWidth="1"/>
    <col min="5383" max="5383" width="9.28515625" style="106" customWidth="1"/>
    <col min="5384" max="5632" width="9.140625" style="106"/>
    <col min="5633" max="5633" width="58.140625" style="106" customWidth="1"/>
    <col min="5634" max="5635" width="8.7109375" style="106" customWidth="1"/>
    <col min="5636" max="5636" width="12.5703125" style="106" bestFit="1" customWidth="1"/>
    <col min="5637" max="5637" width="12.5703125" style="106" customWidth="1"/>
    <col min="5638" max="5638" width="12.28515625" style="106" bestFit="1" customWidth="1"/>
    <col min="5639" max="5639" width="9.28515625" style="106" customWidth="1"/>
    <col min="5640" max="5888" width="9.140625" style="106"/>
    <col min="5889" max="5889" width="58.140625" style="106" customWidth="1"/>
    <col min="5890" max="5891" width="8.7109375" style="106" customWidth="1"/>
    <col min="5892" max="5892" width="12.5703125" style="106" bestFit="1" customWidth="1"/>
    <col min="5893" max="5893" width="12.5703125" style="106" customWidth="1"/>
    <col min="5894" max="5894" width="12.28515625" style="106" bestFit="1" customWidth="1"/>
    <col min="5895" max="5895" width="9.28515625" style="106" customWidth="1"/>
    <col min="5896" max="6144" width="9.140625" style="106"/>
    <col min="6145" max="6145" width="58.140625" style="106" customWidth="1"/>
    <col min="6146" max="6147" width="8.7109375" style="106" customWidth="1"/>
    <col min="6148" max="6148" width="12.5703125" style="106" bestFit="1" customWidth="1"/>
    <col min="6149" max="6149" width="12.5703125" style="106" customWidth="1"/>
    <col min="6150" max="6150" width="12.28515625" style="106" bestFit="1" customWidth="1"/>
    <col min="6151" max="6151" width="9.28515625" style="106" customWidth="1"/>
    <col min="6152" max="6400" width="9.140625" style="106"/>
    <col min="6401" max="6401" width="58.140625" style="106" customWidth="1"/>
    <col min="6402" max="6403" width="8.7109375" style="106" customWidth="1"/>
    <col min="6404" max="6404" width="12.5703125" style="106" bestFit="1" customWidth="1"/>
    <col min="6405" max="6405" width="12.5703125" style="106" customWidth="1"/>
    <col min="6406" max="6406" width="12.28515625" style="106" bestFit="1" customWidth="1"/>
    <col min="6407" max="6407" width="9.28515625" style="106" customWidth="1"/>
    <col min="6408" max="6656" width="9.140625" style="106"/>
    <col min="6657" max="6657" width="58.140625" style="106" customWidth="1"/>
    <col min="6658" max="6659" width="8.7109375" style="106" customWidth="1"/>
    <col min="6660" max="6660" width="12.5703125" style="106" bestFit="1" customWidth="1"/>
    <col min="6661" max="6661" width="12.5703125" style="106" customWidth="1"/>
    <col min="6662" max="6662" width="12.28515625" style="106" bestFit="1" customWidth="1"/>
    <col min="6663" max="6663" width="9.28515625" style="106" customWidth="1"/>
    <col min="6664" max="6912" width="9.140625" style="106"/>
    <col min="6913" max="6913" width="58.140625" style="106" customWidth="1"/>
    <col min="6914" max="6915" width="8.7109375" style="106" customWidth="1"/>
    <col min="6916" max="6916" width="12.5703125" style="106" bestFit="1" customWidth="1"/>
    <col min="6917" max="6917" width="12.5703125" style="106" customWidth="1"/>
    <col min="6918" max="6918" width="12.28515625" style="106" bestFit="1" customWidth="1"/>
    <col min="6919" max="6919" width="9.28515625" style="106" customWidth="1"/>
    <col min="6920" max="7168" width="9.140625" style="106"/>
    <col min="7169" max="7169" width="58.140625" style="106" customWidth="1"/>
    <col min="7170" max="7171" width="8.7109375" style="106" customWidth="1"/>
    <col min="7172" max="7172" width="12.5703125" style="106" bestFit="1" customWidth="1"/>
    <col min="7173" max="7173" width="12.5703125" style="106" customWidth="1"/>
    <col min="7174" max="7174" width="12.28515625" style="106" bestFit="1" customWidth="1"/>
    <col min="7175" max="7175" width="9.28515625" style="106" customWidth="1"/>
    <col min="7176" max="7424" width="9.140625" style="106"/>
    <col min="7425" max="7425" width="58.140625" style="106" customWidth="1"/>
    <col min="7426" max="7427" width="8.7109375" style="106" customWidth="1"/>
    <col min="7428" max="7428" width="12.5703125" style="106" bestFit="1" customWidth="1"/>
    <col min="7429" max="7429" width="12.5703125" style="106" customWidth="1"/>
    <col min="7430" max="7430" width="12.28515625" style="106" bestFit="1" customWidth="1"/>
    <col min="7431" max="7431" width="9.28515625" style="106" customWidth="1"/>
    <col min="7432" max="7680" width="9.140625" style="106"/>
    <col min="7681" max="7681" width="58.140625" style="106" customWidth="1"/>
    <col min="7682" max="7683" width="8.7109375" style="106" customWidth="1"/>
    <col min="7684" max="7684" width="12.5703125" style="106" bestFit="1" customWidth="1"/>
    <col min="7685" max="7685" width="12.5703125" style="106" customWidth="1"/>
    <col min="7686" max="7686" width="12.28515625" style="106" bestFit="1" customWidth="1"/>
    <col min="7687" max="7687" width="9.28515625" style="106" customWidth="1"/>
    <col min="7688" max="7936" width="9.140625" style="106"/>
    <col min="7937" max="7937" width="58.140625" style="106" customWidth="1"/>
    <col min="7938" max="7939" width="8.7109375" style="106" customWidth="1"/>
    <col min="7940" max="7940" width="12.5703125" style="106" bestFit="1" customWidth="1"/>
    <col min="7941" max="7941" width="12.5703125" style="106" customWidth="1"/>
    <col min="7942" max="7942" width="12.28515625" style="106" bestFit="1" customWidth="1"/>
    <col min="7943" max="7943" width="9.28515625" style="106" customWidth="1"/>
    <col min="7944" max="8192" width="9.140625" style="106"/>
    <col min="8193" max="8193" width="58.140625" style="106" customWidth="1"/>
    <col min="8194" max="8195" width="8.7109375" style="106" customWidth="1"/>
    <col min="8196" max="8196" width="12.5703125" style="106" bestFit="1" customWidth="1"/>
    <col min="8197" max="8197" width="12.5703125" style="106" customWidth="1"/>
    <col min="8198" max="8198" width="12.28515625" style="106" bestFit="1" customWidth="1"/>
    <col min="8199" max="8199" width="9.28515625" style="106" customWidth="1"/>
    <col min="8200" max="8448" width="9.140625" style="106"/>
    <col min="8449" max="8449" width="58.140625" style="106" customWidth="1"/>
    <col min="8450" max="8451" width="8.7109375" style="106" customWidth="1"/>
    <col min="8452" max="8452" width="12.5703125" style="106" bestFit="1" customWidth="1"/>
    <col min="8453" max="8453" width="12.5703125" style="106" customWidth="1"/>
    <col min="8454" max="8454" width="12.28515625" style="106" bestFit="1" customWidth="1"/>
    <col min="8455" max="8455" width="9.28515625" style="106" customWidth="1"/>
    <col min="8456" max="8704" width="9.140625" style="106"/>
    <col min="8705" max="8705" width="58.140625" style="106" customWidth="1"/>
    <col min="8706" max="8707" width="8.7109375" style="106" customWidth="1"/>
    <col min="8708" max="8708" width="12.5703125" style="106" bestFit="1" customWidth="1"/>
    <col min="8709" max="8709" width="12.5703125" style="106" customWidth="1"/>
    <col min="8710" max="8710" width="12.28515625" style="106" bestFit="1" customWidth="1"/>
    <col min="8711" max="8711" width="9.28515625" style="106" customWidth="1"/>
    <col min="8712" max="8960" width="9.140625" style="106"/>
    <col min="8961" max="8961" width="58.140625" style="106" customWidth="1"/>
    <col min="8962" max="8963" width="8.7109375" style="106" customWidth="1"/>
    <col min="8964" max="8964" width="12.5703125" style="106" bestFit="1" customWidth="1"/>
    <col min="8965" max="8965" width="12.5703125" style="106" customWidth="1"/>
    <col min="8966" max="8966" width="12.28515625" style="106" bestFit="1" customWidth="1"/>
    <col min="8967" max="8967" width="9.28515625" style="106" customWidth="1"/>
    <col min="8968" max="9216" width="9.140625" style="106"/>
    <col min="9217" max="9217" width="58.140625" style="106" customWidth="1"/>
    <col min="9218" max="9219" width="8.7109375" style="106" customWidth="1"/>
    <col min="9220" max="9220" width="12.5703125" style="106" bestFit="1" customWidth="1"/>
    <col min="9221" max="9221" width="12.5703125" style="106" customWidth="1"/>
    <col min="9222" max="9222" width="12.28515625" style="106" bestFit="1" customWidth="1"/>
    <col min="9223" max="9223" width="9.28515625" style="106" customWidth="1"/>
    <col min="9224" max="9472" width="9.140625" style="106"/>
    <col min="9473" max="9473" width="58.140625" style="106" customWidth="1"/>
    <col min="9474" max="9475" width="8.7109375" style="106" customWidth="1"/>
    <col min="9476" max="9476" width="12.5703125" style="106" bestFit="1" customWidth="1"/>
    <col min="9477" max="9477" width="12.5703125" style="106" customWidth="1"/>
    <col min="9478" max="9478" width="12.28515625" style="106" bestFit="1" customWidth="1"/>
    <col min="9479" max="9479" width="9.28515625" style="106" customWidth="1"/>
    <col min="9480" max="9728" width="9.140625" style="106"/>
    <col min="9729" max="9729" width="58.140625" style="106" customWidth="1"/>
    <col min="9730" max="9731" width="8.7109375" style="106" customWidth="1"/>
    <col min="9732" max="9732" width="12.5703125" style="106" bestFit="1" customWidth="1"/>
    <col min="9733" max="9733" width="12.5703125" style="106" customWidth="1"/>
    <col min="9734" max="9734" width="12.28515625" style="106" bestFit="1" customWidth="1"/>
    <col min="9735" max="9735" width="9.28515625" style="106" customWidth="1"/>
    <col min="9736" max="9984" width="9.140625" style="106"/>
    <col min="9985" max="9985" width="58.140625" style="106" customWidth="1"/>
    <col min="9986" max="9987" width="8.7109375" style="106" customWidth="1"/>
    <col min="9988" max="9988" width="12.5703125" style="106" bestFit="1" customWidth="1"/>
    <col min="9989" max="9989" width="12.5703125" style="106" customWidth="1"/>
    <col min="9990" max="9990" width="12.28515625" style="106" bestFit="1" customWidth="1"/>
    <col min="9991" max="9991" width="9.28515625" style="106" customWidth="1"/>
    <col min="9992" max="10240" width="9.140625" style="106"/>
    <col min="10241" max="10241" width="58.140625" style="106" customWidth="1"/>
    <col min="10242" max="10243" width="8.7109375" style="106" customWidth="1"/>
    <col min="10244" max="10244" width="12.5703125" style="106" bestFit="1" customWidth="1"/>
    <col min="10245" max="10245" width="12.5703125" style="106" customWidth="1"/>
    <col min="10246" max="10246" width="12.28515625" style="106" bestFit="1" customWidth="1"/>
    <col min="10247" max="10247" width="9.28515625" style="106" customWidth="1"/>
    <col min="10248" max="10496" width="9.140625" style="106"/>
    <col min="10497" max="10497" width="58.140625" style="106" customWidth="1"/>
    <col min="10498" max="10499" width="8.7109375" style="106" customWidth="1"/>
    <col min="10500" max="10500" width="12.5703125" style="106" bestFit="1" customWidth="1"/>
    <col min="10501" max="10501" width="12.5703125" style="106" customWidth="1"/>
    <col min="10502" max="10502" width="12.28515625" style="106" bestFit="1" customWidth="1"/>
    <col min="10503" max="10503" width="9.28515625" style="106" customWidth="1"/>
    <col min="10504" max="10752" width="9.140625" style="106"/>
    <col min="10753" max="10753" width="58.140625" style="106" customWidth="1"/>
    <col min="10754" max="10755" width="8.7109375" style="106" customWidth="1"/>
    <col min="10756" max="10756" width="12.5703125" style="106" bestFit="1" customWidth="1"/>
    <col min="10757" max="10757" width="12.5703125" style="106" customWidth="1"/>
    <col min="10758" max="10758" width="12.28515625" style="106" bestFit="1" customWidth="1"/>
    <col min="10759" max="10759" width="9.28515625" style="106" customWidth="1"/>
    <col min="10760" max="11008" width="9.140625" style="106"/>
    <col min="11009" max="11009" width="58.140625" style="106" customWidth="1"/>
    <col min="11010" max="11011" width="8.7109375" style="106" customWidth="1"/>
    <col min="11012" max="11012" width="12.5703125" style="106" bestFit="1" customWidth="1"/>
    <col min="11013" max="11013" width="12.5703125" style="106" customWidth="1"/>
    <col min="11014" max="11014" width="12.28515625" style="106" bestFit="1" customWidth="1"/>
    <col min="11015" max="11015" width="9.28515625" style="106" customWidth="1"/>
    <col min="11016" max="11264" width="9.140625" style="106"/>
    <col min="11265" max="11265" width="58.140625" style="106" customWidth="1"/>
    <col min="11266" max="11267" width="8.7109375" style="106" customWidth="1"/>
    <col min="11268" max="11268" width="12.5703125" style="106" bestFit="1" customWidth="1"/>
    <col min="11269" max="11269" width="12.5703125" style="106" customWidth="1"/>
    <col min="11270" max="11270" width="12.28515625" style="106" bestFit="1" customWidth="1"/>
    <col min="11271" max="11271" width="9.28515625" style="106" customWidth="1"/>
    <col min="11272" max="11520" width="9.140625" style="106"/>
    <col min="11521" max="11521" width="58.140625" style="106" customWidth="1"/>
    <col min="11522" max="11523" width="8.7109375" style="106" customWidth="1"/>
    <col min="11524" max="11524" width="12.5703125" style="106" bestFit="1" customWidth="1"/>
    <col min="11525" max="11525" width="12.5703125" style="106" customWidth="1"/>
    <col min="11526" max="11526" width="12.28515625" style="106" bestFit="1" customWidth="1"/>
    <col min="11527" max="11527" width="9.28515625" style="106" customWidth="1"/>
    <col min="11528" max="11776" width="9.140625" style="106"/>
    <col min="11777" max="11777" width="58.140625" style="106" customWidth="1"/>
    <col min="11778" max="11779" width="8.7109375" style="106" customWidth="1"/>
    <col min="11780" max="11780" width="12.5703125" style="106" bestFit="1" customWidth="1"/>
    <col min="11781" max="11781" width="12.5703125" style="106" customWidth="1"/>
    <col min="11782" max="11782" width="12.28515625" style="106" bestFit="1" customWidth="1"/>
    <col min="11783" max="11783" width="9.28515625" style="106" customWidth="1"/>
    <col min="11784" max="12032" width="9.140625" style="106"/>
    <col min="12033" max="12033" width="58.140625" style="106" customWidth="1"/>
    <col min="12034" max="12035" width="8.7109375" style="106" customWidth="1"/>
    <col min="12036" max="12036" width="12.5703125" style="106" bestFit="1" customWidth="1"/>
    <col min="12037" max="12037" width="12.5703125" style="106" customWidth="1"/>
    <col min="12038" max="12038" width="12.28515625" style="106" bestFit="1" customWidth="1"/>
    <col min="12039" max="12039" width="9.28515625" style="106" customWidth="1"/>
    <col min="12040" max="12288" width="9.140625" style="106"/>
    <col min="12289" max="12289" width="58.140625" style="106" customWidth="1"/>
    <col min="12290" max="12291" width="8.7109375" style="106" customWidth="1"/>
    <col min="12292" max="12292" width="12.5703125" style="106" bestFit="1" customWidth="1"/>
    <col min="12293" max="12293" width="12.5703125" style="106" customWidth="1"/>
    <col min="12294" max="12294" width="12.28515625" style="106" bestFit="1" customWidth="1"/>
    <col min="12295" max="12295" width="9.28515625" style="106" customWidth="1"/>
    <col min="12296" max="12544" width="9.140625" style="106"/>
    <col min="12545" max="12545" width="58.140625" style="106" customWidth="1"/>
    <col min="12546" max="12547" width="8.7109375" style="106" customWidth="1"/>
    <col min="12548" max="12548" width="12.5703125" style="106" bestFit="1" customWidth="1"/>
    <col min="12549" max="12549" width="12.5703125" style="106" customWidth="1"/>
    <col min="12550" max="12550" width="12.28515625" style="106" bestFit="1" customWidth="1"/>
    <col min="12551" max="12551" width="9.28515625" style="106" customWidth="1"/>
    <col min="12552" max="12800" width="9.140625" style="106"/>
    <col min="12801" max="12801" width="58.140625" style="106" customWidth="1"/>
    <col min="12802" max="12803" width="8.7109375" style="106" customWidth="1"/>
    <col min="12804" max="12804" width="12.5703125" style="106" bestFit="1" customWidth="1"/>
    <col min="12805" max="12805" width="12.5703125" style="106" customWidth="1"/>
    <col min="12806" max="12806" width="12.28515625" style="106" bestFit="1" customWidth="1"/>
    <col min="12807" max="12807" width="9.28515625" style="106" customWidth="1"/>
    <col min="12808" max="13056" width="9.140625" style="106"/>
    <col min="13057" max="13057" width="58.140625" style="106" customWidth="1"/>
    <col min="13058" max="13059" width="8.7109375" style="106" customWidth="1"/>
    <col min="13060" max="13060" width="12.5703125" style="106" bestFit="1" customWidth="1"/>
    <col min="13061" max="13061" width="12.5703125" style="106" customWidth="1"/>
    <col min="13062" max="13062" width="12.28515625" style="106" bestFit="1" customWidth="1"/>
    <col min="13063" max="13063" width="9.28515625" style="106" customWidth="1"/>
    <col min="13064" max="13312" width="9.140625" style="106"/>
    <col min="13313" max="13313" width="58.140625" style="106" customWidth="1"/>
    <col min="13314" max="13315" width="8.7109375" style="106" customWidth="1"/>
    <col min="13316" max="13316" width="12.5703125" style="106" bestFit="1" customWidth="1"/>
    <col min="13317" max="13317" width="12.5703125" style="106" customWidth="1"/>
    <col min="13318" max="13318" width="12.28515625" style="106" bestFit="1" customWidth="1"/>
    <col min="13319" max="13319" width="9.28515625" style="106" customWidth="1"/>
    <col min="13320" max="13568" width="9.140625" style="106"/>
    <col min="13569" max="13569" width="58.140625" style="106" customWidth="1"/>
    <col min="13570" max="13571" width="8.7109375" style="106" customWidth="1"/>
    <col min="13572" max="13572" width="12.5703125" style="106" bestFit="1" customWidth="1"/>
    <col min="13573" max="13573" width="12.5703125" style="106" customWidth="1"/>
    <col min="13574" max="13574" width="12.28515625" style="106" bestFit="1" customWidth="1"/>
    <col min="13575" max="13575" width="9.28515625" style="106" customWidth="1"/>
    <col min="13576" max="13824" width="9.140625" style="106"/>
    <col min="13825" max="13825" width="58.140625" style="106" customWidth="1"/>
    <col min="13826" max="13827" width="8.7109375" style="106" customWidth="1"/>
    <col min="13828" max="13828" width="12.5703125" style="106" bestFit="1" customWidth="1"/>
    <col min="13829" max="13829" width="12.5703125" style="106" customWidth="1"/>
    <col min="13830" max="13830" width="12.28515625" style="106" bestFit="1" customWidth="1"/>
    <col min="13831" max="13831" width="9.28515625" style="106" customWidth="1"/>
    <col min="13832" max="14080" width="9.140625" style="106"/>
    <col min="14081" max="14081" width="58.140625" style="106" customWidth="1"/>
    <col min="14082" max="14083" width="8.7109375" style="106" customWidth="1"/>
    <col min="14084" max="14084" width="12.5703125" style="106" bestFit="1" customWidth="1"/>
    <col min="14085" max="14085" width="12.5703125" style="106" customWidth="1"/>
    <col min="14086" max="14086" width="12.28515625" style="106" bestFit="1" customWidth="1"/>
    <col min="14087" max="14087" width="9.28515625" style="106" customWidth="1"/>
    <col min="14088" max="14336" width="9.140625" style="106"/>
    <col min="14337" max="14337" width="58.140625" style="106" customWidth="1"/>
    <col min="14338" max="14339" width="8.7109375" style="106" customWidth="1"/>
    <col min="14340" max="14340" width="12.5703125" style="106" bestFit="1" customWidth="1"/>
    <col min="14341" max="14341" width="12.5703125" style="106" customWidth="1"/>
    <col min="14342" max="14342" width="12.28515625" style="106" bestFit="1" customWidth="1"/>
    <col min="14343" max="14343" width="9.28515625" style="106" customWidth="1"/>
    <col min="14344" max="14592" width="9.140625" style="106"/>
    <col min="14593" max="14593" width="58.140625" style="106" customWidth="1"/>
    <col min="14594" max="14595" width="8.7109375" style="106" customWidth="1"/>
    <col min="14596" max="14596" width="12.5703125" style="106" bestFit="1" customWidth="1"/>
    <col min="14597" max="14597" width="12.5703125" style="106" customWidth="1"/>
    <col min="14598" max="14598" width="12.28515625" style="106" bestFit="1" customWidth="1"/>
    <col min="14599" max="14599" width="9.28515625" style="106" customWidth="1"/>
    <col min="14600" max="14848" width="9.140625" style="106"/>
    <col min="14849" max="14849" width="58.140625" style="106" customWidth="1"/>
    <col min="14850" max="14851" width="8.7109375" style="106" customWidth="1"/>
    <col min="14852" max="14852" width="12.5703125" style="106" bestFit="1" customWidth="1"/>
    <col min="14853" max="14853" width="12.5703125" style="106" customWidth="1"/>
    <col min="14854" max="14854" width="12.28515625" style="106" bestFit="1" customWidth="1"/>
    <col min="14855" max="14855" width="9.28515625" style="106" customWidth="1"/>
    <col min="14856" max="15104" width="9.140625" style="106"/>
    <col min="15105" max="15105" width="58.140625" style="106" customWidth="1"/>
    <col min="15106" max="15107" width="8.7109375" style="106" customWidth="1"/>
    <col min="15108" max="15108" width="12.5703125" style="106" bestFit="1" customWidth="1"/>
    <col min="15109" max="15109" width="12.5703125" style="106" customWidth="1"/>
    <col min="15110" max="15110" width="12.28515625" style="106" bestFit="1" customWidth="1"/>
    <col min="15111" max="15111" width="9.28515625" style="106" customWidth="1"/>
    <col min="15112" max="15360" width="9.140625" style="106"/>
    <col min="15361" max="15361" width="58.140625" style="106" customWidth="1"/>
    <col min="15362" max="15363" width="8.7109375" style="106" customWidth="1"/>
    <col min="15364" max="15364" width="12.5703125" style="106" bestFit="1" customWidth="1"/>
    <col min="15365" max="15365" width="12.5703125" style="106" customWidth="1"/>
    <col min="15366" max="15366" width="12.28515625" style="106" bestFit="1" customWidth="1"/>
    <col min="15367" max="15367" width="9.28515625" style="106" customWidth="1"/>
    <col min="15368" max="15616" width="9.140625" style="106"/>
    <col min="15617" max="15617" width="58.140625" style="106" customWidth="1"/>
    <col min="15618" max="15619" width="8.7109375" style="106" customWidth="1"/>
    <col min="15620" max="15620" width="12.5703125" style="106" bestFit="1" customWidth="1"/>
    <col min="15621" max="15621" width="12.5703125" style="106" customWidth="1"/>
    <col min="15622" max="15622" width="12.28515625" style="106" bestFit="1" customWidth="1"/>
    <col min="15623" max="15623" width="9.28515625" style="106" customWidth="1"/>
    <col min="15624" max="15872" width="9.140625" style="106"/>
    <col min="15873" max="15873" width="58.140625" style="106" customWidth="1"/>
    <col min="15874" max="15875" width="8.7109375" style="106" customWidth="1"/>
    <col min="15876" max="15876" width="12.5703125" style="106" bestFit="1" customWidth="1"/>
    <col min="15877" max="15877" width="12.5703125" style="106" customWidth="1"/>
    <col min="15878" max="15878" width="12.28515625" style="106" bestFit="1" customWidth="1"/>
    <col min="15879" max="15879" width="9.28515625" style="106" customWidth="1"/>
    <col min="15880" max="16128" width="9.140625" style="106"/>
    <col min="16129" max="16129" width="58.140625" style="106" customWidth="1"/>
    <col min="16130" max="16131" width="8.7109375" style="106" customWidth="1"/>
    <col min="16132" max="16132" width="12.5703125" style="106" bestFit="1" customWidth="1"/>
    <col min="16133" max="16133" width="12.5703125" style="106" customWidth="1"/>
    <col min="16134" max="16134" width="12.28515625" style="106" bestFit="1" customWidth="1"/>
    <col min="16135" max="16135" width="9.28515625" style="106" customWidth="1"/>
    <col min="16136" max="16384" width="9.140625" style="106"/>
  </cols>
  <sheetData>
    <row r="1" spans="1:255" ht="23.85" customHeight="1" x14ac:dyDescent="0.25">
      <c r="A1" s="497" t="s">
        <v>823</v>
      </c>
      <c r="B1" s="497"/>
      <c r="C1" s="497"/>
      <c r="D1" s="497"/>
      <c r="E1" s="497"/>
      <c r="F1" s="497"/>
      <c r="G1" s="497"/>
    </row>
    <row r="2" spans="1:255" x14ac:dyDescent="0.25">
      <c r="A2" s="498"/>
      <c r="B2" s="498"/>
      <c r="C2" s="498"/>
      <c r="D2" s="498"/>
      <c r="E2" s="498"/>
      <c r="F2" s="498"/>
      <c r="G2" s="498"/>
    </row>
    <row r="3" spans="1:255" x14ac:dyDescent="0.25">
      <c r="A3" s="229"/>
      <c r="B3" s="230" t="s">
        <v>611</v>
      </c>
      <c r="C3" s="499" t="s">
        <v>475</v>
      </c>
      <c r="D3" s="500"/>
      <c r="E3" s="499" t="s">
        <v>476</v>
      </c>
      <c r="F3" s="500"/>
      <c r="G3" s="501" t="s">
        <v>172</v>
      </c>
    </row>
    <row r="4" spans="1:255" x14ac:dyDescent="0.25">
      <c r="A4" s="231" t="s">
        <v>612</v>
      </c>
      <c r="B4" s="232" t="s">
        <v>613</v>
      </c>
      <c r="C4" s="233" t="s">
        <v>477</v>
      </c>
      <c r="D4" s="234" t="s">
        <v>478</v>
      </c>
      <c r="E4" s="233" t="s">
        <v>477</v>
      </c>
      <c r="F4" s="234" t="s">
        <v>478</v>
      </c>
      <c r="G4" s="501"/>
    </row>
    <row r="5" spans="1:255" x14ac:dyDescent="0.25">
      <c r="A5" s="235"/>
      <c r="B5" s="235"/>
      <c r="C5" s="503" t="s">
        <v>480</v>
      </c>
      <c r="D5" s="504"/>
      <c r="E5" s="503" t="s">
        <v>480</v>
      </c>
      <c r="F5" s="504"/>
      <c r="G5" s="502"/>
    </row>
    <row r="6" spans="1:255" x14ac:dyDescent="0.25">
      <c r="A6" s="154" t="s">
        <v>381</v>
      </c>
      <c r="B6" s="154" t="s">
        <v>382</v>
      </c>
      <c r="C6" s="154"/>
      <c r="D6" s="236" t="s">
        <v>383</v>
      </c>
      <c r="E6" s="236"/>
      <c r="F6" s="236" t="s">
        <v>384</v>
      </c>
      <c r="G6" s="237" t="s">
        <v>385</v>
      </c>
    </row>
    <row r="7" spans="1:255" x14ac:dyDescent="0.25">
      <c r="A7" s="238" t="s">
        <v>614</v>
      </c>
      <c r="B7" s="239" t="s">
        <v>615</v>
      </c>
      <c r="C7" s="239"/>
      <c r="D7" s="250">
        <f>SUM(D8:D13)</f>
        <v>346569981</v>
      </c>
      <c r="E7" s="240"/>
      <c r="F7" s="250">
        <f>SUM(F8:F13)</f>
        <v>345641418</v>
      </c>
      <c r="G7" s="241">
        <f>F7/D7*100</f>
        <v>99.732070562683845</v>
      </c>
      <c r="H7" s="150"/>
      <c r="I7" s="150"/>
      <c r="J7" s="150"/>
      <c r="K7" s="150"/>
      <c r="L7" s="150"/>
      <c r="M7" s="150"/>
      <c r="N7" s="150"/>
      <c r="O7" s="150"/>
      <c r="P7" s="150"/>
      <c r="Q7" s="150"/>
      <c r="R7" s="150"/>
      <c r="S7" s="150"/>
      <c r="T7" s="150"/>
      <c r="U7" s="150"/>
      <c r="V7" s="150"/>
      <c r="W7" s="150"/>
      <c r="X7" s="150"/>
      <c r="Y7" s="150"/>
      <c r="Z7" s="150"/>
      <c r="AA7" s="150"/>
      <c r="AB7" s="150"/>
      <c r="AC7" s="150"/>
      <c r="AD7" s="150"/>
      <c r="AE7" s="150"/>
      <c r="AF7" s="150"/>
      <c r="AG7" s="150"/>
      <c r="AH7" s="150"/>
      <c r="AI7" s="150"/>
      <c r="AJ7" s="150"/>
      <c r="AK7" s="150"/>
      <c r="AL7" s="150"/>
      <c r="AM7" s="150"/>
      <c r="AN7" s="150"/>
      <c r="AO7" s="150"/>
      <c r="AP7" s="150"/>
      <c r="AQ7" s="150"/>
      <c r="AR7" s="150"/>
      <c r="AS7" s="150"/>
      <c r="AT7" s="150"/>
      <c r="AU7" s="150"/>
      <c r="AV7" s="150"/>
      <c r="AW7" s="150"/>
      <c r="AX7" s="150"/>
      <c r="AY7" s="150"/>
      <c r="AZ7" s="150"/>
      <c r="BA7" s="150"/>
      <c r="BB7" s="150"/>
      <c r="BC7" s="150"/>
      <c r="BD7" s="150"/>
      <c r="BE7" s="150"/>
      <c r="BF7" s="150"/>
      <c r="BG7" s="150"/>
      <c r="BH7" s="150"/>
      <c r="BI7" s="150"/>
      <c r="BJ7" s="150"/>
      <c r="BK7" s="150"/>
      <c r="BL7" s="150"/>
      <c r="BM7" s="150"/>
      <c r="BN7" s="150"/>
      <c r="BO7" s="150"/>
      <c r="BP7" s="150"/>
      <c r="BQ7" s="150"/>
      <c r="BR7" s="150"/>
      <c r="BS7" s="150"/>
      <c r="BT7" s="150"/>
      <c r="BU7" s="150"/>
      <c r="BV7" s="150"/>
      <c r="BW7" s="150"/>
      <c r="BX7" s="150"/>
      <c r="BY7" s="150"/>
      <c r="BZ7" s="150"/>
      <c r="CA7" s="150"/>
      <c r="CB7" s="150"/>
      <c r="CC7" s="150"/>
      <c r="CD7" s="150"/>
      <c r="CE7" s="150"/>
      <c r="CF7" s="150"/>
      <c r="CG7" s="150"/>
      <c r="CH7" s="150"/>
      <c r="CI7" s="150"/>
      <c r="CJ7" s="150"/>
      <c r="CK7" s="150"/>
      <c r="CL7" s="150"/>
      <c r="CM7" s="150"/>
      <c r="CN7" s="150"/>
      <c r="CO7" s="150"/>
      <c r="CP7" s="150"/>
      <c r="CQ7" s="150"/>
      <c r="CR7" s="150"/>
      <c r="CS7" s="150"/>
      <c r="CT7" s="150"/>
      <c r="CU7" s="150"/>
      <c r="CV7" s="150"/>
      <c r="CW7" s="150"/>
      <c r="CX7" s="150"/>
      <c r="CY7" s="150"/>
      <c r="CZ7" s="150"/>
      <c r="DA7" s="150"/>
      <c r="DB7" s="150"/>
      <c r="DC7" s="150"/>
      <c r="DD7" s="150"/>
      <c r="DE7" s="150"/>
      <c r="DF7" s="150"/>
      <c r="DG7" s="150"/>
      <c r="DH7" s="150"/>
      <c r="DI7" s="150"/>
      <c r="DJ7" s="150"/>
      <c r="DK7" s="150"/>
      <c r="DL7" s="150"/>
      <c r="DM7" s="150"/>
      <c r="DN7" s="150"/>
      <c r="DO7" s="150"/>
      <c r="DP7" s="150"/>
      <c r="DQ7" s="150"/>
      <c r="DR7" s="150"/>
      <c r="DS7" s="150"/>
      <c r="DT7" s="150"/>
      <c r="DU7" s="150"/>
      <c r="DV7" s="150"/>
      <c r="DW7" s="150"/>
      <c r="DX7" s="150"/>
      <c r="DY7" s="150"/>
      <c r="DZ7" s="150"/>
      <c r="EA7" s="150"/>
      <c r="EB7" s="150"/>
      <c r="EC7" s="150"/>
      <c r="ED7" s="150"/>
      <c r="EE7" s="150"/>
      <c r="EF7" s="150"/>
      <c r="EG7" s="150"/>
      <c r="EH7" s="150"/>
      <c r="EI7" s="150"/>
      <c r="EJ7" s="150"/>
      <c r="EK7" s="150"/>
      <c r="EL7" s="150"/>
      <c r="EM7" s="150"/>
      <c r="EN7" s="150"/>
      <c r="EO7" s="150"/>
      <c r="EP7" s="150"/>
      <c r="EQ7" s="150"/>
      <c r="ER7" s="150"/>
      <c r="ES7" s="150"/>
      <c r="ET7" s="150"/>
      <c r="EU7" s="150"/>
      <c r="EV7" s="150"/>
      <c r="EW7" s="150"/>
      <c r="EX7" s="150"/>
      <c r="EY7" s="150"/>
      <c r="EZ7" s="150"/>
      <c r="FA7" s="150"/>
      <c r="FB7" s="150"/>
      <c r="FC7" s="150"/>
      <c r="FD7" s="150"/>
      <c r="FE7" s="150"/>
      <c r="FF7" s="150"/>
      <c r="FG7" s="150"/>
      <c r="FH7" s="150"/>
      <c r="FI7" s="150"/>
      <c r="FJ7" s="150"/>
      <c r="FK7" s="150"/>
      <c r="FL7" s="150"/>
      <c r="FM7" s="150"/>
      <c r="FN7" s="150"/>
      <c r="FO7" s="150"/>
      <c r="FP7" s="150"/>
      <c r="FQ7" s="150"/>
      <c r="FR7" s="150"/>
      <c r="FS7" s="150"/>
      <c r="FT7" s="150"/>
      <c r="FU7" s="150"/>
      <c r="FV7" s="150"/>
      <c r="FW7" s="150"/>
      <c r="FX7" s="150"/>
      <c r="FY7" s="150"/>
      <c r="FZ7" s="150"/>
      <c r="GA7" s="150"/>
      <c r="GB7" s="150"/>
      <c r="GC7" s="150"/>
      <c r="GD7" s="150"/>
      <c r="GE7" s="150"/>
      <c r="GF7" s="150"/>
      <c r="GG7" s="150"/>
      <c r="GH7" s="150"/>
      <c r="GI7" s="150"/>
      <c r="GJ7" s="150"/>
      <c r="GK7" s="150"/>
      <c r="GL7" s="150"/>
      <c r="GM7" s="150"/>
      <c r="GN7" s="150"/>
      <c r="GO7" s="150"/>
      <c r="GP7" s="150"/>
      <c r="GQ7" s="150"/>
      <c r="GR7" s="150"/>
      <c r="GS7" s="150"/>
      <c r="GT7" s="150"/>
      <c r="GU7" s="150"/>
      <c r="GV7" s="150"/>
      <c r="GW7" s="150"/>
      <c r="GX7" s="150"/>
      <c r="GY7" s="150"/>
      <c r="GZ7" s="150"/>
      <c r="HA7" s="150"/>
      <c r="HB7" s="150"/>
      <c r="HC7" s="150"/>
      <c r="HD7" s="150"/>
      <c r="HE7" s="150"/>
      <c r="HF7" s="150"/>
      <c r="HG7" s="150"/>
      <c r="HH7" s="150"/>
      <c r="HI7" s="150"/>
      <c r="HJ7" s="150"/>
      <c r="HK7" s="150"/>
      <c r="HL7" s="150"/>
      <c r="HM7" s="150"/>
      <c r="HN7" s="150"/>
      <c r="HO7" s="150"/>
      <c r="HP7" s="150"/>
      <c r="HQ7" s="150"/>
      <c r="HR7" s="150"/>
      <c r="HS7" s="150"/>
      <c r="HT7" s="150"/>
      <c r="HU7" s="150"/>
      <c r="HV7" s="150"/>
      <c r="HW7" s="150"/>
      <c r="HX7" s="150"/>
      <c r="HY7" s="150"/>
      <c r="HZ7" s="150"/>
      <c r="IA7" s="150"/>
      <c r="IB7" s="150"/>
      <c r="IC7" s="150"/>
      <c r="ID7" s="150"/>
      <c r="IE7" s="150"/>
      <c r="IF7" s="150"/>
      <c r="IG7" s="150"/>
      <c r="IH7" s="150"/>
      <c r="II7" s="150"/>
      <c r="IJ7" s="150"/>
      <c r="IK7" s="150"/>
      <c r="IL7" s="150"/>
      <c r="IM7" s="150"/>
      <c r="IN7" s="150"/>
      <c r="IO7" s="150"/>
      <c r="IP7" s="150"/>
      <c r="IQ7" s="150"/>
      <c r="IR7" s="150"/>
      <c r="IS7" s="150"/>
      <c r="IT7" s="150"/>
      <c r="IU7" s="150"/>
    </row>
    <row r="8" spans="1:255" x14ac:dyDescent="0.25">
      <c r="A8" s="242" t="s">
        <v>616</v>
      </c>
      <c r="B8" s="154" t="s">
        <v>617</v>
      </c>
      <c r="C8" s="154"/>
      <c r="D8" s="243">
        <f>'1.sz.tábla'!C52</f>
        <v>445911698</v>
      </c>
      <c r="E8" s="243"/>
      <c r="F8" s="243">
        <f>'1.sz.tábla'!E52</f>
        <v>445911698</v>
      </c>
      <c r="G8" s="244">
        <f>F8/D8*100</f>
        <v>100</v>
      </c>
    </row>
    <row r="9" spans="1:255" x14ac:dyDescent="0.25">
      <c r="A9" s="242" t="s">
        <v>618</v>
      </c>
      <c r="B9" s="154" t="s">
        <v>619</v>
      </c>
      <c r="C9" s="154"/>
      <c r="D9" s="243">
        <v>0</v>
      </c>
      <c r="E9" s="243"/>
      <c r="F9" s="243">
        <v>0</v>
      </c>
      <c r="G9" s="244"/>
    </row>
    <row r="10" spans="1:255" x14ac:dyDescent="0.25">
      <c r="A10" s="242" t="s">
        <v>620</v>
      </c>
      <c r="B10" s="154" t="s">
        <v>621</v>
      </c>
      <c r="C10" s="154"/>
      <c r="D10" s="245">
        <f>'1.sz.tábla'!C53</f>
        <v>8639497</v>
      </c>
      <c r="E10" s="338"/>
      <c r="F10" s="338">
        <f>'1.sz.tábla'!E53</f>
        <v>8639497</v>
      </c>
      <c r="G10" s="244">
        <f>F10/D10*100</f>
        <v>100</v>
      </c>
    </row>
    <row r="11" spans="1:255" x14ac:dyDescent="0.25">
      <c r="A11" s="155" t="s">
        <v>622</v>
      </c>
      <c r="B11" s="154" t="s">
        <v>623</v>
      </c>
      <c r="C11" s="154"/>
      <c r="D11" s="245">
        <f>'1.sz.tábla'!C54</f>
        <v>-114535925</v>
      </c>
      <c r="E11" s="338"/>
      <c r="F11" s="338">
        <f>'1.sz.tábla'!E54</f>
        <v>-108011214</v>
      </c>
      <c r="G11" s="244">
        <f>F11/D11*100</f>
        <v>94.30334980051019</v>
      </c>
    </row>
    <row r="12" spans="1:255" x14ac:dyDescent="0.25">
      <c r="A12" s="155" t="s">
        <v>624</v>
      </c>
      <c r="B12" s="154" t="s">
        <v>625</v>
      </c>
      <c r="C12" s="154"/>
      <c r="D12" s="245">
        <v>0</v>
      </c>
      <c r="E12" s="245"/>
      <c r="F12" s="245">
        <v>0</v>
      </c>
      <c r="G12" s="244"/>
    </row>
    <row r="13" spans="1:255" x14ac:dyDescent="0.25">
      <c r="A13" s="155" t="s">
        <v>626</v>
      </c>
      <c r="B13" s="154" t="s">
        <v>627</v>
      </c>
      <c r="C13" s="154"/>
      <c r="D13" s="245">
        <f>'1.sz.tábla'!C55</f>
        <v>6554711</v>
      </c>
      <c r="E13" s="245"/>
      <c r="F13" s="245">
        <f>'2.sz.tábla'!E27</f>
        <v>-898563</v>
      </c>
      <c r="G13" s="244">
        <f>F13/D13*100</f>
        <v>-13.708659313888896</v>
      </c>
    </row>
    <row r="14" spans="1:255" x14ac:dyDescent="0.25">
      <c r="A14" s="246" t="s">
        <v>628</v>
      </c>
      <c r="B14" s="154" t="s">
        <v>629</v>
      </c>
      <c r="C14" s="154"/>
      <c r="D14" s="247">
        <f>SUM(D15:D17)</f>
        <v>5671581</v>
      </c>
      <c r="E14" s="247"/>
      <c r="F14" s="247">
        <f>SUM(F15:F17)</f>
        <v>4798895</v>
      </c>
      <c r="G14" s="241">
        <f>F14/D14*100</f>
        <v>84.613002970423949</v>
      </c>
      <c r="H14" s="150"/>
      <c r="I14" s="156"/>
      <c r="J14" s="150"/>
      <c r="K14" s="150"/>
      <c r="L14" s="150"/>
      <c r="M14" s="150"/>
      <c r="N14" s="150"/>
      <c r="O14" s="150"/>
      <c r="P14" s="150"/>
      <c r="Q14" s="150"/>
      <c r="R14" s="150"/>
      <c r="S14" s="150"/>
      <c r="T14" s="150"/>
      <c r="U14" s="150"/>
      <c r="V14" s="150"/>
      <c r="W14" s="150"/>
      <c r="X14" s="150"/>
      <c r="Y14" s="150"/>
      <c r="Z14" s="150"/>
      <c r="AA14" s="150"/>
      <c r="AB14" s="150"/>
      <c r="AC14" s="150"/>
      <c r="AD14" s="150"/>
      <c r="AE14" s="150"/>
      <c r="AF14" s="150"/>
      <c r="AG14" s="150"/>
      <c r="AH14" s="150"/>
      <c r="AI14" s="150"/>
      <c r="AJ14" s="150"/>
      <c r="AK14" s="150"/>
      <c r="AL14" s="150"/>
      <c r="AM14" s="150"/>
      <c r="AN14" s="150"/>
      <c r="AO14" s="150"/>
      <c r="AP14" s="150"/>
      <c r="AQ14" s="150"/>
      <c r="AR14" s="150"/>
      <c r="AS14" s="150"/>
      <c r="AT14" s="150"/>
      <c r="AU14" s="150"/>
      <c r="AV14" s="150"/>
      <c r="AW14" s="150"/>
      <c r="AX14" s="150"/>
      <c r="AY14" s="150"/>
      <c r="AZ14" s="150"/>
      <c r="BA14" s="150"/>
      <c r="BB14" s="150"/>
      <c r="BC14" s="150"/>
      <c r="BD14" s="150"/>
      <c r="BE14" s="150"/>
      <c r="BF14" s="150"/>
      <c r="BG14" s="150"/>
      <c r="BH14" s="150"/>
      <c r="BI14" s="150"/>
      <c r="BJ14" s="150"/>
      <c r="BK14" s="150"/>
      <c r="BL14" s="150"/>
      <c r="BM14" s="150"/>
      <c r="BN14" s="150"/>
      <c r="BO14" s="150"/>
      <c r="BP14" s="150"/>
      <c r="BQ14" s="150"/>
      <c r="BR14" s="150"/>
      <c r="BS14" s="150"/>
      <c r="BT14" s="150"/>
      <c r="BU14" s="150"/>
      <c r="BV14" s="150"/>
      <c r="BW14" s="150"/>
      <c r="BX14" s="150"/>
      <c r="BY14" s="150"/>
      <c r="BZ14" s="150"/>
      <c r="CA14" s="150"/>
      <c r="CB14" s="150"/>
      <c r="CC14" s="150"/>
      <c r="CD14" s="150"/>
      <c r="CE14" s="150"/>
      <c r="CF14" s="150"/>
      <c r="CG14" s="150"/>
      <c r="CH14" s="150"/>
      <c r="CI14" s="150"/>
      <c r="CJ14" s="150"/>
      <c r="CK14" s="150"/>
      <c r="CL14" s="150"/>
      <c r="CM14" s="150"/>
      <c r="CN14" s="150"/>
      <c r="CO14" s="150"/>
      <c r="CP14" s="150"/>
      <c r="CQ14" s="150"/>
      <c r="CR14" s="150"/>
      <c r="CS14" s="150"/>
      <c r="CT14" s="150"/>
      <c r="CU14" s="150"/>
      <c r="CV14" s="150"/>
      <c r="CW14" s="150"/>
      <c r="CX14" s="150"/>
      <c r="CY14" s="150"/>
      <c r="CZ14" s="150"/>
      <c r="DA14" s="150"/>
      <c r="DB14" s="150"/>
      <c r="DC14" s="150"/>
      <c r="DD14" s="150"/>
      <c r="DE14" s="150"/>
      <c r="DF14" s="150"/>
      <c r="DG14" s="150"/>
      <c r="DH14" s="150"/>
      <c r="DI14" s="150"/>
      <c r="DJ14" s="150"/>
      <c r="DK14" s="150"/>
      <c r="DL14" s="150"/>
      <c r="DM14" s="150"/>
      <c r="DN14" s="150"/>
      <c r="DO14" s="150"/>
      <c r="DP14" s="150"/>
      <c r="DQ14" s="150"/>
      <c r="DR14" s="150"/>
      <c r="DS14" s="150"/>
      <c r="DT14" s="150"/>
      <c r="DU14" s="150"/>
      <c r="DV14" s="150"/>
      <c r="DW14" s="150"/>
      <c r="DX14" s="150"/>
      <c r="DY14" s="150"/>
      <c r="DZ14" s="150"/>
      <c r="EA14" s="150"/>
      <c r="EB14" s="150"/>
      <c r="EC14" s="150"/>
      <c r="ED14" s="150"/>
      <c r="EE14" s="150"/>
      <c r="EF14" s="150"/>
      <c r="EG14" s="150"/>
      <c r="EH14" s="150"/>
      <c r="EI14" s="150"/>
      <c r="EJ14" s="150"/>
      <c r="EK14" s="150"/>
      <c r="EL14" s="150"/>
      <c r="EM14" s="150"/>
      <c r="EN14" s="150"/>
      <c r="EO14" s="150"/>
      <c r="EP14" s="150"/>
      <c r="EQ14" s="150"/>
      <c r="ER14" s="150"/>
      <c r="ES14" s="150"/>
      <c r="ET14" s="150"/>
      <c r="EU14" s="150"/>
      <c r="EV14" s="150"/>
      <c r="EW14" s="150"/>
      <c r="EX14" s="150"/>
      <c r="EY14" s="150"/>
      <c r="EZ14" s="150"/>
      <c r="FA14" s="150"/>
      <c r="FB14" s="150"/>
      <c r="FC14" s="150"/>
      <c r="FD14" s="150"/>
      <c r="FE14" s="150"/>
      <c r="FF14" s="150"/>
      <c r="FG14" s="150"/>
      <c r="FH14" s="150"/>
      <c r="FI14" s="150"/>
      <c r="FJ14" s="150"/>
      <c r="FK14" s="150"/>
      <c r="FL14" s="150"/>
      <c r="FM14" s="150"/>
      <c r="FN14" s="150"/>
      <c r="FO14" s="150"/>
      <c r="FP14" s="150"/>
      <c r="FQ14" s="150"/>
      <c r="FR14" s="150"/>
      <c r="FS14" s="150"/>
      <c r="FT14" s="150"/>
      <c r="FU14" s="150"/>
      <c r="FV14" s="150"/>
      <c r="FW14" s="150"/>
      <c r="FX14" s="150"/>
      <c r="FY14" s="150"/>
      <c r="FZ14" s="150"/>
      <c r="GA14" s="150"/>
      <c r="GB14" s="150"/>
      <c r="GC14" s="150"/>
      <c r="GD14" s="150"/>
      <c r="GE14" s="150"/>
      <c r="GF14" s="150"/>
      <c r="GG14" s="150"/>
      <c r="GH14" s="150"/>
      <c r="GI14" s="150"/>
      <c r="GJ14" s="150"/>
      <c r="GK14" s="150"/>
      <c r="GL14" s="150"/>
      <c r="GM14" s="150"/>
      <c r="GN14" s="150"/>
      <c r="GO14" s="150"/>
      <c r="GP14" s="150"/>
      <c r="GQ14" s="150"/>
      <c r="GR14" s="150"/>
      <c r="GS14" s="150"/>
      <c r="GT14" s="150"/>
      <c r="GU14" s="150"/>
      <c r="GV14" s="150"/>
      <c r="GW14" s="150"/>
      <c r="GX14" s="150"/>
      <c r="GY14" s="150"/>
      <c r="GZ14" s="150"/>
      <c r="HA14" s="150"/>
      <c r="HB14" s="150"/>
      <c r="HC14" s="150"/>
      <c r="HD14" s="150"/>
      <c r="HE14" s="150"/>
      <c r="HF14" s="150"/>
      <c r="HG14" s="150"/>
      <c r="HH14" s="150"/>
      <c r="HI14" s="150"/>
      <c r="HJ14" s="150"/>
      <c r="HK14" s="150"/>
      <c r="HL14" s="150"/>
      <c r="HM14" s="150"/>
      <c r="HN14" s="150"/>
      <c r="HO14" s="150"/>
      <c r="HP14" s="150"/>
      <c r="HQ14" s="150"/>
      <c r="HR14" s="150"/>
      <c r="HS14" s="150"/>
      <c r="HT14" s="150"/>
      <c r="HU14" s="150"/>
      <c r="HV14" s="150"/>
      <c r="HW14" s="150"/>
      <c r="HX14" s="150"/>
      <c r="HY14" s="150"/>
      <c r="HZ14" s="150"/>
      <c r="IA14" s="150"/>
      <c r="IB14" s="150"/>
      <c r="IC14" s="150"/>
      <c r="ID14" s="150"/>
      <c r="IE14" s="150"/>
      <c r="IF14" s="150"/>
      <c r="IG14" s="150"/>
      <c r="IH14" s="150"/>
      <c r="II14" s="150"/>
      <c r="IJ14" s="150"/>
      <c r="IK14" s="150"/>
      <c r="IL14" s="150"/>
      <c r="IM14" s="150"/>
      <c r="IN14" s="150"/>
      <c r="IO14" s="150"/>
      <c r="IP14" s="150"/>
      <c r="IQ14" s="150"/>
      <c r="IR14" s="150"/>
      <c r="IS14" s="150"/>
      <c r="IT14" s="150"/>
      <c r="IU14" s="150"/>
    </row>
    <row r="15" spans="1:255" x14ac:dyDescent="0.25">
      <c r="A15" s="155" t="s">
        <v>630</v>
      </c>
      <c r="B15" s="154" t="s">
        <v>631</v>
      </c>
      <c r="C15" s="154"/>
      <c r="D15" s="245">
        <v>325615</v>
      </c>
      <c r="E15" s="245"/>
      <c r="F15" s="245">
        <f>'1.sz.tábla'!E59</f>
        <v>1108584</v>
      </c>
      <c r="G15" s="244">
        <f>F15/D15*100</f>
        <v>340.45851696021379</v>
      </c>
    </row>
    <row r="16" spans="1:255" x14ac:dyDescent="0.25">
      <c r="A16" s="155" t="s">
        <v>632</v>
      </c>
      <c r="B16" s="154" t="s">
        <v>633</v>
      </c>
      <c r="C16" s="154"/>
      <c r="D16" s="245">
        <v>3105333</v>
      </c>
      <c r="E16" s="245"/>
      <c r="F16" s="245">
        <f>'1.sz.tábla'!E65</f>
        <v>1439589</v>
      </c>
      <c r="G16" s="244">
        <f>F16/D16*100</f>
        <v>46.358603087011922</v>
      </c>
    </row>
    <row r="17" spans="1:255" x14ac:dyDescent="0.25">
      <c r="A17" s="155" t="s">
        <v>634</v>
      </c>
      <c r="B17" s="154" t="s">
        <v>635</v>
      </c>
      <c r="C17" s="154"/>
      <c r="D17" s="245">
        <v>2240633</v>
      </c>
      <c r="E17" s="245"/>
      <c r="F17" s="245">
        <f>'1.sz.tábla'!E68</f>
        <v>2250722</v>
      </c>
      <c r="G17" s="244">
        <f>F17/D17*100</f>
        <v>100.45027454295281</v>
      </c>
    </row>
    <row r="18" spans="1:255" x14ac:dyDescent="0.25">
      <c r="A18" s="248" t="s">
        <v>636</v>
      </c>
      <c r="B18" s="154" t="s">
        <v>637</v>
      </c>
      <c r="C18" s="154"/>
      <c r="D18" s="247">
        <v>0</v>
      </c>
      <c r="E18" s="247"/>
      <c r="F18" s="247">
        <v>0</v>
      </c>
      <c r="G18" s="241"/>
    </row>
    <row r="19" spans="1:255" x14ac:dyDescent="0.25">
      <c r="A19" s="249" t="s">
        <v>638</v>
      </c>
      <c r="B19" s="154" t="s">
        <v>639</v>
      </c>
      <c r="C19" s="154"/>
      <c r="D19" s="250">
        <f>'1.sz.tábla'!C73</f>
        <v>110639623</v>
      </c>
      <c r="E19" s="250"/>
      <c r="F19" s="250">
        <f>'1.sz.tábla'!E73</f>
        <v>146044488</v>
      </c>
      <c r="G19" s="241">
        <f>F19/D19*100</f>
        <v>132.00016778799036</v>
      </c>
      <c r="H19" s="150"/>
      <c r="I19" s="150"/>
      <c r="J19" s="150"/>
      <c r="K19" s="150"/>
      <c r="L19" s="150"/>
      <c r="M19" s="150"/>
      <c r="N19" s="150"/>
      <c r="O19" s="150"/>
      <c r="P19" s="150"/>
      <c r="Q19" s="150"/>
      <c r="R19" s="150"/>
      <c r="S19" s="150"/>
      <c r="T19" s="150"/>
      <c r="U19" s="150"/>
      <c r="V19" s="150"/>
      <c r="W19" s="150"/>
      <c r="X19" s="150"/>
      <c r="Y19" s="150"/>
      <c r="Z19" s="150"/>
      <c r="AA19" s="150"/>
      <c r="AB19" s="150"/>
      <c r="AC19" s="150"/>
      <c r="AD19" s="150"/>
      <c r="AE19" s="150"/>
      <c r="AF19" s="150"/>
      <c r="AG19" s="150"/>
      <c r="AH19" s="150"/>
      <c r="AI19" s="150"/>
      <c r="AJ19" s="150"/>
      <c r="AK19" s="150"/>
      <c r="AL19" s="150"/>
      <c r="AM19" s="150"/>
      <c r="AN19" s="150"/>
      <c r="AO19" s="150"/>
      <c r="AP19" s="150"/>
      <c r="AQ19" s="150"/>
      <c r="AR19" s="150"/>
      <c r="AS19" s="150"/>
      <c r="AT19" s="150"/>
      <c r="AU19" s="150"/>
      <c r="AV19" s="150"/>
      <c r="AW19" s="150"/>
      <c r="AX19" s="150"/>
      <c r="AY19" s="150"/>
      <c r="AZ19" s="150"/>
      <c r="BA19" s="150"/>
      <c r="BB19" s="150"/>
      <c r="BC19" s="150"/>
      <c r="BD19" s="150"/>
      <c r="BE19" s="150"/>
      <c r="BF19" s="150"/>
      <c r="BG19" s="150"/>
      <c r="BH19" s="150"/>
      <c r="BI19" s="150"/>
      <c r="BJ19" s="150"/>
      <c r="BK19" s="150"/>
      <c r="BL19" s="150"/>
      <c r="BM19" s="150"/>
      <c r="BN19" s="150"/>
      <c r="BO19" s="150"/>
      <c r="BP19" s="150"/>
      <c r="BQ19" s="150"/>
      <c r="BR19" s="150"/>
      <c r="BS19" s="150"/>
      <c r="BT19" s="150"/>
      <c r="BU19" s="150"/>
      <c r="BV19" s="150"/>
      <c r="BW19" s="150"/>
      <c r="BX19" s="150"/>
      <c r="BY19" s="150"/>
      <c r="BZ19" s="150"/>
      <c r="CA19" s="150"/>
      <c r="CB19" s="150"/>
      <c r="CC19" s="150"/>
      <c r="CD19" s="150"/>
      <c r="CE19" s="150"/>
      <c r="CF19" s="150"/>
      <c r="CG19" s="150"/>
      <c r="CH19" s="150"/>
      <c r="CI19" s="150"/>
      <c r="CJ19" s="150"/>
      <c r="CK19" s="150"/>
      <c r="CL19" s="150"/>
      <c r="CM19" s="150"/>
      <c r="CN19" s="150"/>
      <c r="CO19" s="150"/>
      <c r="CP19" s="150"/>
      <c r="CQ19" s="150"/>
      <c r="CR19" s="150"/>
      <c r="CS19" s="150"/>
      <c r="CT19" s="150"/>
      <c r="CU19" s="150"/>
      <c r="CV19" s="150"/>
      <c r="CW19" s="150"/>
      <c r="CX19" s="150"/>
      <c r="CY19" s="150"/>
      <c r="CZ19" s="150"/>
      <c r="DA19" s="150"/>
      <c r="DB19" s="150"/>
      <c r="DC19" s="150"/>
      <c r="DD19" s="150"/>
      <c r="DE19" s="150"/>
      <c r="DF19" s="150"/>
      <c r="DG19" s="150"/>
      <c r="DH19" s="150"/>
      <c r="DI19" s="150"/>
      <c r="DJ19" s="150"/>
      <c r="DK19" s="150"/>
      <c r="DL19" s="150"/>
      <c r="DM19" s="150"/>
      <c r="DN19" s="150"/>
      <c r="DO19" s="150"/>
      <c r="DP19" s="150"/>
      <c r="DQ19" s="150"/>
      <c r="DR19" s="150"/>
      <c r="DS19" s="150"/>
      <c r="DT19" s="150"/>
      <c r="DU19" s="150"/>
      <c r="DV19" s="150"/>
      <c r="DW19" s="150"/>
      <c r="DX19" s="150"/>
      <c r="DY19" s="150"/>
      <c r="DZ19" s="150"/>
      <c r="EA19" s="150"/>
      <c r="EB19" s="150"/>
      <c r="EC19" s="150"/>
      <c r="ED19" s="150"/>
      <c r="EE19" s="150"/>
      <c r="EF19" s="150"/>
      <c r="EG19" s="150"/>
      <c r="EH19" s="150"/>
      <c r="EI19" s="150"/>
      <c r="EJ19" s="150"/>
      <c r="EK19" s="150"/>
      <c r="EL19" s="150"/>
      <c r="EM19" s="150"/>
      <c r="EN19" s="150"/>
      <c r="EO19" s="150"/>
      <c r="EP19" s="150"/>
      <c r="EQ19" s="150"/>
      <c r="ER19" s="150"/>
      <c r="ES19" s="150"/>
      <c r="ET19" s="150"/>
      <c r="EU19" s="150"/>
      <c r="EV19" s="150"/>
      <c r="EW19" s="150"/>
      <c r="EX19" s="150"/>
      <c r="EY19" s="150"/>
      <c r="EZ19" s="150"/>
      <c r="FA19" s="150"/>
      <c r="FB19" s="150"/>
      <c r="FC19" s="150"/>
      <c r="FD19" s="150"/>
      <c r="FE19" s="150"/>
      <c r="FF19" s="150"/>
      <c r="FG19" s="150"/>
      <c r="FH19" s="150"/>
      <c r="FI19" s="150"/>
      <c r="FJ19" s="150"/>
      <c r="FK19" s="150"/>
      <c r="FL19" s="150"/>
      <c r="FM19" s="150"/>
      <c r="FN19" s="150"/>
      <c r="FO19" s="150"/>
      <c r="FP19" s="150"/>
      <c r="FQ19" s="150"/>
      <c r="FR19" s="150"/>
      <c r="FS19" s="150"/>
      <c r="FT19" s="150"/>
      <c r="FU19" s="150"/>
      <c r="FV19" s="150"/>
      <c r="FW19" s="150"/>
      <c r="FX19" s="150"/>
      <c r="FY19" s="150"/>
      <c r="FZ19" s="150"/>
      <c r="GA19" s="150"/>
      <c r="GB19" s="150"/>
      <c r="GC19" s="150"/>
      <c r="GD19" s="150"/>
      <c r="GE19" s="150"/>
      <c r="GF19" s="150"/>
      <c r="GG19" s="150"/>
      <c r="GH19" s="150"/>
      <c r="GI19" s="150"/>
      <c r="GJ19" s="150"/>
      <c r="GK19" s="150"/>
      <c r="GL19" s="150"/>
      <c r="GM19" s="150"/>
      <c r="GN19" s="150"/>
      <c r="GO19" s="150"/>
      <c r="GP19" s="150"/>
      <c r="GQ19" s="150"/>
      <c r="GR19" s="150"/>
      <c r="GS19" s="150"/>
      <c r="GT19" s="150"/>
      <c r="GU19" s="150"/>
      <c r="GV19" s="150"/>
      <c r="GW19" s="150"/>
      <c r="GX19" s="150"/>
      <c r="GY19" s="150"/>
      <c r="GZ19" s="150"/>
      <c r="HA19" s="150"/>
      <c r="HB19" s="150"/>
      <c r="HC19" s="150"/>
      <c r="HD19" s="150"/>
      <c r="HE19" s="150"/>
      <c r="HF19" s="150"/>
      <c r="HG19" s="150"/>
      <c r="HH19" s="150"/>
      <c r="HI19" s="150"/>
      <c r="HJ19" s="150"/>
      <c r="HK19" s="150"/>
      <c r="HL19" s="150"/>
      <c r="HM19" s="150"/>
      <c r="HN19" s="150"/>
      <c r="HO19" s="150"/>
      <c r="HP19" s="150"/>
      <c r="HQ19" s="150"/>
      <c r="HR19" s="150"/>
      <c r="HS19" s="150"/>
      <c r="HT19" s="150"/>
      <c r="HU19" s="150"/>
      <c r="HV19" s="150"/>
      <c r="HW19" s="150"/>
      <c r="HX19" s="150"/>
      <c r="HY19" s="150"/>
      <c r="HZ19" s="150"/>
      <c r="IA19" s="150"/>
      <c r="IB19" s="150"/>
      <c r="IC19" s="150"/>
      <c r="ID19" s="150"/>
      <c r="IE19" s="150"/>
      <c r="IF19" s="150"/>
      <c r="IG19" s="150"/>
      <c r="IH19" s="150"/>
      <c r="II19" s="150"/>
      <c r="IJ19" s="150"/>
      <c r="IK19" s="150"/>
      <c r="IL19" s="150"/>
      <c r="IM19" s="150"/>
      <c r="IN19" s="150"/>
      <c r="IO19" s="150"/>
      <c r="IP19" s="150"/>
      <c r="IQ19" s="150"/>
      <c r="IR19" s="150"/>
      <c r="IS19" s="150"/>
      <c r="IT19" s="150"/>
      <c r="IU19" s="150"/>
    </row>
    <row r="20" spans="1:255" x14ac:dyDescent="0.25">
      <c r="A20" s="249" t="s">
        <v>640</v>
      </c>
      <c r="B20" s="154" t="s">
        <v>641</v>
      </c>
      <c r="C20" s="154"/>
      <c r="D20" s="247">
        <f>D19+D18+D14+D7</f>
        <v>462881185</v>
      </c>
      <c r="E20" s="247"/>
      <c r="F20" s="247">
        <f t="shared" ref="F20" si="0">F19+F18+F14+F7</f>
        <v>496484801</v>
      </c>
      <c r="G20" s="241">
        <f>F20/D20*100</f>
        <v>107.25966340584787</v>
      </c>
    </row>
    <row r="21" spans="1:255" x14ac:dyDescent="0.25">
      <c r="A21" s="251"/>
      <c r="B21" s="252"/>
      <c r="C21" s="252"/>
      <c r="D21" s="253"/>
      <c r="E21" s="253"/>
      <c r="F21" s="253"/>
      <c r="G21" s="254"/>
    </row>
    <row r="22" spans="1:255" x14ac:dyDescent="0.25">
      <c r="G22" s="255"/>
    </row>
    <row r="23" spans="1:255" x14ac:dyDescent="0.25">
      <c r="A23" s="256" t="s">
        <v>642</v>
      </c>
      <c r="B23" s="177"/>
      <c r="C23" s="177"/>
      <c r="D23" s="178"/>
      <c r="E23" s="178"/>
      <c r="F23" s="178"/>
      <c r="G23" s="257"/>
    </row>
    <row r="24" spans="1:255" ht="31.5" x14ac:dyDescent="0.25">
      <c r="A24" s="258" t="s">
        <v>643</v>
      </c>
      <c r="B24" s="259" t="s">
        <v>482</v>
      </c>
      <c r="C24" s="259"/>
      <c r="D24" s="178"/>
      <c r="E24" s="178"/>
      <c r="F24" s="178"/>
      <c r="G24" s="260"/>
    </row>
    <row r="25" spans="1:255" x14ac:dyDescent="0.25">
      <c r="A25" s="261" t="s">
        <v>644</v>
      </c>
      <c r="B25" s="259" t="s">
        <v>485</v>
      </c>
      <c r="C25" s="259"/>
      <c r="D25" s="178"/>
      <c r="E25" s="178"/>
      <c r="F25" s="178"/>
      <c r="G25" s="260"/>
    </row>
    <row r="26" spans="1:255" x14ac:dyDescent="0.25">
      <c r="A26" s="258" t="s">
        <v>645</v>
      </c>
      <c r="B26" s="259" t="s">
        <v>487</v>
      </c>
      <c r="C26" s="259"/>
      <c r="D26" s="178"/>
      <c r="E26" s="178"/>
      <c r="F26" s="178"/>
      <c r="G26" s="260"/>
    </row>
    <row r="27" spans="1:255" ht="31.5" x14ac:dyDescent="0.25">
      <c r="A27" s="262" t="s">
        <v>646</v>
      </c>
      <c r="B27" s="263" t="s">
        <v>489</v>
      </c>
      <c r="C27" s="263"/>
      <c r="D27" s="264"/>
      <c r="E27" s="264"/>
      <c r="F27" s="264"/>
      <c r="G27" s="260"/>
    </row>
    <row r="28" spans="1:255" x14ac:dyDescent="0.25">
      <c r="A28" s="155" t="s">
        <v>647</v>
      </c>
      <c r="B28" s="265" t="s">
        <v>491</v>
      </c>
      <c r="C28" s="265"/>
      <c r="D28" s="245"/>
      <c r="E28" s="245"/>
      <c r="F28" s="245"/>
      <c r="G28" s="260"/>
    </row>
    <row r="32" spans="1:255" x14ac:dyDescent="0.25">
      <c r="A32" s="151"/>
    </row>
    <row r="33" spans="1:1" x14ac:dyDescent="0.25">
      <c r="A33" s="151"/>
    </row>
    <row r="34" spans="1:1" x14ac:dyDescent="0.25">
      <c r="A34" s="151"/>
    </row>
    <row r="35" spans="1:1" x14ac:dyDescent="0.25">
      <c r="A35" s="151"/>
    </row>
    <row r="36" spans="1:1" x14ac:dyDescent="0.25">
      <c r="A36" s="151"/>
    </row>
    <row r="37" spans="1:1" x14ac:dyDescent="0.25">
      <c r="A37" s="151"/>
    </row>
    <row r="38" spans="1:1" x14ac:dyDescent="0.25">
      <c r="A38" s="151"/>
    </row>
    <row r="39" spans="1:1" x14ac:dyDescent="0.25">
      <c r="A39" s="151"/>
    </row>
    <row r="40" spans="1:1" x14ac:dyDescent="0.25">
      <c r="A40" s="151"/>
    </row>
    <row r="41" spans="1:1" x14ac:dyDescent="0.25">
      <c r="A41" s="151"/>
    </row>
  </sheetData>
  <mergeCells count="7">
    <mergeCell ref="A1:G1"/>
    <mergeCell ref="A2:G2"/>
    <mergeCell ref="C3:D3"/>
    <mergeCell ref="E3:F3"/>
    <mergeCell ref="G3:G5"/>
    <mergeCell ref="C5:D5"/>
    <mergeCell ref="E5:F5"/>
  </mergeCells>
  <pageMargins left="0.70866141732283472" right="0.70866141732283472" top="1.1417322834645669" bottom="0.15748031496062992" header="0.11811023622047245" footer="0.31496062992125984"/>
  <pageSetup paperSize="9" orientation="landscape" r:id="rId1"/>
  <headerFooter>
    <oddHeader>&amp;L&amp;"Times New Roman,Normál"Vászoly Község 
Önkormányzata &amp;C&amp;"Times New Roman,Normál"&amp;12 15.b melléklet
az önkormányzat 2018. évi költségvetési gazdálkodási beszámolójáról szóló
4/2019. (V. 29.) önkormányzati rendeletéhez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view="pageLayout" zoomScaleNormal="100" workbookViewId="0">
      <selection sqref="A1:I1"/>
    </sheetView>
  </sheetViews>
  <sheetFormatPr defaultRowHeight="15.75" x14ac:dyDescent="0.25"/>
  <cols>
    <col min="1" max="1" width="8.140625" style="169" customWidth="1"/>
    <col min="2" max="2" width="38.28515625" style="169" customWidth="1"/>
    <col min="3" max="3" width="13.28515625" style="169" customWidth="1"/>
    <col min="4" max="4" width="15.42578125" style="169" customWidth="1"/>
    <col min="5" max="5" width="15.5703125" style="169" customWidth="1"/>
    <col min="6" max="6" width="8.7109375" style="169" customWidth="1"/>
    <col min="7" max="7" width="13.5703125" style="169" customWidth="1"/>
    <col min="8" max="8" width="7.85546875" style="169" customWidth="1"/>
    <col min="9" max="9" width="13.7109375" style="169" customWidth="1"/>
    <col min="10" max="256" width="9.140625" style="169"/>
    <col min="257" max="257" width="8.140625" style="169" customWidth="1"/>
    <col min="258" max="258" width="41" style="169" customWidth="1"/>
    <col min="259" max="259" width="32.85546875" style="169" customWidth="1"/>
    <col min="260" max="260" width="17.85546875" style="169" customWidth="1"/>
    <col min="261" max="261" width="23.140625" style="169" customWidth="1"/>
    <col min="262" max="262" width="12.42578125" style="169" customWidth="1"/>
    <col min="263" max="263" width="12.85546875" style="169" customWidth="1"/>
    <col min="264" max="264" width="16.140625" style="169" customWidth="1"/>
    <col min="265" max="265" width="18" style="169" customWidth="1"/>
    <col min="266" max="512" width="9.140625" style="169"/>
    <col min="513" max="513" width="8.140625" style="169" customWidth="1"/>
    <col min="514" max="514" width="41" style="169" customWidth="1"/>
    <col min="515" max="515" width="32.85546875" style="169" customWidth="1"/>
    <col min="516" max="516" width="17.85546875" style="169" customWidth="1"/>
    <col min="517" max="517" width="23.140625" style="169" customWidth="1"/>
    <col min="518" max="518" width="12.42578125" style="169" customWidth="1"/>
    <col min="519" max="519" width="12.85546875" style="169" customWidth="1"/>
    <col min="520" max="520" width="16.140625" style="169" customWidth="1"/>
    <col min="521" max="521" width="18" style="169" customWidth="1"/>
    <col min="522" max="768" width="9.140625" style="169"/>
    <col min="769" max="769" width="8.140625" style="169" customWidth="1"/>
    <col min="770" max="770" width="41" style="169" customWidth="1"/>
    <col min="771" max="771" width="32.85546875" style="169" customWidth="1"/>
    <col min="772" max="772" width="17.85546875" style="169" customWidth="1"/>
    <col min="773" max="773" width="23.140625" style="169" customWidth="1"/>
    <col min="774" max="774" width="12.42578125" style="169" customWidth="1"/>
    <col min="775" max="775" width="12.85546875" style="169" customWidth="1"/>
    <col min="776" max="776" width="16.140625" style="169" customWidth="1"/>
    <col min="777" max="777" width="18" style="169" customWidth="1"/>
    <col min="778" max="1024" width="9.140625" style="169"/>
    <col min="1025" max="1025" width="8.140625" style="169" customWidth="1"/>
    <col min="1026" max="1026" width="41" style="169" customWidth="1"/>
    <col min="1027" max="1027" width="32.85546875" style="169" customWidth="1"/>
    <col min="1028" max="1028" width="17.85546875" style="169" customWidth="1"/>
    <col min="1029" max="1029" width="23.140625" style="169" customWidth="1"/>
    <col min="1030" max="1030" width="12.42578125" style="169" customWidth="1"/>
    <col min="1031" max="1031" width="12.85546875" style="169" customWidth="1"/>
    <col min="1032" max="1032" width="16.140625" style="169" customWidth="1"/>
    <col min="1033" max="1033" width="18" style="169" customWidth="1"/>
    <col min="1034" max="1280" width="9.140625" style="169"/>
    <col min="1281" max="1281" width="8.140625" style="169" customWidth="1"/>
    <col min="1282" max="1282" width="41" style="169" customWidth="1"/>
    <col min="1283" max="1283" width="32.85546875" style="169" customWidth="1"/>
    <col min="1284" max="1284" width="17.85546875" style="169" customWidth="1"/>
    <col min="1285" max="1285" width="23.140625" style="169" customWidth="1"/>
    <col min="1286" max="1286" width="12.42578125" style="169" customWidth="1"/>
    <col min="1287" max="1287" width="12.85546875" style="169" customWidth="1"/>
    <col min="1288" max="1288" width="16.140625" style="169" customWidth="1"/>
    <col min="1289" max="1289" width="18" style="169" customWidth="1"/>
    <col min="1290" max="1536" width="9.140625" style="169"/>
    <col min="1537" max="1537" width="8.140625" style="169" customWidth="1"/>
    <col min="1538" max="1538" width="41" style="169" customWidth="1"/>
    <col min="1539" max="1539" width="32.85546875" style="169" customWidth="1"/>
    <col min="1540" max="1540" width="17.85546875" style="169" customWidth="1"/>
    <col min="1541" max="1541" width="23.140625" style="169" customWidth="1"/>
    <col min="1542" max="1542" width="12.42578125" style="169" customWidth="1"/>
    <col min="1543" max="1543" width="12.85546875" style="169" customWidth="1"/>
    <col min="1544" max="1544" width="16.140625" style="169" customWidth="1"/>
    <col min="1545" max="1545" width="18" style="169" customWidth="1"/>
    <col min="1546" max="1792" width="9.140625" style="169"/>
    <col min="1793" max="1793" width="8.140625" style="169" customWidth="1"/>
    <col min="1794" max="1794" width="41" style="169" customWidth="1"/>
    <col min="1795" max="1795" width="32.85546875" style="169" customWidth="1"/>
    <col min="1796" max="1796" width="17.85546875" style="169" customWidth="1"/>
    <col min="1797" max="1797" width="23.140625" style="169" customWidth="1"/>
    <col min="1798" max="1798" width="12.42578125" style="169" customWidth="1"/>
    <col min="1799" max="1799" width="12.85546875" style="169" customWidth="1"/>
    <col min="1800" max="1800" width="16.140625" style="169" customWidth="1"/>
    <col min="1801" max="1801" width="18" style="169" customWidth="1"/>
    <col min="1802" max="2048" width="9.140625" style="169"/>
    <col min="2049" max="2049" width="8.140625" style="169" customWidth="1"/>
    <col min="2050" max="2050" width="41" style="169" customWidth="1"/>
    <col min="2051" max="2051" width="32.85546875" style="169" customWidth="1"/>
    <col min="2052" max="2052" width="17.85546875" style="169" customWidth="1"/>
    <col min="2053" max="2053" width="23.140625" style="169" customWidth="1"/>
    <col min="2054" max="2054" width="12.42578125" style="169" customWidth="1"/>
    <col min="2055" max="2055" width="12.85546875" style="169" customWidth="1"/>
    <col min="2056" max="2056" width="16.140625" style="169" customWidth="1"/>
    <col min="2057" max="2057" width="18" style="169" customWidth="1"/>
    <col min="2058" max="2304" width="9.140625" style="169"/>
    <col min="2305" max="2305" width="8.140625" style="169" customWidth="1"/>
    <col min="2306" max="2306" width="41" style="169" customWidth="1"/>
    <col min="2307" max="2307" width="32.85546875" style="169" customWidth="1"/>
    <col min="2308" max="2308" width="17.85546875" style="169" customWidth="1"/>
    <col min="2309" max="2309" width="23.140625" style="169" customWidth="1"/>
    <col min="2310" max="2310" width="12.42578125" style="169" customWidth="1"/>
    <col min="2311" max="2311" width="12.85546875" style="169" customWidth="1"/>
    <col min="2312" max="2312" width="16.140625" style="169" customWidth="1"/>
    <col min="2313" max="2313" width="18" style="169" customWidth="1"/>
    <col min="2314" max="2560" width="9.140625" style="169"/>
    <col min="2561" max="2561" width="8.140625" style="169" customWidth="1"/>
    <col min="2562" max="2562" width="41" style="169" customWidth="1"/>
    <col min="2563" max="2563" width="32.85546875" style="169" customWidth="1"/>
    <col min="2564" max="2564" width="17.85546875" style="169" customWidth="1"/>
    <col min="2565" max="2565" width="23.140625" style="169" customWidth="1"/>
    <col min="2566" max="2566" width="12.42578125" style="169" customWidth="1"/>
    <col min="2567" max="2567" width="12.85546875" style="169" customWidth="1"/>
    <col min="2568" max="2568" width="16.140625" style="169" customWidth="1"/>
    <col min="2569" max="2569" width="18" style="169" customWidth="1"/>
    <col min="2570" max="2816" width="9.140625" style="169"/>
    <col min="2817" max="2817" width="8.140625" style="169" customWidth="1"/>
    <col min="2818" max="2818" width="41" style="169" customWidth="1"/>
    <col min="2819" max="2819" width="32.85546875" style="169" customWidth="1"/>
    <col min="2820" max="2820" width="17.85546875" style="169" customWidth="1"/>
    <col min="2821" max="2821" width="23.140625" style="169" customWidth="1"/>
    <col min="2822" max="2822" width="12.42578125" style="169" customWidth="1"/>
    <col min="2823" max="2823" width="12.85546875" style="169" customWidth="1"/>
    <col min="2824" max="2824" width="16.140625" style="169" customWidth="1"/>
    <col min="2825" max="2825" width="18" style="169" customWidth="1"/>
    <col min="2826" max="3072" width="9.140625" style="169"/>
    <col min="3073" max="3073" width="8.140625" style="169" customWidth="1"/>
    <col min="3074" max="3074" width="41" style="169" customWidth="1"/>
    <col min="3075" max="3075" width="32.85546875" style="169" customWidth="1"/>
    <col min="3076" max="3076" width="17.85546875" style="169" customWidth="1"/>
    <col min="3077" max="3077" width="23.140625" style="169" customWidth="1"/>
    <col min="3078" max="3078" width="12.42578125" style="169" customWidth="1"/>
    <col min="3079" max="3079" width="12.85546875" style="169" customWidth="1"/>
    <col min="3080" max="3080" width="16.140625" style="169" customWidth="1"/>
    <col min="3081" max="3081" width="18" style="169" customWidth="1"/>
    <col min="3082" max="3328" width="9.140625" style="169"/>
    <col min="3329" max="3329" width="8.140625" style="169" customWidth="1"/>
    <col min="3330" max="3330" width="41" style="169" customWidth="1"/>
    <col min="3331" max="3331" width="32.85546875" style="169" customWidth="1"/>
    <col min="3332" max="3332" width="17.85546875" style="169" customWidth="1"/>
    <col min="3333" max="3333" width="23.140625" style="169" customWidth="1"/>
    <col min="3334" max="3334" width="12.42578125" style="169" customWidth="1"/>
    <col min="3335" max="3335" width="12.85546875" style="169" customWidth="1"/>
    <col min="3336" max="3336" width="16.140625" style="169" customWidth="1"/>
    <col min="3337" max="3337" width="18" style="169" customWidth="1"/>
    <col min="3338" max="3584" width="9.140625" style="169"/>
    <col min="3585" max="3585" width="8.140625" style="169" customWidth="1"/>
    <col min="3586" max="3586" width="41" style="169" customWidth="1"/>
    <col min="3587" max="3587" width="32.85546875" style="169" customWidth="1"/>
    <col min="3588" max="3588" width="17.85546875" style="169" customWidth="1"/>
    <col min="3589" max="3589" width="23.140625" style="169" customWidth="1"/>
    <col min="3590" max="3590" width="12.42578125" style="169" customWidth="1"/>
    <col min="3591" max="3591" width="12.85546875" style="169" customWidth="1"/>
    <col min="3592" max="3592" width="16.140625" style="169" customWidth="1"/>
    <col min="3593" max="3593" width="18" style="169" customWidth="1"/>
    <col min="3594" max="3840" width="9.140625" style="169"/>
    <col min="3841" max="3841" width="8.140625" style="169" customWidth="1"/>
    <col min="3842" max="3842" width="41" style="169" customWidth="1"/>
    <col min="3843" max="3843" width="32.85546875" style="169" customWidth="1"/>
    <col min="3844" max="3844" width="17.85546875" style="169" customWidth="1"/>
    <col min="3845" max="3845" width="23.140625" style="169" customWidth="1"/>
    <col min="3846" max="3846" width="12.42578125" style="169" customWidth="1"/>
    <col min="3847" max="3847" width="12.85546875" style="169" customWidth="1"/>
    <col min="3848" max="3848" width="16.140625" style="169" customWidth="1"/>
    <col min="3849" max="3849" width="18" style="169" customWidth="1"/>
    <col min="3850" max="4096" width="9.140625" style="169"/>
    <col min="4097" max="4097" width="8.140625" style="169" customWidth="1"/>
    <col min="4098" max="4098" width="41" style="169" customWidth="1"/>
    <col min="4099" max="4099" width="32.85546875" style="169" customWidth="1"/>
    <col min="4100" max="4100" width="17.85546875" style="169" customWidth="1"/>
    <col min="4101" max="4101" width="23.140625" style="169" customWidth="1"/>
    <col min="4102" max="4102" width="12.42578125" style="169" customWidth="1"/>
    <col min="4103" max="4103" width="12.85546875" style="169" customWidth="1"/>
    <col min="4104" max="4104" width="16.140625" style="169" customWidth="1"/>
    <col min="4105" max="4105" width="18" style="169" customWidth="1"/>
    <col min="4106" max="4352" width="9.140625" style="169"/>
    <col min="4353" max="4353" width="8.140625" style="169" customWidth="1"/>
    <col min="4354" max="4354" width="41" style="169" customWidth="1"/>
    <col min="4355" max="4355" width="32.85546875" style="169" customWidth="1"/>
    <col min="4356" max="4356" width="17.85546875" style="169" customWidth="1"/>
    <col min="4357" max="4357" width="23.140625" style="169" customWidth="1"/>
    <col min="4358" max="4358" width="12.42578125" style="169" customWidth="1"/>
    <col min="4359" max="4359" width="12.85546875" style="169" customWidth="1"/>
    <col min="4360" max="4360" width="16.140625" style="169" customWidth="1"/>
    <col min="4361" max="4361" width="18" style="169" customWidth="1"/>
    <col min="4362" max="4608" width="9.140625" style="169"/>
    <col min="4609" max="4609" width="8.140625" style="169" customWidth="1"/>
    <col min="4610" max="4610" width="41" style="169" customWidth="1"/>
    <col min="4611" max="4611" width="32.85546875" style="169" customWidth="1"/>
    <col min="4612" max="4612" width="17.85546875" style="169" customWidth="1"/>
    <col min="4613" max="4613" width="23.140625" style="169" customWidth="1"/>
    <col min="4614" max="4614" width="12.42578125" style="169" customWidth="1"/>
    <col min="4615" max="4615" width="12.85546875" style="169" customWidth="1"/>
    <col min="4616" max="4616" width="16.140625" style="169" customWidth="1"/>
    <col min="4617" max="4617" width="18" style="169" customWidth="1"/>
    <col min="4618" max="4864" width="9.140625" style="169"/>
    <col min="4865" max="4865" width="8.140625" style="169" customWidth="1"/>
    <col min="4866" max="4866" width="41" style="169" customWidth="1"/>
    <col min="4867" max="4867" width="32.85546875" style="169" customWidth="1"/>
    <col min="4868" max="4868" width="17.85546875" style="169" customWidth="1"/>
    <col min="4869" max="4869" width="23.140625" style="169" customWidth="1"/>
    <col min="4870" max="4870" width="12.42578125" style="169" customWidth="1"/>
    <col min="4871" max="4871" width="12.85546875" style="169" customWidth="1"/>
    <col min="4872" max="4872" width="16.140625" style="169" customWidth="1"/>
    <col min="4873" max="4873" width="18" style="169" customWidth="1"/>
    <col min="4874" max="5120" width="9.140625" style="169"/>
    <col min="5121" max="5121" width="8.140625" style="169" customWidth="1"/>
    <col min="5122" max="5122" width="41" style="169" customWidth="1"/>
    <col min="5123" max="5123" width="32.85546875" style="169" customWidth="1"/>
    <col min="5124" max="5124" width="17.85546875" style="169" customWidth="1"/>
    <col min="5125" max="5125" width="23.140625" style="169" customWidth="1"/>
    <col min="5126" max="5126" width="12.42578125" style="169" customWidth="1"/>
    <col min="5127" max="5127" width="12.85546875" style="169" customWidth="1"/>
    <col min="5128" max="5128" width="16.140625" style="169" customWidth="1"/>
    <col min="5129" max="5129" width="18" style="169" customWidth="1"/>
    <col min="5130" max="5376" width="9.140625" style="169"/>
    <col min="5377" max="5377" width="8.140625" style="169" customWidth="1"/>
    <col min="5378" max="5378" width="41" style="169" customWidth="1"/>
    <col min="5379" max="5379" width="32.85546875" style="169" customWidth="1"/>
    <col min="5380" max="5380" width="17.85546875" style="169" customWidth="1"/>
    <col min="5381" max="5381" width="23.140625" style="169" customWidth="1"/>
    <col min="5382" max="5382" width="12.42578125" style="169" customWidth="1"/>
    <col min="5383" max="5383" width="12.85546875" style="169" customWidth="1"/>
    <col min="5384" max="5384" width="16.140625" style="169" customWidth="1"/>
    <col min="5385" max="5385" width="18" style="169" customWidth="1"/>
    <col min="5386" max="5632" width="9.140625" style="169"/>
    <col min="5633" max="5633" width="8.140625" style="169" customWidth="1"/>
    <col min="5634" max="5634" width="41" style="169" customWidth="1"/>
    <col min="5635" max="5635" width="32.85546875" style="169" customWidth="1"/>
    <col min="5636" max="5636" width="17.85546875" style="169" customWidth="1"/>
    <col min="5637" max="5637" width="23.140625" style="169" customWidth="1"/>
    <col min="5638" max="5638" width="12.42578125" style="169" customWidth="1"/>
    <col min="5639" max="5639" width="12.85546875" style="169" customWidth="1"/>
    <col min="5640" max="5640" width="16.140625" style="169" customWidth="1"/>
    <col min="5641" max="5641" width="18" style="169" customWidth="1"/>
    <col min="5642" max="5888" width="9.140625" style="169"/>
    <col min="5889" max="5889" width="8.140625" style="169" customWidth="1"/>
    <col min="5890" max="5890" width="41" style="169" customWidth="1"/>
    <col min="5891" max="5891" width="32.85546875" style="169" customWidth="1"/>
    <col min="5892" max="5892" width="17.85546875" style="169" customWidth="1"/>
    <col min="5893" max="5893" width="23.140625" style="169" customWidth="1"/>
    <col min="5894" max="5894" width="12.42578125" style="169" customWidth="1"/>
    <col min="5895" max="5895" width="12.85546875" style="169" customWidth="1"/>
    <col min="5896" max="5896" width="16.140625" style="169" customWidth="1"/>
    <col min="5897" max="5897" width="18" style="169" customWidth="1"/>
    <col min="5898" max="6144" width="9.140625" style="169"/>
    <col min="6145" max="6145" width="8.140625" style="169" customWidth="1"/>
    <col min="6146" max="6146" width="41" style="169" customWidth="1"/>
    <col min="6147" max="6147" width="32.85546875" style="169" customWidth="1"/>
    <col min="6148" max="6148" width="17.85546875" style="169" customWidth="1"/>
    <col min="6149" max="6149" width="23.140625" style="169" customWidth="1"/>
    <col min="6150" max="6150" width="12.42578125" style="169" customWidth="1"/>
    <col min="6151" max="6151" width="12.85546875" style="169" customWidth="1"/>
    <col min="6152" max="6152" width="16.140625" style="169" customWidth="1"/>
    <col min="6153" max="6153" width="18" style="169" customWidth="1"/>
    <col min="6154" max="6400" width="9.140625" style="169"/>
    <col min="6401" max="6401" width="8.140625" style="169" customWidth="1"/>
    <col min="6402" max="6402" width="41" style="169" customWidth="1"/>
    <col min="6403" max="6403" width="32.85546875" style="169" customWidth="1"/>
    <col min="6404" max="6404" width="17.85546875" style="169" customWidth="1"/>
    <col min="6405" max="6405" width="23.140625" style="169" customWidth="1"/>
    <col min="6406" max="6406" width="12.42578125" style="169" customWidth="1"/>
    <col min="6407" max="6407" width="12.85546875" style="169" customWidth="1"/>
    <col min="6408" max="6408" width="16.140625" style="169" customWidth="1"/>
    <col min="6409" max="6409" width="18" style="169" customWidth="1"/>
    <col min="6410" max="6656" width="9.140625" style="169"/>
    <col min="6657" max="6657" width="8.140625" style="169" customWidth="1"/>
    <col min="6658" max="6658" width="41" style="169" customWidth="1"/>
    <col min="6659" max="6659" width="32.85546875" style="169" customWidth="1"/>
    <col min="6660" max="6660" width="17.85546875" style="169" customWidth="1"/>
    <col min="6661" max="6661" width="23.140625" style="169" customWidth="1"/>
    <col min="6662" max="6662" width="12.42578125" style="169" customWidth="1"/>
    <col min="6663" max="6663" width="12.85546875" style="169" customWidth="1"/>
    <col min="6664" max="6664" width="16.140625" style="169" customWidth="1"/>
    <col min="6665" max="6665" width="18" style="169" customWidth="1"/>
    <col min="6666" max="6912" width="9.140625" style="169"/>
    <col min="6913" max="6913" width="8.140625" style="169" customWidth="1"/>
    <col min="6914" max="6914" width="41" style="169" customWidth="1"/>
    <col min="6915" max="6915" width="32.85546875" style="169" customWidth="1"/>
    <col min="6916" max="6916" width="17.85546875" style="169" customWidth="1"/>
    <col min="6917" max="6917" width="23.140625" style="169" customWidth="1"/>
    <col min="6918" max="6918" width="12.42578125" style="169" customWidth="1"/>
    <col min="6919" max="6919" width="12.85546875" style="169" customWidth="1"/>
    <col min="6920" max="6920" width="16.140625" style="169" customWidth="1"/>
    <col min="6921" max="6921" width="18" style="169" customWidth="1"/>
    <col min="6922" max="7168" width="9.140625" style="169"/>
    <col min="7169" max="7169" width="8.140625" style="169" customWidth="1"/>
    <col min="7170" max="7170" width="41" style="169" customWidth="1"/>
    <col min="7171" max="7171" width="32.85546875" style="169" customWidth="1"/>
    <col min="7172" max="7172" width="17.85546875" style="169" customWidth="1"/>
    <col min="7173" max="7173" width="23.140625" style="169" customWidth="1"/>
    <col min="7174" max="7174" width="12.42578125" style="169" customWidth="1"/>
    <col min="7175" max="7175" width="12.85546875" style="169" customWidth="1"/>
    <col min="7176" max="7176" width="16.140625" style="169" customWidth="1"/>
    <col min="7177" max="7177" width="18" style="169" customWidth="1"/>
    <col min="7178" max="7424" width="9.140625" style="169"/>
    <col min="7425" max="7425" width="8.140625" style="169" customWidth="1"/>
    <col min="7426" max="7426" width="41" style="169" customWidth="1"/>
    <col min="7427" max="7427" width="32.85546875" style="169" customWidth="1"/>
    <col min="7428" max="7428" width="17.85546875" style="169" customWidth="1"/>
    <col min="7429" max="7429" width="23.140625" style="169" customWidth="1"/>
    <col min="7430" max="7430" width="12.42578125" style="169" customWidth="1"/>
    <col min="7431" max="7431" width="12.85546875" style="169" customWidth="1"/>
    <col min="7432" max="7432" width="16.140625" style="169" customWidth="1"/>
    <col min="7433" max="7433" width="18" style="169" customWidth="1"/>
    <col min="7434" max="7680" width="9.140625" style="169"/>
    <col min="7681" max="7681" width="8.140625" style="169" customWidth="1"/>
    <col min="7682" max="7682" width="41" style="169" customWidth="1"/>
    <col min="7683" max="7683" width="32.85546875" style="169" customWidth="1"/>
    <col min="7684" max="7684" width="17.85546875" style="169" customWidth="1"/>
    <col min="7685" max="7685" width="23.140625" style="169" customWidth="1"/>
    <col min="7686" max="7686" width="12.42578125" style="169" customWidth="1"/>
    <col min="7687" max="7687" width="12.85546875" style="169" customWidth="1"/>
    <col min="7688" max="7688" width="16.140625" style="169" customWidth="1"/>
    <col min="7689" max="7689" width="18" style="169" customWidth="1"/>
    <col min="7690" max="7936" width="9.140625" style="169"/>
    <col min="7937" max="7937" width="8.140625" style="169" customWidth="1"/>
    <col min="7938" max="7938" width="41" style="169" customWidth="1"/>
    <col min="7939" max="7939" width="32.85546875" style="169" customWidth="1"/>
    <col min="7940" max="7940" width="17.85546875" style="169" customWidth="1"/>
    <col min="7941" max="7941" width="23.140625" style="169" customWidth="1"/>
    <col min="7942" max="7942" width="12.42578125" style="169" customWidth="1"/>
    <col min="7943" max="7943" width="12.85546875" style="169" customWidth="1"/>
    <col min="7944" max="7944" width="16.140625" style="169" customWidth="1"/>
    <col min="7945" max="7945" width="18" style="169" customWidth="1"/>
    <col min="7946" max="8192" width="9.140625" style="169"/>
    <col min="8193" max="8193" width="8.140625" style="169" customWidth="1"/>
    <col min="8194" max="8194" width="41" style="169" customWidth="1"/>
    <col min="8195" max="8195" width="32.85546875" style="169" customWidth="1"/>
    <col min="8196" max="8196" width="17.85546875" style="169" customWidth="1"/>
    <col min="8197" max="8197" width="23.140625" style="169" customWidth="1"/>
    <col min="8198" max="8198" width="12.42578125" style="169" customWidth="1"/>
    <col min="8199" max="8199" width="12.85546875" style="169" customWidth="1"/>
    <col min="8200" max="8200" width="16.140625" style="169" customWidth="1"/>
    <col min="8201" max="8201" width="18" style="169" customWidth="1"/>
    <col min="8202" max="8448" width="9.140625" style="169"/>
    <col min="8449" max="8449" width="8.140625" style="169" customWidth="1"/>
    <col min="8450" max="8450" width="41" style="169" customWidth="1"/>
    <col min="8451" max="8451" width="32.85546875" style="169" customWidth="1"/>
    <col min="8452" max="8452" width="17.85546875" style="169" customWidth="1"/>
    <col min="8453" max="8453" width="23.140625" style="169" customWidth="1"/>
    <col min="8454" max="8454" width="12.42578125" style="169" customWidth="1"/>
    <col min="8455" max="8455" width="12.85546875" style="169" customWidth="1"/>
    <col min="8456" max="8456" width="16.140625" style="169" customWidth="1"/>
    <col min="8457" max="8457" width="18" style="169" customWidth="1"/>
    <col min="8458" max="8704" width="9.140625" style="169"/>
    <col min="8705" max="8705" width="8.140625" style="169" customWidth="1"/>
    <col min="8706" max="8706" width="41" style="169" customWidth="1"/>
    <col min="8707" max="8707" width="32.85546875" style="169" customWidth="1"/>
    <col min="8708" max="8708" width="17.85546875" style="169" customWidth="1"/>
    <col min="8709" max="8709" width="23.140625" style="169" customWidth="1"/>
    <col min="8710" max="8710" width="12.42578125" style="169" customWidth="1"/>
    <col min="8711" max="8711" width="12.85546875" style="169" customWidth="1"/>
    <col min="8712" max="8712" width="16.140625" style="169" customWidth="1"/>
    <col min="8713" max="8713" width="18" style="169" customWidth="1"/>
    <col min="8714" max="8960" width="9.140625" style="169"/>
    <col min="8961" max="8961" width="8.140625" style="169" customWidth="1"/>
    <col min="8962" max="8962" width="41" style="169" customWidth="1"/>
    <col min="8963" max="8963" width="32.85546875" style="169" customWidth="1"/>
    <col min="8964" max="8964" width="17.85546875" style="169" customWidth="1"/>
    <col min="8965" max="8965" width="23.140625" style="169" customWidth="1"/>
    <col min="8966" max="8966" width="12.42578125" style="169" customWidth="1"/>
    <col min="8967" max="8967" width="12.85546875" style="169" customWidth="1"/>
    <col min="8968" max="8968" width="16.140625" style="169" customWidth="1"/>
    <col min="8969" max="8969" width="18" style="169" customWidth="1"/>
    <col min="8970" max="9216" width="9.140625" style="169"/>
    <col min="9217" max="9217" width="8.140625" style="169" customWidth="1"/>
    <col min="9218" max="9218" width="41" style="169" customWidth="1"/>
    <col min="9219" max="9219" width="32.85546875" style="169" customWidth="1"/>
    <col min="9220" max="9220" width="17.85546875" style="169" customWidth="1"/>
    <col min="9221" max="9221" width="23.140625" style="169" customWidth="1"/>
    <col min="9222" max="9222" width="12.42578125" style="169" customWidth="1"/>
    <col min="9223" max="9223" width="12.85546875" style="169" customWidth="1"/>
    <col min="9224" max="9224" width="16.140625" style="169" customWidth="1"/>
    <col min="9225" max="9225" width="18" style="169" customWidth="1"/>
    <col min="9226" max="9472" width="9.140625" style="169"/>
    <col min="9473" max="9473" width="8.140625" style="169" customWidth="1"/>
    <col min="9474" max="9474" width="41" style="169" customWidth="1"/>
    <col min="9475" max="9475" width="32.85546875" style="169" customWidth="1"/>
    <col min="9476" max="9476" width="17.85546875" style="169" customWidth="1"/>
    <col min="9477" max="9477" width="23.140625" style="169" customWidth="1"/>
    <col min="9478" max="9478" width="12.42578125" style="169" customWidth="1"/>
    <col min="9479" max="9479" width="12.85546875" style="169" customWidth="1"/>
    <col min="9480" max="9480" width="16.140625" style="169" customWidth="1"/>
    <col min="9481" max="9481" width="18" style="169" customWidth="1"/>
    <col min="9482" max="9728" width="9.140625" style="169"/>
    <col min="9729" max="9729" width="8.140625" style="169" customWidth="1"/>
    <col min="9730" max="9730" width="41" style="169" customWidth="1"/>
    <col min="9731" max="9731" width="32.85546875" style="169" customWidth="1"/>
    <col min="9732" max="9732" width="17.85546875" style="169" customWidth="1"/>
    <col min="9733" max="9733" width="23.140625" style="169" customWidth="1"/>
    <col min="9734" max="9734" width="12.42578125" style="169" customWidth="1"/>
    <col min="9735" max="9735" width="12.85546875" style="169" customWidth="1"/>
    <col min="9736" max="9736" width="16.140625" style="169" customWidth="1"/>
    <col min="9737" max="9737" width="18" style="169" customWidth="1"/>
    <col min="9738" max="9984" width="9.140625" style="169"/>
    <col min="9985" max="9985" width="8.140625" style="169" customWidth="1"/>
    <col min="9986" max="9986" width="41" style="169" customWidth="1"/>
    <col min="9987" max="9987" width="32.85546875" style="169" customWidth="1"/>
    <col min="9988" max="9988" width="17.85546875" style="169" customWidth="1"/>
    <col min="9989" max="9989" width="23.140625" style="169" customWidth="1"/>
    <col min="9990" max="9990" width="12.42578125" style="169" customWidth="1"/>
    <col min="9991" max="9991" width="12.85546875" style="169" customWidth="1"/>
    <col min="9992" max="9992" width="16.140625" style="169" customWidth="1"/>
    <col min="9993" max="9993" width="18" style="169" customWidth="1"/>
    <col min="9994" max="10240" width="9.140625" style="169"/>
    <col min="10241" max="10241" width="8.140625" style="169" customWidth="1"/>
    <col min="10242" max="10242" width="41" style="169" customWidth="1"/>
    <col min="10243" max="10243" width="32.85546875" style="169" customWidth="1"/>
    <col min="10244" max="10244" width="17.85546875" style="169" customWidth="1"/>
    <col min="10245" max="10245" width="23.140625" style="169" customWidth="1"/>
    <col min="10246" max="10246" width="12.42578125" style="169" customWidth="1"/>
    <col min="10247" max="10247" width="12.85546875" style="169" customWidth="1"/>
    <col min="10248" max="10248" width="16.140625" style="169" customWidth="1"/>
    <col min="10249" max="10249" width="18" style="169" customWidth="1"/>
    <col min="10250" max="10496" width="9.140625" style="169"/>
    <col min="10497" max="10497" width="8.140625" style="169" customWidth="1"/>
    <col min="10498" max="10498" width="41" style="169" customWidth="1"/>
    <col min="10499" max="10499" width="32.85546875" style="169" customWidth="1"/>
    <col min="10500" max="10500" width="17.85546875" style="169" customWidth="1"/>
    <col min="10501" max="10501" width="23.140625" style="169" customWidth="1"/>
    <col min="10502" max="10502" width="12.42578125" style="169" customWidth="1"/>
    <col min="10503" max="10503" width="12.85546875" style="169" customWidth="1"/>
    <col min="10504" max="10504" width="16.140625" style="169" customWidth="1"/>
    <col min="10505" max="10505" width="18" style="169" customWidth="1"/>
    <col min="10506" max="10752" width="9.140625" style="169"/>
    <col min="10753" max="10753" width="8.140625" style="169" customWidth="1"/>
    <col min="10754" max="10754" width="41" style="169" customWidth="1"/>
    <col min="10755" max="10755" width="32.85546875" style="169" customWidth="1"/>
    <col min="10756" max="10756" width="17.85546875" style="169" customWidth="1"/>
    <col min="10757" max="10757" width="23.140625" style="169" customWidth="1"/>
    <col min="10758" max="10758" width="12.42578125" style="169" customWidth="1"/>
    <col min="10759" max="10759" width="12.85546875" style="169" customWidth="1"/>
    <col min="10760" max="10760" width="16.140625" style="169" customWidth="1"/>
    <col min="10761" max="10761" width="18" style="169" customWidth="1"/>
    <col min="10762" max="11008" width="9.140625" style="169"/>
    <col min="11009" max="11009" width="8.140625" style="169" customWidth="1"/>
    <col min="11010" max="11010" width="41" style="169" customWidth="1"/>
    <col min="11011" max="11011" width="32.85546875" style="169" customWidth="1"/>
    <col min="11012" max="11012" width="17.85546875" style="169" customWidth="1"/>
    <col min="11013" max="11013" width="23.140625" style="169" customWidth="1"/>
    <col min="11014" max="11014" width="12.42578125" style="169" customWidth="1"/>
    <col min="11015" max="11015" width="12.85546875" style="169" customWidth="1"/>
    <col min="11016" max="11016" width="16.140625" style="169" customWidth="1"/>
    <col min="11017" max="11017" width="18" style="169" customWidth="1"/>
    <col min="11018" max="11264" width="9.140625" style="169"/>
    <col min="11265" max="11265" width="8.140625" style="169" customWidth="1"/>
    <col min="11266" max="11266" width="41" style="169" customWidth="1"/>
    <col min="11267" max="11267" width="32.85546875" style="169" customWidth="1"/>
    <col min="11268" max="11268" width="17.85546875" style="169" customWidth="1"/>
    <col min="11269" max="11269" width="23.140625" style="169" customWidth="1"/>
    <col min="11270" max="11270" width="12.42578125" style="169" customWidth="1"/>
    <col min="11271" max="11271" width="12.85546875" style="169" customWidth="1"/>
    <col min="11272" max="11272" width="16.140625" style="169" customWidth="1"/>
    <col min="11273" max="11273" width="18" style="169" customWidth="1"/>
    <col min="11274" max="11520" width="9.140625" style="169"/>
    <col min="11521" max="11521" width="8.140625" style="169" customWidth="1"/>
    <col min="11522" max="11522" width="41" style="169" customWidth="1"/>
    <col min="11523" max="11523" width="32.85546875" style="169" customWidth="1"/>
    <col min="11524" max="11524" width="17.85546875" style="169" customWidth="1"/>
    <col min="11525" max="11525" width="23.140625" style="169" customWidth="1"/>
    <col min="11526" max="11526" width="12.42578125" style="169" customWidth="1"/>
    <col min="11527" max="11527" width="12.85546875" style="169" customWidth="1"/>
    <col min="11528" max="11528" width="16.140625" style="169" customWidth="1"/>
    <col min="11529" max="11529" width="18" style="169" customWidth="1"/>
    <col min="11530" max="11776" width="9.140625" style="169"/>
    <col min="11777" max="11777" width="8.140625" style="169" customWidth="1"/>
    <col min="11778" max="11778" width="41" style="169" customWidth="1"/>
    <col min="11779" max="11779" width="32.85546875" style="169" customWidth="1"/>
    <col min="11780" max="11780" width="17.85546875" style="169" customWidth="1"/>
    <col min="11781" max="11781" width="23.140625" style="169" customWidth="1"/>
    <col min="11782" max="11782" width="12.42578125" style="169" customWidth="1"/>
    <col min="11783" max="11783" width="12.85546875" style="169" customWidth="1"/>
    <col min="11784" max="11784" width="16.140625" style="169" customWidth="1"/>
    <col min="11785" max="11785" width="18" style="169" customWidth="1"/>
    <col min="11786" max="12032" width="9.140625" style="169"/>
    <col min="12033" max="12033" width="8.140625" style="169" customWidth="1"/>
    <col min="12034" max="12034" width="41" style="169" customWidth="1"/>
    <col min="12035" max="12035" width="32.85546875" style="169" customWidth="1"/>
    <col min="12036" max="12036" width="17.85546875" style="169" customWidth="1"/>
    <col min="12037" max="12037" width="23.140625" style="169" customWidth="1"/>
    <col min="12038" max="12038" width="12.42578125" style="169" customWidth="1"/>
    <col min="12039" max="12039" width="12.85546875" style="169" customWidth="1"/>
    <col min="12040" max="12040" width="16.140625" style="169" customWidth="1"/>
    <col min="12041" max="12041" width="18" style="169" customWidth="1"/>
    <col min="12042" max="12288" width="9.140625" style="169"/>
    <col min="12289" max="12289" width="8.140625" style="169" customWidth="1"/>
    <col min="12290" max="12290" width="41" style="169" customWidth="1"/>
    <col min="12291" max="12291" width="32.85546875" style="169" customWidth="1"/>
    <col min="12292" max="12292" width="17.85546875" style="169" customWidth="1"/>
    <col min="12293" max="12293" width="23.140625" style="169" customWidth="1"/>
    <col min="12294" max="12294" width="12.42578125" style="169" customWidth="1"/>
    <col min="12295" max="12295" width="12.85546875" style="169" customWidth="1"/>
    <col min="12296" max="12296" width="16.140625" style="169" customWidth="1"/>
    <col min="12297" max="12297" width="18" style="169" customWidth="1"/>
    <col min="12298" max="12544" width="9.140625" style="169"/>
    <col min="12545" max="12545" width="8.140625" style="169" customWidth="1"/>
    <col min="12546" max="12546" width="41" style="169" customWidth="1"/>
    <col min="12547" max="12547" width="32.85546875" style="169" customWidth="1"/>
    <col min="12548" max="12548" width="17.85546875" style="169" customWidth="1"/>
    <col min="12549" max="12549" width="23.140625" style="169" customWidth="1"/>
    <col min="12550" max="12550" width="12.42578125" style="169" customWidth="1"/>
    <col min="12551" max="12551" width="12.85546875" style="169" customWidth="1"/>
    <col min="12552" max="12552" width="16.140625" style="169" customWidth="1"/>
    <col min="12553" max="12553" width="18" style="169" customWidth="1"/>
    <col min="12554" max="12800" width="9.140625" style="169"/>
    <col min="12801" max="12801" width="8.140625" style="169" customWidth="1"/>
    <col min="12802" max="12802" width="41" style="169" customWidth="1"/>
    <col min="12803" max="12803" width="32.85546875" style="169" customWidth="1"/>
    <col min="12804" max="12804" width="17.85546875" style="169" customWidth="1"/>
    <col min="12805" max="12805" width="23.140625" style="169" customWidth="1"/>
    <col min="12806" max="12806" width="12.42578125" style="169" customWidth="1"/>
    <col min="12807" max="12807" width="12.85546875" style="169" customWidth="1"/>
    <col min="12808" max="12808" width="16.140625" style="169" customWidth="1"/>
    <col min="12809" max="12809" width="18" style="169" customWidth="1"/>
    <col min="12810" max="13056" width="9.140625" style="169"/>
    <col min="13057" max="13057" width="8.140625" style="169" customWidth="1"/>
    <col min="13058" max="13058" width="41" style="169" customWidth="1"/>
    <col min="13059" max="13059" width="32.85546875" style="169" customWidth="1"/>
    <col min="13060" max="13060" width="17.85546875" style="169" customWidth="1"/>
    <col min="13061" max="13061" width="23.140625" style="169" customWidth="1"/>
    <col min="13062" max="13062" width="12.42578125" style="169" customWidth="1"/>
    <col min="13063" max="13063" width="12.85546875" style="169" customWidth="1"/>
    <col min="13064" max="13064" width="16.140625" style="169" customWidth="1"/>
    <col min="13065" max="13065" width="18" style="169" customWidth="1"/>
    <col min="13066" max="13312" width="9.140625" style="169"/>
    <col min="13313" max="13313" width="8.140625" style="169" customWidth="1"/>
    <col min="13314" max="13314" width="41" style="169" customWidth="1"/>
    <col min="13315" max="13315" width="32.85546875" style="169" customWidth="1"/>
    <col min="13316" max="13316" width="17.85546875" style="169" customWidth="1"/>
    <col min="13317" max="13317" width="23.140625" style="169" customWidth="1"/>
    <col min="13318" max="13318" width="12.42578125" style="169" customWidth="1"/>
    <col min="13319" max="13319" width="12.85546875" style="169" customWidth="1"/>
    <col min="13320" max="13320" width="16.140625" style="169" customWidth="1"/>
    <col min="13321" max="13321" width="18" style="169" customWidth="1"/>
    <col min="13322" max="13568" width="9.140625" style="169"/>
    <col min="13569" max="13569" width="8.140625" style="169" customWidth="1"/>
    <col min="13570" max="13570" width="41" style="169" customWidth="1"/>
    <col min="13571" max="13571" width="32.85546875" style="169" customWidth="1"/>
    <col min="13572" max="13572" width="17.85546875" style="169" customWidth="1"/>
    <col min="13573" max="13573" width="23.140625" style="169" customWidth="1"/>
    <col min="13574" max="13574" width="12.42578125" style="169" customWidth="1"/>
    <col min="13575" max="13575" width="12.85546875" style="169" customWidth="1"/>
    <col min="13576" max="13576" width="16.140625" style="169" customWidth="1"/>
    <col min="13577" max="13577" width="18" style="169" customWidth="1"/>
    <col min="13578" max="13824" width="9.140625" style="169"/>
    <col min="13825" max="13825" width="8.140625" style="169" customWidth="1"/>
    <col min="13826" max="13826" width="41" style="169" customWidth="1"/>
    <col min="13827" max="13827" width="32.85546875" style="169" customWidth="1"/>
    <col min="13828" max="13828" width="17.85546875" style="169" customWidth="1"/>
    <col min="13829" max="13829" width="23.140625" style="169" customWidth="1"/>
    <col min="13830" max="13830" width="12.42578125" style="169" customWidth="1"/>
    <col min="13831" max="13831" width="12.85546875" style="169" customWidth="1"/>
    <col min="13832" max="13832" width="16.140625" style="169" customWidth="1"/>
    <col min="13833" max="13833" width="18" style="169" customWidth="1"/>
    <col min="13834" max="14080" width="9.140625" style="169"/>
    <col min="14081" max="14081" width="8.140625" style="169" customWidth="1"/>
    <col min="14082" max="14082" width="41" style="169" customWidth="1"/>
    <col min="14083" max="14083" width="32.85546875" style="169" customWidth="1"/>
    <col min="14084" max="14084" width="17.85546875" style="169" customWidth="1"/>
    <col min="14085" max="14085" width="23.140625" style="169" customWidth="1"/>
    <col min="14086" max="14086" width="12.42578125" style="169" customWidth="1"/>
    <col min="14087" max="14087" width="12.85546875" style="169" customWidth="1"/>
    <col min="14088" max="14088" width="16.140625" style="169" customWidth="1"/>
    <col min="14089" max="14089" width="18" style="169" customWidth="1"/>
    <col min="14090" max="14336" width="9.140625" style="169"/>
    <col min="14337" max="14337" width="8.140625" style="169" customWidth="1"/>
    <col min="14338" max="14338" width="41" style="169" customWidth="1"/>
    <col min="14339" max="14339" width="32.85546875" style="169" customWidth="1"/>
    <col min="14340" max="14340" width="17.85546875" style="169" customWidth="1"/>
    <col min="14341" max="14341" width="23.140625" style="169" customWidth="1"/>
    <col min="14342" max="14342" width="12.42578125" style="169" customWidth="1"/>
    <col min="14343" max="14343" width="12.85546875" style="169" customWidth="1"/>
    <col min="14344" max="14344" width="16.140625" style="169" customWidth="1"/>
    <col min="14345" max="14345" width="18" style="169" customWidth="1"/>
    <col min="14346" max="14592" width="9.140625" style="169"/>
    <col min="14593" max="14593" width="8.140625" style="169" customWidth="1"/>
    <col min="14594" max="14594" width="41" style="169" customWidth="1"/>
    <col min="14595" max="14595" width="32.85546875" style="169" customWidth="1"/>
    <col min="14596" max="14596" width="17.85546875" style="169" customWidth="1"/>
    <col min="14597" max="14597" width="23.140625" style="169" customWidth="1"/>
    <col min="14598" max="14598" width="12.42578125" style="169" customWidth="1"/>
    <col min="14599" max="14599" width="12.85546875" style="169" customWidth="1"/>
    <col min="14600" max="14600" width="16.140625" style="169" customWidth="1"/>
    <col min="14601" max="14601" width="18" style="169" customWidth="1"/>
    <col min="14602" max="14848" width="9.140625" style="169"/>
    <col min="14849" max="14849" width="8.140625" style="169" customWidth="1"/>
    <col min="14850" max="14850" width="41" style="169" customWidth="1"/>
    <col min="14851" max="14851" width="32.85546875" style="169" customWidth="1"/>
    <col min="14852" max="14852" width="17.85546875" style="169" customWidth="1"/>
    <col min="14853" max="14853" width="23.140625" style="169" customWidth="1"/>
    <col min="14854" max="14854" width="12.42578125" style="169" customWidth="1"/>
    <col min="14855" max="14855" width="12.85546875" style="169" customWidth="1"/>
    <col min="14856" max="14856" width="16.140625" style="169" customWidth="1"/>
    <col min="14857" max="14857" width="18" style="169" customWidth="1"/>
    <col min="14858" max="15104" width="9.140625" style="169"/>
    <col min="15105" max="15105" width="8.140625" style="169" customWidth="1"/>
    <col min="15106" max="15106" width="41" style="169" customWidth="1"/>
    <col min="15107" max="15107" width="32.85546875" style="169" customWidth="1"/>
    <col min="15108" max="15108" width="17.85546875" style="169" customWidth="1"/>
    <col min="15109" max="15109" width="23.140625" style="169" customWidth="1"/>
    <col min="15110" max="15110" width="12.42578125" style="169" customWidth="1"/>
    <col min="15111" max="15111" width="12.85546875" style="169" customWidth="1"/>
    <col min="15112" max="15112" width="16.140625" style="169" customWidth="1"/>
    <col min="15113" max="15113" width="18" style="169" customWidth="1"/>
    <col min="15114" max="15360" width="9.140625" style="169"/>
    <col min="15361" max="15361" width="8.140625" style="169" customWidth="1"/>
    <col min="15362" max="15362" width="41" style="169" customWidth="1"/>
    <col min="15363" max="15363" width="32.85546875" style="169" customWidth="1"/>
    <col min="15364" max="15364" width="17.85546875" style="169" customWidth="1"/>
    <col min="15365" max="15365" width="23.140625" style="169" customWidth="1"/>
    <col min="15366" max="15366" width="12.42578125" style="169" customWidth="1"/>
    <col min="15367" max="15367" width="12.85546875" style="169" customWidth="1"/>
    <col min="15368" max="15368" width="16.140625" style="169" customWidth="1"/>
    <col min="15369" max="15369" width="18" style="169" customWidth="1"/>
    <col min="15370" max="15616" width="9.140625" style="169"/>
    <col min="15617" max="15617" width="8.140625" style="169" customWidth="1"/>
    <col min="15618" max="15618" width="41" style="169" customWidth="1"/>
    <col min="15619" max="15619" width="32.85546875" style="169" customWidth="1"/>
    <col min="15620" max="15620" width="17.85546875" style="169" customWidth="1"/>
    <col min="15621" max="15621" width="23.140625" style="169" customWidth="1"/>
    <col min="15622" max="15622" width="12.42578125" style="169" customWidth="1"/>
    <col min="15623" max="15623" width="12.85546875" style="169" customWidth="1"/>
    <col min="15624" max="15624" width="16.140625" style="169" customWidth="1"/>
    <col min="15625" max="15625" width="18" style="169" customWidth="1"/>
    <col min="15626" max="15872" width="9.140625" style="169"/>
    <col min="15873" max="15873" width="8.140625" style="169" customWidth="1"/>
    <col min="15874" max="15874" width="41" style="169" customWidth="1"/>
    <col min="15875" max="15875" width="32.85546875" style="169" customWidth="1"/>
    <col min="15876" max="15876" width="17.85546875" style="169" customWidth="1"/>
    <col min="15877" max="15877" width="23.140625" style="169" customWidth="1"/>
    <col min="15878" max="15878" width="12.42578125" style="169" customWidth="1"/>
    <col min="15879" max="15879" width="12.85546875" style="169" customWidth="1"/>
    <col min="15880" max="15880" width="16.140625" style="169" customWidth="1"/>
    <col min="15881" max="15881" width="18" style="169" customWidth="1"/>
    <col min="15882" max="16128" width="9.140625" style="169"/>
    <col min="16129" max="16129" width="8.140625" style="169" customWidth="1"/>
    <col min="16130" max="16130" width="41" style="169" customWidth="1"/>
    <col min="16131" max="16131" width="32.85546875" style="169" customWidth="1"/>
    <col min="16132" max="16132" width="17.85546875" style="169" customWidth="1"/>
    <col min="16133" max="16133" width="23.140625" style="169" customWidth="1"/>
    <col min="16134" max="16134" width="12.42578125" style="169" customWidth="1"/>
    <col min="16135" max="16135" width="12.85546875" style="169" customWidth="1"/>
    <col min="16136" max="16136" width="16.140625" style="169" customWidth="1"/>
    <col min="16137" max="16137" width="18" style="169" customWidth="1"/>
    <col min="16138" max="16384" width="9.140625" style="169"/>
  </cols>
  <sheetData>
    <row r="1" spans="1:9" x14ac:dyDescent="0.25">
      <c r="A1" s="457" t="s">
        <v>737</v>
      </c>
      <c r="B1" s="458"/>
      <c r="C1" s="458"/>
      <c r="D1" s="458"/>
      <c r="E1" s="458"/>
      <c r="F1" s="458"/>
      <c r="G1" s="458"/>
      <c r="H1" s="458"/>
      <c r="I1" s="458"/>
    </row>
    <row r="2" spans="1:9" s="170" customFormat="1" ht="111.75" customHeight="1" x14ac:dyDescent="0.25">
      <c r="A2" s="289" t="s">
        <v>0</v>
      </c>
      <c r="B2" s="289" t="s">
        <v>1</v>
      </c>
      <c r="C2" s="289" t="s">
        <v>648</v>
      </c>
      <c r="D2" s="289" t="s">
        <v>649</v>
      </c>
      <c r="E2" s="289" t="s">
        <v>650</v>
      </c>
      <c r="F2" s="289" t="s">
        <v>651</v>
      </c>
      <c r="G2" s="289" t="s">
        <v>652</v>
      </c>
      <c r="H2" s="289" t="s">
        <v>653</v>
      </c>
      <c r="I2" s="289" t="s">
        <v>654</v>
      </c>
    </row>
    <row r="3" spans="1:9" x14ac:dyDescent="0.25">
      <c r="A3" s="168">
        <v>1</v>
      </c>
      <c r="B3" s="168">
        <v>2</v>
      </c>
      <c r="C3" s="168">
        <v>3</v>
      </c>
      <c r="D3" s="168">
        <v>4</v>
      </c>
      <c r="E3" s="168">
        <v>5</v>
      </c>
      <c r="F3" s="168">
        <v>6</v>
      </c>
      <c r="G3" s="168">
        <v>7</v>
      </c>
      <c r="H3" s="168">
        <v>8</v>
      </c>
      <c r="I3" s="168">
        <v>9</v>
      </c>
    </row>
    <row r="4" spans="1:9" ht="31.5" x14ac:dyDescent="0.25">
      <c r="A4" s="289" t="s">
        <v>88</v>
      </c>
      <c r="B4" s="171" t="s">
        <v>655</v>
      </c>
      <c r="C4" s="172">
        <v>5738375</v>
      </c>
      <c r="D4" s="172">
        <v>472278906</v>
      </c>
      <c r="E4" s="172">
        <v>10348390</v>
      </c>
      <c r="F4" s="172">
        <v>0</v>
      </c>
      <c r="G4" s="172">
        <v>1262300</v>
      </c>
      <c r="H4" s="172">
        <v>0</v>
      </c>
      <c r="I4" s="172">
        <f>C4+D4+E4+G4</f>
        <v>489627971</v>
      </c>
    </row>
    <row r="5" spans="1:9" ht="31.5" x14ac:dyDescent="0.25">
      <c r="A5" s="215" t="s">
        <v>90</v>
      </c>
      <c r="B5" s="173" t="s">
        <v>724</v>
      </c>
      <c r="C5" s="174">
        <v>0</v>
      </c>
      <c r="D5" s="174">
        <v>0</v>
      </c>
      <c r="E5" s="174">
        <v>0</v>
      </c>
      <c r="F5" s="174"/>
      <c r="G5" s="174">
        <v>23501053</v>
      </c>
      <c r="H5" s="174"/>
      <c r="I5" s="174">
        <f>G5+C5</f>
        <v>23501053</v>
      </c>
    </row>
    <row r="6" spans="1:9" ht="31.5" x14ac:dyDescent="0.25">
      <c r="A6" s="168" t="s">
        <v>94</v>
      </c>
      <c r="B6" s="173" t="s">
        <v>656</v>
      </c>
      <c r="C6" s="174">
        <v>0</v>
      </c>
      <c r="D6" s="174">
        <v>2715627</v>
      </c>
      <c r="E6" s="174">
        <v>2857582</v>
      </c>
      <c r="F6" s="174">
        <v>0</v>
      </c>
      <c r="G6" s="174">
        <v>0</v>
      </c>
      <c r="H6" s="174">
        <v>0</v>
      </c>
      <c r="I6" s="174">
        <f>E6+D6</f>
        <v>5573209</v>
      </c>
    </row>
    <row r="7" spans="1:9" x14ac:dyDescent="0.25">
      <c r="A7" s="168" t="s">
        <v>96</v>
      </c>
      <c r="B7" s="173" t="s">
        <v>657</v>
      </c>
      <c r="C7" s="174">
        <v>0</v>
      </c>
      <c r="D7" s="174">
        <v>0</v>
      </c>
      <c r="E7" s="174">
        <v>0</v>
      </c>
      <c r="F7" s="174">
        <v>0</v>
      </c>
      <c r="G7" s="174">
        <v>0</v>
      </c>
      <c r="H7" s="174">
        <v>0</v>
      </c>
      <c r="I7" s="174">
        <v>0</v>
      </c>
    </row>
    <row r="8" spans="1:9" x14ac:dyDescent="0.25">
      <c r="A8" s="289" t="s">
        <v>9</v>
      </c>
      <c r="B8" s="171" t="s">
        <v>658</v>
      </c>
      <c r="C8" s="172">
        <f>SUM(C5:C7)</f>
        <v>0</v>
      </c>
      <c r="D8" s="172">
        <f>SUM(D5:D7)</f>
        <v>2715627</v>
      </c>
      <c r="E8" s="172">
        <f>SUM(E5:E7)</f>
        <v>2857582</v>
      </c>
      <c r="F8" s="172">
        <f t="shared" ref="F8:H8" si="0">SUM(F6:F7)</f>
        <v>0</v>
      </c>
      <c r="G8" s="172">
        <f>SUM(G5:G7)</f>
        <v>23501053</v>
      </c>
      <c r="H8" s="172">
        <f t="shared" si="0"/>
        <v>0</v>
      </c>
      <c r="I8" s="172">
        <f>SUM(I5:I7)</f>
        <v>29074262</v>
      </c>
    </row>
    <row r="9" spans="1:9" x14ac:dyDescent="0.25">
      <c r="A9" s="168">
        <v>10</v>
      </c>
      <c r="B9" s="173" t="s">
        <v>775</v>
      </c>
      <c r="C9" s="174">
        <v>0</v>
      </c>
      <c r="D9" s="174">
        <v>0</v>
      </c>
      <c r="E9" s="174">
        <v>2016785</v>
      </c>
      <c r="F9" s="174">
        <v>0</v>
      </c>
      <c r="G9" s="174"/>
      <c r="H9" s="174"/>
      <c r="I9" s="174">
        <f>E9</f>
        <v>2016785</v>
      </c>
    </row>
    <row r="10" spans="1:9" x14ac:dyDescent="0.25">
      <c r="A10" s="168">
        <v>13</v>
      </c>
      <c r="B10" s="173" t="s">
        <v>725</v>
      </c>
      <c r="C10" s="174">
        <v>0</v>
      </c>
      <c r="D10" s="174">
        <v>0</v>
      </c>
      <c r="E10" s="174">
        <v>0</v>
      </c>
      <c r="F10" s="174">
        <v>0</v>
      </c>
      <c r="G10" s="174">
        <v>5402310</v>
      </c>
      <c r="H10" s="174">
        <v>0</v>
      </c>
      <c r="I10" s="174">
        <f>G10</f>
        <v>5402310</v>
      </c>
    </row>
    <row r="11" spans="1:9" x14ac:dyDescent="0.25">
      <c r="A11" s="289" t="s">
        <v>106</v>
      </c>
      <c r="B11" s="171" t="s">
        <v>659</v>
      </c>
      <c r="C11" s="172">
        <v>0</v>
      </c>
      <c r="D11" s="172">
        <f>SUM(D10)</f>
        <v>0</v>
      </c>
      <c r="E11" s="172">
        <f>E9+E10</f>
        <v>2016785</v>
      </c>
      <c r="F11" s="172">
        <v>0</v>
      </c>
      <c r="G11" s="172">
        <f>SUM(G10)</f>
        <v>5402310</v>
      </c>
      <c r="H11" s="172">
        <f t="shared" ref="H11" si="1">SUM(H10)</f>
        <v>0</v>
      </c>
      <c r="I11" s="172">
        <f>I9+I10</f>
        <v>7419095</v>
      </c>
    </row>
    <row r="12" spans="1:9" x14ac:dyDescent="0.25">
      <c r="A12" s="289" t="s">
        <v>138</v>
      </c>
      <c r="B12" s="171" t="s">
        <v>660</v>
      </c>
      <c r="C12" s="172">
        <f>C4+C8-C11</f>
        <v>5738375</v>
      </c>
      <c r="D12" s="172">
        <f t="shared" ref="D12:I12" si="2">D4+D8-D11</f>
        <v>474994533</v>
      </c>
      <c r="E12" s="172">
        <f t="shared" si="2"/>
        <v>11189187</v>
      </c>
      <c r="F12" s="172">
        <f t="shared" si="2"/>
        <v>0</v>
      </c>
      <c r="G12" s="172">
        <f t="shared" si="2"/>
        <v>19361043</v>
      </c>
      <c r="H12" s="172">
        <f t="shared" si="2"/>
        <v>0</v>
      </c>
      <c r="I12" s="172">
        <f t="shared" si="2"/>
        <v>511283138</v>
      </c>
    </row>
    <row r="13" spans="1:9" ht="31.5" x14ac:dyDescent="0.25">
      <c r="A13" s="289" t="s">
        <v>15</v>
      </c>
      <c r="B13" s="171" t="s">
        <v>661</v>
      </c>
      <c r="C13" s="172">
        <v>4995834</v>
      </c>
      <c r="D13" s="172">
        <v>135688133</v>
      </c>
      <c r="E13" s="172">
        <v>7549082</v>
      </c>
      <c r="F13" s="172">
        <v>0</v>
      </c>
      <c r="G13" s="172">
        <v>0</v>
      </c>
      <c r="H13" s="172">
        <v>0</v>
      </c>
      <c r="I13" s="172">
        <f>C13+D13+E13</f>
        <v>148233049</v>
      </c>
    </row>
    <row r="14" spans="1:9" x14ac:dyDescent="0.25">
      <c r="A14" s="168" t="s">
        <v>108</v>
      </c>
      <c r="B14" s="173" t="s">
        <v>662</v>
      </c>
      <c r="C14" s="174">
        <v>247500</v>
      </c>
      <c r="D14" s="174">
        <v>10806407</v>
      </c>
      <c r="E14" s="174">
        <v>1605999</v>
      </c>
      <c r="F14" s="174">
        <v>0</v>
      </c>
      <c r="G14" s="174">
        <v>0</v>
      </c>
      <c r="H14" s="174">
        <v>0</v>
      </c>
      <c r="I14" s="174">
        <f>D14+E14+C14</f>
        <v>12659906</v>
      </c>
    </row>
    <row r="15" spans="1:9" ht="31.5" x14ac:dyDescent="0.25">
      <c r="A15" s="289" t="s">
        <v>112</v>
      </c>
      <c r="B15" s="171" t="s">
        <v>663</v>
      </c>
      <c r="C15" s="172">
        <f t="shared" ref="C15:H15" si="3">C13+C14</f>
        <v>5243334</v>
      </c>
      <c r="D15" s="172">
        <f t="shared" si="3"/>
        <v>146494540</v>
      </c>
      <c r="E15" s="172">
        <f t="shared" si="3"/>
        <v>9155081</v>
      </c>
      <c r="F15" s="172">
        <f t="shared" si="3"/>
        <v>0</v>
      </c>
      <c r="G15" s="172">
        <f t="shared" si="3"/>
        <v>0</v>
      </c>
      <c r="H15" s="172">
        <f t="shared" si="3"/>
        <v>0</v>
      </c>
      <c r="I15" s="172">
        <f>E15+D15+C15</f>
        <v>160892955</v>
      </c>
    </row>
    <row r="16" spans="1:9" x14ac:dyDescent="0.25">
      <c r="A16" s="289" t="s">
        <v>121</v>
      </c>
      <c r="B16" s="171" t="s">
        <v>664</v>
      </c>
      <c r="C16" s="172">
        <f>C15</f>
        <v>5243334</v>
      </c>
      <c r="D16" s="172">
        <f>D15</f>
        <v>146494540</v>
      </c>
      <c r="E16" s="172">
        <f t="shared" ref="E16:I16" si="4">E15</f>
        <v>9155081</v>
      </c>
      <c r="F16" s="172">
        <f t="shared" ref="F16" si="5">F15</f>
        <v>0</v>
      </c>
      <c r="G16" s="172">
        <f t="shared" ref="G16" si="6">G15</f>
        <v>0</v>
      </c>
      <c r="H16" s="172">
        <f t="shared" ref="H16" si="7">H15</f>
        <v>0</v>
      </c>
      <c r="I16" s="172">
        <f t="shared" si="4"/>
        <v>160892955</v>
      </c>
    </row>
    <row r="17" spans="1:9" x14ac:dyDescent="0.25">
      <c r="A17" s="289" t="s">
        <v>123</v>
      </c>
      <c r="B17" s="171" t="s">
        <v>665</v>
      </c>
      <c r="C17" s="172">
        <f>C4-C13+C5-C14</f>
        <v>495041</v>
      </c>
      <c r="D17" s="172">
        <f t="shared" ref="D17:I17" si="8">D12-D16</f>
        <v>328499993</v>
      </c>
      <c r="E17" s="172">
        <f t="shared" si="8"/>
        <v>2034106</v>
      </c>
      <c r="F17" s="172">
        <f t="shared" si="8"/>
        <v>0</v>
      </c>
      <c r="G17" s="172">
        <f t="shared" si="8"/>
        <v>19361043</v>
      </c>
      <c r="H17" s="172">
        <f t="shared" si="8"/>
        <v>0</v>
      </c>
      <c r="I17" s="172">
        <f t="shared" si="8"/>
        <v>350390183</v>
      </c>
    </row>
    <row r="18" spans="1:9" ht="31.5" x14ac:dyDescent="0.25">
      <c r="A18" s="168" t="s">
        <v>666</v>
      </c>
      <c r="B18" s="173" t="s">
        <v>667</v>
      </c>
      <c r="C18" s="174">
        <v>4988375</v>
      </c>
      <c r="D18" s="174">
        <v>0</v>
      </c>
      <c r="E18" s="174">
        <v>6974009</v>
      </c>
      <c r="F18" s="174">
        <v>0</v>
      </c>
      <c r="G18" s="174">
        <v>0</v>
      </c>
      <c r="H18" s="174">
        <v>0</v>
      </c>
      <c r="I18" s="174">
        <f>E18+C18</f>
        <v>11962384</v>
      </c>
    </row>
  </sheetData>
  <mergeCells count="1">
    <mergeCell ref="A1:I1"/>
  </mergeCells>
  <printOptions horizontalCentered="1"/>
  <pageMargins left="0.11811023622047245" right="0.11811023622047245" top="1.1417322834645669" bottom="0.74803149606299213" header="0.31496062992125984" footer="0.31496062992125984"/>
  <pageSetup paperSize="9" orientation="landscape" r:id="rId1"/>
  <headerFooter>
    <oddHeader>&amp;L&amp;"Times New Roman,Normál"&amp;12Vászoly Község 
Önkormányzata &amp;C&amp;"Times,Normál"&amp;12 16. melléklet
az önkormányzat 2018. évi költségvetési gazdálkodási beszámolójáról szóló
4/2019. (V. 29.) önkormányzati rendeletéhez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8"/>
  <sheetViews>
    <sheetView view="pageLayout" zoomScaleNormal="100" workbookViewId="0">
      <selection activeCell="A2" sqref="A2:C2"/>
    </sheetView>
  </sheetViews>
  <sheetFormatPr defaultRowHeight="15.75" x14ac:dyDescent="0.25"/>
  <cols>
    <col min="1" max="1" width="38.28515625" style="109" bestFit="1" customWidth="1"/>
    <col min="2" max="2" width="32.140625" style="109" bestFit="1" customWidth="1"/>
    <col min="3" max="3" width="17.42578125" style="109" customWidth="1"/>
    <col min="4" max="4" width="18.28515625" style="109" bestFit="1" customWidth="1"/>
    <col min="5" max="256" width="9.140625" style="109"/>
    <col min="257" max="257" width="43.85546875" style="109" customWidth="1"/>
    <col min="258" max="258" width="33.28515625" style="109" customWidth="1"/>
    <col min="259" max="259" width="16" style="109" customWidth="1"/>
    <col min="260" max="512" width="9.140625" style="109"/>
    <col min="513" max="513" width="43.85546875" style="109" customWidth="1"/>
    <col min="514" max="514" width="33.28515625" style="109" customWidth="1"/>
    <col min="515" max="515" width="16" style="109" customWidth="1"/>
    <col min="516" max="768" width="9.140625" style="109"/>
    <col min="769" max="769" width="43.85546875" style="109" customWidth="1"/>
    <col min="770" max="770" width="33.28515625" style="109" customWidth="1"/>
    <col min="771" max="771" width="16" style="109" customWidth="1"/>
    <col min="772" max="1024" width="9.140625" style="109"/>
    <col min="1025" max="1025" width="43.85546875" style="109" customWidth="1"/>
    <col min="1026" max="1026" width="33.28515625" style="109" customWidth="1"/>
    <col min="1027" max="1027" width="16" style="109" customWidth="1"/>
    <col min="1028" max="1280" width="9.140625" style="109"/>
    <col min="1281" max="1281" width="43.85546875" style="109" customWidth="1"/>
    <col min="1282" max="1282" width="33.28515625" style="109" customWidth="1"/>
    <col min="1283" max="1283" width="16" style="109" customWidth="1"/>
    <col min="1284" max="1536" width="9.140625" style="109"/>
    <col min="1537" max="1537" width="43.85546875" style="109" customWidth="1"/>
    <col min="1538" max="1538" width="33.28515625" style="109" customWidth="1"/>
    <col min="1539" max="1539" width="16" style="109" customWidth="1"/>
    <col min="1540" max="1792" width="9.140625" style="109"/>
    <col min="1793" max="1793" width="43.85546875" style="109" customWidth="1"/>
    <col min="1794" max="1794" width="33.28515625" style="109" customWidth="1"/>
    <col min="1795" max="1795" width="16" style="109" customWidth="1"/>
    <col min="1796" max="2048" width="9.140625" style="109"/>
    <col min="2049" max="2049" width="43.85546875" style="109" customWidth="1"/>
    <col min="2050" max="2050" width="33.28515625" style="109" customWidth="1"/>
    <col min="2051" max="2051" width="16" style="109" customWidth="1"/>
    <col min="2052" max="2304" width="9.140625" style="109"/>
    <col min="2305" max="2305" width="43.85546875" style="109" customWidth="1"/>
    <col min="2306" max="2306" width="33.28515625" style="109" customWidth="1"/>
    <col min="2307" max="2307" width="16" style="109" customWidth="1"/>
    <col min="2308" max="2560" width="9.140625" style="109"/>
    <col min="2561" max="2561" width="43.85546875" style="109" customWidth="1"/>
    <col min="2562" max="2562" width="33.28515625" style="109" customWidth="1"/>
    <col min="2563" max="2563" width="16" style="109" customWidth="1"/>
    <col min="2564" max="2816" width="9.140625" style="109"/>
    <col min="2817" max="2817" width="43.85546875" style="109" customWidth="1"/>
    <col min="2818" max="2818" width="33.28515625" style="109" customWidth="1"/>
    <col min="2819" max="2819" width="16" style="109" customWidth="1"/>
    <col min="2820" max="3072" width="9.140625" style="109"/>
    <col min="3073" max="3073" width="43.85546875" style="109" customWidth="1"/>
    <col min="3074" max="3074" width="33.28515625" style="109" customWidth="1"/>
    <col min="3075" max="3075" width="16" style="109" customWidth="1"/>
    <col min="3076" max="3328" width="9.140625" style="109"/>
    <col min="3329" max="3329" width="43.85546875" style="109" customWidth="1"/>
    <col min="3330" max="3330" width="33.28515625" style="109" customWidth="1"/>
    <col min="3331" max="3331" width="16" style="109" customWidth="1"/>
    <col min="3332" max="3584" width="9.140625" style="109"/>
    <col min="3585" max="3585" width="43.85546875" style="109" customWidth="1"/>
    <col min="3586" max="3586" width="33.28515625" style="109" customWidth="1"/>
    <col min="3587" max="3587" width="16" style="109" customWidth="1"/>
    <col min="3588" max="3840" width="9.140625" style="109"/>
    <col min="3841" max="3841" width="43.85546875" style="109" customWidth="1"/>
    <col min="3842" max="3842" width="33.28515625" style="109" customWidth="1"/>
    <col min="3843" max="3843" width="16" style="109" customWidth="1"/>
    <col min="3844" max="4096" width="9.140625" style="109"/>
    <col min="4097" max="4097" width="43.85546875" style="109" customWidth="1"/>
    <col min="4098" max="4098" width="33.28515625" style="109" customWidth="1"/>
    <col min="4099" max="4099" width="16" style="109" customWidth="1"/>
    <col min="4100" max="4352" width="9.140625" style="109"/>
    <col min="4353" max="4353" width="43.85546875" style="109" customWidth="1"/>
    <col min="4354" max="4354" width="33.28515625" style="109" customWidth="1"/>
    <col min="4355" max="4355" width="16" style="109" customWidth="1"/>
    <col min="4356" max="4608" width="9.140625" style="109"/>
    <col min="4609" max="4609" width="43.85546875" style="109" customWidth="1"/>
    <col min="4610" max="4610" width="33.28515625" style="109" customWidth="1"/>
    <col min="4611" max="4611" width="16" style="109" customWidth="1"/>
    <col min="4612" max="4864" width="9.140625" style="109"/>
    <col min="4865" max="4865" width="43.85546875" style="109" customWidth="1"/>
    <col min="4866" max="4866" width="33.28515625" style="109" customWidth="1"/>
    <col min="4867" max="4867" width="16" style="109" customWidth="1"/>
    <col min="4868" max="5120" width="9.140625" style="109"/>
    <col min="5121" max="5121" width="43.85546875" style="109" customWidth="1"/>
    <col min="5122" max="5122" width="33.28515625" style="109" customWidth="1"/>
    <col min="5123" max="5123" width="16" style="109" customWidth="1"/>
    <col min="5124" max="5376" width="9.140625" style="109"/>
    <col min="5377" max="5377" width="43.85546875" style="109" customWidth="1"/>
    <col min="5378" max="5378" width="33.28515625" style="109" customWidth="1"/>
    <col min="5379" max="5379" width="16" style="109" customWidth="1"/>
    <col min="5380" max="5632" width="9.140625" style="109"/>
    <col min="5633" max="5633" width="43.85546875" style="109" customWidth="1"/>
    <col min="5634" max="5634" width="33.28515625" style="109" customWidth="1"/>
    <col min="5635" max="5635" width="16" style="109" customWidth="1"/>
    <col min="5636" max="5888" width="9.140625" style="109"/>
    <col min="5889" max="5889" width="43.85546875" style="109" customWidth="1"/>
    <col min="5890" max="5890" width="33.28515625" style="109" customWidth="1"/>
    <col min="5891" max="5891" width="16" style="109" customWidth="1"/>
    <col min="5892" max="6144" width="9.140625" style="109"/>
    <col min="6145" max="6145" width="43.85546875" style="109" customWidth="1"/>
    <col min="6146" max="6146" width="33.28515625" style="109" customWidth="1"/>
    <col min="6147" max="6147" width="16" style="109" customWidth="1"/>
    <col min="6148" max="6400" width="9.140625" style="109"/>
    <col min="6401" max="6401" width="43.85546875" style="109" customWidth="1"/>
    <col min="6402" max="6402" width="33.28515625" style="109" customWidth="1"/>
    <col min="6403" max="6403" width="16" style="109" customWidth="1"/>
    <col min="6404" max="6656" width="9.140625" style="109"/>
    <col min="6657" max="6657" width="43.85546875" style="109" customWidth="1"/>
    <col min="6658" max="6658" width="33.28515625" style="109" customWidth="1"/>
    <col min="6659" max="6659" width="16" style="109" customWidth="1"/>
    <col min="6660" max="6912" width="9.140625" style="109"/>
    <col min="6913" max="6913" width="43.85546875" style="109" customWidth="1"/>
    <col min="6914" max="6914" width="33.28515625" style="109" customWidth="1"/>
    <col min="6915" max="6915" width="16" style="109" customWidth="1"/>
    <col min="6916" max="7168" width="9.140625" style="109"/>
    <col min="7169" max="7169" width="43.85546875" style="109" customWidth="1"/>
    <col min="7170" max="7170" width="33.28515625" style="109" customWidth="1"/>
    <col min="7171" max="7171" width="16" style="109" customWidth="1"/>
    <col min="7172" max="7424" width="9.140625" style="109"/>
    <col min="7425" max="7425" width="43.85546875" style="109" customWidth="1"/>
    <col min="7426" max="7426" width="33.28515625" style="109" customWidth="1"/>
    <col min="7427" max="7427" width="16" style="109" customWidth="1"/>
    <col min="7428" max="7680" width="9.140625" style="109"/>
    <col min="7681" max="7681" width="43.85546875" style="109" customWidth="1"/>
    <col min="7682" max="7682" width="33.28515625" style="109" customWidth="1"/>
    <col min="7683" max="7683" width="16" style="109" customWidth="1"/>
    <col min="7684" max="7936" width="9.140625" style="109"/>
    <col min="7937" max="7937" width="43.85546875" style="109" customWidth="1"/>
    <col min="7938" max="7938" width="33.28515625" style="109" customWidth="1"/>
    <col min="7939" max="7939" width="16" style="109" customWidth="1"/>
    <col min="7940" max="8192" width="9.140625" style="109"/>
    <col min="8193" max="8193" width="43.85546875" style="109" customWidth="1"/>
    <col min="8194" max="8194" width="33.28515625" style="109" customWidth="1"/>
    <col min="8195" max="8195" width="16" style="109" customWidth="1"/>
    <col min="8196" max="8448" width="9.140625" style="109"/>
    <col min="8449" max="8449" width="43.85546875" style="109" customWidth="1"/>
    <col min="8450" max="8450" width="33.28515625" style="109" customWidth="1"/>
    <col min="8451" max="8451" width="16" style="109" customWidth="1"/>
    <col min="8452" max="8704" width="9.140625" style="109"/>
    <col min="8705" max="8705" width="43.85546875" style="109" customWidth="1"/>
    <col min="8706" max="8706" width="33.28515625" style="109" customWidth="1"/>
    <col min="8707" max="8707" width="16" style="109" customWidth="1"/>
    <col min="8708" max="8960" width="9.140625" style="109"/>
    <col min="8961" max="8961" width="43.85546875" style="109" customWidth="1"/>
    <col min="8962" max="8962" width="33.28515625" style="109" customWidth="1"/>
    <col min="8963" max="8963" width="16" style="109" customWidth="1"/>
    <col min="8964" max="9216" width="9.140625" style="109"/>
    <col min="9217" max="9217" width="43.85546875" style="109" customWidth="1"/>
    <col min="9218" max="9218" width="33.28515625" style="109" customWidth="1"/>
    <col min="9219" max="9219" width="16" style="109" customWidth="1"/>
    <col min="9220" max="9472" width="9.140625" style="109"/>
    <col min="9473" max="9473" width="43.85546875" style="109" customWidth="1"/>
    <col min="9474" max="9474" width="33.28515625" style="109" customWidth="1"/>
    <col min="9475" max="9475" width="16" style="109" customWidth="1"/>
    <col min="9476" max="9728" width="9.140625" style="109"/>
    <col min="9729" max="9729" width="43.85546875" style="109" customWidth="1"/>
    <col min="9730" max="9730" width="33.28515625" style="109" customWidth="1"/>
    <col min="9731" max="9731" width="16" style="109" customWidth="1"/>
    <col min="9732" max="9984" width="9.140625" style="109"/>
    <col min="9985" max="9985" width="43.85546875" style="109" customWidth="1"/>
    <col min="9986" max="9986" width="33.28515625" style="109" customWidth="1"/>
    <col min="9987" max="9987" width="16" style="109" customWidth="1"/>
    <col min="9988" max="10240" width="9.140625" style="109"/>
    <col min="10241" max="10241" width="43.85546875" style="109" customWidth="1"/>
    <col min="10242" max="10242" width="33.28515625" style="109" customWidth="1"/>
    <col min="10243" max="10243" width="16" style="109" customWidth="1"/>
    <col min="10244" max="10496" width="9.140625" style="109"/>
    <col min="10497" max="10497" width="43.85546875" style="109" customWidth="1"/>
    <col min="10498" max="10498" width="33.28515625" style="109" customWidth="1"/>
    <col min="10499" max="10499" width="16" style="109" customWidth="1"/>
    <col min="10500" max="10752" width="9.140625" style="109"/>
    <col min="10753" max="10753" width="43.85546875" style="109" customWidth="1"/>
    <col min="10754" max="10754" width="33.28515625" style="109" customWidth="1"/>
    <col min="10755" max="10755" width="16" style="109" customWidth="1"/>
    <col min="10756" max="11008" width="9.140625" style="109"/>
    <col min="11009" max="11009" width="43.85546875" style="109" customWidth="1"/>
    <col min="11010" max="11010" width="33.28515625" style="109" customWidth="1"/>
    <col min="11011" max="11011" width="16" style="109" customWidth="1"/>
    <col min="11012" max="11264" width="9.140625" style="109"/>
    <col min="11265" max="11265" width="43.85546875" style="109" customWidth="1"/>
    <col min="11266" max="11266" width="33.28515625" style="109" customWidth="1"/>
    <col min="11267" max="11267" width="16" style="109" customWidth="1"/>
    <col min="11268" max="11520" width="9.140625" style="109"/>
    <col min="11521" max="11521" width="43.85546875" style="109" customWidth="1"/>
    <col min="11522" max="11522" width="33.28515625" style="109" customWidth="1"/>
    <col min="11523" max="11523" width="16" style="109" customWidth="1"/>
    <col min="11524" max="11776" width="9.140625" style="109"/>
    <col min="11777" max="11777" width="43.85546875" style="109" customWidth="1"/>
    <col min="11778" max="11778" width="33.28515625" style="109" customWidth="1"/>
    <col min="11779" max="11779" width="16" style="109" customWidth="1"/>
    <col min="11780" max="12032" width="9.140625" style="109"/>
    <col min="12033" max="12033" width="43.85546875" style="109" customWidth="1"/>
    <col min="12034" max="12034" width="33.28515625" style="109" customWidth="1"/>
    <col min="12035" max="12035" width="16" style="109" customWidth="1"/>
    <col min="12036" max="12288" width="9.140625" style="109"/>
    <col min="12289" max="12289" width="43.85546875" style="109" customWidth="1"/>
    <col min="12290" max="12290" width="33.28515625" style="109" customWidth="1"/>
    <col min="12291" max="12291" width="16" style="109" customWidth="1"/>
    <col min="12292" max="12544" width="9.140625" style="109"/>
    <col min="12545" max="12545" width="43.85546875" style="109" customWidth="1"/>
    <col min="12546" max="12546" width="33.28515625" style="109" customWidth="1"/>
    <col min="12547" max="12547" width="16" style="109" customWidth="1"/>
    <col min="12548" max="12800" width="9.140625" style="109"/>
    <col min="12801" max="12801" width="43.85546875" style="109" customWidth="1"/>
    <col min="12802" max="12802" width="33.28515625" style="109" customWidth="1"/>
    <col min="12803" max="12803" width="16" style="109" customWidth="1"/>
    <col min="12804" max="13056" width="9.140625" style="109"/>
    <col min="13057" max="13057" width="43.85546875" style="109" customWidth="1"/>
    <col min="13058" max="13058" width="33.28515625" style="109" customWidth="1"/>
    <col min="13059" max="13059" width="16" style="109" customWidth="1"/>
    <col min="13060" max="13312" width="9.140625" style="109"/>
    <col min="13313" max="13313" width="43.85546875" style="109" customWidth="1"/>
    <col min="13314" max="13314" width="33.28515625" style="109" customWidth="1"/>
    <col min="13315" max="13315" width="16" style="109" customWidth="1"/>
    <col min="13316" max="13568" width="9.140625" style="109"/>
    <col min="13569" max="13569" width="43.85546875" style="109" customWidth="1"/>
    <col min="13570" max="13570" width="33.28515625" style="109" customWidth="1"/>
    <col min="13571" max="13571" width="16" style="109" customWidth="1"/>
    <col min="13572" max="13824" width="9.140625" style="109"/>
    <col min="13825" max="13825" width="43.85546875" style="109" customWidth="1"/>
    <col min="13826" max="13826" width="33.28515625" style="109" customWidth="1"/>
    <col min="13827" max="13827" width="16" style="109" customWidth="1"/>
    <col min="13828" max="14080" width="9.140625" style="109"/>
    <col min="14081" max="14081" width="43.85546875" style="109" customWidth="1"/>
    <col min="14082" max="14082" width="33.28515625" style="109" customWidth="1"/>
    <col min="14083" max="14083" width="16" style="109" customWidth="1"/>
    <col min="14084" max="14336" width="9.140625" style="109"/>
    <col min="14337" max="14337" width="43.85546875" style="109" customWidth="1"/>
    <col min="14338" max="14338" width="33.28515625" style="109" customWidth="1"/>
    <col min="14339" max="14339" width="16" style="109" customWidth="1"/>
    <col min="14340" max="14592" width="9.140625" style="109"/>
    <col min="14593" max="14593" width="43.85546875" style="109" customWidth="1"/>
    <col min="14594" max="14594" width="33.28515625" style="109" customWidth="1"/>
    <col min="14595" max="14595" width="16" style="109" customWidth="1"/>
    <col min="14596" max="14848" width="9.140625" style="109"/>
    <col min="14849" max="14849" width="43.85546875" style="109" customWidth="1"/>
    <col min="14850" max="14850" width="33.28515625" style="109" customWidth="1"/>
    <col min="14851" max="14851" width="16" style="109" customWidth="1"/>
    <col min="14852" max="15104" width="9.140625" style="109"/>
    <col min="15105" max="15105" width="43.85546875" style="109" customWidth="1"/>
    <col min="15106" max="15106" width="33.28515625" style="109" customWidth="1"/>
    <col min="15107" max="15107" width="16" style="109" customWidth="1"/>
    <col min="15108" max="15360" width="9.140625" style="109"/>
    <col min="15361" max="15361" width="43.85546875" style="109" customWidth="1"/>
    <col min="15362" max="15362" width="33.28515625" style="109" customWidth="1"/>
    <col min="15363" max="15363" width="16" style="109" customWidth="1"/>
    <col min="15364" max="15616" width="9.140625" style="109"/>
    <col min="15617" max="15617" width="43.85546875" style="109" customWidth="1"/>
    <col min="15618" max="15618" width="33.28515625" style="109" customWidth="1"/>
    <col min="15619" max="15619" width="16" style="109" customWidth="1"/>
    <col min="15620" max="15872" width="9.140625" style="109"/>
    <col min="15873" max="15873" width="43.85546875" style="109" customWidth="1"/>
    <col min="15874" max="15874" width="33.28515625" style="109" customWidth="1"/>
    <col min="15875" max="15875" width="16" style="109" customWidth="1"/>
    <col min="15876" max="16128" width="9.140625" style="109"/>
    <col min="16129" max="16129" width="43.85546875" style="109" customWidth="1"/>
    <col min="16130" max="16130" width="33.28515625" style="109" customWidth="1"/>
    <col min="16131" max="16131" width="16" style="109" customWidth="1"/>
    <col min="16132" max="16384" width="9.140625" style="109"/>
  </cols>
  <sheetData>
    <row r="1" spans="1:3" x14ac:dyDescent="0.25">
      <c r="A1" s="106"/>
      <c r="B1" s="106"/>
      <c r="C1" s="124"/>
    </row>
    <row r="2" spans="1:3" x14ac:dyDescent="0.25">
      <c r="A2" s="505" t="s">
        <v>824</v>
      </c>
      <c r="B2" s="505"/>
      <c r="C2" s="505"/>
    </row>
    <row r="3" spans="1:3" x14ac:dyDescent="0.25">
      <c r="A3" s="106"/>
      <c r="B3" s="106"/>
      <c r="C3" s="124"/>
    </row>
    <row r="4" spans="1:3" s="183" customFormat="1" x14ac:dyDescent="0.25">
      <c r="A4" s="181" t="s">
        <v>1</v>
      </c>
      <c r="B4" s="181" t="s">
        <v>668</v>
      </c>
      <c r="C4" s="182" t="s">
        <v>711</v>
      </c>
    </row>
    <row r="5" spans="1:3" x14ac:dyDescent="0.25">
      <c r="A5" s="176" t="s">
        <v>669</v>
      </c>
      <c r="B5" s="176"/>
      <c r="C5" s="175"/>
    </row>
    <row r="6" spans="1:3" x14ac:dyDescent="0.25">
      <c r="A6" s="177"/>
      <c r="B6" s="177"/>
      <c r="C6" s="178"/>
    </row>
    <row r="7" spans="1:3" x14ac:dyDescent="0.25">
      <c r="A7" s="179" t="s">
        <v>670</v>
      </c>
      <c r="B7" s="179"/>
      <c r="C7" s="180">
        <f>C6</f>
        <v>0</v>
      </c>
    </row>
    <row r="8" spans="1:3" x14ac:dyDescent="0.25">
      <c r="A8" s="177"/>
      <c r="B8" s="177"/>
      <c r="C8" s="178"/>
    </row>
    <row r="9" spans="1:3" x14ac:dyDescent="0.25">
      <c r="A9" s="176" t="s">
        <v>671</v>
      </c>
      <c r="B9" s="176"/>
      <c r="C9" s="175"/>
    </row>
    <row r="10" spans="1:3" x14ac:dyDescent="0.25">
      <c r="A10" s="177"/>
      <c r="B10" s="177"/>
      <c r="C10" s="178"/>
    </row>
    <row r="11" spans="1:3" x14ac:dyDescent="0.25">
      <c r="A11" s="179" t="s">
        <v>670</v>
      </c>
      <c r="B11" s="179"/>
      <c r="C11" s="180">
        <f>C10</f>
        <v>0</v>
      </c>
    </row>
    <row r="12" spans="1:3" x14ac:dyDescent="0.25">
      <c r="A12" s="179"/>
      <c r="B12" s="179"/>
      <c r="C12" s="180"/>
    </row>
    <row r="13" spans="1:3" x14ac:dyDescent="0.25">
      <c r="A13" s="176" t="s">
        <v>672</v>
      </c>
      <c r="B13" s="176"/>
      <c r="C13" s="180">
        <v>0</v>
      </c>
    </row>
    <row r="14" spans="1:3" x14ac:dyDescent="0.25">
      <c r="A14" s="176"/>
      <c r="B14" s="176"/>
      <c r="C14" s="180"/>
    </row>
    <row r="15" spans="1:3" x14ac:dyDescent="0.25">
      <c r="A15" s="179"/>
      <c r="B15" s="179"/>
      <c r="C15" s="180"/>
    </row>
    <row r="16" spans="1:3" x14ac:dyDescent="0.25">
      <c r="A16" s="176" t="s">
        <v>673</v>
      </c>
      <c r="B16" s="176"/>
      <c r="C16" s="180">
        <v>0</v>
      </c>
    </row>
    <row r="17" spans="1:4" x14ac:dyDescent="0.25">
      <c r="A17" s="179"/>
      <c r="B17" s="179"/>
      <c r="C17" s="180"/>
    </row>
    <row r="18" spans="1:4" x14ac:dyDescent="0.25">
      <c r="A18" s="179" t="s">
        <v>674</v>
      </c>
      <c r="B18" s="179"/>
      <c r="C18" s="180"/>
    </row>
    <row r="19" spans="1:4" x14ac:dyDescent="0.25">
      <c r="A19" s="177" t="s">
        <v>675</v>
      </c>
      <c r="B19" s="177" t="s">
        <v>676</v>
      </c>
      <c r="C19" s="178">
        <v>12000</v>
      </c>
    </row>
    <row r="20" spans="1:4" x14ac:dyDescent="0.25">
      <c r="A20" s="177" t="s">
        <v>776</v>
      </c>
      <c r="B20" s="177" t="s">
        <v>677</v>
      </c>
      <c r="C20" s="178">
        <v>15016610</v>
      </c>
    </row>
    <row r="21" spans="1:4" x14ac:dyDescent="0.25">
      <c r="A21" s="177"/>
      <c r="B21" s="177"/>
      <c r="C21" s="178"/>
    </row>
    <row r="22" spans="1:4" x14ac:dyDescent="0.25">
      <c r="A22" s="179" t="s">
        <v>670</v>
      </c>
      <c r="B22" s="179"/>
      <c r="C22" s="180">
        <f>C19+C20+C21</f>
        <v>15028610</v>
      </c>
    </row>
    <row r="23" spans="1:4" x14ac:dyDescent="0.25">
      <c r="A23" s="179" t="s">
        <v>678</v>
      </c>
      <c r="B23" s="179"/>
      <c r="C23" s="180">
        <f>C22+C11+C7</f>
        <v>15028610</v>
      </c>
    </row>
    <row r="24" spans="1:4" x14ac:dyDescent="0.25">
      <c r="A24" s="177"/>
      <c r="B24" s="177"/>
      <c r="C24" s="178"/>
    </row>
    <row r="25" spans="1:4" x14ac:dyDescent="0.25">
      <c r="A25" s="177" t="s">
        <v>679</v>
      </c>
      <c r="B25" s="177"/>
      <c r="C25" s="178"/>
    </row>
    <row r="26" spans="1:4" x14ac:dyDescent="0.25">
      <c r="A26" s="179" t="s">
        <v>680</v>
      </c>
      <c r="B26" s="179"/>
      <c r="C26" s="180">
        <f>C23+C25</f>
        <v>15028610</v>
      </c>
    </row>
    <row r="27" spans="1:4" x14ac:dyDescent="0.25">
      <c r="A27" s="106"/>
      <c r="B27" s="106"/>
      <c r="C27" s="124"/>
    </row>
    <row r="28" spans="1:4" ht="19.5" customHeight="1" x14ac:dyDescent="0.25">
      <c r="A28" s="506"/>
      <c r="B28" s="506"/>
      <c r="C28" s="506"/>
    </row>
    <row r="29" spans="1:4" ht="31.5" customHeight="1" x14ac:dyDescent="0.25">
      <c r="A29" s="507" t="s">
        <v>742</v>
      </c>
      <c r="B29" s="507"/>
      <c r="C29" s="507"/>
      <c r="D29" s="507"/>
    </row>
    <row r="30" spans="1:4" x14ac:dyDescent="0.25">
      <c r="A30" s="266"/>
      <c r="B30" s="266"/>
      <c r="C30" s="266"/>
      <c r="D30" s="267"/>
    </row>
    <row r="31" spans="1:4" ht="63" x14ac:dyDescent="0.25">
      <c r="A31" s="408" t="s">
        <v>1</v>
      </c>
      <c r="B31" s="408" t="s">
        <v>668</v>
      </c>
      <c r="C31" s="409" t="s">
        <v>743</v>
      </c>
      <c r="D31" s="409" t="s">
        <v>845</v>
      </c>
    </row>
    <row r="32" spans="1:4" x14ac:dyDescent="0.25">
      <c r="A32" s="410" t="s">
        <v>669</v>
      </c>
      <c r="B32" s="410"/>
      <c r="C32" s="411"/>
      <c r="D32" s="411"/>
    </row>
    <row r="33" spans="1:4" x14ac:dyDescent="0.25">
      <c r="A33" s="412" t="s">
        <v>670</v>
      </c>
      <c r="B33" s="412"/>
      <c r="C33" s="413">
        <v>0</v>
      </c>
      <c r="D33" s="413">
        <v>0</v>
      </c>
    </row>
    <row r="34" spans="1:4" x14ac:dyDescent="0.25">
      <c r="A34" s="414"/>
      <c r="B34" s="414"/>
      <c r="C34" s="415"/>
      <c r="D34" s="415"/>
    </row>
    <row r="35" spans="1:4" x14ac:dyDescent="0.25">
      <c r="A35" s="410" t="s">
        <v>671</v>
      </c>
      <c r="B35" s="410"/>
      <c r="C35" s="416">
        <v>0</v>
      </c>
      <c r="D35" s="416">
        <v>0</v>
      </c>
    </row>
    <row r="36" spans="1:4" x14ac:dyDescent="0.25">
      <c r="A36" s="412"/>
      <c r="B36" s="412"/>
      <c r="C36" s="413"/>
      <c r="D36" s="413"/>
    </row>
    <row r="37" spans="1:4" x14ac:dyDescent="0.25">
      <c r="A37" s="410" t="s">
        <v>672</v>
      </c>
      <c r="B37" s="410"/>
      <c r="C37" s="413">
        <v>0</v>
      </c>
      <c r="D37" s="413">
        <v>0</v>
      </c>
    </row>
    <row r="38" spans="1:4" x14ac:dyDescent="0.25">
      <c r="A38" s="412"/>
      <c r="B38" s="412"/>
      <c r="C38" s="413"/>
      <c r="D38" s="413"/>
    </row>
    <row r="39" spans="1:4" x14ac:dyDescent="0.25">
      <c r="A39" s="410" t="s">
        <v>673</v>
      </c>
      <c r="B39" s="410"/>
      <c r="C39" s="413">
        <v>0</v>
      </c>
      <c r="D39" s="413">
        <v>0</v>
      </c>
    </row>
    <row r="40" spans="1:4" x14ac:dyDescent="0.25">
      <c r="A40" s="412"/>
      <c r="B40" s="412"/>
      <c r="C40" s="413"/>
      <c r="D40" s="413"/>
    </row>
    <row r="41" spans="1:4" x14ac:dyDescent="0.25">
      <c r="A41" s="412" t="s">
        <v>674</v>
      </c>
      <c r="B41" s="412"/>
      <c r="C41" s="413"/>
      <c r="D41" s="413"/>
    </row>
    <row r="42" spans="1:4" x14ac:dyDescent="0.25">
      <c r="A42" s="339" t="s">
        <v>675</v>
      </c>
      <c r="B42" s="339" t="s">
        <v>676</v>
      </c>
      <c r="C42" s="415">
        <v>259519</v>
      </c>
      <c r="D42" s="415">
        <v>229096</v>
      </c>
    </row>
    <row r="43" spans="1:4" x14ac:dyDescent="0.25">
      <c r="A43" s="339" t="s">
        <v>776</v>
      </c>
      <c r="B43" s="339" t="s">
        <v>677</v>
      </c>
      <c r="C43" s="415">
        <v>1052348</v>
      </c>
      <c r="D43" s="415">
        <v>813483</v>
      </c>
    </row>
    <row r="44" spans="1:4" x14ac:dyDescent="0.25">
      <c r="A44" s="339" t="s">
        <v>777</v>
      </c>
      <c r="B44" s="339"/>
      <c r="C44" s="415">
        <v>0</v>
      </c>
      <c r="D44" s="415">
        <v>0</v>
      </c>
    </row>
    <row r="45" spans="1:4" x14ac:dyDescent="0.25">
      <c r="A45" s="412" t="s">
        <v>670</v>
      </c>
      <c r="B45" s="412"/>
      <c r="C45" s="413">
        <f>SUM(C42:C43)</f>
        <v>1311867</v>
      </c>
      <c r="D45" s="413">
        <f>SUM(D42:D43)</f>
        <v>1042579</v>
      </c>
    </row>
    <row r="46" spans="1:4" x14ac:dyDescent="0.25">
      <c r="A46" s="412" t="s">
        <v>678</v>
      </c>
      <c r="B46" s="412"/>
      <c r="C46" s="413">
        <f>C45+C39+C37+C35+C33</f>
        <v>1311867</v>
      </c>
      <c r="D46" s="413">
        <f>D45+D39+D37+D35+D33</f>
        <v>1042579</v>
      </c>
    </row>
    <row r="47" spans="1:4" x14ac:dyDescent="0.25">
      <c r="A47" s="266"/>
      <c r="B47" s="266"/>
      <c r="C47" s="266"/>
      <c r="D47" s="267"/>
    </row>
    <row r="48" spans="1:4" x14ac:dyDescent="0.25">
      <c r="A48" s="268" t="s">
        <v>846</v>
      </c>
      <c r="B48" s="266"/>
      <c r="C48" s="266"/>
      <c r="D48" s="267"/>
    </row>
  </sheetData>
  <mergeCells count="3">
    <mergeCell ref="A2:C2"/>
    <mergeCell ref="A28:C28"/>
    <mergeCell ref="A29:D29"/>
  </mergeCells>
  <pageMargins left="0.70866141732283472" right="0.70866141732283472" top="1.1417322834645669" bottom="0.74803149606299213" header="0.31496062992125984" footer="0.31496062992125984"/>
  <pageSetup paperSize="9" scale="69" orientation="portrait" r:id="rId1"/>
  <headerFooter>
    <oddHeader>&amp;L&amp;"Times New Roman,Normál"&amp;12Vászoly Község 
Önkormányzata &amp;C&amp;"Times New Roman,Normál"&amp;12 
17. melléklet
az önkormányzat 2018. évi költségvetési gazdálkodási beszámolójáról
szóló 4/2019. (V. 29.) önkormányzati rendeletéhez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7"/>
  <sheetViews>
    <sheetView view="pageLayout" zoomScaleNormal="100" workbookViewId="0">
      <selection sqref="A1:F1"/>
    </sheetView>
  </sheetViews>
  <sheetFormatPr defaultRowHeight="15.75" x14ac:dyDescent="0.25"/>
  <cols>
    <col min="1" max="1" width="8.140625" style="169" customWidth="1"/>
    <col min="2" max="2" width="41" style="169" customWidth="1"/>
    <col min="3" max="3" width="13.42578125" style="169" customWidth="1"/>
    <col min="4" max="4" width="9" style="169" customWidth="1"/>
    <col min="5" max="5" width="12.140625" style="169" customWidth="1"/>
    <col min="6" max="6" width="9.5703125" style="169" bestFit="1" customWidth="1"/>
    <col min="7" max="256" width="9.140625" style="169"/>
    <col min="257" max="257" width="8.140625" style="169" customWidth="1"/>
    <col min="258" max="258" width="41" style="169" customWidth="1"/>
    <col min="259" max="261" width="32.85546875" style="169" customWidth="1"/>
    <col min="262" max="512" width="9.140625" style="169"/>
    <col min="513" max="513" width="8.140625" style="169" customWidth="1"/>
    <col min="514" max="514" width="41" style="169" customWidth="1"/>
    <col min="515" max="517" width="32.85546875" style="169" customWidth="1"/>
    <col min="518" max="768" width="9.140625" style="169"/>
    <col min="769" max="769" width="8.140625" style="169" customWidth="1"/>
    <col min="770" max="770" width="41" style="169" customWidth="1"/>
    <col min="771" max="773" width="32.85546875" style="169" customWidth="1"/>
    <col min="774" max="1024" width="9.140625" style="169"/>
    <col min="1025" max="1025" width="8.140625" style="169" customWidth="1"/>
    <col min="1026" max="1026" width="41" style="169" customWidth="1"/>
    <col min="1027" max="1029" width="32.85546875" style="169" customWidth="1"/>
    <col min="1030" max="1280" width="9.140625" style="169"/>
    <col min="1281" max="1281" width="8.140625" style="169" customWidth="1"/>
    <col min="1282" max="1282" width="41" style="169" customWidth="1"/>
    <col min="1283" max="1285" width="32.85546875" style="169" customWidth="1"/>
    <col min="1286" max="1536" width="9.140625" style="169"/>
    <col min="1537" max="1537" width="8.140625" style="169" customWidth="1"/>
    <col min="1538" max="1538" width="41" style="169" customWidth="1"/>
    <col min="1539" max="1541" width="32.85546875" style="169" customWidth="1"/>
    <col min="1542" max="1792" width="9.140625" style="169"/>
    <col min="1793" max="1793" width="8.140625" style="169" customWidth="1"/>
    <col min="1794" max="1794" width="41" style="169" customWidth="1"/>
    <col min="1795" max="1797" width="32.85546875" style="169" customWidth="1"/>
    <col min="1798" max="2048" width="9.140625" style="169"/>
    <col min="2049" max="2049" width="8.140625" style="169" customWidth="1"/>
    <col min="2050" max="2050" width="41" style="169" customWidth="1"/>
    <col min="2051" max="2053" width="32.85546875" style="169" customWidth="1"/>
    <col min="2054" max="2304" width="9.140625" style="169"/>
    <col min="2305" max="2305" width="8.140625" style="169" customWidth="1"/>
    <col min="2306" max="2306" width="41" style="169" customWidth="1"/>
    <col min="2307" max="2309" width="32.85546875" style="169" customWidth="1"/>
    <col min="2310" max="2560" width="9.140625" style="169"/>
    <col min="2561" max="2561" width="8.140625" style="169" customWidth="1"/>
    <col min="2562" max="2562" width="41" style="169" customWidth="1"/>
    <col min="2563" max="2565" width="32.85546875" style="169" customWidth="1"/>
    <col min="2566" max="2816" width="9.140625" style="169"/>
    <col min="2817" max="2817" width="8.140625" style="169" customWidth="1"/>
    <col min="2818" max="2818" width="41" style="169" customWidth="1"/>
    <col min="2819" max="2821" width="32.85546875" style="169" customWidth="1"/>
    <col min="2822" max="3072" width="9.140625" style="169"/>
    <col min="3073" max="3073" width="8.140625" style="169" customWidth="1"/>
    <col min="3074" max="3074" width="41" style="169" customWidth="1"/>
    <col min="3075" max="3077" width="32.85546875" style="169" customWidth="1"/>
    <col min="3078" max="3328" width="9.140625" style="169"/>
    <col min="3329" max="3329" width="8.140625" style="169" customWidth="1"/>
    <col min="3330" max="3330" width="41" style="169" customWidth="1"/>
    <col min="3331" max="3333" width="32.85546875" style="169" customWidth="1"/>
    <col min="3334" max="3584" width="9.140625" style="169"/>
    <col min="3585" max="3585" width="8.140625" style="169" customWidth="1"/>
    <col min="3586" max="3586" width="41" style="169" customWidth="1"/>
    <col min="3587" max="3589" width="32.85546875" style="169" customWidth="1"/>
    <col min="3590" max="3840" width="9.140625" style="169"/>
    <col min="3841" max="3841" width="8.140625" style="169" customWidth="1"/>
    <col min="3842" max="3842" width="41" style="169" customWidth="1"/>
    <col min="3843" max="3845" width="32.85546875" style="169" customWidth="1"/>
    <col min="3846" max="4096" width="9.140625" style="169"/>
    <col min="4097" max="4097" width="8.140625" style="169" customWidth="1"/>
    <col min="4098" max="4098" width="41" style="169" customWidth="1"/>
    <col min="4099" max="4101" width="32.85546875" style="169" customWidth="1"/>
    <col min="4102" max="4352" width="9.140625" style="169"/>
    <col min="4353" max="4353" width="8.140625" style="169" customWidth="1"/>
    <col min="4354" max="4354" width="41" style="169" customWidth="1"/>
    <col min="4355" max="4357" width="32.85546875" style="169" customWidth="1"/>
    <col min="4358" max="4608" width="9.140625" style="169"/>
    <col min="4609" max="4609" width="8.140625" style="169" customWidth="1"/>
    <col min="4610" max="4610" width="41" style="169" customWidth="1"/>
    <col min="4611" max="4613" width="32.85546875" style="169" customWidth="1"/>
    <col min="4614" max="4864" width="9.140625" style="169"/>
    <col min="4865" max="4865" width="8.140625" style="169" customWidth="1"/>
    <col min="4866" max="4866" width="41" style="169" customWidth="1"/>
    <col min="4867" max="4869" width="32.85546875" style="169" customWidth="1"/>
    <col min="4870" max="5120" width="9.140625" style="169"/>
    <col min="5121" max="5121" width="8.140625" style="169" customWidth="1"/>
    <col min="5122" max="5122" width="41" style="169" customWidth="1"/>
    <col min="5123" max="5125" width="32.85546875" style="169" customWidth="1"/>
    <col min="5126" max="5376" width="9.140625" style="169"/>
    <col min="5377" max="5377" width="8.140625" style="169" customWidth="1"/>
    <col min="5378" max="5378" width="41" style="169" customWidth="1"/>
    <col min="5379" max="5381" width="32.85546875" style="169" customWidth="1"/>
    <col min="5382" max="5632" width="9.140625" style="169"/>
    <col min="5633" max="5633" width="8.140625" style="169" customWidth="1"/>
    <col min="5634" max="5634" width="41" style="169" customWidth="1"/>
    <col min="5635" max="5637" width="32.85546875" style="169" customWidth="1"/>
    <col min="5638" max="5888" width="9.140625" style="169"/>
    <col min="5889" max="5889" width="8.140625" style="169" customWidth="1"/>
    <col min="5890" max="5890" width="41" style="169" customWidth="1"/>
    <col min="5891" max="5893" width="32.85546875" style="169" customWidth="1"/>
    <col min="5894" max="6144" width="9.140625" style="169"/>
    <col min="6145" max="6145" width="8.140625" style="169" customWidth="1"/>
    <col min="6146" max="6146" width="41" style="169" customWidth="1"/>
    <col min="6147" max="6149" width="32.85546875" style="169" customWidth="1"/>
    <col min="6150" max="6400" width="9.140625" style="169"/>
    <col min="6401" max="6401" width="8.140625" style="169" customWidth="1"/>
    <col min="6402" max="6402" width="41" style="169" customWidth="1"/>
    <col min="6403" max="6405" width="32.85546875" style="169" customWidth="1"/>
    <col min="6406" max="6656" width="9.140625" style="169"/>
    <col min="6657" max="6657" width="8.140625" style="169" customWidth="1"/>
    <col min="6658" max="6658" width="41" style="169" customWidth="1"/>
    <col min="6659" max="6661" width="32.85546875" style="169" customWidth="1"/>
    <col min="6662" max="6912" width="9.140625" style="169"/>
    <col min="6913" max="6913" width="8.140625" style="169" customWidth="1"/>
    <col min="6914" max="6914" width="41" style="169" customWidth="1"/>
    <col min="6915" max="6917" width="32.85546875" style="169" customWidth="1"/>
    <col min="6918" max="7168" width="9.140625" style="169"/>
    <col min="7169" max="7169" width="8.140625" style="169" customWidth="1"/>
    <col min="7170" max="7170" width="41" style="169" customWidth="1"/>
    <col min="7171" max="7173" width="32.85546875" style="169" customWidth="1"/>
    <col min="7174" max="7424" width="9.140625" style="169"/>
    <col min="7425" max="7425" width="8.140625" style="169" customWidth="1"/>
    <col min="7426" max="7426" width="41" style="169" customWidth="1"/>
    <col min="7427" max="7429" width="32.85546875" style="169" customWidth="1"/>
    <col min="7430" max="7680" width="9.140625" style="169"/>
    <col min="7681" max="7681" width="8.140625" style="169" customWidth="1"/>
    <col min="7682" max="7682" width="41" style="169" customWidth="1"/>
    <col min="7683" max="7685" width="32.85546875" style="169" customWidth="1"/>
    <col min="7686" max="7936" width="9.140625" style="169"/>
    <col min="7937" max="7937" width="8.140625" style="169" customWidth="1"/>
    <col min="7938" max="7938" width="41" style="169" customWidth="1"/>
    <col min="7939" max="7941" width="32.85546875" style="169" customWidth="1"/>
    <col min="7942" max="8192" width="9.140625" style="169"/>
    <col min="8193" max="8193" width="8.140625" style="169" customWidth="1"/>
    <col min="8194" max="8194" width="41" style="169" customWidth="1"/>
    <col min="8195" max="8197" width="32.85546875" style="169" customWidth="1"/>
    <col min="8198" max="8448" width="9.140625" style="169"/>
    <col min="8449" max="8449" width="8.140625" style="169" customWidth="1"/>
    <col min="8450" max="8450" width="41" style="169" customWidth="1"/>
    <col min="8451" max="8453" width="32.85546875" style="169" customWidth="1"/>
    <col min="8454" max="8704" width="9.140625" style="169"/>
    <col min="8705" max="8705" width="8.140625" style="169" customWidth="1"/>
    <col min="8706" max="8706" width="41" style="169" customWidth="1"/>
    <col min="8707" max="8709" width="32.85546875" style="169" customWidth="1"/>
    <col min="8710" max="8960" width="9.140625" style="169"/>
    <col min="8961" max="8961" width="8.140625" style="169" customWidth="1"/>
    <col min="8962" max="8962" width="41" style="169" customWidth="1"/>
    <col min="8963" max="8965" width="32.85546875" style="169" customWidth="1"/>
    <col min="8966" max="9216" width="9.140625" style="169"/>
    <col min="9217" max="9217" width="8.140625" style="169" customWidth="1"/>
    <col min="9218" max="9218" width="41" style="169" customWidth="1"/>
    <col min="9219" max="9221" width="32.85546875" style="169" customWidth="1"/>
    <col min="9222" max="9472" width="9.140625" style="169"/>
    <col min="9473" max="9473" width="8.140625" style="169" customWidth="1"/>
    <col min="9474" max="9474" width="41" style="169" customWidth="1"/>
    <col min="9475" max="9477" width="32.85546875" style="169" customWidth="1"/>
    <col min="9478" max="9728" width="9.140625" style="169"/>
    <col min="9729" max="9729" width="8.140625" style="169" customWidth="1"/>
    <col min="9730" max="9730" width="41" style="169" customWidth="1"/>
    <col min="9731" max="9733" width="32.85546875" style="169" customWidth="1"/>
    <col min="9734" max="9984" width="9.140625" style="169"/>
    <col min="9985" max="9985" width="8.140625" style="169" customWidth="1"/>
    <col min="9986" max="9986" width="41" style="169" customWidth="1"/>
    <col min="9987" max="9989" width="32.85546875" style="169" customWidth="1"/>
    <col min="9990" max="10240" width="9.140625" style="169"/>
    <col min="10241" max="10241" width="8.140625" style="169" customWidth="1"/>
    <col min="10242" max="10242" width="41" style="169" customWidth="1"/>
    <col min="10243" max="10245" width="32.85546875" style="169" customWidth="1"/>
    <col min="10246" max="10496" width="9.140625" style="169"/>
    <col min="10497" max="10497" width="8.140625" style="169" customWidth="1"/>
    <col min="10498" max="10498" width="41" style="169" customWidth="1"/>
    <col min="10499" max="10501" width="32.85546875" style="169" customWidth="1"/>
    <col min="10502" max="10752" width="9.140625" style="169"/>
    <col min="10753" max="10753" width="8.140625" style="169" customWidth="1"/>
    <col min="10754" max="10754" width="41" style="169" customWidth="1"/>
    <col min="10755" max="10757" width="32.85546875" style="169" customWidth="1"/>
    <col min="10758" max="11008" width="9.140625" style="169"/>
    <col min="11009" max="11009" width="8.140625" style="169" customWidth="1"/>
    <col min="11010" max="11010" width="41" style="169" customWidth="1"/>
    <col min="11011" max="11013" width="32.85546875" style="169" customWidth="1"/>
    <col min="11014" max="11264" width="9.140625" style="169"/>
    <col min="11265" max="11265" width="8.140625" style="169" customWidth="1"/>
    <col min="11266" max="11266" width="41" style="169" customWidth="1"/>
    <col min="11267" max="11269" width="32.85546875" style="169" customWidth="1"/>
    <col min="11270" max="11520" width="9.140625" style="169"/>
    <col min="11521" max="11521" width="8.140625" style="169" customWidth="1"/>
    <col min="11522" max="11522" width="41" style="169" customWidth="1"/>
    <col min="11523" max="11525" width="32.85546875" style="169" customWidth="1"/>
    <col min="11526" max="11776" width="9.140625" style="169"/>
    <col min="11777" max="11777" width="8.140625" style="169" customWidth="1"/>
    <col min="11778" max="11778" width="41" style="169" customWidth="1"/>
    <col min="11779" max="11781" width="32.85546875" style="169" customWidth="1"/>
    <col min="11782" max="12032" width="9.140625" style="169"/>
    <col min="12033" max="12033" width="8.140625" style="169" customWidth="1"/>
    <col min="12034" max="12034" width="41" style="169" customWidth="1"/>
    <col min="12035" max="12037" width="32.85546875" style="169" customWidth="1"/>
    <col min="12038" max="12288" width="9.140625" style="169"/>
    <col min="12289" max="12289" width="8.140625" style="169" customWidth="1"/>
    <col min="12290" max="12290" width="41" style="169" customWidth="1"/>
    <col min="12291" max="12293" width="32.85546875" style="169" customWidth="1"/>
    <col min="12294" max="12544" width="9.140625" style="169"/>
    <col min="12545" max="12545" width="8.140625" style="169" customWidth="1"/>
    <col min="12546" max="12546" width="41" style="169" customWidth="1"/>
    <col min="12547" max="12549" width="32.85546875" style="169" customWidth="1"/>
    <col min="12550" max="12800" width="9.140625" style="169"/>
    <col min="12801" max="12801" width="8.140625" style="169" customWidth="1"/>
    <col min="12802" max="12802" width="41" style="169" customWidth="1"/>
    <col min="12803" max="12805" width="32.85546875" style="169" customWidth="1"/>
    <col min="12806" max="13056" width="9.140625" style="169"/>
    <col min="13057" max="13057" width="8.140625" style="169" customWidth="1"/>
    <col min="13058" max="13058" width="41" style="169" customWidth="1"/>
    <col min="13059" max="13061" width="32.85546875" style="169" customWidth="1"/>
    <col min="13062" max="13312" width="9.140625" style="169"/>
    <col min="13313" max="13313" width="8.140625" style="169" customWidth="1"/>
    <col min="13314" max="13314" width="41" style="169" customWidth="1"/>
    <col min="13315" max="13317" width="32.85546875" style="169" customWidth="1"/>
    <col min="13318" max="13568" width="9.140625" style="169"/>
    <col min="13569" max="13569" width="8.140625" style="169" customWidth="1"/>
    <col min="13570" max="13570" width="41" style="169" customWidth="1"/>
    <col min="13571" max="13573" width="32.85546875" style="169" customWidth="1"/>
    <col min="13574" max="13824" width="9.140625" style="169"/>
    <col min="13825" max="13825" width="8.140625" style="169" customWidth="1"/>
    <col min="13826" max="13826" width="41" style="169" customWidth="1"/>
    <col min="13827" max="13829" width="32.85546875" style="169" customWidth="1"/>
    <col min="13830" max="14080" width="9.140625" style="169"/>
    <col min="14081" max="14081" width="8.140625" style="169" customWidth="1"/>
    <col min="14082" max="14082" width="41" style="169" customWidth="1"/>
    <col min="14083" max="14085" width="32.85546875" style="169" customWidth="1"/>
    <col min="14086" max="14336" width="9.140625" style="169"/>
    <col min="14337" max="14337" width="8.140625" style="169" customWidth="1"/>
    <col min="14338" max="14338" width="41" style="169" customWidth="1"/>
    <col min="14339" max="14341" width="32.85546875" style="169" customWidth="1"/>
    <col min="14342" max="14592" width="9.140625" style="169"/>
    <col min="14593" max="14593" width="8.140625" style="169" customWidth="1"/>
    <col min="14594" max="14594" width="41" style="169" customWidth="1"/>
    <col min="14595" max="14597" width="32.85546875" style="169" customWidth="1"/>
    <col min="14598" max="14848" width="9.140625" style="169"/>
    <col min="14849" max="14849" width="8.140625" style="169" customWidth="1"/>
    <col min="14850" max="14850" width="41" style="169" customWidth="1"/>
    <col min="14851" max="14853" width="32.85546875" style="169" customWidth="1"/>
    <col min="14854" max="15104" width="9.140625" style="169"/>
    <col min="15105" max="15105" width="8.140625" style="169" customWidth="1"/>
    <col min="15106" max="15106" width="41" style="169" customWidth="1"/>
    <col min="15107" max="15109" width="32.85546875" style="169" customWidth="1"/>
    <col min="15110" max="15360" width="9.140625" style="169"/>
    <col min="15361" max="15361" width="8.140625" style="169" customWidth="1"/>
    <col min="15362" max="15362" width="41" style="169" customWidth="1"/>
    <col min="15363" max="15365" width="32.85546875" style="169" customWidth="1"/>
    <col min="15366" max="15616" width="9.140625" style="169"/>
    <col min="15617" max="15617" width="8.140625" style="169" customWidth="1"/>
    <col min="15618" max="15618" width="41" style="169" customWidth="1"/>
    <col min="15619" max="15621" width="32.85546875" style="169" customWidth="1"/>
    <col min="15622" max="15872" width="9.140625" style="169"/>
    <col min="15873" max="15873" width="8.140625" style="169" customWidth="1"/>
    <col min="15874" max="15874" width="41" style="169" customWidth="1"/>
    <col min="15875" max="15877" width="32.85546875" style="169" customWidth="1"/>
    <col min="15878" max="16128" width="9.140625" style="169"/>
    <col min="16129" max="16129" width="8.140625" style="169" customWidth="1"/>
    <col min="16130" max="16130" width="41" style="169" customWidth="1"/>
    <col min="16131" max="16133" width="32.85546875" style="169" customWidth="1"/>
    <col min="16134" max="16384" width="9.140625" style="169"/>
  </cols>
  <sheetData>
    <row r="1" spans="1:6" x14ac:dyDescent="0.25">
      <c r="A1" s="462" t="s">
        <v>780</v>
      </c>
      <c r="B1" s="462"/>
      <c r="C1" s="462"/>
      <c r="D1" s="462"/>
      <c r="E1" s="462"/>
      <c r="F1" s="462"/>
    </row>
    <row r="2" spans="1:6" s="170" customFormat="1" x14ac:dyDescent="0.25">
      <c r="A2" s="457" t="s">
        <v>130</v>
      </c>
      <c r="B2" s="458"/>
      <c r="C2" s="458"/>
      <c r="D2" s="458"/>
      <c r="E2" s="458"/>
      <c r="F2" s="461" t="s">
        <v>172</v>
      </c>
    </row>
    <row r="3" spans="1:6" s="170" customFormat="1" ht="33" customHeight="1" x14ac:dyDescent="0.25">
      <c r="A3" s="289" t="s">
        <v>0</v>
      </c>
      <c r="B3" s="289" t="s">
        <v>1</v>
      </c>
      <c r="C3" s="289" t="s">
        <v>731</v>
      </c>
      <c r="D3" s="289" t="s">
        <v>3</v>
      </c>
      <c r="E3" s="289" t="s">
        <v>730</v>
      </c>
      <c r="F3" s="461"/>
    </row>
    <row r="4" spans="1:6" x14ac:dyDescent="0.25">
      <c r="A4" s="168">
        <v>1</v>
      </c>
      <c r="B4" s="168">
        <v>2</v>
      </c>
      <c r="C4" s="168">
        <v>3</v>
      </c>
      <c r="D4" s="168">
        <v>4</v>
      </c>
      <c r="E4" s="168">
        <v>5</v>
      </c>
      <c r="F4" s="362">
        <v>6</v>
      </c>
    </row>
    <row r="5" spans="1:6" ht="31.5" x14ac:dyDescent="0.25">
      <c r="A5" s="168" t="s">
        <v>88</v>
      </c>
      <c r="B5" s="173" t="s">
        <v>89</v>
      </c>
      <c r="C5" s="203">
        <v>12978021</v>
      </c>
      <c r="D5" s="203">
        <v>0</v>
      </c>
      <c r="E5" s="203">
        <v>13099259</v>
      </c>
      <c r="F5" s="363">
        <f>E5/C5*100</f>
        <v>100.9341794099424</v>
      </c>
    </row>
    <row r="6" spans="1:6" ht="31.5" x14ac:dyDescent="0.25">
      <c r="A6" s="168" t="s">
        <v>90</v>
      </c>
      <c r="B6" s="173" t="s">
        <v>91</v>
      </c>
      <c r="C6" s="203">
        <v>784598</v>
      </c>
      <c r="D6" s="203">
        <v>0</v>
      </c>
      <c r="E6" s="203">
        <v>840943</v>
      </c>
      <c r="F6" s="363">
        <f t="shared" ref="F6:F27" si="0">E6/C6*100</f>
        <v>107.18138460714914</v>
      </c>
    </row>
    <row r="7" spans="1:6" ht="31.5" x14ac:dyDescent="0.25">
      <c r="A7" s="168" t="s">
        <v>92</v>
      </c>
      <c r="B7" s="173" t="s">
        <v>93</v>
      </c>
      <c r="C7" s="203">
        <v>2036071</v>
      </c>
      <c r="D7" s="203">
        <v>0</v>
      </c>
      <c r="E7" s="203">
        <v>2088457</v>
      </c>
      <c r="F7" s="363">
        <f t="shared" si="0"/>
        <v>102.57289652472828</v>
      </c>
    </row>
    <row r="8" spans="1:6" ht="33.75" customHeight="1" x14ac:dyDescent="0.25">
      <c r="A8" s="289" t="s">
        <v>94</v>
      </c>
      <c r="B8" s="171" t="s">
        <v>95</v>
      </c>
      <c r="C8" s="204">
        <f t="shared" ref="C8" si="1">SUM(C5:C7)</f>
        <v>15798690</v>
      </c>
      <c r="D8" s="204">
        <f t="shared" ref="D8:E8" si="2">SUM(D5:D7)</f>
        <v>0</v>
      </c>
      <c r="E8" s="204">
        <f t="shared" si="2"/>
        <v>16028659</v>
      </c>
      <c r="F8" s="364">
        <f t="shared" si="0"/>
        <v>101.45562068753802</v>
      </c>
    </row>
    <row r="9" spans="1:6" ht="31.5" x14ac:dyDescent="0.25">
      <c r="A9" s="168" t="s">
        <v>9</v>
      </c>
      <c r="B9" s="173" t="s">
        <v>97</v>
      </c>
      <c r="C9" s="203">
        <v>19841719</v>
      </c>
      <c r="D9" s="203">
        <v>0</v>
      </c>
      <c r="E9" s="203">
        <v>21713255</v>
      </c>
      <c r="F9" s="363">
        <f t="shared" si="0"/>
        <v>109.43232791473361</v>
      </c>
    </row>
    <row r="10" spans="1:6" ht="31.5" x14ac:dyDescent="0.25">
      <c r="A10" s="168" t="s">
        <v>98</v>
      </c>
      <c r="B10" s="173" t="s">
        <v>99</v>
      </c>
      <c r="C10" s="203">
        <v>5952528</v>
      </c>
      <c r="D10" s="203">
        <v>0</v>
      </c>
      <c r="E10" s="203">
        <v>11158433</v>
      </c>
      <c r="F10" s="363">
        <f t="shared" si="0"/>
        <v>187.45704346119834</v>
      </c>
    </row>
    <row r="11" spans="1:6" ht="31.5" x14ac:dyDescent="0.25">
      <c r="A11" s="168" t="s">
        <v>11</v>
      </c>
      <c r="B11" s="173" t="s">
        <v>100</v>
      </c>
      <c r="C11" s="203">
        <v>7733763</v>
      </c>
      <c r="D11" s="203">
        <v>0</v>
      </c>
      <c r="E11" s="203">
        <v>818207</v>
      </c>
      <c r="F11" s="363">
        <f t="shared" si="0"/>
        <v>10.579675120636617</v>
      </c>
    </row>
    <row r="12" spans="1:6" ht="31.5" x14ac:dyDescent="0.25">
      <c r="A12" s="168" t="s">
        <v>13</v>
      </c>
      <c r="B12" s="173" t="s">
        <v>101</v>
      </c>
      <c r="C12" s="203">
        <v>5876125</v>
      </c>
      <c r="D12" s="203">
        <v>0</v>
      </c>
      <c r="E12" s="203">
        <v>2970357</v>
      </c>
      <c r="F12" s="363">
        <f t="shared" si="0"/>
        <v>50.549588376693819</v>
      </c>
    </row>
    <row r="13" spans="1:6" ht="31.5" x14ac:dyDescent="0.25">
      <c r="A13" s="289" t="s">
        <v>102</v>
      </c>
      <c r="B13" s="171" t="s">
        <v>103</v>
      </c>
      <c r="C13" s="204">
        <f>SUM(C9:C12)</f>
        <v>39404135</v>
      </c>
      <c r="D13" s="204">
        <f>SUM(D9:D12)</f>
        <v>0</v>
      </c>
      <c r="E13" s="204">
        <f>SUM(E9:E12)</f>
        <v>36660252</v>
      </c>
      <c r="F13" s="364">
        <f t="shared" si="0"/>
        <v>93.036560756885038</v>
      </c>
    </row>
    <row r="14" spans="1:6" x14ac:dyDescent="0.25">
      <c r="A14" s="168" t="s">
        <v>104</v>
      </c>
      <c r="B14" s="173" t="s">
        <v>105</v>
      </c>
      <c r="C14" s="203">
        <v>1377706</v>
      </c>
      <c r="D14" s="203">
        <v>0</v>
      </c>
      <c r="E14" s="203">
        <v>2213823</v>
      </c>
      <c r="F14" s="363">
        <f t="shared" si="0"/>
        <v>160.68907299525443</v>
      </c>
    </row>
    <row r="15" spans="1:6" x14ac:dyDescent="0.25">
      <c r="A15" s="168" t="s">
        <v>106</v>
      </c>
      <c r="B15" s="173" t="s">
        <v>107</v>
      </c>
      <c r="C15" s="203">
        <v>7168638</v>
      </c>
      <c r="D15" s="203">
        <v>0</v>
      </c>
      <c r="E15" s="203">
        <v>8390288</v>
      </c>
      <c r="F15" s="363">
        <f t="shared" si="0"/>
        <v>117.04159144317232</v>
      </c>
    </row>
    <row r="16" spans="1:6" ht="31.5" x14ac:dyDescent="0.25">
      <c r="A16" s="289" t="s">
        <v>108</v>
      </c>
      <c r="B16" s="171" t="s">
        <v>109</v>
      </c>
      <c r="C16" s="204">
        <f>SUM(C14:C15)</f>
        <v>8546344</v>
      </c>
      <c r="D16" s="204">
        <f>SUM(D14:D15)</f>
        <v>0</v>
      </c>
      <c r="E16" s="204">
        <f>SUM(E14:E15)</f>
        <v>10604111</v>
      </c>
      <c r="F16" s="364">
        <f t="shared" si="0"/>
        <v>124.07774599290644</v>
      </c>
    </row>
    <row r="17" spans="1:6" x14ac:dyDescent="0.25">
      <c r="A17" s="168" t="s">
        <v>110</v>
      </c>
      <c r="B17" s="173" t="s">
        <v>111</v>
      </c>
      <c r="C17" s="203">
        <v>4929592</v>
      </c>
      <c r="D17" s="203">
        <v>0</v>
      </c>
      <c r="E17" s="203">
        <v>5208157</v>
      </c>
      <c r="F17" s="363">
        <f t="shared" si="0"/>
        <v>105.65087333799632</v>
      </c>
    </row>
    <row r="18" spans="1:6" x14ac:dyDescent="0.25">
      <c r="A18" s="168" t="s">
        <v>112</v>
      </c>
      <c r="B18" s="173" t="s">
        <v>113</v>
      </c>
      <c r="C18" s="203">
        <v>3264570</v>
      </c>
      <c r="D18" s="203">
        <v>0</v>
      </c>
      <c r="E18" s="203">
        <v>3246146</v>
      </c>
      <c r="F18" s="363">
        <f t="shared" si="0"/>
        <v>99.435637771590137</v>
      </c>
    </row>
    <row r="19" spans="1:6" x14ac:dyDescent="0.25">
      <c r="A19" s="168" t="s">
        <v>114</v>
      </c>
      <c r="B19" s="173" t="s">
        <v>115</v>
      </c>
      <c r="C19" s="203">
        <v>1532422</v>
      </c>
      <c r="D19" s="203">
        <v>0</v>
      </c>
      <c r="E19" s="203">
        <v>1402841</v>
      </c>
      <c r="F19" s="363">
        <f t="shared" si="0"/>
        <v>91.544039435612376</v>
      </c>
    </row>
    <row r="20" spans="1:6" ht="31.5" x14ac:dyDescent="0.25">
      <c r="A20" s="289" t="s">
        <v>17</v>
      </c>
      <c r="B20" s="171" t="s">
        <v>116</v>
      </c>
      <c r="C20" s="204">
        <f t="shared" ref="C20" si="3">SUM(C17:C19)</f>
        <v>9726584</v>
      </c>
      <c r="D20" s="204">
        <f t="shared" ref="D20:E20" si="4">SUM(D17:D19)</f>
        <v>0</v>
      </c>
      <c r="E20" s="204">
        <f t="shared" si="4"/>
        <v>9857144</v>
      </c>
      <c r="F20" s="364">
        <f t="shared" si="0"/>
        <v>101.34230064738041</v>
      </c>
    </row>
    <row r="21" spans="1:6" x14ac:dyDescent="0.25">
      <c r="A21" s="289" t="s">
        <v>117</v>
      </c>
      <c r="B21" s="171" t="s">
        <v>118</v>
      </c>
      <c r="C21" s="204">
        <v>11402801</v>
      </c>
      <c r="D21" s="204">
        <v>0</v>
      </c>
      <c r="E21" s="204">
        <v>12659906</v>
      </c>
      <c r="F21" s="364">
        <f t="shared" si="0"/>
        <v>111.02452809621074</v>
      </c>
    </row>
    <row r="22" spans="1:6" x14ac:dyDescent="0.25">
      <c r="A22" s="289" t="s">
        <v>119</v>
      </c>
      <c r="B22" s="171" t="s">
        <v>120</v>
      </c>
      <c r="C22" s="204">
        <v>18973430</v>
      </c>
      <c r="D22" s="204">
        <v>0</v>
      </c>
      <c r="E22" s="204">
        <v>20466428</v>
      </c>
      <c r="F22" s="364">
        <f t="shared" si="0"/>
        <v>107.86888822948724</v>
      </c>
    </row>
    <row r="23" spans="1:6" ht="31.5" x14ac:dyDescent="0.25">
      <c r="A23" s="289" t="s">
        <v>121</v>
      </c>
      <c r="B23" s="171" t="s">
        <v>122</v>
      </c>
      <c r="C23" s="204">
        <f>C8+C13-C16-C20-C21-C22</f>
        <v>6553666</v>
      </c>
      <c r="D23" s="204">
        <f>D8+D13-D16-D20-D21-D22</f>
        <v>0</v>
      </c>
      <c r="E23" s="204">
        <f>E8+E13-E16-E20-E21-E22</f>
        <v>-898678</v>
      </c>
      <c r="F23" s="364">
        <f t="shared" si="0"/>
        <v>-13.712599940247184</v>
      </c>
    </row>
    <row r="24" spans="1:6" ht="31.5" x14ac:dyDescent="0.25">
      <c r="A24" s="168" t="s">
        <v>19</v>
      </c>
      <c r="B24" s="173" t="s">
        <v>124</v>
      </c>
      <c r="C24" s="203">
        <v>1045</v>
      </c>
      <c r="D24" s="203">
        <v>0</v>
      </c>
      <c r="E24" s="203">
        <v>115</v>
      </c>
      <c r="F24" s="363">
        <f t="shared" si="0"/>
        <v>11.004784688995215</v>
      </c>
    </row>
    <row r="25" spans="1:6" ht="47.25" x14ac:dyDescent="0.25">
      <c r="A25" s="289" t="s">
        <v>125</v>
      </c>
      <c r="B25" s="171" t="s">
        <v>126</v>
      </c>
      <c r="C25" s="204">
        <f>SUM(C24:C24)</f>
        <v>1045</v>
      </c>
      <c r="D25" s="204">
        <f>SUM(D24:D24)</f>
        <v>0</v>
      </c>
      <c r="E25" s="204">
        <f>SUM(E24:E24)</f>
        <v>115</v>
      </c>
      <c r="F25" s="364">
        <f t="shared" si="0"/>
        <v>11.004784688995215</v>
      </c>
    </row>
    <row r="26" spans="1:6" ht="31.5" x14ac:dyDescent="0.25">
      <c r="A26" s="289" t="s">
        <v>25</v>
      </c>
      <c r="B26" s="171" t="s">
        <v>127</v>
      </c>
      <c r="C26" s="204">
        <f>C25</f>
        <v>1045</v>
      </c>
      <c r="D26" s="204">
        <f>D25</f>
        <v>0</v>
      </c>
      <c r="E26" s="204">
        <f>E25</f>
        <v>115</v>
      </c>
      <c r="F26" s="364">
        <f t="shared" si="0"/>
        <v>11.004784688995215</v>
      </c>
    </row>
    <row r="27" spans="1:6" ht="31.5" x14ac:dyDescent="0.25">
      <c r="A27" s="289" t="s">
        <v>128</v>
      </c>
      <c r="B27" s="171" t="s">
        <v>129</v>
      </c>
      <c r="C27" s="204">
        <f>C23+C26</f>
        <v>6554711</v>
      </c>
      <c r="D27" s="204">
        <f>D23+D26</f>
        <v>0</v>
      </c>
      <c r="E27" s="204">
        <f>E23+E26</f>
        <v>-898563</v>
      </c>
      <c r="F27" s="364">
        <f t="shared" si="0"/>
        <v>-13.708659313888896</v>
      </c>
    </row>
  </sheetData>
  <mergeCells count="3">
    <mergeCell ref="A2:E2"/>
    <mergeCell ref="F2:F3"/>
    <mergeCell ref="A1:F1"/>
  </mergeCells>
  <printOptions horizontalCentered="1"/>
  <pageMargins left="0.70866141732283472" right="0.70866141732283472" top="1.1417322834645669" bottom="0" header="0.11811023622047245" footer="0.31496062992125984"/>
  <pageSetup paperSize="9" scale="93" orientation="portrait" r:id="rId1"/>
  <headerFooter>
    <oddHeader>&amp;L&amp;"Times New Roman,Normál"&amp;12Vászoly Község 
Önkormányzata &amp;C&amp;"Times New Roman,Normál"&amp;12 
2. melléklet 
az önkormányzat 2018. évi költségvetési gazdálkodási beszámolójáról szóló
4/2019. (V. 29.) önkormányzati rendeletéhez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19"/>
  <sheetViews>
    <sheetView view="pageLayout" zoomScaleNormal="100" workbookViewId="0">
      <selection sqref="A1:C1"/>
    </sheetView>
  </sheetViews>
  <sheetFormatPr defaultRowHeight="15.75" x14ac:dyDescent="0.25"/>
  <cols>
    <col min="1" max="1" width="8.140625" style="188" customWidth="1"/>
    <col min="2" max="2" width="56.42578125" style="188" customWidth="1"/>
    <col min="3" max="3" width="14.85546875" style="188" customWidth="1"/>
    <col min="4" max="4" width="11.5703125" style="188" customWidth="1"/>
    <col min="5" max="256" width="9.140625" style="188"/>
    <col min="257" max="257" width="8.140625" style="188" customWidth="1"/>
    <col min="258" max="258" width="78.42578125" style="188" customWidth="1"/>
    <col min="259" max="259" width="14.85546875" style="188" customWidth="1"/>
    <col min="260" max="260" width="11.5703125" style="188" customWidth="1"/>
    <col min="261" max="512" width="9.140625" style="188"/>
    <col min="513" max="513" width="8.140625" style="188" customWidth="1"/>
    <col min="514" max="514" width="78.42578125" style="188" customWidth="1"/>
    <col min="515" max="515" width="14.85546875" style="188" customWidth="1"/>
    <col min="516" max="516" width="11.5703125" style="188" customWidth="1"/>
    <col min="517" max="768" width="9.140625" style="188"/>
    <col min="769" max="769" width="8.140625" style="188" customWidth="1"/>
    <col min="770" max="770" width="78.42578125" style="188" customWidth="1"/>
    <col min="771" max="771" width="14.85546875" style="188" customWidth="1"/>
    <col min="772" max="772" width="11.5703125" style="188" customWidth="1"/>
    <col min="773" max="1024" width="9.140625" style="188"/>
    <col min="1025" max="1025" width="8.140625" style="188" customWidth="1"/>
    <col min="1026" max="1026" width="78.42578125" style="188" customWidth="1"/>
    <col min="1027" max="1027" width="14.85546875" style="188" customWidth="1"/>
    <col min="1028" max="1028" width="11.5703125" style="188" customWidth="1"/>
    <col min="1029" max="1280" width="9.140625" style="188"/>
    <col min="1281" max="1281" width="8.140625" style="188" customWidth="1"/>
    <col min="1282" max="1282" width="78.42578125" style="188" customWidth="1"/>
    <col min="1283" max="1283" width="14.85546875" style="188" customWidth="1"/>
    <col min="1284" max="1284" width="11.5703125" style="188" customWidth="1"/>
    <col min="1285" max="1536" width="9.140625" style="188"/>
    <col min="1537" max="1537" width="8.140625" style="188" customWidth="1"/>
    <col min="1538" max="1538" width="78.42578125" style="188" customWidth="1"/>
    <col min="1539" max="1539" width="14.85546875" style="188" customWidth="1"/>
    <col min="1540" max="1540" width="11.5703125" style="188" customWidth="1"/>
    <col min="1541" max="1792" width="9.140625" style="188"/>
    <col min="1793" max="1793" width="8.140625" style="188" customWidth="1"/>
    <col min="1794" max="1794" width="78.42578125" style="188" customWidth="1"/>
    <col min="1795" max="1795" width="14.85546875" style="188" customWidth="1"/>
    <col min="1796" max="1796" width="11.5703125" style="188" customWidth="1"/>
    <col min="1797" max="2048" width="9.140625" style="188"/>
    <col min="2049" max="2049" width="8.140625" style="188" customWidth="1"/>
    <col min="2050" max="2050" width="78.42578125" style="188" customWidth="1"/>
    <col min="2051" max="2051" width="14.85546875" style="188" customWidth="1"/>
    <col min="2052" max="2052" width="11.5703125" style="188" customWidth="1"/>
    <col min="2053" max="2304" width="9.140625" style="188"/>
    <col min="2305" max="2305" width="8.140625" style="188" customWidth="1"/>
    <col min="2306" max="2306" width="78.42578125" style="188" customWidth="1"/>
    <col min="2307" max="2307" width="14.85546875" style="188" customWidth="1"/>
    <col min="2308" max="2308" width="11.5703125" style="188" customWidth="1"/>
    <col min="2309" max="2560" width="9.140625" style="188"/>
    <col min="2561" max="2561" width="8.140625" style="188" customWidth="1"/>
    <col min="2562" max="2562" width="78.42578125" style="188" customWidth="1"/>
    <col min="2563" max="2563" width="14.85546875" style="188" customWidth="1"/>
    <col min="2564" max="2564" width="11.5703125" style="188" customWidth="1"/>
    <col min="2565" max="2816" width="9.140625" style="188"/>
    <col min="2817" max="2817" width="8.140625" style="188" customWidth="1"/>
    <col min="2818" max="2818" width="78.42578125" style="188" customWidth="1"/>
    <col min="2819" max="2819" width="14.85546875" style="188" customWidth="1"/>
    <col min="2820" max="2820" width="11.5703125" style="188" customWidth="1"/>
    <col min="2821" max="3072" width="9.140625" style="188"/>
    <col min="3073" max="3073" width="8.140625" style="188" customWidth="1"/>
    <col min="3074" max="3074" width="78.42578125" style="188" customWidth="1"/>
    <col min="3075" max="3075" width="14.85546875" style="188" customWidth="1"/>
    <col min="3076" max="3076" width="11.5703125" style="188" customWidth="1"/>
    <col min="3077" max="3328" width="9.140625" style="188"/>
    <col min="3329" max="3329" width="8.140625" style="188" customWidth="1"/>
    <col min="3330" max="3330" width="78.42578125" style="188" customWidth="1"/>
    <col min="3331" max="3331" width="14.85546875" style="188" customWidth="1"/>
    <col min="3332" max="3332" width="11.5703125" style="188" customWidth="1"/>
    <col min="3333" max="3584" width="9.140625" style="188"/>
    <col min="3585" max="3585" width="8.140625" style="188" customWidth="1"/>
    <col min="3586" max="3586" width="78.42578125" style="188" customWidth="1"/>
    <col min="3587" max="3587" width="14.85546875" style="188" customWidth="1"/>
    <col min="3588" max="3588" width="11.5703125" style="188" customWidth="1"/>
    <col min="3589" max="3840" width="9.140625" style="188"/>
    <col min="3841" max="3841" width="8.140625" style="188" customWidth="1"/>
    <col min="3842" max="3842" width="78.42578125" style="188" customWidth="1"/>
    <col min="3843" max="3843" width="14.85546875" style="188" customWidth="1"/>
    <col min="3844" max="3844" width="11.5703125" style="188" customWidth="1"/>
    <col min="3845" max="4096" width="9.140625" style="188"/>
    <col min="4097" max="4097" width="8.140625" style="188" customWidth="1"/>
    <col min="4098" max="4098" width="78.42578125" style="188" customWidth="1"/>
    <col min="4099" max="4099" width="14.85546875" style="188" customWidth="1"/>
    <col min="4100" max="4100" width="11.5703125" style="188" customWidth="1"/>
    <col min="4101" max="4352" width="9.140625" style="188"/>
    <col min="4353" max="4353" width="8.140625" style="188" customWidth="1"/>
    <col min="4354" max="4354" width="78.42578125" style="188" customWidth="1"/>
    <col min="4355" max="4355" width="14.85546875" style="188" customWidth="1"/>
    <col min="4356" max="4356" width="11.5703125" style="188" customWidth="1"/>
    <col min="4357" max="4608" width="9.140625" style="188"/>
    <col min="4609" max="4609" width="8.140625" style="188" customWidth="1"/>
    <col min="4610" max="4610" width="78.42578125" style="188" customWidth="1"/>
    <col min="4611" max="4611" width="14.85546875" style="188" customWidth="1"/>
    <col min="4612" max="4612" width="11.5703125" style="188" customWidth="1"/>
    <col min="4613" max="4864" width="9.140625" style="188"/>
    <col min="4865" max="4865" width="8.140625" style="188" customWidth="1"/>
    <col min="4866" max="4866" width="78.42578125" style="188" customWidth="1"/>
    <col min="4867" max="4867" width="14.85546875" style="188" customWidth="1"/>
    <col min="4868" max="4868" width="11.5703125" style="188" customWidth="1"/>
    <col min="4869" max="5120" width="9.140625" style="188"/>
    <col min="5121" max="5121" width="8.140625" style="188" customWidth="1"/>
    <col min="5122" max="5122" width="78.42578125" style="188" customWidth="1"/>
    <col min="5123" max="5123" width="14.85546875" style="188" customWidth="1"/>
    <col min="5124" max="5124" width="11.5703125" style="188" customWidth="1"/>
    <col min="5125" max="5376" width="9.140625" style="188"/>
    <col min="5377" max="5377" width="8.140625" style="188" customWidth="1"/>
    <col min="5378" max="5378" width="78.42578125" style="188" customWidth="1"/>
    <col min="5379" max="5379" width="14.85546875" style="188" customWidth="1"/>
    <col min="5380" max="5380" width="11.5703125" style="188" customWidth="1"/>
    <col min="5381" max="5632" width="9.140625" style="188"/>
    <col min="5633" max="5633" width="8.140625" style="188" customWidth="1"/>
    <col min="5634" max="5634" width="78.42578125" style="188" customWidth="1"/>
    <col min="5635" max="5635" width="14.85546875" style="188" customWidth="1"/>
    <col min="5636" max="5636" width="11.5703125" style="188" customWidth="1"/>
    <col min="5637" max="5888" width="9.140625" style="188"/>
    <col min="5889" max="5889" width="8.140625" style="188" customWidth="1"/>
    <col min="5890" max="5890" width="78.42578125" style="188" customWidth="1"/>
    <col min="5891" max="5891" width="14.85546875" style="188" customWidth="1"/>
    <col min="5892" max="5892" width="11.5703125" style="188" customWidth="1"/>
    <col min="5893" max="6144" width="9.140625" style="188"/>
    <col min="6145" max="6145" width="8.140625" style="188" customWidth="1"/>
    <col min="6146" max="6146" width="78.42578125" style="188" customWidth="1"/>
    <col min="6147" max="6147" width="14.85546875" style="188" customWidth="1"/>
    <col min="6148" max="6148" width="11.5703125" style="188" customWidth="1"/>
    <col min="6149" max="6400" width="9.140625" style="188"/>
    <col min="6401" max="6401" width="8.140625" style="188" customWidth="1"/>
    <col min="6402" max="6402" width="78.42578125" style="188" customWidth="1"/>
    <col min="6403" max="6403" width="14.85546875" style="188" customWidth="1"/>
    <col min="6404" max="6404" width="11.5703125" style="188" customWidth="1"/>
    <col min="6405" max="6656" width="9.140625" style="188"/>
    <col min="6657" max="6657" width="8.140625" style="188" customWidth="1"/>
    <col min="6658" max="6658" width="78.42578125" style="188" customWidth="1"/>
    <col min="6659" max="6659" width="14.85546875" style="188" customWidth="1"/>
    <col min="6660" max="6660" width="11.5703125" style="188" customWidth="1"/>
    <col min="6661" max="6912" width="9.140625" style="188"/>
    <col min="6913" max="6913" width="8.140625" style="188" customWidth="1"/>
    <col min="6914" max="6914" width="78.42578125" style="188" customWidth="1"/>
    <col min="6915" max="6915" width="14.85546875" style="188" customWidth="1"/>
    <col min="6916" max="6916" width="11.5703125" style="188" customWidth="1"/>
    <col min="6917" max="7168" width="9.140625" style="188"/>
    <col min="7169" max="7169" width="8.140625" style="188" customWidth="1"/>
    <col min="7170" max="7170" width="78.42578125" style="188" customWidth="1"/>
    <col min="7171" max="7171" width="14.85546875" style="188" customWidth="1"/>
    <col min="7172" max="7172" width="11.5703125" style="188" customWidth="1"/>
    <col min="7173" max="7424" width="9.140625" style="188"/>
    <col min="7425" max="7425" width="8.140625" style="188" customWidth="1"/>
    <col min="7426" max="7426" width="78.42578125" style="188" customWidth="1"/>
    <col min="7427" max="7427" width="14.85546875" style="188" customWidth="1"/>
    <col min="7428" max="7428" width="11.5703125" style="188" customWidth="1"/>
    <col min="7429" max="7680" width="9.140625" style="188"/>
    <col min="7681" max="7681" width="8.140625" style="188" customWidth="1"/>
    <col min="7682" max="7682" width="78.42578125" style="188" customWidth="1"/>
    <col min="7683" max="7683" width="14.85546875" style="188" customWidth="1"/>
    <col min="7684" max="7684" width="11.5703125" style="188" customWidth="1"/>
    <col min="7685" max="7936" width="9.140625" style="188"/>
    <col min="7937" max="7937" width="8.140625" style="188" customWidth="1"/>
    <col min="7938" max="7938" width="78.42578125" style="188" customWidth="1"/>
    <col min="7939" max="7939" width="14.85546875" style="188" customWidth="1"/>
    <col min="7940" max="7940" width="11.5703125" style="188" customWidth="1"/>
    <col min="7941" max="8192" width="9.140625" style="188"/>
    <col min="8193" max="8193" width="8.140625" style="188" customWidth="1"/>
    <col min="8194" max="8194" width="78.42578125" style="188" customWidth="1"/>
    <col min="8195" max="8195" width="14.85546875" style="188" customWidth="1"/>
    <col min="8196" max="8196" width="11.5703125" style="188" customWidth="1"/>
    <col min="8197" max="8448" width="9.140625" style="188"/>
    <col min="8449" max="8449" width="8.140625" style="188" customWidth="1"/>
    <col min="8450" max="8450" width="78.42578125" style="188" customWidth="1"/>
    <col min="8451" max="8451" width="14.85546875" style="188" customWidth="1"/>
    <col min="8452" max="8452" width="11.5703125" style="188" customWidth="1"/>
    <col min="8453" max="8704" width="9.140625" style="188"/>
    <col min="8705" max="8705" width="8.140625" style="188" customWidth="1"/>
    <col min="8706" max="8706" width="78.42578125" style="188" customWidth="1"/>
    <col min="8707" max="8707" width="14.85546875" style="188" customWidth="1"/>
    <col min="8708" max="8708" width="11.5703125" style="188" customWidth="1"/>
    <col min="8709" max="8960" width="9.140625" style="188"/>
    <col min="8961" max="8961" width="8.140625" style="188" customWidth="1"/>
    <col min="8962" max="8962" width="78.42578125" style="188" customWidth="1"/>
    <col min="8963" max="8963" width="14.85546875" style="188" customWidth="1"/>
    <col min="8964" max="8964" width="11.5703125" style="188" customWidth="1"/>
    <col min="8965" max="9216" width="9.140625" style="188"/>
    <col min="9217" max="9217" width="8.140625" style="188" customWidth="1"/>
    <col min="9218" max="9218" width="78.42578125" style="188" customWidth="1"/>
    <col min="9219" max="9219" width="14.85546875" style="188" customWidth="1"/>
    <col min="9220" max="9220" width="11.5703125" style="188" customWidth="1"/>
    <col min="9221" max="9472" width="9.140625" style="188"/>
    <col min="9473" max="9473" width="8.140625" style="188" customWidth="1"/>
    <col min="9474" max="9474" width="78.42578125" style="188" customWidth="1"/>
    <col min="9475" max="9475" width="14.85546875" style="188" customWidth="1"/>
    <col min="9476" max="9476" width="11.5703125" style="188" customWidth="1"/>
    <col min="9477" max="9728" width="9.140625" style="188"/>
    <col min="9729" max="9729" width="8.140625" style="188" customWidth="1"/>
    <col min="9730" max="9730" width="78.42578125" style="188" customWidth="1"/>
    <col min="9731" max="9731" width="14.85546875" style="188" customWidth="1"/>
    <col min="9732" max="9732" width="11.5703125" style="188" customWidth="1"/>
    <col min="9733" max="9984" width="9.140625" style="188"/>
    <col min="9985" max="9985" width="8.140625" style="188" customWidth="1"/>
    <col min="9986" max="9986" width="78.42578125" style="188" customWidth="1"/>
    <col min="9987" max="9987" width="14.85546875" style="188" customWidth="1"/>
    <col min="9988" max="9988" width="11.5703125" style="188" customWidth="1"/>
    <col min="9989" max="10240" width="9.140625" style="188"/>
    <col min="10241" max="10241" width="8.140625" style="188" customWidth="1"/>
    <col min="10242" max="10242" width="78.42578125" style="188" customWidth="1"/>
    <col min="10243" max="10243" width="14.85546875" style="188" customWidth="1"/>
    <col min="10244" max="10244" width="11.5703125" style="188" customWidth="1"/>
    <col min="10245" max="10496" width="9.140625" style="188"/>
    <col min="10497" max="10497" width="8.140625" style="188" customWidth="1"/>
    <col min="10498" max="10498" width="78.42578125" style="188" customWidth="1"/>
    <col min="10499" max="10499" width="14.85546875" style="188" customWidth="1"/>
    <col min="10500" max="10500" width="11.5703125" style="188" customWidth="1"/>
    <col min="10501" max="10752" width="9.140625" style="188"/>
    <col min="10753" max="10753" width="8.140625" style="188" customWidth="1"/>
    <col min="10754" max="10754" width="78.42578125" style="188" customWidth="1"/>
    <col min="10755" max="10755" width="14.85546875" style="188" customWidth="1"/>
    <col min="10756" max="10756" width="11.5703125" style="188" customWidth="1"/>
    <col min="10757" max="11008" width="9.140625" style="188"/>
    <col min="11009" max="11009" width="8.140625" style="188" customWidth="1"/>
    <col min="11010" max="11010" width="78.42578125" style="188" customWidth="1"/>
    <col min="11011" max="11011" width="14.85546875" style="188" customWidth="1"/>
    <col min="11012" max="11012" width="11.5703125" style="188" customWidth="1"/>
    <col min="11013" max="11264" width="9.140625" style="188"/>
    <col min="11265" max="11265" width="8.140625" style="188" customWidth="1"/>
    <col min="11266" max="11266" width="78.42578125" style="188" customWidth="1"/>
    <col min="11267" max="11267" width="14.85546875" style="188" customWidth="1"/>
    <col min="11268" max="11268" width="11.5703125" style="188" customWidth="1"/>
    <col min="11269" max="11520" width="9.140625" style="188"/>
    <col min="11521" max="11521" width="8.140625" style="188" customWidth="1"/>
    <col min="11522" max="11522" width="78.42578125" style="188" customWidth="1"/>
    <col min="11523" max="11523" width="14.85546875" style="188" customWidth="1"/>
    <col min="11524" max="11524" width="11.5703125" style="188" customWidth="1"/>
    <col min="11525" max="11776" width="9.140625" style="188"/>
    <col min="11777" max="11777" width="8.140625" style="188" customWidth="1"/>
    <col min="11778" max="11778" width="78.42578125" style="188" customWidth="1"/>
    <col min="11779" max="11779" width="14.85546875" style="188" customWidth="1"/>
    <col min="11780" max="11780" width="11.5703125" style="188" customWidth="1"/>
    <col min="11781" max="12032" width="9.140625" style="188"/>
    <col min="12033" max="12033" width="8.140625" style="188" customWidth="1"/>
    <col min="12034" max="12034" width="78.42578125" style="188" customWidth="1"/>
    <col min="12035" max="12035" width="14.85546875" style="188" customWidth="1"/>
    <col min="12036" max="12036" width="11.5703125" style="188" customWidth="1"/>
    <col min="12037" max="12288" width="9.140625" style="188"/>
    <col min="12289" max="12289" width="8.140625" style="188" customWidth="1"/>
    <col min="12290" max="12290" width="78.42578125" style="188" customWidth="1"/>
    <col min="12291" max="12291" width="14.85546875" style="188" customWidth="1"/>
    <col min="12292" max="12292" width="11.5703125" style="188" customWidth="1"/>
    <col min="12293" max="12544" width="9.140625" style="188"/>
    <col min="12545" max="12545" width="8.140625" style="188" customWidth="1"/>
    <col min="12546" max="12546" width="78.42578125" style="188" customWidth="1"/>
    <col min="12547" max="12547" width="14.85546875" style="188" customWidth="1"/>
    <col min="12548" max="12548" width="11.5703125" style="188" customWidth="1"/>
    <col min="12549" max="12800" width="9.140625" style="188"/>
    <col min="12801" max="12801" width="8.140625" style="188" customWidth="1"/>
    <col min="12802" max="12802" width="78.42578125" style="188" customWidth="1"/>
    <col min="12803" max="12803" width="14.85546875" style="188" customWidth="1"/>
    <col min="12804" max="12804" width="11.5703125" style="188" customWidth="1"/>
    <col min="12805" max="13056" width="9.140625" style="188"/>
    <col min="13057" max="13057" width="8.140625" style="188" customWidth="1"/>
    <col min="13058" max="13058" width="78.42578125" style="188" customWidth="1"/>
    <col min="13059" max="13059" width="14.85546875" style="188" customWidth="1"/>
    <col min="13060" max="13060" width="11.5703125" style="188" customWidth="1"/>
    <col min="13061" max="13312" width="9.140625" style="188"/>
    <col min="13313" max="13313" width="8.140625" style="188" customWidth="1"/>
    <col min="13314" max="13314" width="78.42578125" style="188" customWidth="1"/>
    <col min="13315" max="13315" width="14.85546875" style="188" customWidth="1"/>
    <col min="13316" max="13316" width="11.5703125" style="188" customWidth="1"/>
    <col min="13317" max="13568" width="9.140625" style="188"/>
    <col min="13569" max="13569" width="8.140625" style="188" customWidth="1"/>
    <col min="13570" max="13570" width="78.42578125" style="188" customWidth="1"/>
    <col min="13571" max="13571" width="14.85546875" style="188" customWidth="1"/>
    <col min="13572" max="13572" width="11.5703125" style="188" customWidth="1"/>
    <col min="13573" max="13824" width="9.140625" style="188"/>
    <col min="13825" max="13825" width="8.140625" style="188" customWidth="1"/>
    <col min="13826" max="13826" width="78.42578125" style="188" customWidth="1"/>
    <col min="13827" max="13827" width="14.85546875" style="188" customWidth="1"/>
    <col min="13828" max="13828" width="11.5703125" style="188" customWidth="1"/>
    <col min="13829" max="14080" width="9.140625" style="188"/>
    <col min="14081" max="14081" width="8.140625" style="188" customWidth="1"/>
    <col min="14082" max="14082" width="78.42578125" style="188" customWidth="1"/>
    <col min="14083" max="14083" width="14.85546875" style="188" customWidth="1"/>
    <col min="14084" max="14084" width="11.5703125" style="188" customWidth="1"/>
    <col min="14085" max="14336" width="9.140625" style="188"/>
    <col min="14337" max="14337" width="8.140625" style="188" customWidth="1"/>
    <col min="14338" max="14338" width="78.42578125" style="188" customWidth="1"/>
    <col min="14339" max="14339" width="14.85546875" style="188" customWidth="1"/>
    <col min="14340" max="14340" width="11.5703125" style="188" customWidth="1"/>
    <col min="14341" max="14592" width="9.140625" style="188"/>
    <col min="14593" max="14593" width="8.140625" style="188" customWidth="1"/>
    <col min="14594" max="14594" width="78.42578125" style="188" customWidth="1"/>
    <col min="14595" max="14595" width="14.85546875" style="188" customWidth="1"/>
    <col min="14596" max="14596" width="11.5703125" style="188" customWidth="1"/>
    <col min="14597" max="14848" width="9.140625" style="188"/>
    <col min="14849" max="14849" width="8.140625" style="188" customWidth="1"/>
    <col min="14850" max="14850" width="78.42578125" style="188" customWidth="1"/>
    <col min="14851" max="14851" width="14.85546875" style="188" customWidth="1"/>
    <col min="14852" max="14852" width="11.5703125" style="188" customWidth="1"/>
    <col min="14853" max="15104" width="9.140625" style="188"/>
    <col min="15105" max="15105" width="8.140625" style="188" customWidth="1"/>
    <col min="15106" max="15106" width="78.42578125" style="188" customWidth="1"/>
    <col min="15107" max="15107" width="14.85546875" style="188" customWidth="1"/>
    <col min="15108" max="15108" width="11.5703125" style="188" customWidth="1"/>
    <col min="15109" max="15360" width="9.140625" style="188"/>
    <col min="15361" max="15361" width="8.140625" style="188" customWidth="1"/>
    <col min="15362" max="15362" width="78.42578125" style="188" customWidth="1"/>
    <col min="15363" max="15363" width="14.85546875" style="188" customWidth="1"/>
    <col min="15364" max="15364" width="11.5703125" style="188" customWidth="1"/>
    <col min="15365" max="15616" width="9.140625" style="188"/>
    <col min="15617" max="15617" width="8.140625" style="188" customWidth="1"/>
    <col min="15618" max="15618" width="78.42578125" style="188" customWidth="1"/>
    <col min="15619" max="15619" width="14.85546875" style="188" customWidth="1"/>
    <col min="15620" max="15620" width="11.5703125" style="188" customWidth="1"/>
    <col min="15621" max="15872" width="9.140625" style="188"/>
    <col min="15873" max="15873" width="8.140625" style="188" customWidth="1"/>
    <col min="15874" max="15874" width="78.42578125" style="188" customWidth="1"/>
    <col min="15875" max="15875" width="14.85546875" style="188" customWidth="1"/>
    <col min="15876" max="15876" width="11.5703125" style="188" customWidth="1"/>
    <col min="15877" max="16128" width="9.140625" style="188"/>
    <col min="16129" max="16129" width="8.140625" style="188" customWidth="1"/>
    <col min="16130" max="16130" width="78.42578125" style="188" customWidth="1"/>
    <col min="16131" max="16131" width="14.85546875" style="188" customWidth="1"/>
    <col min="16132" max="16132" width="11.5703125" style="188" customWidth="1"/>
    <col min="16133" max="16384" width="9.140625" style="188"/>
  </cols>
  <sheetData>
    <row r="1" spans="1:256" ht="18.75" x14ac:dyDescent="0.25">
      <c r="A1" s="508" t="s">
        <v>825</v>
      </c>
      <c r="B1" s="508"/>
      <c r="C1" s="508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  <c r="P1" s="187"/>
      <c r="Q1" s="187"/>
      <c r="R1" s="187"/>
      <c r="S1" s="187"/>
      <c r="T1" s="187"/>
      <c r="U1" s="187"/>
      <c r="V1" s="187"/>
      <c r="W1" s="187"/>
      <c r="X1" s="187"/>
      <c r="Y1" s="187"/>
      <c r="Z1" s="187"/>
      <c r="AA1" s="187"/>
      <c r="AB1" s="187"/>
      <c r="AC1" s="187"/>
      <c r="AD1" s="187"/>
      <c r="AE1" s="187"/>
      <c r="AF1" s="187"/>
      <c r="AG1" s="187"/>
      <c r="AH1" s="187"/>
      <c r="AI1" s="187"/>
      <c r="AJ1" s="187"/>
      <c r="AK1" s="187"/>
      <c r="AL1" s="187"/>
      <c r="AM1" s="187"/>
      <c r="AN1" s="187"/>
      <c r="AO1" s="187"/>
      <c r="AP1" s="187"/>
      <c r="AQ1" s="187"/>
      <c r="AR1" s="187"/>
      <c r="AS1" s="187"/>
      <c r="AT1" s="187"/>
      <c r="AU1" s="187"/>
      <c r="AV1" s="187"/>
      <c r="AW1" s="187"/>
      <c r="AX1" s="187"/>
      <c r="AY1" s="187"/>
      <c r="AZ1" s="187"/>
      <c r="BA1" s="187"/>
      <c r="BB1" s="187"/>
      <c r="BC1" s="187"/>
      <c r="BD1" s="187"/>
      <c r="BE1" s="187"/>
      <c r="BF1" s="187"/>
      <c r="BG1" s="187"/>
      <c r="BH1" s="187"/>
      <c r="BI1" s="187"/>
      <c r="BJ1" s="187"/>
      <c r="BK1" s="187"/>
      <c r="BL1" s="187"/>
      <c r="BM1" s="187"/>
      <c r="BN1" s="187"/>
      <c r="BO1" s="187"/>
      <c r="BP1" s="187"/>
      <c r="BQ1" s="187"/>
      <c r="BR1" s="187"/>
      <c r="BS1" s="187"/>
      <c r="BT1" s="187"/>
      <c r="BU1" s="187"/>
      <c r="BV1" s="187"/>
      <c r="BW1" s="187"/>
      <c r="BX1" s="187"/>
      <c r="BY1" s="187"/>
      <c r="BZ1" s="187"/>
      <c r="CA1" s="187"/>
      <c r="CB1" s="187"/>
      <c r="CC1" s="187"/>
      <c r="CD1" s="187"/>
      <c r="CE1" s="187"/>
      <c r="CF1" s="187"/>
      <c r="CG1" s="187"/>
      <c r="CH1" s="187"/>
      <c r="CI1" s="187"/>
      <c r="CJ1" s="187"/>
      <c r="CK1" s="187"/>
      <c r="CL1" s="187"/>
      <c r="CM1" s="187"/>
      <c r="CN1" s="187"/>
      <c r="CO1" s="187"/>
      <c r="CP1" s="187"/>
      <c r="CQ1" s="187"/>
      <c r="CR1" s="187"/>
      <c r="CS1" s="187"/>
      <c r="CT1" s="187"/>
      <c r="CU1" s="187"/>
      <c r="CV1" s="187"/>
      <c r="CW1" s="187"/>
      <c r="CX1" s="187"/>
      <c r="CY1" s="187"/>
      <c r="CZ1" s="187"/>
      <c r="DA1" s="187"/>
      <c r="DB1" s="187"/>
      <c r="DC1" s="187"/>
      <c r="DD1" s="187"/>
      <c r="DE1" s="187"/>
      <c r="DF1" s="187"/>
      <c r="DG1" s="187"/>
      <c r="DH1" s="187"/>
      <c r="DI1" s="187"/>
      <c r="DJ1" s="187"/>
      <c r="DK1" s="187"/>
      <c r="DL1" s="187"/>
      <c r="DM1" s="187"/>
      <c r="DN1" s="187"/>
      <c r="DO1" s="187"/>
      <c r="DP1" s="187"/>
      <c r="DQ1" s="187"/>
      <c r="DR1" s="187"/>
      <c r="DS1" s="187"/>
      <c r="DT1" s="187"/>
      <c r="DU1" s="187"/>
      <c r="DV1" s="187"/>
      <c r="DW1" s="187"/>
      <c r="DX1" s="187"/>
      <c r="DY1" s="187"/>
      <c r="DZ1" s="187"/>
      <c r="EA1" s="187"/>
      <c r="EB1" s="187"/>
      <c r="EC1" s="187"/>
      <c r="ED1" s="187"/>
      <c r="EE1" s="187"/>
      <c r="EF1" s="187"/>
      <c r="EG1" s="187"/>
      <c r="EH1" s="187"/>
      <c r="EI1" s="187"/>
      <c r="EJ1" s="187"/>
      <c r="EK1" s="187"/>
      <c r="EL1" s="187"/>
      <c r="EM1" s="187"/>
      <c r="EN1" s="187"/>
      <c r="EO1" s="187"/>
      <c r="EP1" s="187"/>
      <c r="EQ1" s="187"/>
      <c r="ER1" s="187"/>
      <c r="ES1" s="187"/>
      <c r="ET1" s="187"/>
      <c r="EU1" s="187"/>
      <c r="EV1" s="187"/>
      <c r="EW1" s="187"/>
      <c r="EX1" s="187"/>
      <c r="EY1" s="187"/>
      <c r="EZ1" s="187"/>
      <c r="FA1" s="187"/>
      <c r="FB1" s="187"/>
      <c r="FC1" s="187"/>
      <c r="FD1" s="187"/>
      <c r="FE1" s="187"/>
      <c r="FF1" s="187"/>
      <c r="FG1" s="187"/>
      <c r="FH1" s="187"/>
      <c r="FI1" s="187"/>
      <c r="FJ1" s="187"/>
      <c r="FK1" s="187"/>
      <c r="FL1" s="187"/>
      <c r="FM1" s="187"/>
      <c r="FN1" s="187"/>
      <c r="FO1" s="187"/>
      <c r="FP1" s="187"/>
      <c r="FQ1" s="187"/>
      <c r="FR1" s="187"/>
      <c r="FS1" s="187"/>
      <c r="FT1" s="187"/>
      <c r="FU1" s="187"/>
      <c r="FV1" s="187"/>
      <c r="FW1" s="187"/>
      <c r="FX1" s="187"/>
      <c r="FY1" s="187"/>
      <c r="FZ1" s="187"/>
      <c r="GA1" s="187"/>
      <c r="GB1" s="187"/>
      <c r="GC1" s="187"/>
      <c r="GD1" s="187"/>
      <c r="GE1" s="187"/>
      <c r="GF1" s="187"/>
      <c r="GG1" s="187"/>
      <c r="GH1" s="187"/>
      <c r="GI1" s="187"/>
      <c r="GJ1" s="187"/>
      <c r="GK1" s="187"/>
      <c r="GL1" s="187"/>
      <c r="GM1" s="187"/>
      <c r="GN1" s="187"/>
      <c r="GO1" s="187"/>
      <c r="GP1" s="187"/>
      <c r="GQ1" s="187"/>
      <c r="GR1" s="187"/>
      <c r="GS1" s="187"/>
      <c r="GT1" s="187"/>
      <c r="GU1" s="187"/>
      <c r="GV1" s="187"/>
      <c r="GW1" s="187"/>
      <c r="GX1" s="187"/>
      <c r="GY1" s="187"/>
      <c r="GZ1" s="187"/>
      <c r="HA1" s="187"/>
      <c r="HB1" s="187"/>
      <c r="HC1" s="187"/>
      <c r="HD1" s="187"/>
      <c r="HE1" s="187"/>
      <c r="HF1" s="187"/>
      <c r="HG1" s="187"/>
      <c r="HH1" s="187"/>
      <c r="HI1" s="187"/>
      <c r="HJ1" s="187"/>
      <c r="HK1" s="187"/>
      <c r="HL1" s="187"/>
      <c r="HM1" s="187"/>
      <c r="HN1" s="187"/>
      <c r="HO1" s="187"/>
      <c r="HP1" s="187"/>
      <c r="HQ1" s="187"/>
      <c r="HR1" s="187"/>
      <c r="HS1" s="187"/>
      <c r="HT1" s="187"/>
      <c r="HU1" s="187"/>
      <c r="HV1" s="187"/>
      <c r="HW1" s="187"/>
      <c r="HX1" s="187"/>
      <c r="HY1" s="187"/>
      <c r="HZ1" s="187"/>
      <c r="IA1" s="187"/>
      <c r="IB1" s="187"/>
      <c r="IC1" s="187"/>
      <c r="ID1" s="187"/>
      <c r="IE1" s="187"/>
      <c r="IF1" s="187"/>
      <c r="IG1" s="187"/>
      <c r="IH1" s="187"/>
      <c r="II1" s="187"/>
      <c r="IJ1" s="187"/>
      <c r="IK1" s="187"/>
      <c r="IL1" s="187"/>
      <c r="IM1" s="187"/>
      <c r="IN1" s="187"/>
      <c r="IO1" s="187"/>
      <c r="IP1" s="187"/>
      <c r="IQ1" s="187"/>
      <c r="IR1" s="187"/>
      <c r="IS1" s="187"/>
      <c r="IT1" s="187"/>
      <c r="IU1" s="187"/>
      <c r="IV1" s="187"/>
    </row>
    <row r="2" spans="1:256" x14ac:dyDescent="0.25">
      <c r="A2" s="184"/>
      <c r="B2" s="184"/>
      <c r="C2" s="184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  <c r="P2" s="187"/>
      <c r="Q2" s="187"/>
      <c r="R2" s="187"/>
      <c r="S2" s="187"/>
      <c r="T2" s="187"/>
      <c r="U2" s="187"/>
      <c r="V2" s="187"/>
      <c r="W2" s="187"/>
      <c r="X2" s="187"/>
      <c r="Y2" s="187"/>
      <c r="Z2" s="187"/>
      <c r="AA2" s="187"/>
      <c r="AB2" s="187"/>
      <c r="AC2" s="187"/>
      <c r="AD2" s="187"/>
      <c r="AE2" s="187"/>
      <c r="AF2" s="187"/>
      <c r="AG2" s="187"/>
      <c r="AH2" s="187"/>
      <c r="AI2" s="187"/>
      <c r="AJ2" s="187"/>
      <c r="AK2" s="187"/>
      <c r="AL2" s="187"/>
      <c r="AM2" s="187"/>
      <c r="AN2" s="187"/>
      <c r="AO2" s="187"/>
      <c r="AP2" s="187"/>
      <c r="AQ2" s="187"/>
      <c r="AR2" s="187"/>
      <c r="AS2" s="187"/>
      <c r="AT2" s="187"/>
      <c r="AU2" s="187"/>
      <c r="AV2" s="187"/>
      <c r="AW2" s="187"/>
      <c r="AX2" s="187"/>
      <c r="AY2" s="187"/>
      <c r="AZ2" s="187"/>
      <c r="BA2" s="187"/>
      <c r="BB2" s="187"/>
      <c r="BC2" s="187"/>
      <c r="BD2" s="187"/>
      <c r="BE2" s="187"/>
      <c r="BF2" s="187"/>
      <c r="BG2" s="187"/>
      <c r="BH2" s="187"/>
      <c r="BI2" s="187"/>
      <c r="BJ2" s="187"/>
      <c r="BK2" s="187"/>
      <c r="BL2" s="187"/>
      <c r="BM2" s="187"/>
      <c r="BN2" s="187"/>
      <c r="BO2" s="187"/>
      <c r="BP2" s="187"/>
      <c r="BQ2" s="187"/>
      <c r="BR2" s="187"/>
      <c r="BS2" s="187"/>
      <c r="BT2" s="187"/>
      <c r="BU2" s="187"/>
      <c r="BV2" s="187"/>
      <c r="BW2" s="187"/>
      <c r="BX2" s="187"/>
      <c r="BY2" s="187"/>
      <c r="BZ2" s="187"/>
      <c r="CA2" s="187"/>
      <c r="CB2" s="187"/>
      <c r="CC2" s="187"/>
      <c r="CD2" s="187"/>
      <c r="CE2" s="187"/>
      <c r="CF2" s="187"/>
      <c r="CG2" s="187"/>
      <c r="CH2" s="187"/>
      <c r="CI2" s="187"/>
      <c r="CJ2" s="187"/>
      <c r="CK2" s="187"/>
      <c r="CL2" s="187"/>
      <c r="CM2" s="187"/>
      <c r="CN2" s="187"/>
      <c r="CO2" s="187"/>
      <c r="CP2" s="187"/>
      <c r="CQ2" s="187"/>
      <c r="CR2" s="187"/>
      <c r="CS2" s="187"/>
      <c r="CT2" s="187"/>
      <c r="CU2" s="187"/>
      <c r="CV2" s="187"/>
      <c r="CW2" s="187"/>
      <c r="CX2" s="187"/>
      <c r="CY2" s="187"/>
      <c r="CZ2" s="187"/>
      <c r="DA2" s="187"/>
      <c r="DB2" s="187"/>
      <c r="DC2" s="187"/>
      <c r="DD2" s="187"/>
      <c r="DE2" s="187"/>
      <c r="DF2" s="187"/>
      <c r="DG2" s="187"/>
      <c r="DH2" s="187"/>
      <c r="DI2" s="187"/>
      <c r="DJ2" s="187"/>
      <c r="DK2" s="187"/>
      <c r="DL2" s="187"/>
      <c r="DM2" s="187"/>
      <c r="DN2" s="187"/>
      <c r="DO2" s="187"/>
      <c r="DP2" s="187"/>
      <c r="DQ2" s="187"/>
      <c r="DR2" s="187"/>
      <c r="DS2" s="187"/>
      <c r="DT2" s="187"/>
      <c r="DU2" s="187"/>
      <c r="DV2" s="187"/>
      <c r="DW2" s="187"/>
      <c r="DX2" s="187"/>
      <c r="DY2" s="187"/>
      <c r="DZ2" s="187"/>
      <c r="EA2" s="187"/>
      <c r="EB2" s="187"/>
      <c r="EC2" s="187"/>
      <c r="ED2" s="187"/>
      <c r="EE2" s="187"/>
      <c r="EF2" s="187"/>
      <c r="EG2" s="187"/>
      <c r="EH2" s="187"/>
      <c r="EI2" s="187"/>
      <c r="EJ2" s="187"/>
      <c r="EK2" s="187"/>
      <c r="EL2" s="187"/>
      <c r="EM2" s="187"/>
      <c r="EN2" s="187"/>
      <c r="EO2" s="187"/>
      <c r="EP2" s="187"/>
      <c r="EQ2" s="187"/>
      <c r="ER2" s="187"/>
      <c r="ES2" s="187"/>
      <c r="ET2" s="187"/>
      <c r="EU2" s="187"/>
      <c r="EV2" s="187"/>
      <c r="EW2" s="187"/>
      <c r="EX2" s="187"/>
      <c r="EY2" s="187"/>
      <c r="EZ2" s="187"/>
      <c r="FA2" s="187"/>
      <c r="FB2" s="187"/>
      <c r="FC2" s="187"/>
      <c r="FD2" s="187"/>
      <c r="FE2" s="187"/>
      <c r="FF2" s="187"/>
      <c r="FG2" s="187"/>
      <c r="FH2" s="187"/>
      <c r="FI2" s="187"/>
      <c r="FJ2" s="187"/>
      <c r="FK2" s="187"/>
      <c r="FL2" s="187"/>
      <c r="FM2" s="187"/>
      <c r="FN2" s="187"/>
      <c r="FO2" s="187"/>
      <c r="FP2" s="187"/>
      <c r="FQ2" s="187"/>
      <c r="FR2" s="187"/>
      <c r="FS2" s="187"/>
      <c r="FT2" s="187"/>
      <c r="FU2" s="187"/>
      <c r="FV2" s="187"/>
      <c r="FW2" s="187"/>
      <c r="FX2" s="187"/>
      <c r="FY2" s="187"/>
      <c r="FZ2" s="187"/>
      <c r="GA2" s="187"/>
      <c r="GB2" s="187"/>
      <c r="GC2" s="187"/>
      <c r="GD2" s="187"/>
      <c r="GE2" s="187"/>
      <c r="GF2" s="187"/>
      <c r="GG2" s="187"/>
      <c r="GH2" s="187"/>
      <c r="GI2" s="187"/>
      <c r="GJ2" s="187"/>
      <c r="GK2" s="187"/>
      <c r="GL2" s="187"/>
      <c r="GM2" s="187"/>
      <c r="GN2" s="187"/>
      <c r="GO2" s="187"/>
      <c r="GP2" s="187"/>
      <c r="GQ2" s="187"/>
      <c r="GR2" s="187"/>
      <c r="GS2" s="187"/>
      <c r="GT2" s="187"/>
      <c r="GU2" s="187"/>
      <c r="GV2" s="187"/>
      <c r="GW2" s="187"/>
      <c r="GX2" s="187"/>
      <c r="GY2" s="187"/>
      <c r="GZ2" s="187"/>
      <c r="HA2" s="187"/>
      <c r="HB2" s="187"/>
      <c r="HC2" s="187"/>
      <c r="HD2" s="187"/>
      <c r="HE2" s="187"/>
      <c r="HF2" s="187"/>
      <c r="HG2" s="187"/>
      <c r="HH2" s="187"/>
      <c r="HI2" s="187"/>
      <c r="HJ2" s="187"/>
      <c r="HK2" s="187"/>
      <c r="HL2" s="187"/>
      <c r="HM2" s="187"/>
      <c r="HN2" s="187"/>
      <c r="HO2" s="187"/>
      <c r="HP2" s="187"/>
      <c r="HQ2" s="187"/>
      <c r="HR2" s="187"/>
      <c r="HS2" s="187"/>
      <c r="HT2" s="187"/>
      <c r="HU2" s="187"/>
      <c r="HV2" s="187"/>
      <c r="HW2" s="187"/>
      <c r="HX2" s="187"/>
      <c r="HY2" s="187"/>
      <c r="HZ2" s="187"/>
      <c r="IA2" s="187"/>
      <c r="IB2" s="187"/>
      <c r="IC2" s="187"/>
      <c r="ID2" s="187"/>
      <c r="IE2" s="187"/>
      <c r="IF2" s="187"/>
      <c r="IG2" s="187"/>
      <c r="IH2" s="187"/>
      <c r="II2" s="187"/>
      <c r="IJ2" s="187"/>
      <c r="IK2" s="187"/>
      <c r="IL2" s="187"/>
      <c r="IM2" s="187"/>
      <c r="IN2" s="187"/>
      <c r="IO2" s="187"/>
      <c r="IP2" s="187"/>
      <c r="IQ2" s="187"/>
      <c r="IR2" s="187"/>
      <c r="IS2" s="187"/>
      <c r="IT2" s="187"/>
      <c r="IU2" s="187"/>
      <c r="IV2" s="187"/>
    </row>
    <row r="3" spans="1:256" x14ac:dyDescent="0.25">
      <c r="A3" s="184"/>
      <c r="B3" s="184"/>
      <c r="C3" s="184"/>
      <c r="D3" s="187"/>
      <c r="E3" s="187"/>
      <c r="F3" s="187"/>
      <c r="G3" s="187"/>
      <c r="H3" s="187"/>
      <c r="I3" s="187"/>
      <c r="J3" s="187"/>
      <c r="K3" s="187"/>
      <c r="L3" s="187"/>
      <c r="M3" s="187"/>
      <c r="N3" s="187"/>
      <c r="O3" s="187"/>
      <c r="P3" s="187"/>
      <c r="Q3" s="187"/>
      <c r="R3" s="187"/>
      <c r="S3" s="187"/>
      <c r="T3" s="187"/>
      <c r="U3" s="187"/>
      <c r="V3" s="187"/>
      <c r="W3" s="187"/>
      <c r="X3" s="187"/>
      <c r="Y3" s="187"/>
      <c r="Z3" s="187"/>
      <c r="AA3" s="187"/>
      <c r="AB3" s="187"/>
      <c r="AC3" s="187"/>
      <c r="AD3" s="187"/>
      <c r="AE3" s="187"/>
      <c r="AF3" s="187"/>
      <c r="AG3" s="187"/>
      <c r="AH3" s="187"/>
      <c r="AI3" s="187"/>
      <c r="AJ3" s="187"/>
      <c r="AK3" s="187"/>
      <c r="AL3" s="187"/>
      <c r="AM3" s="187"/>
      <c r="AN3" s="187"/>
      <c r="AO3" s="187"/>
      <c r="AP3" s="187"/>
      <c r="AQ3" s="187"/>
      <c r="AR3" s="187"/>
      <c r="AS3" s="187"/>
      <c r="AT3" s="187"/>
      <c r="AU3" s="187"/>
      <c r="AV3" s="187"/>
      <c r="AW3" s="187"/>
      <c r="AX3" s="187"/>
      <c r="AY3" s="187"/>
      <c r="AZ3" s="187"/>
      <c r="BA3" s="187"/>
      <c r="BB3" s="187"/>
      <c r="BC3" s="187"/>
      <c r="BD3" s="187"/>
      <c r="BE3" s="187"/>
      <c r="BF3" s="187"/>
      <c r="BG3" s="187"/>
      <c r="BH3" s="187"/>
      <c r="BI3" s="187"/>
      <c r="BJ3" s="187"/>
      <c r="BK3" s="187"/>
      <c r="BL3" s="187"/>
      <c r="BM3" s="187"/>
      <c r="BN3" s="187"/>
      <c r="BO3" s="187"/>
      <c r="BP3" s="187"/>
      <c r="BQ3" s="187"/>
      <c r="BR3" s="187"/>
      <c r="BS3" s="187"/>
      <c r="BT3" s="187"/>
      <c r="BU3" s="187"/>
      <c r="BV3" s="187"/>
      <c r="BW3" s="187"/>
      <c r="BX3" s="187"/>
      <c r="BY3" s="187"/>
      <c r="BZ3" s="187"/>
      <c r="CA3" s="187"/>
      <c r="CB3" s="187"/>
      <c r="CC3" s="187"/>
      <c r="CD3" s="187"/>
      <c r="CE3" s="187"/>
      <c r="CF3" s="187"/>
      <c r="CG3" s="187"/>
      <c r="CH3" s="187"/>
      <c r="CI3" s="187"/>
      <c r="CJ3" s="187"/>
      <c r="CK3" s="187"/>
      <c r="CL3" s="187"/>
      <c r="CM3" s="187"/>
      <c r="CN3" s="187"/>
      <c r="CO3" s="187"/>
      <c r="CP3" s="187"/>
      <c r="CQ3" s="187"/>
      <c r="CR3" s="187"/>
      <c r="CS3" s="187"/>
      <c r="CT3" s="187"/>
      <c r="CU3" s="187"/>
      <c r="CV3" s="187"/>
      <c r="CW3" s="187"/>
      <c r="CX3" s="187"/>
      <c r="CY3" s="187"/>
      <c r="CZ3" s="187"/>
      <c r="DA3" s="187"/>
      <c r="DB3" s="187"/>
      <c r="DC3" s="187"/>
      <c r="DD3" s="187"/>
      <c r="DE3" s="187"/>
      <c r="DF3" s="187"/>
      <c r="DG3" s="187"/>
      <c r="DH3" s="187"/>
      <c r="DI3" s="187"/>
      <c r="DJ3" s="187"/>
      <c r="DK3" s="187"/>
      <c r="DL3" s="187"/>
      <c r="DM3" s="187"/>
      <c r="DN3" s="187"/>
      <c r="DO3" s="187"/>
      <c r="DP3" s="187"/>
      <c r="DQ3" s="187"/>
      <c r="DR3" s="187"/>
      <c r="DS3" s="187"/>
      <c r="DT3" s="187"/>
      <c r="DU3" s="187"/>
      <c r="DV3" s="187"/>
      <c r="DW3" s="187"/>
      <c r="DX3" s="187"/>
      <c r="DY3" s="187"/>
      <c r="DZ3" s="187"/>
      <c r="EA3" s="187"/>
      <c r="EB3" s="187"/>
      <c r="EC3" s="187"/>
      <c r="ED3" s="187"/>
      <c r="EE3" s="187"/>
      <c r="EF3" s="187"/>
      <c r="EG3" s="187"/>
      <c r="EH3" s="187"/>
      <c r="EI3" s="187"/>
      <c r="EJ3" s="187"/>
      <c r="EK3" s="187"/>
      <c r="EL3" s="187"/>
      <c r="EM3" s="187"/>
      <c r="EN3" s="187"/>
      <c r="EO3" s="187"/>
      <c r="EP3" s="187"/>
      <c r="EQ3" s="187"/>
      <c r="ER3" s="187"/>
      <c r="ES3" s="187"/>
      <c r="ET3" s="187"/>
      <c r="EU3" s="187"/>
      <c r="EV3" s="187"/>
      <c r="EW3" s="187"/>
      <c r="EX3" s="187"/>
      <c r="EY3" s="187"/>
      <c r="EZ3" s="187"/>
      <c r="FA3" s="187"/>
      <c r="FB3" s="187"/>
      <c r="FC3" s="187"/>
      <c r="FD3" s="187"/>
      <c r="FE3" s="187"/>
      <c r="FF3" s="187"/>
      <c r="FG3" s="187"/>
      <c r="FH3" s="187"/>
      <c r="FI3" s="187"/>
      <c r="FJ3" s="187"/>
      <c r="FK3" s="187"/>
      <c r="FL3" s="187"/>
      <c r="FM3" s="187"/>
      <c r="FN3" s="187"/>
      <c r="FO3" s="187"/>
      <c r="FP3" s="187"/>
      <c r="FQ3" s="187"/>
      <c r="FR3" s="187"/>
      <c r="FS3" s="187"/>
      <c r="FT3" s="187"/>
      <c r="FU3" s="187"/>
      <c r="FV3" s="187"/>
      <c r="FW3" s="187"/>
      <c r="FX3" s="187"/>
      <c r="FY3" s="187"/>
      <c r="FZ3" s="187"/>
      <c r="GA3" s="187"/>
      <c r="GB3" s="187"/>
      <c r="GC3" s="187"/>
      <c r="GD3" s="187"/>
      <c r="GE3" s="187"/>
      <c r="GF3" s="187"/>
      <c r="GG3" s="187"/>
      <c r="GH3" s="187"/>
      <c r="GI3" s="187"/>
      <c r="GJ3" s="187"/>
      <c r="GK3" s="187"/>
      <c r="GL3" s="187"/>
      <c r="GM3" s="187"/>
      <c r="GN3" s="187"/>
      <c r="GO3" s="187"/>
      <c r="GP3" s="187"/>
      <c r="GQ3" s="187"/>
      <c r="GR3" s="187"/>
      <c r="GS3" s="187"/>
      <c r="GT3" s="187"/>
      <c r="GU3" s="187"/>
      <c r="GV3" s="187"/>
      <c r="GW3" s="187"/>
      <c r="GX3" s="187"/>
      <c r="GY3" s="187"/>
      <c r="GZ3" s="187"/>
      <c r="HA3" s="187"/>
      <c r="HB3" s="187"/>
      <c r="HC3" s="187"/>
      <c r="HD3" s="187"/>
      <c r="HE3" s="187"/>
      <c r="HF3" s="187"/>
      <c r="HG3" s="187"/>
      <c r="HH3" s="187"/>
      <c r="HI3" s="187"/>
      <c r="HJ3" s="187"/>
      <c r="HK3" s="187"/>
      <c r="HL3" s="187"/>
      <c r="HM3" s="187"/>
      <c r="HN3" s="187"/>
      <c r="HO3" s="187"/>
      <c r="HP3" s="187"/>
      <c r="HQ3" s="187"/>
      <c r="HR3" s="187"/>
      <c r="HS3" s="187"/>
      <c r="HT3" s="187"/>
      <c r="HU3" s="187"/>
      <c r="HV3" s="187"/>
      <c r="HW3" s="187"/>
      <c r="HX3" s="187"/>
      <c r="HY3" s="187"/>
      <c r="HZ3" s="187"/>
      <c r="IA3" s="187"/>
      <c r="IB3" s="187"/>
      <c r="IC3" s="187"/>
      <c r="ID3" s="187"/>
      <c r="IE3" s="187"/>
      <c r="IF3" s="187"/>
      <c r="IG3" s="187"/>
      <c r="IH3" s="187"/>
      <c r="II3" s="187"/>
      <c r="IJ3" s="187"/>
      <c r="IK3" s="187"/>
      <c r="IL3" s="187"/>
      <c r="IM3" s="187"/>
      <c r="IN3" s="187"/>
      <c r="IO3" s="187"/>
      <c r="IP3" s="187"/>
      <c r="IQ3" s="187"/>
      <c r="IR3" s="187"/>
      <c r="IS3" s="187"/>
      <c r="IT3" s="187"/>
      <c r="IU3" s="187"/>
      <c r="IV3" s="187"/>
    </row>
    <row r="4" spans="1:256" x14ac:dyDescent="0.25">
      <c r="A4" s="184"/>
      <c r="B4" s="184"/>
      <c r="C4" s="184"/>
      <c r="D4" s="187"/>
      <c r="E4" s="187"/>
      <c r="F4" s="187"/>
      <c r="G4" s="187"/>
      <c r="H4" s="187"/>
      <c r="I4" s="187"/>
      <c r="J4" s="187"/>
      <c r="K4" s="187"/>
      <c r="L4" s="187"/>
      <c r="M4" s="187"/>
      <c r="N4" s="187"/>
      <c r="O4" s="187"/>
      <c r="P4" s="187"/>
      <c r="Q4" s="187"/>
      <c r="R4" s="187"/>
      <c r="S4" s="187"/>
      <c r="T4" s="187"/>
      <c r="U4" s="187"/>
      <c r="V4" s="187"/>
      <c r="W4" s="187"/>
      <c r="X4" s="187"/>
      <c r="Y4" s="187"/>
      <c r="Z4" s="187"/>
      <c r="AA4" s="187"/>
      <c r="AB4" s="187"/>
      <c r="AC4" s="187"/>
      <c r="AD4" s="187"/>
      <c r="AE4" s="187"/>
      <c r="AF4" s="187"/>
      <c r="AG4" s="187"/>
      <c r="AH4" s="187"/>
      <c r="AI4" s="187"/>
      <c r="AJ4" s="187"/>
      <c r="AK4" s="187"/>
      <c r="AL4" s="187"/>
      <c r="AM4" s="187"/>
      <c r="AN4" s="187"/>
      <c r="AO4" s="187"/>
      <c r="AP4" s="187"/>
      <c r="AQ4" s="187"/>
      <c r="AR4" s="187"/>
      <c r="AS4" s="187"/>
      <c r="AT4" s="187"/>
      <c r="AU4" s="187"/>
      <c r="AV4" s="187"/>
      <c r="AW4" s="187"/>
      <c r="AX4" s="187"/>
      <c r="AY4" s="187"/>
      <c r="AZ4" s="187"/>
      <c r="BA4" s="187"/>
      <c r="BB4" s="187"/>
      <c r="BC4" s="187"/>
      <c r="BD4" s="187"/>
      <c r="BE4" s="187"/>
      <c r="BF4" s="187"/>
      <c r="BG4" s="187"/>
      <c r="BH4" s="187"/>
      <c r="BI4" s="187"/>
      <c r="BJ4" s="187"/>
      <c r="BK4" s="187"/>
      <c r="BL4" s="187"/>
      <c r="BM4" s="187"/>
      <c r="BN4" s="187"/>
      <c r="BO4" s="187"/>
      <c r="BP4" s="187"/>
      <c r="BQ4" s="187"/>
      <c r="BR4" s="187"/>
      <c r="BS4" s="187"/>
      <c r="BT4" s="187"/>
      <c r="BU4" s="187"/>
      <c r="BV4" s="187"/>
      <c r="BW4" s="187"/>
      <c r="BX4" s="187"/>
      <c r="BY4" s="187"/>
      <c r="BZ4" s="187"/>
      <c r="CA4" s="187"/>
      <c r="CB4" s="187"/>
      <c r="CC4" s="187"/>
      <c r="CD4" s="187"/>
      <c r="CE4" s="187"/>
      <c r="CF4" s="187"/>
      <c r="CG4" s="187"/>
      <c r="CH4" s="187"/>
      <c r="CI4" s="187"/>
      <c r="CJ4" s="187"/>
      <c r="CK4" s="187"/>
      <c r="CL4" s="187"/>
      <c r="CM4" s="187"/>
      <c r="CN4" s="187"/>
      <c r="CO4" s="187"/>
      <c r="CP4" s="187"/>
      <c r="CQ4" s="187"/>
      <c r="CR4" s="187"/>
      <c r="CS4" s="187"/>
      <c r="CT4" s="187"/>
      <c r="CU4" s="187"/>
      <c r="CV4" s="187"/>
      <c r="CW4" s="187"/>
      <c r="CX4" s="187"/>
      <c r="CY4" s="187"/>
      <c r="CZ4" s="187"/>
      <c r="DA4" s="187"/>
      <c r="DB4" s="187"/>
      <c r="DC4" s="187"/>
      <c r="DD4" s="187"/>
      <c r="DE4" s="187"/>
      <c r="DF4" s="187"/>
      <c r="DG4" s="187"/>
      <c r="DH4" s="187"/>
      <c r="DI4" s="187"/>
      <c r="DJ4" s="187"/>
      <c r="DK4" s="187"/>
      <c r="DL4" s="187"/>
      <c r="DM4" s="187"/>
      <c r="DN4" s="187"/>
      <c r="DO4" s="187"/>
      <c r="DP4" s="187"/>
      <c r="DQ4" s="187"/>
      <c r="DR4" s="187"/>
      <c r="DS4" s="187"/>
      <c r="DT4" s="187"/>
      <c r="DU4" s="187"/>
      <c r="DV4" s="187"/>
      <c r="DW4" s="187"/>
      <c r="DX4" s="187"/>
      <c r="DY4" s="187"/>
      <c r="DZ4" s="187"/>
      <c r="EA4" s="187"/>
      <c r="EB4" s="187"/>
      <c r="EC4" s="187"/>
      <c r="ED4" s="187"/>
      <c r="EE4" s="187"/>
      <c r="EF4" s="187"/>
      <c r="EG4" s="187"/>
      <c r="EH4" s="187"/>
      <c r="EI4" s="187"/>
      <c r="EJ4" s="187"/>
      <c r="EK4" s="187"/>
      <c r="EL4" s="187"/>
      <c r="EM4" s="187"/>
      <c r="EN4" s="187"/>
      <c r="EO4" s="187"/>
      <c r="EP4" s="187"/>
      <c r="EQ4" s="187"/>
      <c r="ER4" s="187"/>
      <c r="ES4" s="187"/>
      <c r="ET4" s="187"/>
      <c r="EU4" s="187"/>
      <c r="EV4" s="187"/>
      <c r="EW4" s="187"/>
      <c r="EX4" s="187"/>
      <c r="EY4" s="187"/>
      <c r="EZ4" s="187"/>
      <c r="FA4" s="187"/>
      <c r="FB4" s="187"/>
      <c r="FC4" s="187"/>
      <c r="FD4" s="187"/>
      <c r="FE4" s="187"/>
      <c r="FF4" s="187"/>
      <c r="FG4" s="187"/>
      <c r="FH4" s="187"/>
      <c r="FI4" s="187"/>
      <c r="FJ4" s="187"/>
      <c r="FK4" s="187"/>
      <c r="FL4" s="187"/>
      <c r="FM4" s="187"/>
      <c r="FN4" s="187"/>
      <c r="FO4" s="187"/>
      <c r="FP4" s="187"/>
      <c r="FQ4" s="187"/>
      <c r="FR4" s="187"/>
      <c r="FS4" s="187"/>
      <c r="FT4" s="187"/>
      <c r="FU4" s="187"/>
      <c r="FV4" s="187"/>
      <c r="FW4" s="187"/>
      <c r="FX4" s="187"/>
      <c r="FY4" s="187"/>
      <c r="FZ4" s="187"/>
      <c r="GA4" s="187"/>
      <c r="GB4" s="187"/>
      <c r="GC4" s="187"/>
      <c r="GD4" s="187"/>
      <c r="GE4" s="187"/>
      <c r="GF4" s="187"/>
      <c r="GG4" s="187"/>
      <c r="GH4" s="187"/>
      <c r="GI4" s="187"/>
      <c r="GJ4" s="187"/>
      <c r="GK4" s="187"/>
      <c r="GL4" s="187"/>
      <c r="GM4" s="187"/>
      <c r="GN4" s="187"/>
      <c r="GO4" s="187"/>
      <c r="GP4" s="187"/>
      <c r="GQ4" s="187"/>
      <c r="GR4" s="187"/>
      <c r="GS4" s="187"/>
      <c r="GT4" s="187"/>
      <c r="GU4" s="187"/>
      <c r="GV4" s="187"/>
      <c r="GW4" s="187"/>
      <c r="GX4" s="187"/>
      <c r="GY4" s="187"/>
      <c r="GZ4" s="187"/>
      <c r="HA4" s="187"/>
      <c r="HB4" s="187"/>
      <c r="HC4" s="187"/>
      <c r="HD4" s="187"/>
      <c r="HE4" s="187"/>
      <c r="HF4" s="187"/>
      <c r="HG4" s="187"/>
      <c r="HH4" s="187"/>
      <c r="HI4" s="187"/>
      <c r="HJ4" s="187"/>
      <c r="HK4" s="187"/>
      <c r="HL4" s="187"/>
      <c r="HM4" s="187"/>
      <c r="HN4" s="187"/>
      <c r="HO4" s="187"/>
      <c r="HP4" s="187"/>
      <c r="HQ4" s="187"/>
      <c r="HR4" s="187"/>
      <c r="HS4" s="187"/>
      <c r="HT4" s="187"/>
      <c r="HU4" s="187"/>
      <c r="HV4" s="187"/>
      <c r="HW4" s="187"/>
      <c r="HX4" s="187"/>
      <c r="HY4" s="187"/>
      <c r="HZ4" s="187"/>
      <c r="IA4" s="187"/>
      <c r="IB4" s="187"/>
      <c r="IC4" s="187"/>
      <c r="ID4" s="187"/>
      <c r="IE4" s="187"/>
      <c r="IF4" s="187"/>
      <c r="IG4" s="187"/>
      <c r="IH4" s="187"/>
      <c r="II4" s="187"/>
      <c r="IJ4" s="187"/>
      <c r="IK4" s="187"/>
      <c r="IL4" s="187"/>
      <c r="IM4" s="187"/>
      <c r="IN4" s="187"/>
      <c r="IO4" s="187"/>
      <c r="IP4" s="187"/>
      <c r="IQ4" s="187"/>
      <c r="IR4" s="187"/>
      <c r="IS4" s="187"/>
      <c r="IT4" s="187"/>
      <c r="IU4" s="187"/>
      <c r="IV4" s="187"/>
    </row>
    <row r="5" spans="1:256" s="190" customFormat="1" x14ac:dyDescent="0.25">
      <c r="A5" s="185"/>
      <c r="B5" s="185" t="s">
        <v>1</v>
      </c>
      <c r="C5" s="185" t="s">
        <v>738</v>
      </c>
      <c r="D5" s="189"/>
      <c r="E5" s="189"/>
      <c r="F5" s="189"/>
      <c r="G5" s="189"/>
      <c r="H5" s="189"/>
      <c r="I5" s="189"/>
      <c r="J5" s="189"/>
      <c r="K5" s="189"/>
      <c r="L5" s="189"/>
      <c r="M5" s="189"/>
      <c r="N5" s="189"/>
      <c r="O5" s="189"/>
      <c r="P5" s="189"/>
      <c r="Q5" s="189"/>
      <c r="R5" s="189"/>
      <c r="S5" s="189"/>
      <c r="T5" s="189"/>
      <c r="U5" s="189"/>
      <c r="V5" s="189"/>
      <c r="W5" s="189"/>
      <c r="X5" s="189"/>
      <c r="Y5" s="189"/>
      <c r="Z5" s="189"/>
      <c r="AA5" s="189"/>
      <c r="AB5" s="189"/>
      <c r="AC5" s="189"/>
      <c r="AD5" s="189"/>
      <c r="AE5" s="189"/>
      <c r="AF5" s="189"/>
      <c r="AG5" s="189"/>
      <c r="AH5" s="189"/>
      <c r="AI5" s="189"/>
      <c r="AJ5" s="189"/>
      <c r="AK5" s="189"/>
      <c r="AL5" s="189"/>
      <c r="AM5" s="189"/>
      <c r="AN5" s="189"/>
      <c r="AO5" s="189"/>
      <c r="AP5" s="189"/>
      <c r="AQ5" s="189"/>
      <c r="AR5" s="189"/>
      <c r="AS5" s="189"/>
      <c r="AT5" s="189"/>
      <c r="AU5" s="189"/>
      <c r="AV5" s="189"/>
      <c r="AW5" s="189"/>
      <c r="AX5" s="189"/>
      <c r="AY5" s="189"/>
      <c r="AZ5" s="189"/>
      <c r="BA5" s="189"/>
      <c r="BB5" s="189"/>
      <c r="BC5" s="189"/>
      <c r="BD5" s="189"/>
      <c r="BE5" s="189"/>
      <c r="BF5" s="189"/>
      <c r="BG5" s="189"/>
      <c r="BH5" s="189"/>
      <c r="BI5" s="189"/>
      <c r="BJ5" s="189"/>
      <c r="BK5" s="189"/>
      <c r="BL5" s="189"/>
      <c r="BM5" s="189"/>
      <c r="BN5" s="189"/>
      <c r="BO5" s="189"/>
      <c r="BP5" s="189"/>
      <c r="BQ5" s="189"/>
      <c r="BR5" s="189"/>
      <c r="BS5" s="189"/>
      <c r="BT5" s="189"/>
      <c r="BU5" s="189"/>
      <c r="BV5" s="189"/>
      <c r="BW5" s="189"/>
      <c r="BX5" s="189"/>
      <c r="BY5" s="189"/>
      <c r="BZ5" s="189"/>
      <c r="CA5" s="189"/>
      <c r="CB5" s="189"/>
      <c r="CC5" s="189"/>
      <c r="CD5" s="189"/>
      <c r="CE5" s="189"/>
      <c r="CF5" s="189"/>
      <c r="CG5" s="189"/>
      <c r="CH5" s="189"/>
      <c r="CI5" s="189"/>
      <c r="CJ5" s="189"/>
      <c r="CK5" s="189"/>
      <c r="CL5" s="189"/>
      <c r="CM5" s="189"/>
      <c r="CN5" s="189"/>
      <c r="CO5" s="189"/>
      <c r="CP5" s="189"/>
      <c r="CQ5" s="189"/>
      <c r="CR5" s="189"/>
      <c r="CS5" s="189"/>
      <c r="CT5" s="189"/>
      <c r="CU5" s="189"/>
      <c r="CV5" s="189"/>
      <c r="CW5" s="189"/>
      <c r="CX5" s="189"/>
      <c r="CY5" s="189"/>
      <c r="CZ5" s="189"/>
      <c r="DA5" s="189"/>
      <c r="DB5" s="189"/>
      <c r="DC5" s="189"/>
      <c r="DD5" s="189"/>
      <c r="DE5" s="189"/>
      <c r="DF5" s="189"/>
      <c r="DG5" s="189"/>
      <c r="DH5" s="189"/>
      <c r="DI5" s="189"/>
      <c r="DJ5" s="189"/>
      <c r="DK5" s="189"/>
      <c r="DL5" s="189"/>
      <c r="DM5" s="189"/>
      <c r="DN5" s="189"/>
      <c r="DO5" s="189"/>
      <c r="DP5" s="189"/>
      <c r="DQ5" s="189"/>
      <c r="DR5" s="189"/>
      <c r="DS5" s="189"/>
      <c r="DT5" s="189"/>
      <c r="DU5" s="189"/>
      <c r="DV5" s="189"/>
      <c r="DW5" s="189"/>
      <c r="DX5" s="189"/>
      <c r="DY5" s="189"/>
      <c r="DZ5" s="189"/>
      <c r="EA5" s="189"/>
      <c r="EB5" s="189"/>
      <c r="EC5" s="189"/>
      <c r="ED5" s="189"/>
      <c r="EE5" s="189"/>
      <c r="EF5" s="189"/>
      <c r="EG5" s="189"/>
      <c r="EH5" s="189"/>
      <c r="EI5" s="189"/>
      <c r="EJ5" s="189"/>
      <c r="EK5" s="189"/>
      <c r="EL5" s="189"/>
      <c r="EM5" s="189"/>
      <c r="EN5" s="189"/>
      <c r="EO5" s="189"/>
      <c r="EP5" s="189"/>
      <c r="EQ5" s="189"/>
      <c r="ER5" s="189"/>
      <c r="ES5" s="189"/>
      <c r="ET5" s="189"/>
      <c r="EU5" s="189"/>
      <c r="EV5" s="189"/>
      <c r="EW5" s="189"/>
      <c r="EX5" s="189"/>
      <c r="EY5" s="189"/>
      <c r="EZ5" s="189"/>
      <c r="FA5" s="189"/>
      <c r="FB5" s="189"/>
      <c r="FC5" s="189"/>
      <c r="FD5" s="189"/>
      <c r="FE5" s="189"/>
      <c r="FF5" s="189"/>
      <c r="FG5" s="189"/>
      <c r="FH5" s="189"/>
      <c r="FI5" s="189"/>
      <c r="FJ5" s="189"/>
      <c r="FK5" s="189"/>
      <c r="FL5" s="189"/>
      <c r="FM5" s="189"/>
      <c r="FN5" s="189"/>
      <c r="FO5" s="189"/>
      <c r="FP5" s="189"/>
      <c r="FQ5" s="189"/>
      <c r="FR5" s="189"/>
      <c r="FS5" s="189"/>
      <c r="FT5" s="189"/>
      <c r="FU5" s="189"/>
      <c r="FV5" s="189"/>
      <c r="FW5" s="189"/>
      <c r="FX5" s="189"/>
      <c r="FY5" s="189"/>
      <c r="FZ5" s="189"/>
      <c r="GA5" s="189"/>
      <c r="GB5" s="189"/>
      <c r="GC5" s="189"/>
      <c r="GD5" s="189"/>
      <c r="GE5" s="189"/>
      <c r="GF5" s="189"/>
      <c r="GG5" s="189"/>
      <c r="GH5" s="189"/>
      <c r="GI5" s="189"/>
      <c r="GJ5" s="189"/>
      <c r="GK5" s="189"/>
      <c r="GL5" s="189"/>
      <c r="GM5" s="189"/>
      <c r="GN5" s="189"/>
      <c r="GO5" s="189"/>
      <c r="GP5" s="189"/>
      <c r="GQ5" s="189"/>
      <c r="GR5" s="189"/>
      <c r="GS5" s="189"/>
      <c r="GT5" s="189"/>
      <c r="GU5" s="189"/>
      <c r="GV5" s="189"/>
      <c r="GW5" s="189"/>
      <c r="GX5" s="189"/>
      <c r="GY5" s="189"/>
      <c r="GZ5" s="189"/>
      <c r="HA5" s="189"/>
      <c r="HB5" s="189"/>
      <c r="HC5" s="189"/>
      <c r="HD5" s="189"/>
      <c r="HE5" s="189"/>
      <c r="HF5" s="189"/>
      <c r="HG5" s="189"/>
      <c r="HH5" s="189"/>
      <c r="HI5" s="189"/>
      <c r="HJ5" s="189"/>
      <c r="HK5" s="189"/>
      <c r="HL5" s="189"/>
      <c r="HM5" s="189"/>
      <c r="HN5" s="189"/>
      <c r="HO5" s="189"/>
      <c r="HP5" s="189"/>
      <c r="HQ5" s="189"/>
      <c r="HR5" s="189"/>
      <c r="HS5" s="189"/>
      <c r="HT5" s="189"/>
      <c r="HU5" s="189"/>
      <c r="HV5" s="189"/>
      <c r="HW5" s="189"/>
      <c r="HX5" s="189"/>
      <c r="HY5" s="189"/>
      <c r="HZ5" s="189"/>
      <c r="IA5" s="189"/>
      <c r="IB5" s="189"/>
      <c r="IC5" s="189"/>
      <c r="ID5" s="189"/>
      <c r="IE5" s="189"/>
      <c r="IF5" s="189"/>
      <c r="IG5" s="189"/>
      <c r="IH5" s="189"/>
      <c r="II5" s="189"/>
      <c r="IJ5" s="189"/>
      <c r="IK5" s="189"/>
      <c r="IL5" s="189"/>
      <c r="IM5" s="189"/>
      <c r="IN5" s="189"/>
      <c r="IO5" s="189"/>
      <c r="IP5" s="189"/>
      <c r="IQ5" s="189"/>
      <c r="IR5" s="189"/>
      <c r="IS5" s="189"/>
      <c r="IT5" s="189"/>
      <c r="IU5" s="189"/>
      <c r="IV5" s="189"/>
    </row>
    <row r="6" spans="1:256" x14ac:dyDescent="0.25">
      <c r="A6" s="186">
        <v>1</v>
      </c>
      <c r="B6" s="186">
        <v>2</v>
      </c>
      <c r="C6" s="186">
        <v>3</v>
      </c>
      <c r="D6" s="187"/>
      <c r="E6" s="187"/>
      <c r="F6" s="187"/>
      <c r="G6" s="187"/>
      <c r="H6" s="187"/>
      <c r="I6" s="187"/>
      <c r="J6" s="187"/>
      <c r="K6" s="187"/>
      <c r="L6" s="187"/>
      <c r="M6" s="187"/>
      <c r="N6" s="187"/>
      <c r="O6" s="187"/>
      <c r="P6" s="187"/>
      <c r="Q6" s="187"/>
      <c r="R6" s="187"/>
      <c r="S6" s="187"/>
      <c r="T6" s="187"/>
      <c r="U6" s="187"/>
      <c r="V6" s="187"/>
      <c r="W6" s="187"/>
      <c r="X6" s="187"/>
      <c r="Y6" s="187"/>
      <c r="Z6" s="187"/>
      <c r="AA6" s="187"/>
      <c r="AB6" s="187"/>
      <c r="AC6" s="187"/>
      <c r="AD6" s="187"/>
      <c r="AE6" s="187"/>
      <c r="AF6" s="187"/>
      <c r="AG6" s="187"/>
      <c r="AH6" s="187"/>
      <c r="AI6" s="187"/>
      <c r="AJ6" s="187"/>
      <c r="AK6" s="187"/>
      <c r="AL6" s="187"/>
      <c r="AM6" s="187"/>
      <c r="AN6" s="187"/>
      <c r="AO6" s="187"/>
      <c r="AP6" s="187"/>
      <c r="AQ6" s="187"/>
      <c r="AR6" s="187"/>
      <c r="AS6" s="187"/>
      <c r="AT6" s="187"/>
      <c r="AU6" s="187"/>
      <c r="AV6" s="187"/>
      <c r="AW6" s="187"/>
      <c r="AX6" s="187"/>
      <c r="AY6" s="187"/>
      <c r="AZ6" s="187"/>
      <c r="BA6" s="187"/>
      <c r="BB6" s="187"/>
      <c r="BC6" s="187"/>
      <c r="BD6" s="187"/>
      <c r="BE6" s="187"/>
      <c r="BF6" s="187"/>
      <c r="BG6" s="187"/>
      <c r="BH6" s="187"/>
      <c r="BI6" s="187"/>
      <c r="BJ6" s="187"/>
      <c r="BK6" s="187"/>
      <c r="BL6" s="187"/>
      <c r="BM6" s="187"/>
      <c r="BN6" s="187"/>
      <c r="BO6" s="187"/>
      <c r="BP6" s="187"/>
      <c r="BQ6" s="187"/>
      <c r="BR6" s="187"/>
      <c r="BS6" s="187"/>
      <c r="BT6" s="187"/>
      <c r="BU6" s="187"/>
      <c r="BV6" s="187"/>
      <c r="BW6" s="187"/>
      <c r="BX6" s="187"/>
      <c r="BY6" s="187"/>
      <c r="BZ6" s="187"/>
      <c r="CA6" s="187"/>
      <c r="CB6" s="187"/>
      <c r="CC6" s="187"/>
      <c r="CD6" s="187"/>
      <c r="CE6" s="187"/>
      <c r="CF6" s="187"/>
      <c r="CG6" s="187"/>
      <c r="CH6" s="187"/>
      <c r="CI6" s="187"/>
      <c r="CJ6" s="187"/>
      <c r="CK6" s="187"/>
      <c r="CL6" s="187"/>
      <c r="CM6" s="187"/>
      <c r="CN6" s="187"/>
      <c r="CO6" s="187"/>
      <c r="CP6" s="187"/>
      <c r="CQ6" s="187"/>
      <c r="CR6" s="187"/>
      <c r="CS6" s="187"/>
      <c r="CT6" s="187"/>
      <c r="CU6" s="187"/>
      <c r="CV6" s="187"/>
      <c r="CW6" s="187"/>
      <c r="CX6" s="187"/>
      <c r="CY6" s="187"/>
      <c r="CZ6" s="187"/>
      <c r="DA6" s="187"/>
      <c r="DB6" s="187"/>
      <c r="DC6" s="187"/>
      <c r="DD6" s="187"/>
      <c r="DE6" s="187"/>
      <c r="DF6" s="187"/>
      <c r="DG6" s="187"/>
      <c r="DH6" s="187"/>
      <c r="DI6" s="187"/>
      <c r="DJ6" s="187"/>
      <c r="DK6" s="187"/>
      <c r="DL6" s="187"/>
      <c r="DM6" s="187"/>
      <c r="DN6" s="187"/>
      <c r="DO6" s="187"/>
      <c r="DP6" s="187"/>
      <c r="DQ6" s="187"/>
      <c r="DR6" s="187"/>
      <c r="DS6" s="187"/>
      <c r="DT6" s="187"/>
      <c r="DU6" s="187"/>
      <c r="DV6" s="187"/>
      <c r="DW6" s="187"/>
      <c r="DX6" s="187"/>
      <c r="DY6" s="187"/>
      <c r="DZ6" s="187"/>
      <c r="EA6" s="187"/>
      <c r="EB6" s="187"/>
      <c r="EC6" s="187"/>
      <c r="ED6" s="187"/>
      <c r="EE6" s="187"/>
      <c r="EF6" s="187"/>
      <c r="EG6" s="187"/>
      <c r="EH6" s="187"/>
      <c r="EI6" s="187"/>
      <c r="EJ6" s="187"/>
      <c r="EK6" s="187"/>
      <c r="EL6" s="187"/>
      <c r="EM6" s="187"/>
      <c r="EN6" s="187"/>
      <c r="EO6" s="187"/>
      <c r="EP6" s="187"/>
      <c r="EQ6" s="187"/>
      <c r="ER6" s="187"/>
      <c r="ES6" s="187"/>
      <c r="ET6" s="187"/>
      <c r="EU6" s="187"/>
      <c r="EV6" s="187"/>
      <c r="EW6" s="187"/>
      <c r="EX6" s="187"/>
      <c r="EY6" s="187"/>
      <c r="EZ6" s="187"/>
      <c r="FA6" s="187"/>
      <c r="FB6" s="187"/>
      <c r="FC6" s="187"/>
      <c r="FD6" s="187"/>
      <c r="FE6" s="187"/>
      <c r="FF6" s="187"/>
      <c r="FG6" s="187"/>
      <c r="FH6" s="187"/>
      <c r="FI6" s="187"/>
      <c r="FJ6" s="187"/>
      <c r="FK6" s="187"/>
      <c r="FL6" s="187"/>
      <c r="FM6" s="187"/>
      <c r="FN6" s="187"/>
      <c r="FO6" s="187"/>
      <c r="FP6" s="187"/>
      <c r="FQ6" s="187"/>
      <c r="FR6" s="187"/>
      <c r="FS6" s="187"/>
      <c r="FT6" s="187"/>
      <c r="FU6" s="187"/>
      <c r="FV6" s="187"/>
      <c r="FW6" s="187"/>
      <c r="FX6" s="187"/>
      <c r="FY6" s="187"/>
      <c r="FZ6" s="187"/>
      <c r="GA6" s="187"/>
      <c r="GB6" s="187"/>
      <c r="GC6" s="187"/>
      <c r="GD6" s="187"/>
      <c r="GE6" s="187"/>
      <c r="GF6" s="187"/>
      <c r="GG6" s="187"/>
      <c r="GH6" s="187"/>
      <c r="GI6" s="187"/>
      <c r="GJ6" s="187"/>
      <c r="GK6" s="187"/>
      <c r="GL6" s="187"/>
      <c r="GM6" s="187"/>
      <c r="GN6" s="187"/>
      <c r="GO6" s="187"/>
      <c r="GP6" s="187"/>
      <c r="GQ6" s="187"/>
      <c r="GR6" s="187"/>
      <c r="GS6" s="187"/>
      <c r="GT6" s="187"/>
      <c r="GU6" s="187"/>
      <c r="GV6" s="187"/>
      <c r="GW6" s="187"/>
      <c r="GX6" s="187"/>
      <c r="GY6" s="187"/>
      <c r="GZ6" s="187"/>
      <c r="HA6" s="187"/>
      <c r="HB6" s="187"/>
      <c r="HC6" s="187"/>
      <c r="HD6" s="187"/>
      <c r="HE6" s="187"/>
      <c r="HF6" s="187"/>
      <c r="HG6" s="187"/>
      <c r="HH6" s="187"/>
      <c r="HI6" s="187"/>
      <c r="HJ6" s="187"/>
      <c r="HK6" s="187"/>
      <c r="HL6" s="187"/>
      <c r="HM6" s="187"/>
      <c r="HN6" s="187"/>
      <c r="HO6" s="187"/>
      <c r="HP6" s="187"/>
      <c r="HQ6" s="187"/>
      <c r="HR6" s="187"/>
      <c r="HS6" s="187"/>
      <c r="HT6" s="187"/>
      <c r="HU6" s="187"/>
      <c r="HV6" s="187"/>
      <c r="HW6" s="187"/>
      <c r="HX6" s="187"/>
      <c r="HY6" s="187"/>
      <c r="HZ6" s="187"/>
      <c r="IA6" s="187"/>
      <c r="IB6" s="187"/>
      <c r="IC6" s="187"/>
      <c r="ID6" s="187"/>
      <c r="IE6" s="187"/>
      <c r="IF6" s="187"/>
      <c r="IG6" s="187"/>
      <c r="IH6" s="187"/>
      <c r="II6" s="187"/>
      <c r="IJ6" s="187"/>
      <c r="IK6" s="187"/>
      <c r="IL6" s="187"/>
      <c r="IM6" s="187"/>
      <c r="IN6" s="187"/>
      <c r="IO6" s="187"/>
      <c r="IP6" s="187"/>
      <c r="IQ6" s="187"/>
      <c r="IR6" s="187"/>
      <c r="IS6" s="187"/>
      <c r="IT6" s="187"/>
      <c r="IU6" s="187"/>
      <c r="IV6" s="187"/>
    </row>
    <row r="7" spans="1:256" ht="28.5" customHeight="1" x14ac:dyDescent="0.25">
      <c r="A7" s="191" t="s">
        <v>88</v>
      </c>
      <c r="B7" s="192" t="s">
        <v>681</v>
      </c>
      <c r="C7" s="193">
        <v>106164387</v>
      </c>
      <c r="D7" s="194"/>
    </row>
    <row r="8" spans="1:256" ht="31.5" x14ac:dyDescent="0.25">
      <c r="A8" s="191" t="s">
        <v>90</v>
      </c>
      <c r="B8" s="192" t="s">
        <v>682</v>
      </c>
      <c r="C8" s="195">
        <v>84906450</v>
      </c>
      <c r="D8" s="194"/>
    </row>
    <row r="9" spans="1:256" ht="31.5" x14ac:dyDescent="0.25">
      <c r="A9" s="191" t="s">
        <v>92</v>
      </c>
      <c r="B9" s="192" t="s">
        <v>686</v>
      </c>
      <c r="C9" s="195">
        <v>1765151</v>
      </c>
      <c r="D9" s="196"/>
    </row>
    <row r="10" spans="1:256" ht="31.5" x14ac:dyDescent="0.25">
      <c r="A10" s="191" t="s">
        <v>94</v>
      </c>
      <c r="B10" s="192" t="s">
        <v>687</v>
      </c>
      <c r="C10" s="195">
        <v>60802245</v>
      </c>
      <c r="D10" s="194"/>
    </row>
    <row r="11" spans="1:256" ht="31.5" x14ac:dyDescent="0.25">
      <c r="A11" s="191" t="s">
        <v>5</v>
      </c>
      <c r="B11" s="192" t="s">
        <v>683</v>
      </c>
      <c r="C11" s="195">
        <v>1747813</v>
      </c>
      <c r="D11" s="196"/>
      <c r="E11" s="197"/>
    </row>
    <row r="12" spans="1:256" ht="31.5" x14ac:dyDescent="0.25">
      <c r="A12" s="191" t="s">
        <v>7</v>
      </c>
      <c r="B12" s="192" t="s">
        <v>684</v>
      </c>
      <c r="C12" s="195">
        <f>'1.sz.tábla'!C41-'1.sz.tábla'!E41</f>
        <v>-78522</v>
      </c>
      <c r="D12" s="196"/>
    </row>
    <row r="13" spans="1:256" ht="31.5" x14ac:dyDescent="0.25">
      <c r="A13" s="191" t="s">
        <v>96</v>
      </c>
      <c r="B13" s="192" t="s">
        <v>688</v>
      </c>
      <c r="C13" s="195">
        <f>'1.sz.tábla'!E68-'1.sz.tábla'!C68</f>
        <v>10089</v>
      </c>
      <c r="D13" s="194"/>
    </row>
    <row r="14" spans="1:256" x14ac:dyDescent="0.25">
      <c r="A14" s="191" t="s">
        <v>9</v>
      </c>
      <c r="B14" s="192" t="s">
        <v>685</v>
      </c>
      <c r="C14" s="193">
        <f>C7+C8+C9-C10-C11+C12+C13</f>
        <v>130217497</v>
      </c>
      <c r="D14" s="196"/>
      <c r="E14" s="198"/>
    </row>
    <row r="17" spans="3:3" x14ac:dyDescent="0.25">
      <c r="C17" s="197"/>
    </row>
    <row r="19" spans="3:3" x14ac:dyDescent="0.25">
      <c r="C19" s="197"/>
    </row>
  </sheetData>
  <mergeCells count="1">
    <mergeCell ref="A1:C1"/>
  </mergeCells>
  <pageMargins left="0.70866141732283472" right="0.70866141732283472" top="1.9291338582677167" bottom="0.74803149606299213" header="0.31496062992125984" footer="0.31496062992125984"/>
  <pageSetup paperSize="9" orientation="portrait" r:id="rId1"/>
  <headerFooter>
    <oddHeader>&amp;L&amp;"Times New Roman,Normál"&amp;12Vászoly Község 
Önkormányzata&amp;C&amp;"Times New Roman,Normál"&amp;12 
18. melléklet
az önkormányzat 2018. évi költségvetési gazdálkodási beszámolójáról
szóló 4/2019. (V. 29.) önkormányzati rendeletéhez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3"/>
  <sheetViews>
    <sheetView view="pageLayout" zoomScaleNormal="100" workbookViewId="0">
      <selection activeCell="B2" sqref="B2"/>
    </sheetView>
  </sheetViews>
  <sheetFormatPr defaultRowHeight="15.75" x14ac:dyDescent="0.25"/>
  <cols>
    <col min="1" max="1" width="8.140625" style="169" customWidth="1"/>
    <col min="2" max="2" width="41.28515625" style="169" customWidth="1"/>
    <col min="3" max="4" width="16.140625" style="169" customWidth="1"/>
    <col min="5" max="5" width="13.7109375" style="169" customWidth="1"/>
    <col min="6" max="6" width="12.140625" style="169" customWidth="1"/>
    <col min="7" max="256" width="9.140625" style="169"/>
    <col min="257" max="257" width="8.140625" style="169" customWidth="1"/>
    <col min="258" max="258" width="41" style="169" customWidth="1"/>
    <col min="259" max="262" width="32.85546875" style="169" customWidth="1"/>
    <col min="263" max="512" width="9.140625" style="169"/>
    <col min="513" max="513" width="8.140625" style="169" customWidth="1"/>
    <col min="514" max="514" width="41" style="169" customWidth="1"/>
    <col min="515" max="518" width="32.85546875" style="169" customWidth="1"/>
    <col min="519" max="768" width="9.140625" style="169"/>
    <col min="769" max="769" width="8.140625" style="169" customWidth="1"/>
    <col min="770" max="770" width="41" style="169" customWidth="1"/>
    <col min="771" max="774" width="32.85546875" style="169" customWidth="1"/>
    <col min="775" max="1024" width="9.140625" style="169"/>
    <col min="1025" max="1025" width="8.140625" style="169" customWidth="1"/>
    <col min="1026" max="1026" width="41" style="169" customWidth="1"/>
    <col min="1027" max="1030" width="32.85546875" style="169" customWidth="1"/>
    <col min="1031" max="1280" width="9.140625" style="169"/>
    <col min="1281" max="1281" width="8.140625" style="169" customWidth="1"/>
    <col min="1282" max="1282" width="41" style="169" customWidth="1"/>
    <col min="1283" max="1286" width="32.85546875" style="169" customWidth="1"/>
    <col min="1287" max="1536" width="9.140625" style="169"/>
    <col min="1537" max="1537" width="8.140625" style="169" customWidth="1"/>
    <col min="1538" max="1538" width="41" style="169" customWidth="1"/>
    <col min="1539" max="1542" width="32.85546875" style="169" customWidth="1"/>
    <col min="1543" max="1792" width="9.140625" style="169"/>
    <col min="1793" max="1793" width="8.140625" style="169" customWidth="1"/>
    <col min="1794" max="1794" width="41" style="169" customWidth="1"/>
    <col min="1795" max="1798" width="32.85546875" style="169" customWidth="1"/>
    <col min="1799" max="2048" width="9.140625" style="169"/>
    <col min="2049" max="2049" width="8.140625" style="169" customWidth="1"/>
    <col min="2050" max="2050" width="41" style="169" customWidth="1"/>
    <col min="2051" max="2054" width="32.85546875" style="169" customWidth="1"/>
    <col min="2055" max="2304" width="9.140625" style="169"/>
    <col min="2305" max="2305" width="8.140625" style="169" customWidth="1"/>
    <col min="2306" max="2306" width="41" style="169" customWidth="1"/>
    <col min="2307" max="2310" width="32.85546875" style="169" customWidth="1"/>
    <col min="2311" max="2560" width="9.140625" style="169"/>
    <col min="2561" max="2561" width="8.140625" style="169" customWidth="1"/>
    <col min="2562" max="2562" width="41" style="169" customWidth="1"/>
    <col min="2563" max="2566" width="32.85546875" style="169" customWidth="1"/>
    <col min="2567" max="2816" width="9.140625" style="169"/>
    <col min="2817" max="2817" width="8.140625" style="169" customWidth="1"/>
    <col min="2818" max="2818" width="41" style="169" customWidth="1"/>
    <col min="2819" max="2822" width="32.85546875" style="169" customWidth="1"/>
    <col min="2823" max="3072" width="9.140625" style="169"/>
    <col min="3073" max="3073" width="8.140625" style="169" customWidth="1"/>
    <col min="3074" max="3074" width="41" style="169" customWidth="1"/>
    <col min="3075" max="3078" width="32.85546875" style="169" customWidth="1"/>
    <col min="3079" max="3328" width="9.140625" style="169"/>
    <col min="3329" max="3329" width="8.140625" style="169" customWidth="1"/>
    <col min="3330" max="3330" width="41" style="169" customWidth="1"/>
    <col min="3331" max="3334" width="32.85546875" style="169" customWidth="1"/>
    <col min="3335" max="3584" width="9.140625" style="169"/>
    <col min="3585" max="3585" width="8.140625" style="169" customWidth="1"/>
    <col min="3586" max="3586" width="41" style="169" customWidth="1"/>
    <col min="3587" max="3590" width="32.85546875" style="169" customWidth="1"/>
    <col min="3591" max="3840" width="9.140625" style="169"/>
    <col min="3841" max="3841" width="8.140625" style="169" customWidth="1"/>
    <col min="3842" max="3842" width="41" style="169" customWidth="1"/>
    <col min="3843" max="3846" width="32.85546875" style="169" customWidth="1"/>
    <col min="3847" max="4096" width="9.140625" style="169"/>
    <col min="4097" max="4097" width="8.140625" style="169" customWidth="1"/>
    <col min="4098" max="4098" width="41" style="169" customWidth="1"/>
    <col min="4099" max="4102" width="32.85546875" style="169" customWidth="1"/>
    <col min="4103" max="4352" width="9.140625" style="169"/>
    <col min="4353" max="4353" width="8.140625" style="169" customWidth="1"/>
    <col min="4354" max="4354" width="41" style="169" customWidth="1"/>
    <col min="4355" max="4358" width="32.85546875" style="169" customWidth="1"/>
    <col min="4359" max="4608" width="9.140625" style="169"/>
    <col min="4609" max="4609" width="8.140625" style="169" customWidth="1"/>
    <col min="4610" max="4610" width="41" style="169" customWidth="1"/>
    <col min="4611" max="4614" width="32.85546875" style="169" customWidth="1"/>
    <col min="4615" max="4864" width="9.140625" style="169"/>
    <col min="4865" max="4865" width="8.140625" style="169" customWidth="1"/>
    <col min="4866" max="4866" width="41" style="169" customWidth="1"/>
    <col min="4867" max="4870" width="32.85546875" style="169" customWidth="1"/>
    <col min="4871" max="5120" width="9.140625" style="169"/>
    <col min="5121" max="5121" width="8.140625" style="169" customWidth="1"/>
    <col min="5122" max="5122" width="41" style="169" customWidth="1"/>
    <col min="5123" max="5126" width="32.85546875" style="169" customWidth="1"/>
    <col min="5127" max="5376" width="9.140625" style="169"/>
    <col min="5377" max="5377" width="8.140625" style="169" customWidth="1"/>
    <col min="5378" max="5378" width="41" style="169" customWidth="1"/>
    <col min="5379" max="5382" width="32.85546875" style="169" customWidth="1"/>
    <col min="5383" max="5632" width="9.140625" style="169"/>
    <col min="5633" max="5633" width="8.140625" style="169" customWidth="1"/>
    <col min="5634" max="5634" width="41" style="169" customWidth="1"/>
    <col min="5635" max="5638" width="32.85546875" style="169" customWidth="1"/>
    <col min="5639" max="5888" width="9.140625" style="169"/>
    <col min="5889" max="5889" width="8.140625" style="169" customWidth="1"/>
    <col min="5890" max="5890" width="41" style="169" customWidth="1"/>
    <col min="5891" max="5894" width="32.85546875" style="169" customWidth="1"/>
    <col min="5895" max="6144" width="9.140625" style="169"/>
    <col min="6145" max="6145" width="8.140625" style="169" customWidth="1"/>
    <col min="6146" max="6146" width="41" style="169" customWidth="1"/>
    <col min="6147" max="6150" width="32.85546875" style="169" customWidth="1"/>
    <col min="6151" max="6400" width="9.140625" style="169"/>
    <col min="6401" max="6401" width="8.140625" style="169" customWidth="1"/>
    <col min="6402" max="6402" width="41" style="169" customWidth="1"/>
    <col min="6403" max="6406" width="32.85546875" style="169" customWidth="1"/>
    <col min="6407" max="6656" width="9.140625" style="169"/>
    <col min="6657" max="6657" width="8.140625" style="169" customWidth="1"/>
    <col min="6658" max="6658" width="41" style="169" customWidth="1"/>
    <col min="6659" max="6662" width="32.85546875" style="169" customWidth="1"/>
    <col min="6663" max="6912" width="9.140625" style="169"/>
    <col min="6913" max="6913" width="8.140625" style="169" customWidth="1"/>
    <col min="6914" max="6914" width="41" style="169" customWidth="1"/>
    <col min="6915" max="6918" width="32.85546875" style="169" customWidth="1"/>
    <col min="6919" max="7168" width="9.140625" style="169"/>
    <col min="7169" max="7169" width="8.140625" style="169" customWidth="1"/>
    <col min="7170" max="7170" width="41" style="169" customWidth="1"/>
    <col min="7171" max="7174" width="32.85546875" style="169" customWidth="1"/>
    <col min="7175" max="7424" width="9.140625" style="169"/>
    <col min="7425" max="7425" width="8.140625" style="169" customWidth="1"/>
    <col min="7426" max="7426" width="41" style="169" customWidth="1"/>
    <col min="7427" max="7430" width="32.85546875" style="169" customWidth="1"/>
    <col min="7431" max="7680" width="9.140625" style="169"/>
    <col min="7681" max="7681" width="8.140625" style="169" customWidth="1"/>
    <col min="7682" max="7682" width="41" style="169" customWidth="1"/>
    <col min="7683" max="7686" width="32.85546875" style="169" customWidth="1"/>
    <col min="7687" max="7936" width="9.140625" style="169"/>
    <col min="7937" max="7937" width="8.140625" style="169" customWidth="1"/>
    <col min="7938" max="7938" width="41" style="169" customWidth="1"/>
    <col min="7939" max="7942" width="32.85546875" style="169" customWidth="1"/>
    <col min="7943" max="8192" width="9.140625" style="169"/>
    <col min="8193" max="8193" width="8.140625" style="169" customWidth="1"/>
    <col min="8194" max="8194" width="41" style="169" customWidth="1"/>
    <col min="8195" max="8198" width="32.85546875" style="169" customWidth="1"/>
    <col min="8199" max="8448" width="9.140625" style="169"/>
    <col min="8449" max="8449" width="8.140625" style="169" customWidth="1"/>
    <col min="8450" max="8450" width="41" style="169" customWidth="1"/>
    <col min="8451" max="8454" width="32.85546875" style="169" customWidth="1"/>
    <col min="8455" max="8704" width="9.140625" style="169"/>
    <col min="8705" max="8705" width="8.140625" style="169" customWidth="1"/>
    <col min="8706" max="8706" width="41" style="169" customWidth="1"/>
    <col min="8707" max="8710" width="32.85546875" style="169" customWidth="1"/>
    <col min="8711" max="8960" width="9.140625" style="169"/>
    <col min="8961" max="8961" width="8.140625" style="169" customWidth="1"/>
    <col min="8962" max="8962" width="41" style="169" customWidth="1"/>
    <col min="8963" max="8966" width="32.85546875" style="169" customWidth="1"/>
    <col min="8967" max="9216" width="9.140625" style="169"/>
    <col min="9217" max="9217" width="8.140625" style="169" customWidth="1"/>
    <col min="9218" max="9218" width="41" style="169" customWidth="1"/>
    <col min="9219" max="9222" width="32.85546875" style="169" customWidth="1"/>
    <col min="9223" max="9472" width="9.140625" style="169"/>
    <col min="9473" max="9473" width="8.140625" style="169" customWidth="1"/>
    <col min="9474" max="9474" width="41" style="169" customWidth="1"/>
    <col min="9475" max="9478" width="32.85546875" style="169" customWidth="1"/>
    <col min="9479" max="9728" width="9.140625" style="169"/>
    <col min="9729" max="9729" width="8.140625" style="169" customWidth="1"/>
    <col min="9730" max="9730" width="41" style="169" customWidth="1"/>
    <col min="9731" max="9734" width="32.85546875" style="169" customWidth="1"/>
    <col min="9735" max="9984" width="9.140625" style="169"/>
    <col min="9985" max="9985" width="8.140625" style="169" customWidth="1"/>
    <col min="9986" max="9986" width="41" style="169" customWidth="1"/>
    <col min="9987" max="9990" width="32.85546875" style="169" customWidth="1"/>
    <col min="9991" max="10240" width="9.140625" style="169"/>
    <col min="10241" max="10241" width="8.140625" style="169" customWidth="1"/>
    <col min="10242" max="10242" width="41" style="169" customWidth="1"/>
    <col min="10243" max="10246" width="32.85546875" style="169" customWidth="1"/>
    <col min="10247" max="10496" width="9.140625" style="169"/>
    <col min="10497" max="10497" width="8.140625" style="169" customWidth="1"/>
    <col min="10498" max="10498" width="41" style="169" customWidth="1"/>
    <col min="10499" max="10502" width="32.85546875" style="169" customWidth="1"/>
    <col min="10503" max="10752" width="9.140625" style="169"/>
    <col min="10753" max="10753" width="8.140625" style="169" customWidth="1"/>
    <col min="10754" max="10754" width="41" style="169" customWidth="1"/>
    <col min="10755" max="10758" width="32.85546875" style="169" customWidth="1"/>
    <col min="10759" max="11008" width="9.140625" style="169"/>
    <col min="11009" max="11009" width="8.140625" style="169" customWidth="1"/>
    <col min="11010" max="11010" width="41" style="169" customWidth="1"/>
    <col min="11011" max="11014" width="32.85546875" style="169" customWidth="1"/>
    <col min="11015" max="11264" width="9.140625" style="169"/>
    <col min="11265" max="11265" width="8.140625" style="169" customWidth="1"/>
    <col min="11266" max="11266" width="41" style="169" customWidth="1"/>
    <col min="11267" max="11270" width="32.85546875" style="169" customWidth="1"/>
    <col min="11271" max="11520" width="9.140625" style="169"/>
    <col min="11521" max="11521" width="8.140625" style="169" customWidth="1"/>
    <col min="11522" max="11522" width="41" style="169" customWidth="1"/>
    <col min="11523" max="11526" width="32.85546875" style="169" customWidth="1"/>
    <col min="11527" max="11776" width="9.140625" style="169"/>
    <col min="11777" max="11777" width="8.140625" style="169" customWidth="1"/>
    <col min="11778" max="11778" width="41" style="169" customWidth="1"/>
    <col min="11779" max="11782" width="32.85546875" style="169" customWidth="1"/>
    <col min="11783" max="12032" width="9.140625" style="169"/>
    <col min="12033" max="12033" width="8.140625" style="169" customWidth="1"/>
    <col min="12034" max="12034" width="41" style="169" customWidth="1"/>
    <col min="12035" max="12038" width="32.85546875" style="169" customWidth="1"/>
    <col min="12039" max="12288" width="9.140625" style="169"/>
    <col min="12289" max="12289" width="8.140625" style="169" customWidth="1"/>
    <col min="12290" max="12290" width="41" style="169" customWidth="1"/>
    <col min="12291" max="12294" width="32.85546875" style="169" customWidth="1"/>
    <col min="12295" max="12544" width="9.140625" style="169"/>
    <col min="12545" max="12545" width="8.140625" style="169" customWidth="1"/>
    <col min="12546" max="12546" width="41" style="169" customWidth="1"/>
    <col min="12547" max="12550" width="32.85546875" style="169" customWidth="1"/>
    <col min="12551" max="12800" width="9.140625" style="169"/>
    <col min="12801" max="12801" width="8.140625" style="169" customWidth="1"/>
    <col min="12802" max="12802" width="41" style="169" customWidth="1"/>
    <col min="12803" max="12806" width="32.85546875" style="169" customWidth="1"/>
    <col min="12807" max="13056" width="9.140625" style="169"/>
    <col min="13057" max="13057" width="8.140625" style="169" customWidth="1"/>
    <col min="13058" max="13058" width="41" style="169" customWidth="1"/>
    <col min="13059" max="13062" width="32.85546875" style="169" customWidth="1"/>
    <col min="13063" max="13312" width="9.140625" style="169"/>
    <col min="13313" max="13313" width="8.140625" style="169" customWidth="1"/>
    <col min="13314" max="13314" width="41" style="169" customWidth="1"/>
    <col min="13315" max="13318" width="32.85546875" style="169" customWidth="1"/>
    <col min="13319" max="13568" width="9.140625" style="169"/>
    <col min="13569" max="13569" width="8.140625" style="169" customWidth="1"/>
    <col min="13570" max="13570" width="41" style="169" customWidth="1"/>
    <col min="13571" max="13574" width="32.85546875" style="169" customWidth="1"/>
    <col min="13575" max="13824" width="9.140625" style="169"/>
    <col min="13825" max="13825" width="8.140625" style="169" customWidth="1"/>
    <col min="13826" max="13826" width="41" style="169" customWidth="1"/>
    <col min="13827" max="13830" width="32.85546875" style="169" customWidth="1"/>
    <col min="13831" max="14080" width="9.140625" style="169"/>
    <col min="14081" max="14081" width="8.140625" style="169" customWidth="1"/>
    <col min="14082" max="14082" width="41" style="169" customWidth="1"/>
    <col min="14083" max="14086" width="32.85546875" style="169" customWidth="1"/>
    <col min="14087" max="14336" width="9.140625" style="169"/>
    <col min="14337" max="14337" width="8.140625" style="169" customWidth="1"/>
    <col min="14338" max="14338" width="41" style="169" customWidth="1"/>
    <col min="14339" max="14342" width="32.85546875" style="169" customWidth="1"/>
    <col min="14343" max="14592" width="9.140625" style="169"/>
    <col min="14593" max="14593" width="8.140625" style="169" customWidth="1"/>
    <col min="14594" max="14594" width="41" style="169" customWidth="1"/>
    <col min="14595" max="14598" width="32.85546875" style="169" customWidth="1"/>
    <col min="14599" max="14848" width="9.140625" style="169"/>
    <col min="14849" max="14849" width="8.140625" style="169" customWidth="1"/>
    <col min="14850" max="14850" width="41" style="169" customWidth="1"/>
    <col min="14851" max="14854" width="32.85546875" style="169" customWidth="1"/>
    <col min="14855" max="15104" width="9.140625" style="169"/>
    <col min="15105" max="15105" width="8.140625" style="169" customWidth="1"/>
    <col min="15106" max="15106" width="41" style="169" customWidth="1"/>
    <col min="15107" max="15110" width="32.85546875" style="169" customWidth="1"/>
    <col min="15111" max="15360" width="9.140625" style="169"/>
    <col min="15361" max="15361" width="8.140625" style="169" customWidth="1"/>
    <col min="15362" max="15362" width="41" style="169" customWidth="1"/>
    <col min="15363" max="15366" width="32.85546875" style="169" customWidth="1"/>
    <col min="15367" max="15616" width="9.140625" style="169"/>
    <col min="15617" max="15617" width="8.140625" style="169" customWidth="1"/>
    <col min="15618" max="15618" width="41" style="169" customWidth="1"/>
    <col min="15619" max="15622" width="32.85546875" style="169" customWidth="1"/>
    <col min="15623" max="15872" width="9.140625" style="169"/>
    <col min="15873" max="15873" width="8.140625" style="169" customWidth="1"/>
    <col min="15874" max="15874" width="41" style="169" customWidth="1"/>
    <col min="15875" max="15878" width="32.85546875" style="169" customWidth="1"/>
    <col min="15879" max="16128" width="9.140625" style="169"/>
    <col min="16129" max="16129" width="8.140625" style="169" customWidth="1"/>
    <col min="16130" max="16130" width="41" style="169" customWidth="1"/>
    <col min="16131" max="16134" width="32.85546875" style="169" customWidth="1"/>
    <col min="16135" max="16384" width="9.140625" style="169"/>
  </cols>
  <sheetData>
    <row r="1" spans="1:6" s="170" customFormat="1" ht="38.25" customHeight="1" x14ac:dyDescent="0.25">
      <c r="A1" s="509" t="s">
        <v>862</v>
      </c>
      <c r="B1" s="510"/>
      <c r="C1" s="510"/>
      <c r="D1" s="510"/>
      <c r="E1" s="510"/>
      <c r="F1" s="511"/>
    </row>
    <row r="2" spans="1:6" s="170" customFormat="1" ht="152.44999999999999" customHeight="1" x14ac:dyDescent="0.25">
      <c r="A2" s="430"/>
      <c r="B2" s="433" t="s">
        <v>1</v>
      </c>
      <c r="C2" s="434" t="s">
        <v>689</v>
      </c>
      <c r="D2" s="434" t="s">
        <v>690</v>
      </c>
      <c r="E2" s="434" t="s">
        <v>691</v>
      </c>
      <c r="F2" s="434" t="s">
        <v>692</v>
      </c>
    </row>
    <row r="3" spans="1:6" x14ac:dyDescent="0.25">
      <c r="A3" s="430">
        <v>1</v>
      </c>
      <c r="B3" s="430">
        <v>2</v>
      </c>
      <c r="C3" s="430">
        <v>3</v>
      </c>
      <c r="D3" s="430">
        <v>4</v>
      </c>
      <c r="E3" s="430">
        <v>5</v>
      </c>
      <c r="F3" s="430">
        <v>6</v>
      </c>
    </row>
    <row r="4" spans="1:6" ht="31.5" x14ac:dyDescent="0.25">
      <c r="A4" s="431" t="s">
        <v>90</v>
      </c>
      <c r="B4" s="430" t="s">
        <v>848</v>
      </c>
      <c r="C4" s="432">
        <v>1009100</v>
      </c>
      <c r="D4" s="432">
        <v>1009100</v>
      </c>
      <c r="E4" s="432">
        <v>0</v>
      </c>
      <c r="F4" s="432">
        <v>0</v>
      </c>
    </row>
    <row r="5" spans="1:6" ht="31.5" x14ac:dyDescent="0.25">
      <c r="A5" s="431" t="s">
        <v>92</v>
      </c>
      <c r="B5" s="430" t="s">
        <v>849</v>
      </c>
      <c r="C5" s="432">
        <v>87632</v>
      </c>
      <c r="D5" s="432">
        <v>87632</v>
      </c>
      <c r="E5" s="432">
        <v>0</v>
      </c>
      <c r="F5" s="432">
        <v>0</v>
      </c>
    </row>
    <row r="6" spans="1:6" ht="47.25" x14ac:dyDescent="0.25">
      <c r="A6" s="431" t="s">
        <v>94</v>
      </c>
      <c r="B6" s="430" t="s">
        <v>850</v>
      </c>
      <c r="C6" s="432">
        <v>1885000</v>
      </c>
      <c r="D6" s="432">
        <v>1885000</v>
      </c>
      <c r="E6" s="432">
        <v>0</v>
      </c>
      <c r="F6" s="432">
        <v>0</v>
      </c>
    </row>
    <row r="7" spans="1:6" ht="47.25" x14ac:dyDescent="0.25">
      <c r="A7" s="431" t="s">
        <v>9</v>
      </c>
      <c r="B7" s="430" t="s">
        <v>851</v>
      </c>
      <c r="C7" s="432">
        <v>1800000</v>
      </c>
      <c r="D7" s="432">
        <v>1800000</v>
      </c>
      <c r="E7" s="432">
        <v>0</v>
      </c>
      <c r="F7" s="432">
        <v>0</v>
      </c>
    </row>
    <row r="8" spans="1:6" ht="47.25" x14ac:dyDescent="0.25">
      <c r="A8" s="433" t="s">
        <v>106</v>
      </c>
      <c r="B8" s="434" t="s">
        <v>852</v>
      </c>
      <c r="C8" s="435">
        <v>1800000</v>
      </c>
      <c r="D8" s="435">
        <v>1800000</v>
      </c>
      <c r="E8" s="435">
        <v>0</v>
      </c>
      <c r="F8" s="435">
        <v>0</v>
      </c>
    </row>
    <row r="9" spans="1:6" ht="47.25" x14ac:dyDescent="0.25">
      <c r="A9" s="431" t="s">
        <v>19</v>
      </c>
      <c r="B9" s="430" t="s">
        <v>853</v>
      </c>
      <c r="C9" s="432">
        <v>426720</v>
      </c>
      <c r="D9" s="432">
        <v>426720</v>
      </c>
      <c r="E9" s="432">
        <v>0</v>
      </c>
      <c r="F9" s="432">
        <v>0</v>
      </c>
    </row>
    <row r="10" spans="1:6" ht="47.25" x14ac:dyDescent="0.25">
      <c r="A10" s="433" t="s">
        <v>854</v>
      </c>
      <c r="B10" s="434" t="s">
        <v>855</v>
      </c>
      <c r="C10" s="435">
        <v>426720</v>
      </c>
      <c r="D10" s="435">
        <v>426720</v>
      </c>
      <c r="E10" s="435">
        <v>0</v>
      </c>
      <c r="F10" s="435">
        <v>0</v>
      </c>
    </row>
    <row r="11" spans="1:6" ht="31.5" x14ac:dyDescent="0.25">
      <c r="A11" s="431" t="s">
        <v>856</v>
      </c>
      <c r="B11" s="430" t="s">
        <v>857</v>
      </c>
      <c r="C11" s="432">
        <v>30000000</v>
      </c>
      <c r="D11" s="432">
        <v>0</v>
      </c>
      <c r="E11" s="432">
        <v>30000000</v>
      </c>
      <c r="F11" s="432">
        <v>0</v>
      </c>
    </row>
    <row r="12" spans="1:6" ht="63" x14ac:dyDescent="0.25">
      <c r="A12" s="431" t="s">
        <v>858</v>
      </c>
      <c r="B12" s="430" t="s">
        <v>859</v>
      </c>
      <c r="C12" s="432">
        <v>360000</v>
      </c>
      <c r="D12" s="432">
        <v>0</v>
      </c>
      <c r="E12" s="432">
        <v>360000</v>
      </c>
      <c r="F12" s="432">
        <v>0</v>
      </c>
    </row>
    <row r="13" spans="1:6" ht="31.5" x14ac:dyDescent="0.25">
      <c r="A13" s="433" t="s">
        <v>860</v>
      </c>
      <c r="B13" s="434" t="s">
        <v>861</v>
      </c>
      <c r="C13" s="435">
        <v>35568452</v>
      </c>
      <c r="D13" s="435">
        <v>5208452</v>
      </c>
      <c r="E13" s="435">
        <v>30360000</v>
      </c>
      <c r="F13" s="435">
        <v>0</v>
      </c>
    </row>
  </sheetData>
  <mergeCells count="1">
    <mergeCell ref="A1:F1"/>
  </mergeCells>
  <printOptions horizontalCentered="1"/>
  <pageMargins left="0.62992125984251968" right="0.55118110236220474" top="1.9291338582677167" bottom="0.74803149606299213" header="0.51181102362204722" footer="0.31496062992125984"/>
  <pageSetup paperSize="9" scale="83" orientation="portrait" r:id="rId1"/>
  <headerFooter>
    <oddHeader>&amp;L&amp;"Times New Roman,Normál"&amp;12Vászoly Község Önkormányzata&amp;C&amp;"Times New Roman,Normál"&amp;12 
19. melléklet
az önkormányzat 2018. évi költségvetési gazdálkodási beszámolójáról
szóló 4/2019. (V. 29.) önkormányzati rendeletéhez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"/>
  <sheetViews>
    <sheetView view="pageLayout" zoomScaleNormal="100" workbookViewId="0">
      <selection sqref="A1:K1"/>
    </sheetView>
  </sheetViews>
  <sheetFormatPr defaultRowHeight="15.75" x14ac:dyDescent="0.25"/>
  <cols>
    <col min="1" max="1" width="6.7109375" style="109" customWidth="1"/>
    <col min="2" max="2" width="38.7109375" style="109" customWidth="1"/>
    <col min="3" max="3" width="16.28515625" style="109" customWidth="1"/>
    <col min="4" max="4" width="14.85546875" style="109" customWidth="1"/>
    <col min="5" max="5" width="15" style="109" customWidth="1"/>
    <col min="6" max="6" width="14.28515625" style="109" customWidth="1"/>
    <col min="7" max="7" width="15.28515625" style="109" customWidth="1"/>
    <col min="8" max="8" width="22.140625" style="109" customWidth="1"/>
    <col min="9" max="9" width="17.28515625" style="109" customWidth="1"/>
    <col min="10" max="10" width="16.7109375" style="109" customWidth="1"/>
    <col min="11" max="11" width="18.5703125" style="109" customWidth="1"/>
    <col min="12" max="256" width="9.140625" style="109"/>
    <col min="257" max="257" width="8.140625" style="109" customWidth="1"/>
    <col min="258" max="258" width="41" style="109" customWidth="1"/>
    <col min="259" max="267" width="32.85546875" style="109" customWidth="1"/>
    <col min="268" max="512" width="9.140625" style="109"/>
    <col min="513" max="513" width="8.140625" style="109" customWidth="1"/>
    <col min="514" max="514" width="41" style="109" customWidth="1"/>
    <col min="515" max="523" width="32.85546875" style="109" customWidth="1"/>
    <col min="524" max="768" width="9.140625" style="109"/>
    <col min="769" max="769" width="8.140625" style="109" customWidth="1"/>
    <col min="770" max="770" width="41" style="109" customWidth="1"/>
    <col min="771" max="779" width="32.85546875" style="109" customWidth="1"/>
    <col min="780" max="1024" width="9.140625" style="109"/>
    <col min="1025" max="1025" width="8.140625" style="109" customWidth="1"/>
    <col min="1026" max="1026" width="41" style="109" customWidth="1"/>
    <col min="1027" max="1035" width="32.85546875" style="109" customWidth="1"/>
    <col min="1036" max="1280" width="9.140625" style="109"/>
    <col min="1281" max="1281" width="8.140625" style="109" customWidth="1"/>
    <col min="1282" max="1282" width="41" style="109" customWidth="1"/>
    <col min="1283" max="1291" width="32.85546875" style="109" customWidth="1"/>
    <col min="1292" max="1536" width="9.140625" style="109"/>
    <col min="1537" max="1537" width="8.140625" style="109" customWidth="1"/>
    <col min="1538" max="1538" width="41" style="109" customWidth="1"/>
    <col min="1539" max="1547" width="32.85546875" style="109" customWidth="1"/>
    <col min="1548" max="1792" width="9.140625" style="109"/>
    <col min="1793" max="1793" width="8.140625" style="109" customWidth="1"/>
    <col min="1794" max="1794" width="41" style="109" customWidth="1"/>
    <col min="1795" max="1803" width="32.85546875" style="109" customWidth="1"/>
    <col min="1804" max="2048" width="9.140625" style="109"/>
    <col min="2049" max="2049" width="8.140625" style="109" customWidth="1"/>
    <col min="2050" max="2050" width="41" style="109" customWidth="1"/>
    <col min="2051" max="2059" width="32.85546875" style="109" customWidth="1"/>
    <col min="2060" max="2304" width="9.140625" style="109"/>
    <col min="2305" max="2305" width="8.140625" style="109" customWidth="1"/>
    <col min="2306" max="2306" width="41" style="109" customWidth="1"/>
    <col min="2307" max="2315" width="32.85546875" style="109" customWidth="1"/>
    <col min="2316" max="2560" width="9.140625" style="109"/>
    <col min="2561" max="2561" width="8.140625" style="109" customWidth="1"/>
    <col min="2562" max="2562" width="41" style="109" customWidth="1"/>
    <col min="2563" max="2571" width="32.85546875" style="109" customWidth="1"/>
    <col min="2572" max="2816" width="9.140625" style="109"/>
    <col min="2817" max="2817" width="8.140625" style="109" customWidth="1"/>
    <col min="2818" max="2818" width="41" style="109" customWidth="1"/>
    <col min="2819" max="2827" width="32.85546875" style="109" customWidth="1"/>
    <col min="2828" max="3072" width="9.140625" style="109"/>
    <col min="3073" max="3073" width="8.140625" style="109" customWidth="1"/>
    <col min="3074" max="3074" width="41" style="109" customWidth="1"/>
    <col min="3075" max="3083" width="32.85546875" style="109" customWidth="1"/>
    <col min="3084" max="3328" width="9.140625" style="109"/>
    <col min="3329" max="3329" width="8.140625" style="109" customWidth="1"/>
    <col min="3330" max="3330" width="41" style="109" customWidth="1"/>
    <col min="3331" max="3339" width="32.85546875" style="109" customWidth="1"/>
    <col min="3340" max="3584" width="9.140625" style="109"/>
    <col min="3585" max="3585" width="8.140625" style="109" customWidth="1"/>
    <col min="3586" max="3586" width="41" style="109" customWidth="1"/>
    <col min="3587" max="3595" width="32.85546875" style="109" customWidth="1"/>
    <col min="3596" max="3840" width="9.140625" style="109"/>
    <col min="3841" max="3841" width="8.140625" style="109" customWidth="1"/>
    <col min="3842" max="3842" width="41" style="109" customWidth="1"/>
    <col min="3843" max="3851" width="32.85546875" style="109" customWidth="1"/>
    <col min="3852" max="4096" width="9.140625" style="109"/>
    <col min="4097" max="4097" width="8.140625" style="109" customWidth="1"/>
    <col min="4098" max="4098" width="41" style="109" customWidth="1"/>
    <col min="4099" max="4107" width="32.85546875" style="109" customWidth="1"/>
    <col min="4108" max="4352" width="9.140625" style="109"/>
    <col min="4353" max="4353" width="8.140625" style="109" customWidth="1"/>
    <col min="4354" max="4354" width="41" style="109" customWidth="1"/>
    <col min="4355" max="4363" width="32.85546875" style="109" customWidth="1"/>
    <col min="4364" max="4608" width="9.140625" style="109"/>
    <col min="4609" max="4609" width="8.140625" style="109" customWidth="1"/>
    <col min="4610" max="4610" width="41" style="109" customWidth="1"/>
    <col min="4611" max="4619" width="32.85546875" style="109" customWidth="1"/>
    <col min="4620" max="4864" width="9.140625" style="109"/>
    <col min="4865" max="4865" width="8.140625" style="109" customWidth="1"/>
    <col min="4866" max="4866" width="41" style="109" customWidth="1"/>
    <col min="4867" max="4875" width="32.85546875" style="109" customWidth="1"/>
    <col min="4876" max="5120" width="9.140625" style="109"/>
    <col min="5121" max="5121" width="8.140625" style="109" customWidth="1"/>
    <col min="5122" max="5122" width="41" style="109" customWidth="1"/>
    <col min="5123" max="5131" width="32.85546875" style="109" customWidth="1"/>
    <col min="5132" max="5376" width="9.140625" style="109"/>
    <col min="5377" max="5377" width="8.140625" style="109" customWidth="1"/>
    <col min="5378" max="5378" width="41" style="109" customWidth="1"/>
    <col min="5379" max="5387" width="32.85546875" style="109" customWidth="1"/>
    <col min="5388" max="5632" width="9.140625" style="109"/>
    <col min="5633" max="5633" width="8.140625" style="109" customWidth="1"/>
    <col min="5634" max="5634" width="41" style="109" customWidth="1"/>
    <col min="5635" max="5643" width="32.85546875" style="109" customWidth="1"/>
    <col min="5644" max="5888" width="9.140625" style="109"/>
    <col min="5889" max="5889" width="8.140625" style="109" customWidth="1"/>
    <col min="5890" max="5890" width="41" style="109" customWidth="1"/>
    <col min="5891" max="5899" width="32.85546875" style="109" customWidth="1"/>
    <col min="5900" max="6144" width="9.140625" style="109"/>
    <col min="6145" max="6145" width="8.140625" style="109" customWidth="1"/>
    <col min="6146" max="6146" width="41" style="109" customWidth="1"/>
    <col min="6147" max="6155" width="32.85546875" style="109" customWidth="1"/>
    <col min="6156" max="6400" width="9.140625" style="109"/>
    <col min="6401" max="6401" width="8.140625" style="109" customWidth="1"/>
    <col min="6402" max="6402" width="41" style="109" customWidth="1"/>
    <col min="6403" max="6411" width="32.85546875" style="109" customWidth="1"/>
    <col min="6412" max="6656" width="9.140625" style="109"/>
    <col min="6657" max="6657" width="8.140625" style="109" customWidth="1"/>
    <col min="6658" max="6658" width="41" style="109" customWidth="1"/>
    <col min="6659" max="6667" width="32.85546875" style="109" customWidth="1"/>
    <col min="6668" max="6912" width="9.140625" style="109"/>
    <col min="6913" max="6913" width="8.140625" style="109" customWidth="1"/>
    <col min="6914" max="6914" width="41" style="109" customWidth="1"/>
    <col min="6915" max="6923" width="32.85546875" style="109" customWidth="1"/>
    <col min="6924" max="7168" width="9.140625" style="109"/>
    <col min="7169" max="7169" width="8.140625" style="109" customWidth="1"/>
    <col min="7170" max="7170" width="41" style="109" customWidth="1"/>
    <col min="7171" max="7179" width="32.85546875" style="109" customWidth="1"/>
    <col min="7180" max="7424" width="9.140625" style="109"/>
    <col min="7425" max="7425" width="8.140625" style="109" customWidth="1"/>
    <col min="7426" max="7426" width="41" style="109" customWidth="1"/>
    <col min="7427" max="7435" width="32.85546875" style="109" customWidth="1"/>
    <col min="7436" max="7680" width="9.140625" style="109"/>
    <col min="7681" max="7681" width="8.140625" style="109" customWidth="1"/>
    <col min="7682" max="7682" width="41" style="109" customWidth="1"/>
    <col min="7683" max="7691" width="32.85546875" style="109" customWidth="1"/>
    <col min="7692" max="7936" width="9.140625" style="109"/>
    <col min="7937" max="7937" width="8.140625" style="109" customWidth="1"/>
    <col min="7938" max="7938" width="41" style="109" customWidth="1"/>
    <col min="7939" max="7947" width="32.85546875" style="109" customWidth="1"/>
    <col min="7948" max="8192" width="9.140625" style="109"/>
    <col min="8193" max="8193" width="8.140625" style="109" customWidth="1"/>
    <col min="8194" max="8194" width="41" style="109" customWidth="1"/>
    <col min="8195" max="8203" width="32.85546875" style="109" customWidth="1"/>
    <col min="8204" max="8448" width="9.140625" style="109"/>
    <col min="8449" max="8449" width="8.140625" style="109" customWidth="1"/>
    <col min="8450" max="8450" width="41" style="109" customWidth="1"/>
    <col min="8451" max="8459" width="32.85546875" style="109" customWidth="1"/>
    <col min="8460" max="8704" width="9.140625" style="109"/>
    <col min="8705" max="8705" width="8.140625" style="109" customWidth="1"/>
    <col min="8706" max="8706" width="41" style="109" customWidth="1"/>
    <col min="8707" max="8715" width="32.85546875" style="109" customWidth="1"/>
    <col min="8716" max="8960" width="9.140625" style="109"/>
    <col min="8961" max="8961" width="8.140625" style="109" customWidth="1"/>
    <col min="8962" max="8962" width="41" style="109" customWidth="1"/>
    <col min="8963" max="8971" width="32.85546875" style="109" customWidth="1"/>
    <col min="8972" max="9216" width="9.140625" style="109"/>
    <col min="9217" max="9217" width="8.140625" style="109" customWidth="1"/>
    <col min="9218" max="9218" width="41" style="109" customWidth="1"/>
    <col min="9219" max="9227" width="32.85546875" style="109" customWidth="1"/>
    <col min="9228" max="9472" width="9.140625" style="109"/>
    <col min="9473" max="9473" width="8.140625" style="109" customWidth="1"/>
    <col min="9474" max="9474" width="41" style="109" customWidth="1"/>
    <col min="9475" max="9483" width="32.85546875" style="109" customWidth="1"/>
    <col min="9484" max="9728" width="9.140625" style="109"/>
    <col min="9729" max="9729" width="8.140625" style="109" customWidth="1"/>
    <col min="9730" max="9730" width="41" style="109" customWidth="1"/>
    <col min="9731" max="9739" width="32.85546875" style="109" customWidth="1"/>
    <col min="9740" max="9984" width="9.140625" style="109"/>
    <col min="9985" max="9985" width="8.140625" style="109" customWidth="1"/>
    <col min="9986" max="9986" width="41" style="109" customWidth="1"/>
    <col min="9987" max="9995" width="32.85546875" style="109" customWidth="1"/>
    <col min="9996" max="10240" width="9.140625" style="109"/>
    <col min="10241" max="10241" width="8.140625" style="109" customWidth="1"/>
    <col min="10242" max="10242" width="41" style="109" customWidth="1"/>
    <col min="10243" max="10251" width="32.85546875" style="109" customWidth="1"/>
    <col min="10252" max="10496" width="9.140625" style="109"/>
    <col min="10497" max="10497" width="8.140625" style="109" customWidth="1"/>
    <col min="10498" max="10498" width="41" style="109" customWidth="1"/>
    <col min="10499" max="10507" width="32.85546875" style="109" customWidth="1"/>
    <col min="10508" max="10752" width="9.140625" style="109"/>
    <col min="10753" max="10753" width="8.140625" style="109" customWidth="1"/>
    <col min="10754" max="10754" width="41" style="109" customWidth="1"/>
    <col min="10755" max="10763" width="32.85546875" style="109" customWidth="1"/>
    <col min="10764" max="11008" width="9.140625" style="109"/>
    <col min="11009" max="11009" width="8.140625" style="109" customWidth="1"/>
    <col min="11010" max="11010" width="41" style="109" customWidth="1"/>
    <col min="11011" max="11019" width="32.85546875" style="109" customWidth="1"/>
    <col min="11020" max="11264" width="9.140625" style="109"/>
    <col min="11265" max="11265" width="8.140625" style="109" customWidth="1"/>
    <col min="11266" max="11266" width="41" style="109" customWidth="1"/>
    <col min="11267" max="11275" width="32.85546875" style="109" customWidth="1"/>
    <col min="11276" max="11520" width="9.140625" style="109"/>
    <col min="11521" max="11521" width="8.140625" style="109" customWidth="1"/>
    <col min="11522" max="11522" width="41" style="109" customWidth="1"/>
    <col min="11523" max="11531" width="32.85546875" style="109" customWidth="1"/>
    <col min="11532" max="11776" width="9.140625" style="109"/>
    <col min="11777" max="11777" width="8.140625" style="109" customWidth="1"/>
    <col min="11778" max="11778" width="41" style="109" customWidth="1"/>
    <col min="11779" max="11787" width="32.85546875" style="109" customWidth="1"/>
    <col min="11788" max="12032" width="9.140625" style="109"/>
    <col min="12033" max="12033" width="8.140625" style="109" customWidth="1"/>
    <col min="12034" max="12034" width="41" style="109" customWidth="1"/>
    <col min="12035" max="12043" width="32.85546875" style="109" customWidth="1"/>
    <col min="12044" max="12288" width="9.140625" style="109"/>
    <col min="12289" max="12289" width="8.140625" style="109" customWidth="1"/>
    <col min="12290" max="12290" width="41" style="109" customWidth="1"/>
    <col min="12291" max="12299" width="32.85546875" style="109" customWidth="1"/>
    <col min="12300" max="12544" width="9.140625" style="109"/>
    <col min="12545" max="12545" width="8.140625" style="109" customWidth="1"/>
    <col min="12546" max="12546" width="41" style="109" customWidth="1"/>
    <col min="12547" max="12555" width="32.85546875" style="109" customWidth="1"/>
    <col min="12556" max="12800" width="9.140625" style="109"/>
    <col min="12801" max="12801" width="8.140625" style="109" customWidth="1"/>
    <col min="12802" max="12802" width="41" style="109" customWidth="1"/>
    <col min="12803" max="12811" width="32.85546875" style="109" customWidth="1"/>
    <col min="12812" max="13056" width="9.140625" style="109"/>
    <col min="13057" max="13057" width="8.140625" style="109" customWidth="1"/>
    <col min="13058" max="13058" width="41" style="109" customWidth="1"/>
    <col min="13059" max="13067" width="32.85546875" style="109" customWidth="1"/>
    <col min="13068" max="13312" width="9.140625" style="109"/>
    <col min="13313" max="13313" width="8.140625" style="109" customWidth="1"/>
    <col min="13314" max="13314" width="41" style="109" customWidth="1"/>
    <col min="13315" max="13323" width="32.85546875" style="109" customWidth="1"/>
    <col min="13324" max="13568" width="9.140625" style="109"/>
    <col min="13569" max="13569" width="8.140625" style="109" customWidth="1"/>
    <col min="13570" max="13570" width="41" style="109" customWidth="1"/>
    <col min="13571" max="13579" width="32.85546875" style="109" customWidth="1"/>
    <col min="13580" max="13824" width="9.140625" style="109"/>
    <col min="13825" max="13825" width="8.140625" style="109" customWidth="1"/>
    <col min="13826" max="13826" width="41" style="109" customWidth="1"/>
    <col min="13827" max="13835" width="32.85546875" style="109" customWidth="1"/>
    <col min="13836" max="14080" width="9.140625" style="109"/>
    <col min="14081" max="14081" width="8.140625" style="109" customWidth="1"/>
    <col min="14082" max="14082" width="41" style="109" customWidth="1"/>
    <col min="14083" max="14091" width="32.85546875" style="109" customWidth="1"/>
    <col min="14092" max="14336" width="9.140625" style="109"/>
    <col min="14337" max="14337" width="8.140625" style="109" customWidth="1"/>
    <col min="14338" max="14338" width="41" style="109" customWidth="1"/>
    <col min="14339" max="14347" width="32.85546875" style="109" customWidth="1"/>
    <col min="14348" max="14592" width="9.140625" style="109"/>
    <col min="14593" max="14593" width="8.140625" style="109" customWidth="1"/>
    <col min="14594" max="14594" width="41" style="109" customWidth="1"/>
    <col min="14595" max="14603" width="32.85546875" style="109" customWidth="1"/>
    <col min="14604" max="14848" width="9.140625" style="109"/>
    <col min="14849" max="14849" width="8.140625" style="109" customWidth="1"/>
    <col min="14850" max="14850" width="41" style="109" customWidth="1"/>
    <col min="14851" max="14859" width="32.85546875" style="109" customWidth="1"/>
    <col min="14860" max="15104" width="9.140625" style="109"/>
    <col min="15105" max="15105" width="8.140625" style="109" customWidth="1"/>
    <col min="15106" max="15106" width="41" style="109" customWidth="1"/>
    <col min="15107" max="15115" width="32.85546875" style="109" customWidth="1"/>
    <col min="15116" max="15360" width="9.140625" style="109"/>
    <col min="15361" max="15361" width="8.140625" style="109" customWidth="1"/>
    <col min="15362" max="15362" width="41" style="109" customWidth="1"/>
    <col min="15363" max="15371" width="32.85546875" style="109" customWidth="1"/>
    <col min="15372" max="15616" width="9.140625" style="109"/>
    <col min="15617" max="15617" width="8.140625" style="109" customWidth="1"/>
    <col min="15618" max="15618" width="41" style="109" customWidth="1"/>
    <col min="15619" max="15627" width="32.85546875" style="109" customWidth="1"/>
    <col min="15628" max="15872" width="9.140625" style="109"/>
    <col min="15873" max="15873" width="8.140625" style="109" customWidth="1"/>
    <col min="15874" max="15874" width="41" style="109" customWidth="1"/>
    <col min="15875" max="15883" width="32.85546875" style="109" customWidth="1"/>
    <col min="15884" max="16128" width="9.140625" style="109"/>
    <col min="16129" max="16129" width="8.140625" style="109" customWidth="1"/>
    <col min="16130" max="16130" width="41" style="109" customWidth="1"/>
    <col min="16131" max="16139" width="32.85546875" style="109" customWidth="1"/>
    <col min="16140" max="16384" width="9.140625" style="109"/>
  </cols>
  <sheetData>
    <row r="1" spans="1:11" ht="37.5" customHeight="1" x14ac:dyDescent="0.25">
      <c r="A1" s="512" t="s">
        <v>863</v>
      </c>
      <c r="B1" s="512"/>
      <c r="C1" s="512"/>
      <c r="D1" s="512"/>
      <c r="E1" s="512"/>
      <c r="F1" s="512"/>
      <c r="G1" s="512"/>
      <c r="H1" s="512"/>
      <c r="I1" s="512"/>
      <c r="J1" s="512"/>
      <c r="K1" s="512"/>
    </row>
    <row r="2" spans="1:11" ht="107.25" customHeight="1" x14ac:dyDescent="0.25">
      <c r="A2" s="433"/>
      <c r="B2" s="433" t="s">
        <v>1</v>
      </c>
      <c r="C2" s="435" t="s">
        <v>693</v>
      </c>
      <c r="D2" s="435" t="s">
        <v>694</v>
      </c>
      <c r="E2" s="435" t="s">
        <v>864</v>
      </c>
      <c r="F2" s="435" t="s">
        <v>695</v>
      </c>
      <c r="G2" s="435" t="s">
        <v>696</v>
      </c>
      <c r="H2" s="435" t="s">
        <v>697</v>
      </c>
      <c r="I2" s="435" t="s">
        <v>698</v>
      </c>
      <c r="J2" s="435" t="s">
        <v>699</v>
      </c>
      <c r="K2" s="435" t="s">
        <v>700</v>
      </c>
    </row>
    <row r="3" spans="1:11" x14ac:dyDescent="0.25">
      <c r="A3" s="430">
        <v>1</v>
      </c>
      <c r="B3" s="430">
        <v>2</v>
      </c>
      <c r="C3" s="436">
        <v>3</v>
      </c>
      <c r="D3" s="436">
        <v>4</v>
      </c>
      <c r="E3" s="436">
        <v>5</v>
      </c>
      <c r="F3" s="436">
        <v>6</v>
      </c>
      <c r="G3" s="436">
        <v>7</v>
      </c>
      <c r="H3" s="436">
        <v>8</v>
      </c>
      <c r="I3" s="436">
        <v>9</v>
      </c>
      <c r="J3" s="436">
        <v>10</v>
      </c>
      <c r="K3" s="436">
        <v>11</v>
      </c>
    </row>
    <row r="4" spans="1:11" ht="46.5" customHeight="1" x14ac:dyDescent="0.25">
      <c r="A4" s="431" t="s">
        <v>88</v>
      </c>
      <c r="B4" s="430" t="s">
        <v>865</v>
      </c>
      <c r="C4" s="432">
        <v>12993510</v>
      </c>
      <c r="D4" s="432">
        <v>0</v>
      </c>
      <c r="E4" s="432">
        <v>0</v>
      </c>
      <c r="F4" s="432">
        <v>12993510</v>
      </c>
      <c r="G4" s="432">
        <v>0</v>
      </c>
      <c r="H4" s="432">
        <v>30167283</v>
      </c>
      <c r="I4" s="432">
        <v>12993510</v>
      </c>
      <c r="J4" s="432">
        <v>0</v>
      </c>
      <c r="K4" s="432">
        <v>0</v>
      </c>
    </row>
    <row r="5" spans="1:11" ht="40.5" customHeight="1" x14ac:dyDescent="0.25">
      <c r="A5" s="431" t="s">
        <v>92</v>
      </c>
      <c r="B5" s="430" t="s">
        <v>866</v>
      </c>
      <c r="C5" s="432">
        <v>0</v>
      </c>
      <c r="D5" s="432">
        <v>0</v>
      </c>
      <c r="E5" s="432">
        <v>0</v>
      </c>
      <c r="F5" s="432">
        <v>0</v>
      </c>
      <c r="G5" s="432">
        <v>0</v>
      </c>
      <c r="H5" s="432">
        <v>5143738</v>
      </c>
      <c r="I5" s="432">
        <v>0</v>
      </c>
      <c r="J5" s="432">
        <v>0</v>
      </c>
      <c r="K5" s="432">
        <v>0</v>
      </c>
    </row>
    <row r="6" spans="1:11" ht="112.7" customHeight="1" x14ac:dyDescent="0.25">
      <c r="A6" s="431" t="s">
        <v>7</v>
      </c>
      <c r="B6" s="430" t="s">
        <v>867</v>
      </c>
      <c r="C6" s="432">
        <v>3100000</v>
      </c>
      <c r="D6" s="432">
        <v>0</v>
      </c>
      <c r="E6" s="432">
        <v>0</v>
      </c>
      <c r="F6" s="432">
        <v>3100000</v>
      </c>
      <c r="G6" s="432">
        <v>0</v>
      </c>
      <c r="H6" s="432">
        <v>4430089</v>
      </c>
      <c r="I6" s="432">
        <v>3100000</v>
      </c>
      <c r="J6" s="432">
        <v>0</v>
      </c>
      <c r="K6" s="432">
        <v>0</v>
      </c>
    </row>
    <row r="7" spans="1:11" x14ac:dyDescent="0.25">
      <c r="A7" s="433" t="s">
        <v>13</v>
      </c>
      <c r="B7" s="434" t="s">
        <v>868</v>
      </c>
      <c r="C7" s="435">
        <v>16093510</v>
      </c>
      <c r="D7" s="435">
        <v>0</v>
      </c>
      <c r="E7" s="435">
        <v>0</v>
      </c>
      <c r="F7" s="435">
        <v>16093510</v>
      </c>
      <c r="G7" s="435">
        <v>0</v>
      </c>
      <c r="H7" s="435">
        <v>39741110</v>
      </c>
      <c r="I7" s="435">
        <v>16093510</v>
      </c>
      <c r="J7" s="435">
        <v>0</v>
      </c>
      <c r="K7" s="435">
        <v>0</v>
      </c>
    </row>
  </sheetData>
  <mergeCells count="1">
    <mergeCell ref="A1:K1"/>
  </mergeCells>
  <pageMargins left="0.70866141732283472" right="0.70866141732283472" top="1.3385826771653544" bottom="0.74803149606299213" header="0.51181102362204722" footer="0.31496062992125984"/>
  <pageSetup paperSize="9" scale="65" orientation="landscape" r:id="rId1"/>
  <headerFooter>
    <oddHeader>&amp;L&amp;"Times New Roman,Normál"&amp;12Vászoly Község 
Önkormányzata &amp;C&amp;"Times New Roman,Normál"&amp;12 20. melléklet
az önkormányzat 2018. évi költségvetési gazdálkodási beszámolójáról szóló 4/2019. (V. 29.) önkormányzati rendeletéhez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"/>
  <sheetViews>
    <sheetView view="pageLayout" zoomScaleNormal="100" workbookViewId="0">
      <selection sqref="A1:J1"/>
    </sheetView>
  </sheetViews>
  <sheetFormatPr defaultRowHeight="15.75" x14ac:dyDescent="0.25"/>
  <cols>
    <col min="1" max="1" width="8.140625" style="169" customWidth="1"/>
    <col min="2" max="2" width="26.5703125" style="169" customWidth="1"/>
    <col min="3" max="3" width="13.85546875" style="169" customWidth="1"/>
    <col min="4" max="4" width="13.5703125" style="169" customWidth="1"/>
    <col min="5" max="5" width="11.28515625" style="169" customWidth="1"/>
    <col min="6" max="6" width="12.5703125" style="169" customWidth="1"/>
    <col min="7" max="7" width="10.85546875" style="169" customWidth="1"/>
    <col min="8" max="8" width="15.140625" style="169" customWidth="1"/>
    <col min="9" max="9" width="14.42578125" style="169" customWidth="1"/>
    <col min="10" max="10" width="13.7109375" style="169" customWidth="1"/>
    <col min="11" max="256" width="9.140625" style="169"/>
    <col min="257" max="257" width="8.140625" style="169" customWidth="1"/>
    <col min="258" max="258" width="41" style="169" customWidth="1"/>
    <col min="259" max="266" width="32.85546875" style="169" customWidth="1"/>
    <col min="267" max="512" width="9.140625" style="169"/>
    <col min="513" max="513" width="8.140625" style="169" customWidth="1"/>
    <col min="514" max="514" width="41" style="169" customWidth="1"/>
    <col min="515" max="522" width="32.85546875" style="169" customWidth="1"/>
    <col min="523" max="768" width="9.140625" style="169"/>
    <col min="769" max="769" width="8.140625" style="169" customWidth="1"/>
    <col min="770" max="770" width="41" style="169" customWidth="1"/>
    <col min="771" max="778" width="32.85546875" style="169" customWidth="1"/>
    <col min="779" max="1024" width="9.140625" style="169"/>
    <col min="1025" max="1025" width="8.140625" style="169" customWidth="1"/>
    <col min="1026" max="1026" width="41" style="169" customWidth="1"/>
    <col min="1027" max="1034" width="32.85546875" style="169" customWidth="1"/>
    <col min="1035" max="1280" width="9.140625" style="169"/>
    <col min="1281" max="1281" width="8.140625" style="169" customWidth="1"/>
    <col min="1282" max="1282" width="41" style="169" customWidth="1"/>
    <col min="1283" max="1290" width="32.85546875" style="169" customWidth="1"/>
    <col min="1291" max="1536" width="9.140625" style="169"/>
    <col min="1537" max="1537" width="8.140625" style="169" customWidth="1"/>
    <col min="1538" max="1538" width="41" style="169" customWidth="1"/>
    <col min="1539" max="1546" width="32.85546875" style="169" customWidth="1"/>
    <col min="1547" max="1792" width="9.140625" style="169"/>
    <col min="1793" max="1793" width="8.140625" style="169" customWidth="1"/>
    <col min="1794" max="1794" width="41" style="169" customWidth="1"/>
    <col min="1795" max="1802" width="32.85546875" style="169" customWidth="1"/>
    <col min="1803" max="2048" width="9.140625" style="169"/>
    <col min="2049" max="2049" width="8.140625" style="169" customWidth="1"/>
    <col min="2050" max="2050" width="41" style="169" customWidth="1"/>
    <col min="2051" max="2058" width="32.85546875" style="169" customWidth="1"/>
    <col min="2059" max="2304" width="9.140625" style="169"/>
    <col min="2305" max="2305" width="8.140625" style="169" customWidth="1"/>
    <col min="2306" max="2306" width="41" style="169" customWidth="1"/>
    <col min="2307" max="2314" width="32.85546875" style="169" customWidth="1"/>
    <col min="2315" max="2560" width="9.140625" style="169"/>
    <col min="2561" max="2561" width="8.140625" style="169" customWidth="1"/>
    <col min="2562" max="2562" width="41" style="169" customWidth="1"/>
    <col min="2563" max="2570" width="32.85546875" style="169" customWidth="1"/>
    <col min="2571" max="2816" width="9.140625" style="169"/>
    <col min="2817" max="2817" width="8.140625" style="169" customWidth="1"/>
    <col min="2818" max="2818" width="41" style="169" customWidth="1"/>
    <col min="2819" max="2826" width="32.85546875" style="169" customWidth="1"/>
    <col min="2827" max="3072" width="9.140625" style="169"/>
    <col min="3073" max="3073" width="8.140625" style="169" customWidth="1"/>
    <col min="3074" max="3074" width="41" style="169" customWidth="1"/>
    <col min="3075" max="3082" width="32.85546875" style="169" customWidth="1"/>
    <col min="3083" max="3328" width="9.140625" style="169"/>
    <col min="3329" max="3329" width="8.140625" style="169" customWidth="1"/>
    <col min="3330" max="3330" width="41" style="169" customWidth="1"/>
    <col min="3331" max="3338" width="32.85546875" style="169" customWidth="1"/>
    <col min="3339" max="3584" width="9.140625" style="169"/>
    <col min="3585" max="3585" width="8.140625" style="169" customWidth="1"/>
    <col min="3586" max="3586" width="41" style="169" customWidth="1"/>
    <col min="3587" max="3594" width="32.85546875" style="169" customWidth="1"/>
    <col min="3595" max="3840" width="9.140625" style="169"/>
    <col min="3841" max="3841" width="8.140625" style="169" customWidth="1"/>
    <col min="3842" max="3842" width="41" style="169" customWidth="1"/>
    <col min="3843" max="3850" width="32.85546875" style="169" customWidth="1"/>
    <col min="3851" max="4096" width="9.140625" style="169"/>
    <col min="4097" max="4097" width="8.140625" style="169" customWidth="1"/>
    <col min="4098" max="4098" width="41" style="169" customWidth="1"/>
    <col min="4099" max="4106" width="32.85546875" style="169" customWidth="1"/>
    <col min="4107" max="4352" width="9.140625" style="169"/>
    <col min="4353" max="4353" width="8.140625" style="169" customWidth="1"/>
    <col min="4354" max="4354" width="41" style="169" customWidth="1"/>
    <col min="4355" max="4362" width="32.85546875" style="169" customWidth="1"/>
    <col min="4363" max="4608" width="9.140625" style="169"/>
    <col min="4609" max="4609" width="8.140625" style="169" customWidth="1"/>
    <col min="4610" max="4610" width="41" style="169" customWidth="1"/>
    <col min="4611" max="4618" width="32.85546875" style="169" customWidth="1"/>
    <col min="4619" max="4864" width="9.140625" style="169"/>
    <col min="4865" max="4865" width="8.140625" style="169" customWidth="1"/>
    <col min="4866" max="4866" width="41" style="169" customWidth="1"/>
    <col min="4867" max="4874" width="32.85546875" style="169" customWidth="1"/>
    <col min="4875" max="5120" width="9.140625" style="169"/>
    <col min="5121" max="5121" width="8.140625" style="169" customWidth="1"/>
    <col min="5122" max="5122" width="41" style="169" customWidth="1"/>
    <col min="5123" max="5130" width="32.85546875" style="169" customWidth="1"/>
    <col min="5131" max="5376" width="9.140625" style="169"/>
    <col min="5377" max="5377" width="8.140625" style="169" customWidth="1"/>
    <col min="5378" max="5378" width="41" style="169" customWidth="1"/>
    <col min="5379" max="5386" width="32.85546875" style="169" customWidth="1"/>
    <col min="5387" max="5632" width="9.140625" style="169"/>
    <col min="5633" max="5633" width="8.140625" style="169" customWidth="1"/>
    <col min="5634" max="5634" width="41" style="169" customWidth="1"/>
    <col min="5635" max="5642" width="32.85546875" style="169" customWidth="1"/>
    <col min="5643" max="5888" width="9.140625" style="169"/>
    <col min="5889" max="5889" width="8.140625" style="169" customWidth="1"/>
    <col min="5890" max="5890" width="41" style="169" customWidth="1"/>
    <col min="5891" max="5898" width="32.85546875" style="169" customWidth="1"/>
    <col min="5899" max="6144" width="9.140625" style="169"/>
    <col min="6145" max="6145" width="8.140625" style="169" customWidth="1"/>
    <col min="6146" max="6146" width="41" style="169" customWidth="1"/>
    <col min="6147" max="6154" width="32.85546875" style="169" customWidth="1"/>
    <col min="6155" max="6400" width="9.140625" style="169"/>
    <col min="6401" max="6401" width="8.140625" style="169" customWidth="1"/>
    <col min="6402" max="6402" width="41" style="169" customWidth="1"/>
    <col min="6403" max="6410" width="32.85546875" style="169" customWidth="1"/>
    <col min="6411" max="6656" width="9.140625" style="169"/>
    <col min="6657" max="6657" width="8.140625" style="169" customWidth="1"/>
    <col min="6658" max="6658" width="41" style="169" customWidth="1"/>
    <col min="6659" max="6666" width="32.85546875" style="169" customWidth="1"/>
    <col min="6667" max="6912" width="9.140625" style="169"/>
    <col min="6913" max="6913" width="8.140625" style="169" customWidth="1"/>
    <col min="6914" max="6914" width="41" style="169" customWidth="1"/>
    <col min="6915" max="6922" width="32.85546875" style="169" customWidth="1"/>
    <col min="6923" max="7168" width="9.140625" style="169"/>
    <col min="7169" max="7169" width="8.140625" style="169" customWidth="1"/>
    <col min="7170" max="7170" width="41" style="169" customWidth="1"/>
    <col min="7171" max="7178" width="32.85546875" style="169" customWidth="1"/>
    <col min="7179" max="7424" width="9.140625" style="169"/>
    <col min="7425" max="7425" width="8.140625" style="169" customWidth="1"/>
    <col min="7426" max="7426" width="41" style="169" customWidth="1"/>
    <col min="7427" max="7434" width="32.85546875" style="169" customWidth="1"/>
    <col min="7435" max="7680" width="9.140625" style="169"/>
    <col min="7681" max="7681" width="8.140625" style="169" customWidth="1"/>
    <col min="7682" max="7682" width="41" style="169" customWidth="1"/>
    <col min="7683" max="7690" width="32.85546875" style="169" customWidth="1"/>
    <col min="7691" max="7936" width="9.140625" style="169"/>
    <col min="7937" max="7937" width="8.140625" style="169" customWidth="1"/>
    <col min="7938" max="7938" width="41" style="169" customWidth="1"/>
    <col min="7939" max="7946" width="32.85546875" style="169" customWidth="1"/>
    <col min="7947" max="8192" width="9.140625" style="169"/>
    <col min="8193" max="8193" width="8.140625" style="169" customWidth="1"/>
    <col min="8194" max="8194" width="41" style="169" customWidth="1"/>
    <col min="8195" max="8202" width="32.85546875" style="169" customWidth="1"/>
    <col min="8203" max="8448" width="9.140625" style="169"/>
    <col min="8449" max="8449" width="8.140625" style="169" customWidth="1"/>
    <col min="8450" max="8450" width="41" style="169" customWidth="1"/>
    <col min="8451" max="8458" width="32.85546875" style="169" customWidth="1"/>
    <col min="8459" max="8704" width="9.140625" style="169"/>
    <col min="8705" max="8705" width="8.140625" style="169" customWidth="1"/>
    <col min="8706" max="8706" width="41" style="169" customWidth="1"/>
    <col min="8707" max="8714" width="32.85546875" style="169" customWidth="1"/>
    <col min="8715" max="8960" width="9.140625" style="169"/>
    <col min="8961" max="8961" width="8.140625" style="169" customWidth="1"/>
    <col min="8962" max="8962" width="41" style="169" customWidth="1"/>
    <col min="8963" max="8970" width="32.85546875" style="169" customWidth="1"/>
    <col min="8971" max="9216" width="9.140625" style="169"/>
    <col min="9217" max="9217" width="8.140625" style="169" customWidth="1"/>
    <col min="9218" max="9218" width="41" style="169" customWidth="1"/>
    <col min="9219" max="9226" width="32.85546875" style="169" customWidth="1"/>
    <col min="9227" max="9472" width="9.140625" style="169"/>
    <col min="9473" max="9473" width="8.140625" style="169" customWidth="1"/>
    <col min="9474" max="9474" width="41" style="169" customWidth="1"/>
    <col min="9475" max="9482" width="32.85546875" style="169" customWidth="1"/>
    <col min="9483" max="9728" width="9.140625" style="169"/>
    <col min="9729" max="9729" width="8.140625" style="169" customWidth="1"/>
    <col min="9730" max="9730" width="41" style="169" customWidth="1"/>
    <col min="9731" max="9738" width="32.85546875" style="169" customWidth="1"/>
    <col min="9739" max="9984" width="9.140625" style="169"/>
    <col min="9985" max="9985" width="8.140625" style="169" customWidth="1"/>
    <col min="9986" max="9986" width="41" style="169" customWidth="1"/>
    <col min="9987" max="9994" width="32.85546875" style="169" customWidth="1"/>
    <col min="9995" max="10240" width="9.140625" style="169"/>
    <col min="10241" max="10241" width="8.140625" style="169" customWidth="1"/>
    <col min="10242" max="10242" width="41" style="169" customWidth="1"/>
    <col min="10243" max="10250" width="32.85546875" style="169" customWidth="1"/>
    <col min="10251" max="10496" width="9.140625" style="169"/>
    <col min="10497" max="10497" width="8.140625" style="169" customWidth="1"/>
    <col min="10498" max="10498" width="41" style="169" customWidth="1"/>
    <col min="10499" max="10506" width="32.85546875" style="169" customWidth="1"/>
    <col min="10507" max="10752" width="9.140625" style="169"/>
    <col min="10753" max="10753" width="8.140625" style="169" customWidth="1"/>
    <col min="10754" max="10754" width="41" style="169" customWidth="1"/>
    <col min="10755" max="10762" width="32.85546875" style="169" customWidth="1"/>
    <col min="10763" max="11008" width="9.140625" style="169"/>
    <col min="11009" max="11009" width="8.140625" style="169" customWidth="1"/>
    <col min="11010" max="11010" width="41" style="169" customWidth="1"/>
    <col min="11011" max="11018" width="32.85546875" style="169" customWidth="1"/>
    <col min="11019" max="11264" width="9.140625" style="169"/>
    <col min="11265" max="11265" width="8.140625" style="169" customWidth="1"/>
    <col min="11266" max="11266" width="41" style="169" customWidth="1"/>
    <col min="11267" max="11274" width="32.85546875" style="169" customWidth="1"/>
    <col min="11275" max="11520" width="9.140625" style="169"/>
    <col min="11521" max="11521" width="8.140625" style="169" customWidth="1"/>
    <col min="11522" max="11522" width="41" style="169" customWidth="1"/>
    <col min="11523" max="11530" width="32.85546875" style="169" customWidth="1"/>
    <col min="11531" max="11776" width="9.140625" style="169"/>
    <col min="11777" max="11777" width="8.140625" style="169" customWidth="1"/>
    <col min="11778" max="11778" width="41" style="169" customWidth="1"/>
    <col min="11779" max="11786" width="32.85546875" style="169" customWidth="1"/>
    <col min="11787" max="12032" width="9.140625" style="169"/>
    <col min="12033" max="12033" width="8.140625" style="169" customWidth="1"/>
    <col min="12034" max="12034" width="41" style="169" customWidth="1"/>
    <col min="12035" max="12042" width="32.85546875" style="169" customWidth="1"/>
    <col min="12043" max="12288" width="9.140625" style="169"/>
    <col min="12289" max="12289" width="8.140625" style="169" customWidth="1"/>
    <col min="12290" max="12290" width="41" style="169" customWidth="1"/>
    <col min="12291" max="12298" width="32.85546875" style="169" customWidth="1"/>
    <col min="12299" max="12544" width="9.140625" style="169"/>
    <col min="12545" max="12545" width="8.140625" style="169" customWidth="1"/>
    <col min="12546" max="12546" width="41" style="169" customWidth="1"/>
    <col min="12547" max="12554" width="32.85546875" style="169" customWidth="1"/>
    <col min="12555" max="12800" width="9.140625" style="169"/>
    <col min="12801" max="12801" width="8.140625" style="169" customWidth="1"/>
    <col min="12802" max="12802" width="41" style="169" customWidth="1"/>
    <col min="12803" max="12810" width="32.85546875" style="169" customWidth="1"/>
    <col min="12811" max="13056" width="9.140625" style="169"/>
    <col min="13057" max="13057" width="8.140625" style="169" customWidth="1"/>
    <col min="13058" max="13058" width="41" style="169" customWidth="1"/>
    <col min="13059" max="13066" width="32.85546875" style="169" customWidth="1"/>
    <col min="13067" max="13312" width="9.140625" style="169"/>
    <col min="13313" max="13313" width="8.140625" style="169" customWidth="1"/>
    <col min="13314" max="13314" width="41" style="169" customWidth="1"/>
    <col min="13315" max="13322" width="32.85546875" style="169" customWidth="1"/>
    <col min="13323" max="13568" width="9.140625" style="169"/>
    <col min="13569" max="13569" width="8.140625" style="169" customWidth="1"/>
    <col min="13570" max="13570" width="41" style="169" customWidth="1"/>
    <col min="13571" max="13578" width="32.85546875" style="169" customWidth="1"/>
    <col min="13579" max="13824" width="9.140625" style="169"/>
    <col min="13825" max="13825" width="8.140625" style="169" customWidth="1"/>
    <col min="13826" max="13826" width="41" style="169" customWidth="1"/>
    <col min="13827" max="13834" width="32.85546875" style="169" customWidth="1"/>
    <col min="13835" max="14080" width="9.140625" style="169"/>
    <col min="14081" max="14081" width="8.140625" style="169" customWidth="1"/>
    <col min="14082" max="14082" width="41" style="169" customWidth="1"/>
    <col min="14083" max="14090" width="32.85546875" style="169" customWidth="1"/>
    <col min="14091" max="14336" width="9.140625" style="169"/>
    <col min="14337" max="14337" width="8.140625" style="169" customWidth="1"/>
    <col min="14338" max="14338" width="41" style="169" customWidth="1"/>
    <col min="14339" max="14346" width="32.85546875" style="169" customWidth="1"/>
    <col min="14347" max="14592" width="9.140625" style="169"/>
    <col min="14593" max="14593" width="8.140625" style="169" customWidth="1"/>
    <col min="14594" max="14594" width="41" style="169" customWidth="1"/>
    <col min="14595" max="14602" width="32.85546875" style="169" customWidth="1"/>
    <col min="14603" max="14848" width="9.140625" style="169"/>
    <col min="14849" max="14849" width="8.140625" style="169" customWidth="1"/>
    <col min="14850" max="14850" width="41" style="169" customWidth="1"/>
    <col min="14851" max="14858" width="32.85546875" style="169" customWidth="1"/>
    <col min="14859" max="15104" width="9.140625" style="169"/>
    <col min="15105" max="15105" width="8.140625" style="169" customWidth="1"/>
    <col min="15106" max="15106" width="41" style="169" customWidth="1"/>
    <col min="15107" max="15114" width="32.85546875" style="169" customWidth="1"/>
    <col min="15115" max="15360" width="9.140625" style="169"/>
    <col min="15361" max="15361" width="8.140625" style="169" customWidth="1"/>
    <col min="15362" max="15362" width="41" style="169" customWidth="1"/>
    <col min="15363" max="15370" width="32.85546875" style="169" customWidth="1"/>
    <col min="15371" max="15616" width="9.140625" style="169"/>
    <col min="15617" max="15617" width="8.140625" style="169" customWidth="1"/>
    <col min="15618" max="15618" width="41" style="169" customWidth="1"/>
    <col min="15619" max="15626" width="32.85546875" style="169" customWidth="1"/>
    <col min="15627" max="15872" width="9.140625" style="169"/>
    <col min="15873" max="15873" width="8.140625" style="169" customWidth="1"/>
    <col min="15874" max="15874" width="41" style="169" customWidth="1"/>
    <col min="15875" max="15882" width="32.85546875" style="169" customWidth="1"/>
    <col min="15883" max="16128" width="9.140625" style="169"/>
    <col min="16129" max="16129" width="8.140625" style="169" customWidth="1"/>
    <col min="16130" max="16130" width="41" style="169" customWidth="1"/>
    <col min="16131" max="16138" width="32.85546875" style="169" customWidth="1"/>
    <col min="16139" max="16384" width="9.140625" style="169"/>
  </cols>
  <sheetData>
    <row r="1" spans="1:10" s="200" customFormat="1" ht="38.25" customHeight="1" x14ac:dyDescent="0.25">
      <c r="A1" s="513" t="s">
        <v>739</v>
      </c>
      <c r="B1" s="514"/>
      <c r="C1" s="514"/>
      <c r="D1" s="514"/>
      <c r="E1" s="514"/>
      <c r="F1" s="514"/>
      <c r="G1" s="514"/>
      <c r="H1" s="514"/>
      <c r="I1" s="514"/>
      <c r="J1" s="515"/>
    </row>
    <row r="2" spans="1:10" s="200" customFormat="1" ht="159" customHeight="1" x14ac:dyDescent="0.25">
      <c r="A2" s="199" t="s">
        <v>0</v>
      </c>
      <c r="B2" s="199" t="s">
        <v>1</v>
      </c>
      <c r="C2" s="199" t="s">
        <v>701</v>
      </c>
      <c r="D2" s="199" t="s">
        <v>702</v>
      </c>
      <c r="E2" s="199" t="s">
        <v>703</v>
      </c>
      <c r="F2" s="199" t="s">
        <v>704</v>
      </c>
      <c r="G2" s="199" t="s">
        <v>705</v>
      </c>
      <c r="H2" s="199" t="s">
        <v>706</v>
      </c>
      <c r="I2" s="199" t="s">
        <v>707</v>
      </c>
      <c r="J2" s="199" t="s">
        <v>708</v>
      </c>
    </row>
    <row r="3" spans="1:10" x14ac:dyDescent="0.25">
      <c r="A3" s="173">
        <v>1</v>
      </c>
      <c r="B3" s="173">
        <v>2</v>
      </c>
      <c r="C3" s="173">
        <v>3</v>
      </c>
      <c r="D3" s="173">
        <v>4</v>
      </c>
      <c r="E3" s="173">
        <v>5</v>
      </c>
      <c r="F3" s="173">
        <v>6</v>
      </c>
      <c r="G3" s="173">
        <v>7</v>
      </c>
      <c r="H3" s="173">
        <v>8</v>
      </c>
      <c r="I3" s="173">
        <v>9</v>
      </c>
      <c r="J3" s="173">
        <v>10</v>
      </c>
    </row>
    <row r="4" spans="1:10" ht="131.25" customHeight="1" x14ac:dyDescent="0.25">
      <c r="A4" s="168" t="s">
        <v>88</v>
      </c>
      <c r="B4" s="173" t="s">
        <v>709</v>
      </c>
      <c r="C4" s="174">
        <v>0</v>
      </c>
      <c r="D4" s="174">
        <v>0</v>
      </c>
      <c r="E4" s="174">
        <v>0</v>
      </c>
      <c r="F4" s="174">
        <v>0</v>
      </c>
      <c r="G4" s="174">
        <v>0</v>
      </c>
      <c r="H4" s="174">
        <v>0</v>
      </c>
      <c r="I4" s="174">
        <v>0</v>
      </c>
      <c r="J4" s="174">
        <v>0</v>
      </c>
    </row>
    <row r="5" spans="1:10" ht="137.25" customHeight="1" x14ac:dyDescent="0.25">
      <c r="A5" s="168" t="s">
        <v>92</v>
      </c>
      <c r="B5" s="173" t="s">
        <v>710</v>
      </c>
      <c r="C5" s="174">
        <v>0</v>
      </c>
      <c r="D5" s="174">
        <v>0</v>
      </c>
      <c r="E5" s="174">
        <v>0</v>
      </c>
      <c r="F5" s="174">
        <v>0</v>
      </c>
      <c r="G5" s="174">
        <v>0</v>
      </c>
      <c r="H5" s="174">
        <v>0</v>
      </c>
      <c r="I5" s="174">
        <v>0</v>
      </c>
      <c r="J5" s="174">
        <v>0</v>
      </c>
    </row>
  </sheetData>
  <mergeCells count="1">
    <mergeCell ref="A1:J1"/>
  </mergeCells>
  <printOptions horizontalCentered="1"/>
  <pageMargins left="0.31496062992125984" right="0.31496062992125984" top="0.94488188976377963" bottom="0.74803149606299213" header="0.31496062992125984" footer="0.31496062992125984"/>
  <pageSetup paperSize="9" orientation="landscape" r:id="rId1"/>
  <headerFooter>
    <oddHeader>&amp;L&amp;"Times New Roman,Normál"&amp;12Vászoly Község 
Önkormányzata &amp;C&amp;"Times New Roman,Normál"&amp;12 21. melléklet
az önkormányzat 2018. évi költségvetési gazdálkodási beszámolójáról szóló 4/2019. (V. 29.) önkormányzati rendeletéhez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61"/>
  <sheetViews>
    <sheetView view="pageLayout" zoomScaleNormal="100" workbookViewId="0">
      <selection activeCell="A3" sqref="A3:F3"/>
    </sheetView>
  </sheetViews>
  <sheetFormatPr defaultRowHeight="15.75" x14ac:dyDescent="0.25"/>
  <cols>
    <col min="1" max="1" width="15.85546875" style="13" customWidth="1"/>
    <col min="2" max="2" width="14.140625" style="13" customWidth="1"/>
    <col min="3" max="3" width="16.28515625" style="13" customWidth="1"/>
    <col min="4" max="4" width="13.28515625" style="13" bestFit="1" customWidth="1"/>
    <col min="5" max="5" width="12.140625" style="13" bestFit="1" customWidth="1"/>
    <col min="6" max="6" width="13.28515625" style="13" bestFit="1" customWidth="1"/>
    <col min="7" max="7" width="17.42578125" style="209" bestFit="1" customWidth="1"/>
    <col min="8" max="8" width="15.5703125" style="209" bestFit="1" customWidth="1"/>
    <col min="9" max="16384" width="9.140625" style="13"/>
  </cols>
  <sheetData>
    <row r="3" spans="1:8" ht="42" customHeight="1" x14ac:dyDescent="0.25">
      <c r="A3" s="516" t="s">
        <v>869</v>
      </c>
      <c r="B3" s="516"/>
      <c r="C3" s="516"/>
      <c r="D3" s="516"/>
      <c r="E3" s="516"/>
      <c r="F3" s="516"/>
      <c r="G3" s="437"/>
      <c r="H3" s="437"/>
    </row>
    <row r="4" spans="1:8" x14ac:dyDescent="0.25">
      <c r="A4" s="438"/>
      <c r="B4" s="439"/>
      <c r="C4" s="439"/>
      <c r="D4" s="439"/>
      <c r="E4" s="439"/>
      <c r="F4" s="439"/>
      <c r="G4" s="440"/>
      <c r="H4" s="440"/>
    </row>
    <row r="5" spans="1:8" x14ac:dyDescent="0.25">
      <c r="A5" s="438"/>
      <c r="B5" s="441" t="s">
        <v>870</v>
      </c>
      <c r="C5" s="441"/>
      <c r="D5" s="442"/>
      <c r="E5" s="108"/>
      <c r="F5" s="108"/>
    </row>
    <row r="6" spans="1:8" ht="31.5" x14ac:dyDescent="0.25">
      <c r="A6" s="443" t="s">
        <v>871</v>
      </c>
      <c r="B6" s="517" t="s">
        <v>872</v>
      </c>
      <c r="C6" s="517"/>
      <c r="D6" s="517"/>
      <c r="E6" s="517"/>
      <c r="F6" s="517"/>
    </row>
    <row r="7" spans="1:8" x14ac:dyDescent="0.25">
      <c r="A7" s="444"/>
      <c r="B7" s="445"/>
      <c r="C7" s="445"/>
      <c r="D7" s="446"/>
      <c r="E7" s="446"/>
      <c r="F7" s="446"/>
    </row>
    <row r="8" spans="1:8" x14ac:dyDescent="0.25">
      <c r="A8" s="444"/>
      <c r="B8" s="445"/>
      <c r="C8" s="445"/>
      <c r="D8" s="447"/>
      <c r="E8" s="447"/>
      <c r="F8" s="447"/>
    </row>
    <row r="9" spans="1:8" x14ac:dyDescent="0.25">
      <c r="A9" s="448" t="s">
        <v>873</v>
      </c>
      <c r="B9" s="449" t="s">
        <v>456</v>
      </c>
      <c r="C9" s="449" t="s">
        <v>874</v>
      </c>
      <c r="D9" s="450" t="s">
        <v>466</v>
      </c>
      <c r="E9" s="450" t="s">
        <v>720</v>
      </c>
      <c r="F9" s="450" t="s">
        <v>875</v>
      </c>
    </row>
    <row r="10" spans="1:8" x14ac:dyDescent="0.25">
      <c r="A10" s="451" t="s">
        <v>876</v>
      </c>
      <c r="B10" s="452">
        <v>7615000</v>
      </c>
      <c r="C10" s="452">
        <v>7615000</v>
      </c>
      <c r="D10" s="452">
        <v>4215000</v>
      </c>
      <c r="E10" s="452">
        <v>4215000</v>
      </c>
      <c r="F10" s="452">
        <f>B10+D10+E10</f>
        <v>16045000</v>
      </c>
    </row>
    <row r="11" spans="1:8" x14ac:dyDescent="0.25">
      <c r="A11" s="451" t="s">
        <v>877</v>
      </c>
      <c r="B11" s="452"/>
      <c r="C11" s="452"/>
      <c r="D11" s="452"/>
      <c r="E11" s="452"/>
      <c r="F11" s="452">
        <f t="shared" ref="F11:F12" si="0">B11+D11+E11</f>
        <v>0</v>
      </c>
    </row>
    <row r="12" spans="1:8" x14ac:dyDescent="0.25">
      <c r="A12" s="451" t="s">
        <v>878</v>
      </c>
      <c r="B12" s="452"/>
      <c r="C12" s="452"/>
      <c r="D12" s="452"/>
      <c r="E12" s="452"/>
      <c r="F12" s="452">
        <f t="shared" si="0"/>
        <v>0</v>
      </c>
    </row>
    <row r="13" spans="1:8" x14ac:dyDescent="0.25">
      <c r="A13" s="453" t="s">
        <v>879</v>
      </c>
      <c r="B13" s="454">
        <f>SUM(B10:B12)</f>
        <v>7615000</v>
      </c>
      <c r="C13" s="454">
        <f>SUM(C10:C12)</f>
        <v>7615000</v>
      </c>
      <c r="D13" s="454">
        <f>SUM(D10:D12)</f>
        <v>4215000</v>
      </c>
      <c r="E13" s="454">
        <f>SUM(E10:E12)</f>
        <v>4215000</v>
      </c>
      <c r="F13" s="454">
        <f>SUM(F10:F12)</f>
        <v>16045000</v>
      </c>
    </row>
    <row r="14" spans="1:8" x14ac:dyDescent="0.25">
      <c r="A14" s="455"/>
      <c r="B14" s="456"/>
      <c r="C14" s="456"/>
      <c r="D14" s="456"/>
      <c r="E14" s="456"/>
      <c r="F14" s="456"/>
    </row>
    <row r="15" spans="1:8" x14ac:dyDescent="0.25">
      <c r="A15" s="448" t="s">
        <v>880</v>
      </c>
      <c r="B15" s="449" t="s">
        <v>456</v>
      </c>
      <c r="C15" s="449" t="s">
        <v>874</v>
      </c>
      <c r="D15" s="450" t="s">
        <v>466</v>
      </c>
      <c r="E15" s="450" t="s">
        <v>720</v>
      </c>
      <c r="F15" s="450" t="s">
        <v>875</v>
      </c>
    </row>
    <row r="16" spans="1:8" ht="47.25" x14ac:dyDescent="0.25">
      <c r="A16" s="451" t="s">
        <v>881</v>
      </c>
      <c r="B16" s="452">
        <v>0</v>
      </c>
      <c r="C16" s="452"/>
      <c r="D16" s="452">
        <v>1000000</v>
      </c>
      <c r="E16" s="452">
        <v>1000000</v>
      </c>
      <c r="F16" s="452">
        <f>B16+D16+E16</f>
        <v>2000000</v>
      </c>
    </row>
    <row r="17" spans="1:8" ht="47.25" x14ac:dyDescent="0.25">
      <c r="A17" s="451" t="s">
        <v>882</v>
      </c>
      <c r="B17" s="452">
        <v>0</v>
      </c>
      <c r="C17" s="452"/>
      <c r="D17" s="452">
        <v>220000</v>
      </c>
      <c r="E17" s="452">
        <v>220000</v>
      </c>
      <c r="F17" s="452">
        <f t="shared" ref="F17:F18" si="1">B17+D17+E17</f>
        <v>440000</v>
      </c>
    </row>
    <row r="18" spans="1:8" ht="31.5" x14ac:dyDescent="0.25">
      <c r="A18" s="451" t="s">
        <v>883</v>
      </c>
      <c r="B18" s="452"/>
      <c r="C18" s="452">
        <v>0</v>
      </c>
      <c r="D18" s="452">
        <v>550000</v>
      </c>
      <c r="E18" s="452">
        <v>550000</v>
      </c>
      <c r="F18" s="452">
        <f t="shared" si="1"/>
        <v>1100000</v>
      </c>
      <c r="G18" s="13"/>
      <c r="H18" s="13"/>
    </row>
    <row r="19" spans="1:8" x14ac:dyDescent="0.25">
      <c r="A19" s="451" t="s">
        <v>884</v>
      </c>
      <c r="B19" s="452">
        <v>4715000</v>
      </c>
      <c r="C19" s="452">
        <v>1730000</v>
      </c>
      <c r="D19" s="452">
        <v>4000000</v>
      </c>
      <c r="E19" s="452">
        <v>3375000</v>
      </c>
      <c r="F19" s="452">
        <f>SUM(C19:E19)</f>
        <v>9105000</v>
      </c>
      <c r="G19" s="13"/>
      <c r="H19" s="13"/>
    </row>
    <row r="20" spans="1:8" x14ac:dyDescent="0.25">
      <c r="A20" s="451" t="s">
        <v>885</v>
      </c>
      <c r="B20" s="452">
        <v>2700000</v>
      </c>
      <c r="C20" s="452">
        <v>2699846</v>
      </c>
      <c r="D20" s="452">
        <v>154</v>
      </c>
      <c r="E20" s="452"/>
      <c r="F20" s="452">
        <f t="shared" ref="F20:F21" si="2">SUM(C20:E20)</f>
        <v>2700000</v>
      </c>
      <c r="G20" s="13"/>
      <c r="H20" s="13"/>
    </row>
    <row r="21" spans="1:8" x14ac:dyDescent="0.25">
      <c r="A21" s="451" t="s">
        <v>886</v>
      </c>
      <c r="B21" s="452">
        <v>200000</v>
      </c>
      <c r="C21" s="452">
        <v>200000</v>
      </c>
      <c r="D21" s="452">
        <v>250000</v>
      </c>
      <c r="E21" s="452">
        <v>250000</v>
      </c>
      <c r="F21" s="452">
        <f t="shared" si="2"/>
        <v>700000</v>
      </c>
      <c r="G21" s="13"/>
      <c r="H21" s="13"/>
    </row>
    <row r="22" spans="1:8" x14ac:dyDescent="0.25">
      <c r="A22" s="453" t="s">
        <v>879</v>
      </c>
      <c r="B22" s="454">
        <f>SUM(B16:B21)</f>
        <v>7615000</v>
      </c>
      <c r="C22" s="454">
        <f>SUM(C16:C21)</f>
        <v>4629846</v>
      </c>
      <c r="D22" s="454">
        <f>SUM(D16:D21)</f>
        <v>6020154</v>
      </c>
      <c r="E22" s="454">
        <f>SUM(E16:E21)</f>
        <v>5395000</v>
      </c>
      <c r="F22" s="454">
        <f>SUM(F16:F21)</f>
        <v>16045000</v>
      </c>
      <c r="G22" s="13"/>
      <c r="H22" s="13"/>
    </row>
    <row r="23" spans="1:8" x14ac:dyDescent="0.25">
      <c r="G23" s="13"/>
      <c r="H23" s="13"/>
    </row>
    <row r="24" spans="1:8" x14ac:dyDescent="0.25">
      <c r="G24" s="13"/>
      <c r="H24" s="13"/>
    </row>
    <row r="25" spans="1:8" x14ac:dyDescent="0.25">
      <c r="G25" s="13"/>
      <c r="H25" s="13"/>
    </row>
    <row r="26" spans="1:8" x14ac:dyDescent="0.25">
      <c r="G26" s="13"/>
      <c r="H26" s="13"/>
    </row>
    <row r="27" spans="1:8" x14ac:dyDescent="0.25">
      <c r="G27" s="13"/>
      <c r="H27" s="13"/>
    </row>
    <row r="28" spans="1:8" x14ac:dyDescent="0.25">
      <c r="G28" s="13"/>
      <c r="H28" s="13"/>
    </row>
    <row r="29" spans="1:8" x14ac:dyDescent="0.25">
      <c r="G29" s="13"/>
      <c r="H29" s="13"/>
    </row>
    <row r="30" spans="1:8" x14ac:dyDescent="0.25">
      <c r="G30" s="13"/>
      <c r="H30" s="13"/>
    </row>
    <row r="31" spans="1:8" x14ac:dyDescent="0.25">
      <c r="G31" s="13"/>
      <c r="H31" s="13"/>
    </row>
    <row r="32" spans="1:8" x14ac:dyDescent="0.25">
      <c r="G32" s="13"/>
      <c r="H32" s="13"/>
    </row>
    <row r="33" spans="7:8" x14ac:dyDescent="0.25">
      <c r="G33" s="13"/>
      <c r="H33" s="13"/>
    </row>
    <row r="34" spans="7:8" x14ac:dyDescent="0.25">
      <c r="G34" s="13"/>
      <c r="H34" s="13"/>
    </row>
    <row r="35" spans="7:8" x14ac:dyDescent="0.25">
      <c r="G35" s="13"/>
      <c r="H35" s="13"/>
    </row>
    <row r="36" spans="7:8" x14ac:dyDescent="0.25">
      <c r="G36" s="13"/>
      <c r="H36" s="13"/>
    </row>
    <row r="37" spans="7:8" x14ac:dyDescent="0.25">
      <c r="G37" s="13"/>
      <c r="H37" s="13"/>
    </row>
    <row r="38" spans="7:8" x14ac:dyDescent="0.25">
      <c r="G38" s="13"/>
      <c r="H38" s="13"/>
    </row>
    <row r="39" spans="7:8" x14ac:dyDescent="0.25">
      <c r="G39" s="13"/>
      <c r="H39" s="13"/>
    </row>
    <row r="40" spans="7:8" x14ac:dyDescent="0.25">
      <c r="G40" s="13"/>
      <c r="H40" s="13"/>
    </row>
    <row r="41" spans="7:8" x14ac:dyDescent="0.25">
      <c r="G41" s="13"/>
      <c r="H41" s="13"/>
    </row>
    <row r="42" spans="7:8" x14ac:dyDescent="0.25">
      <c r="G42" s="13"/>
      <c r="H42" s="13"/>
    </row>
    <row r="43" spans="7:8" x14ac:dyDescent="0.25">
      <c r="G43" s="13"/>
      <c r="H43" s="13"/>
    </row>
    <row r="44" spans="7:8" x14ac:dyDescent="0.25">
      <c r="G44" s="13"/>
      <c r="H44" s="13"/>
    </row>
    <row r="45" spans="7:8" x14ac:dyDescent="0.25">
      <c r="G45" s="13"/>
      <c r="H45" s="13"/>
    </row>
    <row r="46" spans="7:8" x14ac:dyDescent="0.25">
      <c r="G46" s="13"/>
      <c r="H46" s="13"/>
    </row>
    <row r="47" spans="7:8" x14ac:dyDescent="0.25">
      <c r="G47" s="13"/>
      <c r="H47" s="13"/>
    </row>
    <row r="48" spans="7:8" x14ac:dyDescent="0.25">
      <c r="G48" s="13"/>
      <c r="H48" s="13"/>
    </row>
    <row r="49" spans="7:8" x14ac:dyDescent="0.25">
      <c r="G49" s="13"/>
      <c r="H49" s="13"/>
    </row>
    <row r="50" spans="7:8" x14ac:dyDescent="0.25">
      <c r="G50" s="13"/>
      <c r="H50" s="13"/>
    </row>
    <row r="51" spans="7:8" x14ac:dyDescent="0.25">
      <c r="G51" s="13"/>
      <c r="H51" s="13"/>
    </row>
    <row r="52" spans="7:8" x14ac:dyDescent="0.25">
      <c r="G52" s="13"/>
      <c r="H52" s="13"/>
    </row>
    <row r="53" spans="7:8" x14ac:dyDescent="0.25">
      <c r="G53" s="13"/>
      <c r="H53" s="13"/>
    </row>
    <row r="54" spans="7:8" x14ac:dyDescent="0.25">
      <c r="G54" s="13"/>
      <c r="H54" s="13"/>
    </row>
    <row r="55" spans="7:8" x14ac:dyDescent="0.25">
      <c r="G55" s="13"/>
      <c r="H55" s="13"/>
    </row>
    <row r="56" spans="7:8" x14ac:dyDescent="0.25">
      <c r="G56" s="13"/>
      <c r="H56" s="13"/>
    </row>
    <row r="57" spans="7:8" x14ac:dyDescent="0.25">
      <c r="G57" s="13"/>
      <c r="H57" s="13"/>
    </row>
    <row r="58" spans="7:8" x14ac:dyDescent="0.25">
      <c r="G58" s="13"/>
      <c r="H58" s="13"/>
    </row>
    <row r="59" spans="7:8" x14ac:dyDescent="0.25">
      <c r="G59" s="13"/>
      <c r="H59" s="13"/>
    </row>
    <row r="60" spans="7:8" x14ac:dyDescent="0.25">
      <c r="G60" s="13"/>
      <c r="H60" s="13"/>
    </row>
    <row r="61" spans="7:8" x14ac:dyDescent="0.25">
      <c r="G61" s="13"/>
      <c r="H61" s="13"/>
    </row>
  </sheetData>
  <mergeCells count="2">
    <mergeCell ref="A3:F3"/>
    <mergeCell ref="B6:F6"/>
  </mergeCells>
  <pageMargins left="0.70866141732283472" right="0.70866141732283472" top="1.3385826771653544" bottom="0.74803149606299213" header="0.31496062992125984" footer="0.31496062992125984"/>
  <pageSetup paperSize="9" orientation="portrait" verticalDpi="0" r:id="rId1"/>
  <headerFooter>
    <oddHeader>&amp;L&amp;"Times New Roman,Normál"&amp;12Vászoly Község
Önkormányzata&amp;C&amp;"Times New Roman,Normál"&amp;12 
22. melléklet
az önkormányzat 2018. évi költségvetési gazdálkodási beszámolójáról szóló 4/2019. (V. 29.) önkormányzati rendeletéhez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view="pageLayout" zoomScaleNormal="100" workbookViewId="0">
      <selection sqref="A1:E1"/>
    </sheetView>
  </sheetViews>
  <sheetFormatPr defaultRowHeight="15.75" x14ac:dyDescent="0.25"/>
  <cols>
    <col min="1" max="1" width="8.140625" style="169" customWidth="1"/>
    <col min="2" max="2" width="47.5703125" style="169" customWidth="1"/>
    <col min="3" max="3" width="15.85546875" style="169" bestFit="1" customWidth="1"/>
    <col min="4" max="4" width="16.28515625" style="169" bestFit="1" customWidth="1"/>
    <col min="5" max="5" width="11.85546875" style="202" bestFit="1" customWidth="1"/>
    <col min="6" max="257" width="9.140625" style="169"/>
    <col min="258" max="258" width="8.140625" style="169" customWidth="1"/>
    <col min="259" max="259" width="41" style="169" customWidth="1"/>
    <col min="260" max="260" width="32.85546875" style="169" customWidth="1"/>
    <col min="261" max="513" width="9.140625" style="169"/>
    <col min="514" max="514" width="8.140625" style="169" customWidth="1"/>
    <col min="515" max="515" width="41" style="169" customWidth="1"/>
    <col min="516" max="516" width="32.85546875" style="169" customWidth="1"/>
    <col min="517" max="769" width="9.140625" style="169"/>
    <col min="770" max="770" width="8.140625" style="169" customWidth="1"/>
    <col min="771" max="771" width="41" style="169" customWidth="1"/>
    <col min="772" max="772" width="32.85546875" style="169" customWidth="1"/>
    <col min="773" max="1025" width="9.140625" style="169"/>
    <col min="1026" max="1026" width="8.140625" style="169" customWidth="1"/>
    <col min="1027" max="1027" width="41" style="169" customWidth="1"/>
    <col min="1028" max="1028" width="32.85546875" style="169" customWidth="1"/>
    <col min="1029" max="1281" width="9.140625" style="169"/>
    <col min="1282" max="1282" width="8.140625" style="169" customWidth="1"/>
    <col min="1283" max="1283" width="41" style="169" customWidth="1"/>
    <col min="1284" max="1284" width="32.85546875" style="169" customWidth="1"/>
    <col min="1285" max="1537" width="9.140625" style="169"/>
    <col min="1538" max="1538" width="8.140625" style="169" customWidth="1"/>
    <col min="1539" max="1539" width="41" style="169" customWidth="1"/>
    <col min="1540" max="1540" width="32.85546875" style="169" customWidth="1"/>
    <col min="1541" max="1793" width="9.140625" style="169"/>
    <col min="1794" max="1794" width="8.140625" style="169" customWidth="1"/>
    <col min="1795" max="1795" width="41" style="169" customWidth="1"/>
    <col min="1796" max="1796" width="32.85546875" style="169" customWidth="1"/>
    <col min="1797" max="2049" width="9.140625" style="169"/>
    <col min="2050" max="2050" width="8.140625" style="169" customWidth="1"/>
    <col min="2051" max="2051" width="41" style="169" customWidth="1"/>
    <col min="2052" max="2052" width="32.85546875" style="169" customWidth="1"/>
    <col min="2053" max="2305" width="9.140625" style="169"/>
    <col min="2306" max="2306" width="8.140625" style="169" customWidth="1"/>
    <col min="2307" max="2307" width="41" style="169" customWidth="1"/>
    <col min="2308" max="2308" width="32.85546875" style="169" customWidth="1"/>
    <col min="2309" max="2561" width="9.140625" style="169"/>
    <col min="2562" max="2562" width="8.140625" style="169" customWidth="1"/>
    <col min="2563" max="2563" width="41" style="169" customWidth="1"/>
    <col min="2564" max="2564" width="32.85546875" style="169" customWidth="1"/>
    <col min="2565" max="2817" width="9.140625" style="169"/>
    <col min="2818" max="2818" width="8.140625" style="169" customWidth="1"/>
    <col min="2819" max="2819" width="41" style="169" customWidth="1"/>
    <col min="2820" max="2820" width="32.85546875" style="169" customWidth="1"/>
    <col min="2821" max="3073" width="9.140625" style="169"/>
    <col min="3074" max="3074" width="8.140625" style="169" customWidth="1"/>
    <col min="3075" max="3075" width="41" style="169" customWidth="1"/>
    <col min="3076" max="3076" width="32.85546875" style="169" customWidth="1"/>
    <col min="3077" max="3329" width="9.140625" style="169"/>
    <col min="3330" max="3330" width="8.140625" style="169" customWidth="1"/>
    <col min="3331" max="3331" width="41" style="169" customWidth="1"/>
    <col min="3332" max="3332" width="32.85546875" style="169" customWidth="1"/>
    <col min="3333" max="3585" width="9.140625" style="169"/>
    <col min="3586" max="3586" width="8.140625" style="169" customWidth="1"/>
    <col min="3587" max="3587" width="41" style="169" customWidth="1"/>
    <col min="3588" max="3588" width="32.85546875" style="169" customWidth="1"/>
    <col min="3589" max="3841" width="9.140625" style="169"/>
    <col min="3842" max="3842" width="8.140625" style="169" customWidth="1"/>
    <col min="3843" max="3843" width="41" style="169" customWidth="1"/>
    <col min="3844" max="3844" width="32.85546875" style="169" customWidth="1"/>
    <col min="3845" max="4097" width="9.140625" style="169"/>
    <col min="4098" max="4098" width="8.140625" style="169" customWidth="1"/>
    <col min="4099" max="4099" width="41" style="169" customWidth="1"/>
    <col min="4100" max="4100" width="32.85546875" style="169" customWidth="1"/>
    <col min="4101" max="4353" width="9.140625" style="169"/>
    <col min="4354" max="4354" width="8.140625" style="169" customWidth="1"/>
    <col min="4355" max="4355" width="41" style="169" customWidth="1"/>
    <col min="4356" max="4356" width="32.85546875" style="169" customWidth="1"/>
    <col min="4357" max="4609" width="9.140625" style="169"/>
    <col min="4610" max="4610" width="8.140625" style="169" customWidth="1"/>
    <col min="4611" max="4611" width="41" style="169" customWidth="1"/>
    <col min="4612" max="4612" width="32.85546875" style="169" customWidth="1"/>
    <col min="4613" max="4865" width="9.140625" style="169"/>
    <col min="4866" max="4866" width="8.140625" style="169" customWidth="1"/>
    <col min="4867" max="4867" width="41" style="169" customWidth="1"/>
    <col min="4868" max="4868" width="32.85546875" style="169" customWidth="1"/>
    <col min="4869" max="5121" width="9.140625" style="169"/>
    <col min="5122" max="5122" width="8.140625" style="169" customWidth="1"/>
    <col min="5123" max="5123" width="41" style="169" customWidth="1"/>
    <col min="5124" max="5124" width="32.85546875" style="169" customWidth="1"/>
    <col min="5125" max="5377" width="9.140625" style="169"/>
    <col min="5378" max="5378" width="8.140625" style="169" customWidth="1"/>
    <col min="5379" max="5379" width="41" style="169" customWidth="1"/>
    <col min="5380" max="5380" width="32.85546875" style="169" customWidth="1"/>
    <col min="5381" max="5633" width="9.140625" style="169"/>
    <col min="5634" max="5634" width="8.140625" style="169" customWidth="1"/>
    <col min="5635" max="5635" width="41" style="169" customWidth="1"/>
    <col min="5636" max="5636" width="32.85546875" style="169" customWidth="1"/>
    <col min="5637" max="5889" width="9.140625" style="169"/>
    <col min="5890" max="5890" width="8.140625" style="169" customWidth="1"/>
    <col min="5891" max="5891" width="41" style="169" customWidth="1"/>
    <col min="5892" max="5892" width="32.85546875" style="169" customWidth="1"/>
    <col min="5893" max="6145" width="9.140625" style="169"/>
    <col min="6146" max="6146" width="8.140625" style="169" customWidth="1"/>
    <col min="6147" max="6147" width="41" style="169" customWidth="1"/>
    <col min="6148" max="6148" width="32.85546875" style="169" customWidth="1"/>
    <col min="6149" max="6401" width="9.140625" style="169"/>
    <col min="6402" max="6402" width="8.140625" style="169" customWidth="1"/>
    <col min="6403" max="6403" width="41" style="169" customWidth="1"/>
    <col min="6404" max="6404" width="32.85546875" style="169" customWidth="1"/>
    <col min="6405" max="6657" width="9.140625" style="169"/>
    <col min="6658" max="6658" width="8.140625" style="169" customWidth="1"/>
    <col min="6659" max="6659" width="41" style="169" customWidth="1"/>
    <col min="6660" max="6660" width="32.85546875" style="169" customWidth="1"/>
    <col min="6661" max="6913" width="9.140625" style="169"/>
    <col min="6914" max="6914" width="8.140625" style="169" customWidth="1"/>
    <col min="6915" max="6915" width="41" style="169" customWidth="1"/>
    <col min="6916" max="6916" width="32.85546875" style="169" customWidth="1"/>
    <col min="6917" max="7169" width="9.140625" style="169"/>
    <col min="7170" max="7170" width="8.140625" style="169" customWidth="1"/>
    <col min="7171" max="7171" width="41" style="169" customWidth="1"/>
    <col min="7172" max="7172" width="32.85546875" style="169" customWidth="1"/>
    <col min="7173" max="7425" width="9.140625" style="169"/>
    <col min="7426" max="7426" width="8.140625" style="169" customWidth="1"/>
    <col min="7427" max="7427" width="41" style="169" customWidth="1"/>
    <col min="7428" max="7428" width="32.85546875" style="169" customWidth="1"/>
    <col min="7429" max="7681" width="9.140625" style="169"/>
    <col min="7682" max="7682" width="8.140625" style="169" customWidth="1"/>
    <col min="7683" max="7683" width="41" style="169" customWidth="1"/>
    <col min="7684" max="7684" width="32.85546875" style="169" customWidth="1"/>
    <col min="7685" max="7937" width="9.140625" style="169"/>
    <col min="7938" max="7938" width="8.140625" style="169" customWidth="1"/>
    <col min="7939" max="7939" width="41" style="169" customWidth="1"/>
    <col min="7940" max="7940" width="32.85546875" style="169" customWidth="1"/>
    <col min="7941" max="8193" width="9.140625" style="169"/>
    <col min="8194" max="8194" width="8.140625" style="169" customWidth="1"/>
    <col min="8195" max="8195" width="41" style="169" customWidth="1"/>
    <col min="8196" max="8196" width="32.85546875" style="169" customWidth="1"/>
    <col min="8197" max="8449" width="9.140625" style="169"/>
    <col min="8450" max="8450" width="8.140625" style="169" customWidth="1"/>
    <col min="8451" max="8451" width="41" style="169" customWidth="1"/>
    <col min="8452" max="8452" width="32.85546875" style="169" customWidth="1"/>
    <col min="8453" max="8705" width="9.140625" style="169"/>
    <col min="8706" max="8706" width="8.140625" style="169" customWidth="1"/>
    <col min="8707" max="8707" width="41" style="169" customWidth="1"/>
    <col min="8708" max="8708" width="32.85546875" style="169" customWidth="1"/>
    <col min="8709" max="8961" width="9.140625" style="169"/>
    <col min="8962" max="8962" width="8.140625" style="169" customWidth="1"/>
    <col min="8963" max="8963" width="41" style="169" customWidth="1"/>
    <col min="8964" max="8964" width="32.85546875" style="169" customWidth="1"/>
    <col min="8965" max="9217" width="9.140625" style="169"/>
    <col min="9218" max="9218" width="8.140625" style="169" customWidth="1"/>
    <col min="9219" max="9219" width="41" style="169" customWidth="1"/>
    <col min="9220" max="9220" width="32.85546875" style="169" customWidth="1"/>
    <col min="9221" max="9473" width="9.140625" style="169"/>
    <col min="9474" max="9474" width="8.140625" style="169" customWidth="1"/>
    <col min="9475" max="9475" width="41" style="169" customWidth="1"/>
    <col min="9476" max="9476" width="32.85546875" style="169" customWidth="1"/>
    <col min="9477" max="9729" width="9.140625" style="169"/>
    <col min="9730" max="9730" width="8.140625" style="169" customWidth="1"/>
    <col min="9731" max="9731" width="41" style="169" customWidth="1"/>
    <col min="9732" max="9732" width="32.85546875" style="169" customWidth="1"/>
    <col min="9733" max="9985" width="9.140625" style="169"/>
    <col min="9986" max="9986" width="8.140625" style="169" customWidth="1"/>
    <col min="9987" max="9987" width="41" style="169" customWidth="1"/>
    <col min="9988" max="9988" width="32.85546875" style="169" customWidth="1"/>
    <col min="9989" max="10241" width="9.140625" style="169"/>
    <col min="10242" max="10242" width="8.140625" style="169" customWidth="1"/>
    <col min="10243" max="10243" width="41" style="169" customWidth="1"/>
    <col min="10244" max="10244" width="32.85546875" style="169" customWidth="1"/>
    <col min="10245" max="10497" width="9.140625" style="169"/>
    <col min="10498" max="10498" width="8.140625" style="169" customWidth="1"/>
    <col min="10499" max="10499" width="41" style="169" customWidth="1"/>
    <col min="10500" max="10500" width="32.85546875" style="169" customWidth="1"/>
    <col min="10501" max="10753" width="9.140625" style="169"/>
    <col min="10754" max="10754" width="8.140625" style="169" customWidth="1"/>
    <col min="10755" max="10755" width="41" style="169" customWidth="1"/>
    <col min="10756" max="10756" width="32.85546875" style="169" customWidth="1"/>
    <col min="10757" max="11009" width="9.140625" style="169"/>
    <col min="11010" max="11010" width="8.140625" style="169" customWidth="1"/>
    <col min="11011" max="11011" width="41" style="169" customWidth="1"/>
    <col min="11012" max="11012" width="32.85546875" style="169" customWidth="1"/>
    <col min="11013" max="11265" width="9.140625" style="169"/>
    <col min="11266" max="11266" width="8.140625" style="169" customWidth="1"/>
    <col min="11267" max="11267" width="41" style="169" customWidth="1"/>
    <col min="11268" max="11268" width="32.85546875" style="169" customWidth="1"/>
    <col min="11269" max="11521" width="9.140625" style="169"/>
    <col min="11522" max="11522" width="8.140625" style="169" customWidth="1"/>
    <col min="11523" max="11523" width="41" style="169" customWidth="1"/>
    <col min="11524" max="11524" width="32.85546875" style="169" customWidth="1"/>
    <col min="11525" max="11777" width="9.140625" style="169"/>
    <col min="11778" max="11778" width="8.140625" style="169" customWidth="1"/>
    <col min="11779" max="11779" width="41" style="169" customWidth="1"/>
    <col min="11780" max="11780" width="32.85546875" style="169" customWidth="1"/>
    <col min="11781" max="12033" width="9.140625" style="169"/>
    <col min="12034" max="12034" width="8.140625" style="169" customWidth="1"/>
    <col min="12035" max="12035" width="41" style="169" customWidth="1"/>
    <col min="12036" max="12036" width="32.85546875" style="169" customWidth="1"/>
    <col min="12037" max="12289" width="9.140625" style="169"/>
    <col min="12290" max="12290" width="8.140625" style="169" customWidth="1"/>
    <col min="12291" max="12291" width="41" style="169" customWidth="1"/>
    <col min="12292" max="12292" width="32.85546875" style="169" customWidth="1"/>
    <col min="12293" max="12545" width="9.140625" style="169"/>
    <col min="12546" max="12546" width="8.140625" style="169" customWidth="1"/>
    <col min="12547" max="12547" width="41" style="169" customWidth="1"/>
    <col min="12548" max="12548" width="32.85546875" style="169" customWidth="1"/>
    <col min="12549" max="12801" width="9.140625" style="169"/>
    <col min="12802" max="12802" width="8.140625" style="169" customWidth="1"/>
    <col min="12803" max="12803" width="41" style="169" customWidth="1"/>
    <col min="12804" max="12804" width="32.85546875" style="169" customWidth="1"/>
    <col min="12805" max="13057" width="9.140625" style="169"/>
    <col min="13058" max="13058" width="8.140625" style="169" customWidth="1"/>
    <col min="13059" max="13059" width="41" style="169" customWidth="1"/>
    <col min="13060" max="13060" width="32.85546875" style="169" customWidth="1"/>
    <col min="13061" max="13313" width="9.140625" style="169"/>
    <col min="13314" max="13314" width="8.140625" style="169" customWidth="1"/>
    <col min="13315" max="13315" width="41" style="169" customWidth="1"/>
    <col min="13316" max="13316" width="32.85546875" style="169" customWidth="1"/>
    <col min="13317" max="13569" width="9.140625" style="169"/>
    <col min="13570" max="13570" width="8.140625" style="169" customWidth="1"/>
    <col min="13571" max="13571" width="41" style="169" customWidth="1"/>
    <col min="13572" max="13572" width="32.85546875" style="169" customWidth="1"/>
    <col min="13573" max="13825" width="9.140625" style="169"/>
    <col min="13826" max="13826" width="8.140625" style="169" customWidth="1"/>
    <col min="13827" max="13827" width="41" style="169" customWidth="1"/>
    <col min="13828" max="13828" width="32.85546875" style="169" customWidth="1"/>
    <col min="13829" max="14081" width="9.140625" style="169"/>
    <col min="14082" max="14082" width="8.140625" style="169" customWidth="1"/>
    <col min="14083" max="14083" width="41" style="169" customWidth="1"/>
    <col min="14084" max="14084" width="32.85546875" style="169" customWidth="1"/>
    <col min="14085" max="14337" width="9.140625" style="169"/>
    <col min="14338" max="14338" width="8.140625" style="169" customWidth="1"/>
    <col min="14339" max="14339" width="41" style="169" customWidth="1"/>
    <col min="14340" max="14340" width="32.85546875" style="169" customWidth="1"/>
    <col min="14341" max="14593" width="9.140625" style="169"/>
    <col min="14594" max="14594" width="8.140625" style="169" customWidth="1"/>
    <col min="14595" max="14595" width="41" style="169" customWidth="1"/>
    <col min="14596" max="14596" width="32.85546875" style="169" customWidth="1"/>
    <col min="14597" max="14849" width="9.140625" style="169"/>
    <col min="14850" max="14850" width="8.140625" style="169" customWidth="1"/>
    <col min="14851" max="14851" width="41" style="169" customWidth="1"/>
    <col min="14852" max="14852" width="32.85546875" style="169" customWidth="1"/>
    <col min="14853" max="15105" width="9.140625" style="169"/>
    <col min="15106" max="15106" width="8.140625" style="169" customWidth="1"/>
    <col min="15107" max="15107" width="41" style="169" customWidth="1"/>
    <col min="15108" max="15108" width="32.85546875" style="169" customWidth="1"/>
    <col min="15109" max="15361" width="9.140625" style="169"/>
    <col min="15362" max="15362" width="8.140625" style="169" customWidth="1"/>
    <col min="15363" max="15363" width="41" style="169" customWidth="1"/>
    <col min="15364" max="15364" width="32.85546875" style="169" customWidth="1"/>
    <col min="15365" max="15617" width="9.140625" style="169"/>
    <col min="15618" max="15618" width="8.140625" style="169" customWidth="1"/>
    <col min="15619" max="15619" width="41" style="169" customWidth="1"/>
    <col min="15620" max="15620" width="32.85546875" style="169" customWidth="1"/>
    <col min="15621" max="15873" width="9.140625" style="169"/>
    <col min="15874" max="15874" width="8.140625" style="169" customWidth="1"/>
    <col min="15875" max="15875" width="41" style="169" customWidth="1"/>
    <col min="15876" max="15876" width="32.85546875" style="169" customWidth="1"/>
    <col min="15877" max="16129" width="9.140625" style="169"/>
    <col min="16130" max="16130" width="8.140625" style="169" customWidth="1"/>
    <col min="16131" max="16131" width="41" style="169" customWidth="1"/>
    <col min="16132" max="16132" width="32.85546875" style="169" customWidth="1"/>
    <col min="16133" max="16384" width="9.140625" style="169"/>
  </cols>
  <sheetData>
    <row r="1" spans="1:5" x14ac:dyDescent="0.25">
      <c r="A1" s="462" t="s">
        <v>781</v>
      </c>
      <c r="B1" s="462"/>
      <c r="C1" s="462"/>
      <c r="D1" s="462"/>
      <c r="E1" s="462"/>
    </row>
    <row r="2" spans="1:5" s="170" customFormat="1" ht="15.75" customHeight="1" x14ac:dyDescent="0.25">
      <c r="A2" s="457" t="s">
        <v>142</v>
      </c>
      <c r="B2" s="457"/>
      <c r="C2" s="457"/>
      <c r="D2" s="457"/>
      <c r="E2" s="457"/>
    </row>
    <row r="3" spans="1:5" s="170" customFormat="1" ht="31.5" x14ac:dyDescent="0.25">
      <c r="A3" s="274" t="s">
        <v>0</v>
      </c>
      <c r="B3" s="274" t="s">
        <v>1</v>
      </c>
      <c r="C3" s="201" t="s">
        <v>731</v>
      </c>
      <c r="D3" s="274" t="s">
        <v>730</v>
      </c>
      <c r="E3" s="291" t="s">
        <v>172</v>
      </c>
    </row>
    <row r="4" spans="1:5" x14ac:dyDescent="0.25">
      <c r="A4" s="168">
        <v>1</v>
      </c>
      <c r="B4" s="168">
        <v>2</v>
      </c>
      <c r="C4" s="168"/>
      <c r="D4" s="168">
        <v>3</v>
      </c>
      <c r="E4" s="292"/>
    </row>
    <row r="5" spans="1:5" x14ac:dyDescent="0.25">
      <c r="A5" s="168" t="s">
        <v>88</v>
      </c>
      <c r="B5" s="173" t="s">
        <v>131</v>
      </c>
      <c r="C5" s="203">
        <v>121457284</v>
      </c>
      <c r="D5" s="203">
        <v>84906450</v>
      </c>
      <c r="E5" s="293">
        <f>D5/C5*100</f>
        <v>69.906428996057585</v>
      </c>
    </row>
    <row r="6" spans="1:5" x14ac:dyDescent="0.25">
      <c r="A6" s="168" t="s">
        <v>90</v>
      </c>
      <c r="B6" s="173" t="s">
        <v>132</v>
      </c>
      <c r="C6" s="203">
        <v>54455188</v>
      </c>
      <c r="D6" s="203">
        <v>60802245</v>
      </c>
      <c r="E6" s="293">
        <f t="shared" ref="E6:E14" si="0">D6/C6*100</f>
        <v>111.65555979716753</v>
      </c>
    </row>
    <row r="7" spans="1:5" ht="31.5" x14ac:dyDescent="0.25">
      <c r="A7" s="274" t="s">
        <v>92</v>
      </c>
      <c r="B7" s="171" t="s">
        <v>133</v>
      </c>
      <c r="C7" s="204">
        <f>C5-C6</f>
        <v>67002096</v>
      </c>
      <c r="D7" s="204">
        <f>D5-D6</f>
        <v>24104205</v>
      </c>
      <c r="E7" s="294">
        <f t="shared" si="0"/>
        <v>35.975299936885555</v>
      </c>
    </row>
    <row r="8" spans="1:5" x14ac:dyDescent="0.25">
      <c r="A8" s="168" t="s">
        <v>94</v>
      </c>
      <c r="B8" s="173" t="s">
        <v>134</v>
      </c>
      <c r="C8" s="203">
        <v>39153616</v>
      </c>
      <c r="D8" s="203">
        <v>106193811</v>
      </c>
      <c r="E8" s="293">
        <f t="shared" si="0"/>
        <v>271.22350844938563</v>
      </c>
    </row>
    <row r="9" spans="1:5" x14ac:dyDescent="0.25">
      <c r="A9" s="168" t="s">
        <v>5</v>
      </c>
      <c r="B9" s="173" t="s">
        <v>135</v>
      </c>
      <c r="C9" s="203">
        <v>1727052</v>
      </c>
      <c r="D9" s="203">
        <v>1747813</v>
      </c>
      <c r="E9" s="293">
        <f t="shared" si="0"/>
        <v>101.2021062481037</v>
      </c>
    </row>
    <row r="10" spans="1:5" ht="31.5" x14ac:dyDescent="0.25">
      <c r="A10" s="274" t="s">
        <v>7</v>
      </c>
      <c r="B10" s="171" t="s">
        <v>136</v>
      </c>
      <c r="C10" s="204">
        <f>C8-C9</f>
        <v>37426564</v>
      </c>
      <c r="D10" s="204">
        <f>D8-D9</f>
        <v>104445998</v>
      </c>
      <c r="E10" s="294">
        <f t="shared" si="0"/>
        <v>279.06916061009503</v>
      </c>
    </row>
    <row r="11" spans="1:5" x14ac:dyDescent="0.25">
      <c r="A11" s="274" t="s">
        <v>96</v>
      </c>
      <c r="B11" s="171" t="s">
        <v>137</v>
      </c>
      <c r="C11" s="204">
        <f>C7+C10</f>
        <v>104428660</v>
      </c>
      <c r="D11" s="204">
        <f>D7+D10</f>
        <v>128550203</v>
      </c>
      <c r="E11" s="294">
        <f t="shared" si="0"/>
        <v>123.0985851968224</v>
      </c>
    </row>
    <row r="12" spans="1:5" x14ac:dyDescent="0.25">
      <c r="A12" s="274" t="s">
        <v>138</v>
      </c>
      <c r="B12" s="171" t="s">
        <v>139</v>
      </c>
      <c r="C12" s="204">
        <f>C11</f>
        <v>104428660</v>
      </c>
      <c r="D12" s="204">
        <f>D11</f>
        <v>128550203</v>
      </c>
      <c r="E12" s="294">
        <f t="shared" si="0"/>
        <v>123.0985851968224</v>
      </c>
    </row>
    <row r="13" spans="1:5" ht="31.5" x14ac:dyDescent="0.25">
      <c r="A13" s="274" t="s">
        <v>15</v>
      </c>
      <c r="B13" s="171" t="s">
        <v>140</v>
      </c>
      <c r="C13" s="204">
        <v>102355579</v>
      </c>
      <c r="D13" s="204">
        <v>126770762</v>
      </c>
      <c r="E13" s="294">
        <f t="shared" si="0"/>
        <v>123.85329968188641</v>
      </c>
    </row>
    <row r="14" spans="1:5" ht="31.5" x14ac:dyDescent="0.25">
      <c r="A14" s="274" t="s">
        <v>108</v>
      </c>
      <c r="B14" s="171" t="s">
        <v>141</v>
      </c>
      <c r="C14" s="204">
        <f>C12-C13</f>
        <v>2073081</v>
      </c>
      <c r="D14" s="204">
        <f>D12-D13</f>
        <v>1779441</v>
      </c>
      <c r="E14" s="294">
        <f t="shared" si="0"/>
        <v>85.835575165659222</v>
      </c>
    </row>
  </sheetData>
  <mergeCells count="2">
    <mergeCell ref="A2:E2"/>
    <mergeCell ref="A1:E1"/>
  </mergeCells>
  <printOptions horizontalCentered="1"/>
  <pageMargins left="0.70866141732283472" right="0.70866141732283472" top="1.5354330708661419" bottom="0.74803149606299213" header="0.31496062992125984" footer="0.31496062992125984"/>
  <pageSetup paperSize="9" orientation="landscape" r:id="rId1"/>
  <headerFooter>
    <oddHeader xml:space="preserve">&amp;L&amp;"Times New Roman,Normál"&amp;12Vászoly Község 
Önkormányzata &amp;C&amp;"Times New Roman,Normál"&amp;12 3. melléklet
az önkormányzat 2018. évi költségvetési gazdálkodási beszámolójáról szóló
4/2019. (V. 29.) önkormányzati rendeletéhez
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8"/>
  <sheetViews>
    <sheetView view="pageLayout" topLeftCell="A2" zoomScaleNormal="100" workbookViewId="0">
      <selection activeCell="A2" sqref="A2:E2"/>
    </sheetView>
  </sheetViews>
  <sheetFormatPr defaultRowHeight="15.75" x14ac:dyDescent="0.25"/>
  <cols>
    <col min="1" max="1" width="40.7109375" style="54" customWidth="1"/>
    <col min="2" max="2" width="17.28515625" style="46" customWidth="1"/>
    <col min="3" max="3" width="16.85546875" style="46" customWidth="1"/>
    <col min="4" max="4" width="16.5703125" style="46" customWidth="1"/>
    <col min="5" max="5" width="8.28515625" style="68" customWidth="1"/>
    <col min="6" max="16384" width="9.140625" style="46"/>
  </cols>
  <sheetData>
    <row r="1" spans="1:5" ht="16.5" hidden="1" thickBot="1" x14ac:dyDescent="0.3">
      <c r="A1" s="1"/>
    </row>
    <row r="2" spans="1:5" ht="30" customHeight="1" x14ac:dyDescent="0.25">
      <c r="A2" s="463" t="s">
        <v>782</v>
      </c>
      <c r="B2" s="463"/>
      <c r="C2" s="463"/>
      <c r="D2" s="463"/>
      <c r="E2" s="463"/>
    </row>
    <row r="3" spans="1:5" ht="16.5" customHeight="1" x14ac:dyDescent="0.25"/>
    <row r="4" spans="1:5" s="47" customFormat="1" ht="47.25" x14ac:dyDescent="0.25">
      <c r="A4" s="300" t="s">
        <v>1</v>
      </c>
      <c r="B4" s="220" t="str">
        <f>'5.sz.tábla'!B3</f>
        <v>2018. évi eredeti előirányzat</v>
      </c>
      <c r="C4" s="220" t="str">
        <f>'5.sz.tábla'!C3</f>
        <v>2018. évi módosított előirányzat IV.</v>
      </c>
      <c r="D4" s="220" t="str">
        <f>'5.sz.tábla'!D3</f>
        <v>2018. évi teljesítés</v>
      </c>
      <c r="E4" s="222" t="s">
        <v>172</v>
      </c>
    </row>
    <row r="5" spans="1:5" ht="31.5" x14ac:dyDescent="0.25">
      <c r="A5" s="340" t="s">
        <v>827</v>
      </c>
      <c r="B5" s="298">
        <f>'5.sz.tábla'!B4</f>
        <v>22292477</v>
      </c>
      <c r="C5" s="298">
        <f>'5.sz.tábla'!C4</f>
        <v>39931369</v>
      </c>
      <c r="D5" s="298">
        <f>'5.sz.tábla'!D4</f>
        <v>39423081</v>
      </c>
      <c r="E5" s="346">
        <f>D5/C5*100</f>
        <v>98.727095983110431</v>
      </c>
    </row>
    <row r="6" spans="1:5" ht="31.5" x14ac:dyDescent="0.25">
      <c r="A6" s="340" t="s">
        <v>828</v>
      </c>
      <c r="B6" s="298">
        <f>'5.sz.tábla'!B21</f>
        <v>0</v>
      </c>
      <c r="C6" s="298">
        <f>'5.sz.tábla'!C21</f>
        <v>30000000</v>
      </c>
      <c r="D6" s="298">
        <f>'5.sz.tábla'!D21</f>
        <v>30000000</v>
      </c>
      <c r="E6" s="346">
        <f t="shared" ref="E6:E36" si="0">D6/C6*100</f>
        <v>100</v>
      </c>
    </row>
    <row r="7" spans="1:5" ht="21.75" customHeight="1" x14ac:dyDescent="0.25">
      <c r="A7" s="340" t="s">
        <v>146</v>
      </c>
      <c r="B7" s="298">
        <f>'5.sz.tábla'!B27</f>
        <v>10600000</v>
      </c>
      <c r="C7" s="298">
        <f>'5.sz.tábla'!C27</f>
        <v>10600000</v>
      </c>
      <c r="D7" s="298">
        <f>'5.sz.tábla'!D27</f>
        <v>13044259</v>
      </c>
      <c r="E7" s="346">
        <f t="shared" si="0"/>
        <v>123.05904716981134</v>
      </c>
    </row>
    <row r="8" spans="1:5" ht="21.75" customHeight="1" x14ac:dyDescent="0.25">
      <c r="A8" s="340" t="s">
        <v>829</v>
      </c>
      <c r="B8" s="298">
        <f>'5.sz.tábla'!B40</f>
        <v>2952500</v>
      </c>
      <c r="C8" s="298">
        <f>'5.sz.tábla'!C40</f>
        <v>2952500</v>
      </c>
      <c r="D8" s="298">
        <f>'5.sz.tábla'!D40</f>
        <v>2439110</v>
      </c>
      <c r="E8" s="346">
        <f t="shared" si="0"/>
        <v>82.611685012701102</v>
      </c>
    </row>
    <row r="9" spans="1:5" s="296" customFormat="1" ht="21.75" customHeight="1" x14ac:dyDescent="0.25">
      <c r="A9" s="340" t="s">
        <v>831</v>
      </c>
      <c r="B9" s="298">
        <f>'5.sz.tábla'!B51</f>
        <v>0</v>
      </c>
      <c r="C9" s="298">
        <f>'5.sz.tábla'!C51</f>
        <v>0</v>
      </c>
      <c r="D9" s="298">
        <f>'5.sz.tábla'!D51</f>
        <v>0</v>
      </c>
      <c r="E9" s="346"/>
    </row>
    <row r="10" spans="1:5" s="296" customFormat="1" ht="21.75" customHeight="1" x14ac:dyDescent="0.25">
      <c r="A10" s="340" t="s">
        <v>830</v>
      </c>
      <c r="B10" s="298">
        <f>'5.sz.tábla'!B56</f>
        <v>0</v>
      </c>
      <c r="C10" s="298">
        <f>'5.sz.tábla'!C56</f>
        <v>0</v>
      </c>
      <c r="D10" s="298">
        <f>'5.sz.tábla'!D56</f>
        <v>0</v>
      </c>
      <c r="E10" s="346"/>
    </row>
    <row r="11" spans="1:5" s="296" customFormat="1" ht="21.75" customHeight="1" x14ac:dyDescent="0.25">
      <c r="A11" s="340" t="s">
        <v>150</v>
      </c>
      <c r="B11" s="298">
        <f>'[1]2.sz.tábla'!B60</f>
        <v>0</v>
      </c>
      <c r="C11" s="298">
        <v>0</v>
      </c>
      <c r="D11" s="298">
        <v>0</v>
      </c>
      <c r="E11" s="346"/>
    </row>
    <row r="12" spans="1:5" s="48" customFormat="1" ht="22.5" customHeight="1" x14ac:dyDescent="0.25">
      <c r="A12" s="342" t="s">
        <v>151</v>
      </c>
      <c r="B12" s="297">
        <f t="shared" ref="B12" si="1">SUM(B5:B11)</f>
        <v>35844977</v>
      </c>
      <c r="C12" s="297">
        <f>SUM(C5:C11)</f>
        <v>83483869</v>
      </c>
      <c r="D12" s="297">
        <f>SUM(D5:D11)</f>
        <v>84906450</v>
      </c>
      <c r="E12" s="347">
        <f t="shared" si="0"/>
        <v>101.70401901234357</v>
      </c>
    </row>
    <row r="13" spans="1:5" s="48" customFormat="1" ht="24" customHeight="1" x14ac:dyDescent="0.25">
      <c r="A13" s="349" t="s">
        <v>152</v>
      </c>
      <c r="B13" s="464"/>
      <c r="C13" s="465"/>
      <c r="D13" s="465"/>
      <c r="E13" s="466"/>
    </row>
    <row r="14" spans="1:5" ht="31.5" x14ac:dyDescent="0.25">
      <c r="A14" s="340" t="s">
        <v>153</v>
      </c>
      <c r="B14" s="298">
        <f>'5.sz.tábla'!B66</f>
        <v>100876000</v>
      </c>
      <c r="C14" s="298">
        <f>'5.sz.tábla'!C66</f>
        <v>104428660</v>
      </c>
      <c r="D14" s="298">
        <f>'5.sz.tábla'!D66</f>
        <v>104428660</v>
      </c>
      <c r="E14" s="346">
        <f t="shared" si="0"/>
        <v>100</v>
      </c>
    </row>
    <row r="15" spans="1:5" ht="47.25" x14ac:dyDescent="0.25">
      <c r="A15" s="340" t="s">
        <v>716</v>
      </c>
      <c r="B15" s="298">
        <f>'5.sz.tábla'!B69</f>
        <v>653076</v>
      </c>
      <c r="C15" s="298">
        <f>'5.sz.tábla'!C69</f>
        <v>2064918</v>
      </c>
      <c r="D15" s="298">
        <f>'5.sz.tábla'!D69</f>
        <v>1765151</v>
      </c>
      <c r="E15" s="346">
        <f t="shared" si="0"/>
        <v>85.482861789184852</v>
      </c>
    </row>
    <row r="16" spans="1:5" s="48" customFormat="1" ht="27" customHeight="1" x14ac:dyDescent="0.25">
      <c r="A16" s="342" t="s">
        <v>154</v>
      </c>
      <c r="B16" s="297">
        <f>B14+B15</f>
        <v>101529076</v>
      </c>
      <c r="C16" s="297">
        <f>SUM(C14:C15)</f>
        <v>106493578</v>
      </c>
      <c r="D16" s="297">
        <f>SUM(D14:D15)</f>
        <v>106193811</v>
      </c>
      <c r="E16" s="347">
        <f t="shared" si="0"/>
        <v>99.718511664618873</v>
      </c>
    </row>
    <row r="17" spans="1:12" s="48" customFormat="1" ht="30" customHeight="1" x14ac:dyDescent="0.25">
      <c r="A17" s="348" t="s">
        <v>155</v>
      </c>
      <c r="B17" s="299">
        <f t="shared" ref="B17" si="2">B12+B16</f>
        <v>137374053</v>
      </c>
      <c r="C17" s="299">
        <f>C12+C16</f>
        <v>189977447</v>
      </c>
      <c r="D17" s="299">
        <f>D12+D16</f>
        <v>191100261</v>
      </c>
      <c r="E17" s="347">
        <f t="shared" si="0"/>
        <v>100.59102489149672</v>
      </c>
    </row>
    <row r="18" spans="1:12" s="48" customFormat="1" ht="14.25" customHeight="1" x14ac:dyDescent="0.25">
      <c r="A18" s="467"/>
      <c r="B18" s="468"/>
      <c r="C18" s="468"/>
      <c r="D18" s="468"/>
      <c r="E18" s="469"/>
      <c r="F18" s="49"/>
      <c r="G18" s="49"/>
      <c r="H18" s="49"/>
      <c r="I18" s="49"/>
      <c r="J18" s="49"/>
      <c r="K18" s="49"/>
      <c r="L18" s="49"/>
    </row>
    <row r="19" spans="1:12" s="48" customFormat="1" ht="14.25" customHeight="1" x14ac:dyDescent="0.25">
      <c r="A19" s="470"/>
      <c r="B19" s="471"/>
      <c r="C19" s="471"/>
      <c r="D19" s="471"/>
      <c r="E19" s="472"/>
      <c r="F19" s="49"/>
      <c r="G19" s="49"/>
      <c r="H19" s="49"/>
      <c r="I19" s="49"/>
      <c r="J19" s="49"/>
      <c r="K19" s="49"/>
      <c r="L19" s="49"/>
    </row>
    <row r="20" spans="1:12" s="51" customFormat="1" ht="20.100000000000001" customHeight="1" x14ac:dyDescent="0.25">
      <c r="A20" s="342" t="s">
        <v>156</v>
      </c>
      <c r="B20" s="297">
        <f t="shared" ref="B20" si="3">SUM(B21:B21)</f>
        <v>34554073</v>
      </c>
      <c r="C20" s="297">
        <f>C21</f>
        <v>67733962</v>
      </c>
      <c r="D20" s="297">
        <f>D21</f>
        <v>36425220</v>
      </c>
      <c r="E20" s="347">
        <f t="shared" si="0"/>
        <v>53.7768926022665</v>
      </c>
      <c r="F20" s="50"/>
      <c r="G20" s="50"/>
      <c r="H20" s="50"/>
      <c r="I20" s="50"/>
      <c r="J20" s="50"/>
      <c r="K20" s="50"/>
      <c r="L20" s="50"/>
    </row>
    <row r="21" spans="1:12" ht="20.25" customHeight="1" x14ac:dyDescent="0.25">
      <c r="A21" s="340" t="s">
        <v>157</v>
      </c>
      <c r="B21" s="298">
        <f>'6.sz.tábla'!B33</f>
        <v>34554073</v>
      </c>
      <c r="C21" s="298">
        <f>'6.sz.tábla'!C33</f>
        <v>67733962</v>
      </c>
      <c r="D21" s="298">
        <f>'6.sz.tábla'!D33</f>
        <v>36425220</v>
      </c>
      <c r="E21" s="346">
        <f t="shared" si="0"/>
        <v>53.7768926022665</v>
      </c>
    </row>
    <row r="22" spans="1:12" s="48" customFormat="1" ht="20.100000000000001" customHeight="1" x14ac:dyDescent="0.25">
      <c r="A22" s="342" t="s">
        <v>158</v>
      </c>
      <c r="B22" s="297">
        <f>SUM(B23:B25)</f>
        <v>97450041</v>
      </c>
      <c r="C22" s="297">
        <f>C23+C24+C25</f>
        <v>108543637</v>
      </c>
      <c r="D22" s="297">
        <f>D23+D24+D25</f>
        <v>24377025</v>
      </c>
      <c r="E22" s="347">
        <f t="shared" si="0"/>
        <v>22.4582717824353</v>
      </c>
    </row>
    <row r="23" spans="1:12" ht="20.100000000000001" customHeight="1" x14ac:dyDescent="0.25">
      <c r="A23" s="340" t="s">
        <v>159</v>
      </c>
      <c r="B23" s="298">
        <f>'8.sz.tábla'!B3</f>
        <v>9535474</v>
      </c>
      <c r="C23" s="298">
        <f>'8.sz.tábla'!C3</f>
        <v>10684474</v>
      </c>
      <c r="D23" s="298">
        <f>'8.sz.tábla'!D3</f>
        <v>3297639</v>
      </c>
      <c r="E23" s="346">
        <f t="shared" si="0"/>
        <v>30.863840372488156</v>
      </c>
    </row>
    <row r="24" spans="1:12" s="48" customFormat="1" ht="20.100000000000001" customHeight="1" x14ac:dyDescent="0.25">
      <c r="A24" s="340" t="s">
        <v>160</v>
      </c>
      <c r="B24" s="298">
        <f>'8.sz.tábla'!B21</f>
        <v>87888092</v>
      </c>
      <c r="C24" s="298">
        <f>'8.sz.tábla'!C21</f>
        <v>97832688</v>
      </c>
      <c r="D24" s="298">
        <f>'8.sz.tábla'!D21</f>
        <v>21052911</v>
      </c>
      <c r="E24" s="346">
        <f t="shared" si="0"/>
        <v>21.519301401592891</v>
      </c>
    </row>
    <row r="25" spans="1:12" ht="20.100000000000001" customHeight="1" x14ac:dyDescent="0.25">
      <c r="A25" s="340" t="s">
        <v>161</v>
      </c>
      <c r="B25" s="298">
        <f>'8.sz.tábla'!B27</f>
        <v>26475</v>
      </c>
      <c r="C25" s="298">
        <f>'8.sz.tábla'!C27</f>
        <v>26475</v>
      </c>
      <c r="D25" s="298">
        <f>'8.sz.tábla'!D27</f>
        <v>26475</v>
      </c>
      <c r="E25" s="346">
        <f t="shared" si="0"/>
        <v>100</v>
      </c>
    </row>
    <row r="26" spans="1:12" ht="12.75" customHeight="1" x14ac:dyDescent="0.25">
      <c r="A26" s="342"/>
      <c r="B26" s="298"/>
      <c r="C26" s="298"/>
      <c r="D26" s="298"/>
      <c r="E26" s="346"/>
    </row>
    <row r="27" spans="1:12" s="48" customFormat="1" ht="20.100000000000001" customHeight="1" x14ac:dyDescent="0.25">
      <c r="A27" s="342" t="s">
        <v>162</v>
      </c>
      <c r="B27" s="297">
        <f>B28+B29</f>
        <v>3885359</v>
      </c>
      <c r="C27" s="297">
        <f t="shared" ref="C27:D27" si="4">C28+C29</f>
        <v>11652268</v>
      </c>
      <c r="D27" s="297">
        <f t="shared" si="4"/>
        <v>0</v>
      </c>
      <c r="E27" s="347">
        <f t="shared" si="0"/>
        <v>0</v>
      </c>
    </row>
    <row r="28" spans="1:12" s="48" customFormat="1" ht="20.100000000000001" customHeight="1" x14ac:dyDescent="0.25">
      <c r="A28" s="340" t="s">
        <v>163</v>
      </c>
      <c r="B28" s="298">
        <v>3885359</v>
      </c>
      <c r="C28" s="298">
        <v>3672664</v>
      </c>
      <c r="D28" s="298">
        <v>0</v>
      </c>
      <c r="E28" s="346"/>
    </row>
    <row r="29" spans="1:12" s="48" customFormat="1" ht="20.100000000000001" customHeight="1" x14ac:dyDescent="0.25">
      <c r="A29" s="340" t="s">
        <v>164</v>
      </c>
      <c r="B29" s="298">
        <v>0</v>
      </c>
      <c r="C29" s="298">
        <f>770762+6000000+848842+360000</f>
        <v>7979604</v>
      </c>
      <c r="D29" s="298">
        <v>0</v>
      </c>
      <c r="E29" s="346"/>
    </row>
    <row r="30" spans="1:12" s="48" customFormat="1" x14ac:dyDescent="0.25">
      <c r="A30" s="342" t="s">
        <v>165</v>
      </c>
      <c r="B30" s="297">
        <f>SUM(B27,B22,B20)</f>
        <v>135889473</v>
      </c>
      <c r="C30" s="297">
        <f>C20+C22+C27</f>
        <v>187929867</v>
      </c>
      <c r="D30" s="297">
        <f>D20+D22+D27</f>
        <v>60802245</v>
      </c>
      <c r="E30" s="347">
        <f t="shared" si="0"/>
        <v>32.353689155752981</v>
      </c>
    </row>
    <row r="31" spans="1:12" ht="20.100000000000001" customHeight="1" x14ac:dyDescent="0.25">
      <c r="A31" s="340" t="s">
        <v>166</v>
      </c>
      <c r="B31" s="298">
        <f>'[1]5. sz. tábla'!B23</f>
        <v>0</v>
      </c>
      <c r="C31" s="298">
        <v>0</v>
      </c>
      <c r="D31" s="298">
        <v>0</v>
      </c>
      <c r="E31" s="346"/>
    </row>
    <row r="32" spans="1:12" ht="30" customHeight="1" x14ac:dyDescent="0.25">
      <c r="A32" s="281" t="s">
        <v>167</v>
      </c>
      <c r="B32" s="298">
        <v>0</v>
      </c>
      <c r="C32" s="298">
        <v>0</v>
      </c>
      <c r="D32" s="298">
        <f>'8.sz.tábla'!D31</f>
        <v>0</v>
      </c>
      <c r="E32" s="346"/>
    </row>
    <row r="33" spans="1:5" ht="20.100000000000001" customHeight="1" x14ac:dyDescent="0.25">
      <c r="A33" s="333" t="s">
        <v>168</v>
      </c>
      <c r="B33" s="298">
        <f>'[1]5. sz. tábla'!B24</f>
        <v>0</v>
      </c>
      <c r="C33" s="298">
        <v>0</v>
      </c>
      <c r="D33" s="298">
        <v>0</v>
      </c>
      <c r="E33" s="346"/>
    </row>
    <row r="34" spans="1:5" ht="28.5" customHeight="1" x14ac:dyDescent="0.25">
      <c r="A34" s="340" t="s">
        <v>169</v>
      </c>
      <c r="B34" s="298">
        <f>'8.sz.tábla'!B33</f>
        <v>1484580</v>
      </c>
      <c r="C34" s="298">
        <f>'8.sz.tábla'!C33</f>
        <v>2047580</v>
      </c>
      <c r="D34" s="298">
        <f>'8.sz.tábla'!D33</f>
        <v>1747813</v>
      </c>
      <c r="E34" s="346">
        <f t="shared" si="0"/>
        <v>85.359937096474852</v>
      </c>
    </row>
    <row r="35" spans="1:5" s="48" customFormat="1" x14ac:dyDescent="0.25">
      <c r="A35" s="342" t="s">
        <v>170</v>
      </c>
      <c r="B35" s="297">
        <f>SUM(B31:B34)</f>
        <v>1484580</v>
      </c>
      <c r="C35" s="297">
        <f>C32+C34</f>
        <v>2047580</v>
      </c>
      <c r="D35" s="297">
        <f>D32+D34</f>
        <v>1747813</v>
      </c>
      <c r="E35" s="347">
        <f t="shared" si="0"/>
        <v>85.359937096474852</v>
      </c>
    </row>
    <row r="36" spans="1:5" s="48" customFormat="1" ht="26.45" customHeight="1" x14ac:dyDescent="0.25">
      <c r="A36" s="348" t="s">
        <v>171</v>
      </c>
      <c r="B36" s="299">
        <f>SUM(B30,B35)</f>
        <v>137374053</v>
      </c>
      <c r="C36" s="299">
        <f>C30+C35</f>
        <v>189977447</v>
      </c>
      <c r="D36" s="299">
        <f>D30+D35</f>
        <v>62550058</v>
      </c>
      <c r="E36" s="347">
        <f t="shared" si="0"/>
        <v>32.924991354368501</v>
      </c>
    </row>
    <row r="37" spans="1:5" x14ac:dyDescent="0.25">
      <c r="A37" s="52"/>
      <c r="B37" s="2"/>
      <c r="C37" s="2"/>
      <c r="D37" s="3"/>
    </row>
    <row r="38" spans="1:5" x14ac:dyDescent="0.25">
      <c r="A38" s="52"/>
      <c r="B38" s="303">
        <f t="shared" ref="B38:C38" si="5">B17-B36</f>
        <v>0</v>
      </c>
      <c r="C38" s="303">
        <f t="shared" si="5"/>
        <v>0</v>
      </c>
      <c r="D38" s="2">
        <f>D17-D36</f>
        <v>128550203</v>
      </c>
    </row>
  </sheetData>
  <mergeCells count="3">
    <mergeCell ref="A2:E2"/>
    <mergeCell ref="B13:E13"/>
    <mergeCell ref="A18:E19"/>
  </mergeCells>
  <printOptions horizontalCentered="1"/>
  <pageMargins left="0.70866141732283472" right="0.31496062992125984" top="1.1417322834645669" bottom="0.15748031496062992" header="0.31496062992125984" footer="0.31496062992125984"/>
  <pageSetup paperSize="9" scale="56" orientation="portrait" r:id="rId1"/>
  <headerFooter>
    <oddHeader>&amp;L&amp;"Times New Roman,Normál"&amp;12Vászoly Község 
Önkormányzata &amp;C&amp;"Times New Roman,Normál"&amp;12 4. melléklet
az önkormányzat 2018. évi költségvetési gazdálkodási beszámolójáról szóló
4/2019. (V. 29.) önkormányzati rendeletéhez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6"/>
  <sheetViews>
    <sheetView view="pageLayout" topLeftCell="A2" zoomScaleNormal="100" workbookViewId="0">
      <selection activeCell="A2" sqref="A2:E2"/>
    </sheetView>
  </sheetViews>
  <sheetFormatPr defaultColWidth="9.140625" defaultRowHeight="15.75" x14ac:dyDescent="0.25"/>
  <cols>
    <col min="1" max="1" width="40.85546875" style="53" customWidth="1"/>
    <col min="2" max="2" width="14.7109375" style="53" customWidth="1"/>
    <col min="3" max="3" width="17" style="53" customWidth="1"/>
    <col min="4" max="4" width="15.42578125" style="207" customWidth="1"/>
    <col min="5" max="5" width="7.7109375" style="67" customWidth="1"/>
    <col min="6" max="7" width="9.140625" style="53" hidden="1" customWidth="1"/>
    <col min="8" max="8" width="8.85546875" style="53" customWidth="1"/>
    <col min="9" max="9" width="11.42578125" style="53" bestFit="1" customWidth="1"/>
    <col min="10" max="10" width="12.28515625" style="53" bestFit="1" customWidth="1"/>
    <col min="11" max="16384" width="9.140625" style="53"/>
  </cols>
  <sheetData>
    <row r="1" spans="1:10" ht="16.5" hidden="1" thickBot="1" x14ac:dyDescent="0.3">
      <c r="A1" s="55"/>
      <c r="B1" s="56"/>
      <c r="C1" s="56"/>
      <c r="D1" s="206"/>
    </row>
    <row r="2" spans="1:10" ht="29.45" customHeight="1" x14ac:dyDescent="0.3">
      <c r="A2" s="473" t="s">
        <v>812</v>
      </c>
      <c r="B2" s="474"/>
      <c r="C2" s="474"/>
      <c r="D2" s="474"/>
      <c r="E2" s="474"/>
    </row>
    <row r="3" spans="1:10" s="50" customFormat="1" ht="47.25" x14ac:dyDescent="0.25">
      <c r="A3" s="315" t="s">
        <v>143</v>
      </c>
      <c r="B3" s="220" t="s">
        <v>790</v>
      </c>
      <c r="C3" s="221" t="s">
        <v>791</v>
      </c>
      <c r="D3" s="221" t="s">
        <v>792</v>
      </c>
      <c r="E3" s="222" t="s">
        <v>172</v>
      </c>
    </row>
    <row r="4" spans="1:10" s="50" customFormat="1" ht="31.5" x14ac:dyDescent="0.25">
      <c r="A4" s="350" t="s">
        <v>144</v>
      </c>
      <c r="B4" s="299">
        <f>B5+B12+B13+B14+B15+B16</f>
        <v>22292477</v>
      </c>
      <c r="C4" s="299">
        <f>C5+C12+C13+C14+C15+C16</f>
        <v>39931369</v>
      </c>
      <c r="D4" s="310">
        <f>D5+D12+D13+D14+D15+D16</f>
        <v>39423081</v>
      </c>
      <c r="E4" s="351">
        <f>D4/C4*100</f>
        <v>98.727095983110431</v>
      </c>
      <c r="I4" s="57"/>
    </row>
    <row r="5" spans="1:10" s="59" customFormat="1" ht="21.2" customHeight="1" x14ac:dyDescent="0.25">
      <c r="A5" s="352" t="s">
        <v>173</v>
      </c>
      <c r="B5" s="58">
        <f>B6+B8+B9+B10</f>
        <v>20787610</v>
      </c>
      <c r="C5" s="58">
        <f t="shared" ref="C5:D5" si="0">C6+C8+C9+C10+C11</f>
        <v>21661962</v>
      </c>
      <c r="D5" s="314">
        <f t="shared" si="0"/>
        <v>21661962</v>
      </c>
      <c r="E5" s="353">
        <f t="shared" ref="E5:E68" si="1">D5/C5*100</f>
        <v>100</v>
      </c>
      <c r="J5" s="60"/>
    </row>
    <row r="6" spans="1:10" s="59" customFormat="1" ht="31.5" x14ac:dyDescent="0.25">
      <c r="A6" s="354" t="s">
        <v>174</v>
      </c>
      <c r="B6" s="301">
        <v>14002610</v>
      </c>
      <c r="C6" s="301">
        <v>14002610</v>
      </c>
      <c r="D6" s="301">
        <v>14002610</v>
      </c>
      <c r="E6" s="353">
        <f t="shared" si="1"/>
        <v>100</v>
      </c>
      <c r="J6" s="60"/>
    </row>
    <row r="7" spans="1:10" s="59" customFormat="1" ht="31.5" x14ac:dyDescent="0.25">
      <c r="A7" s="354" t="s">
        <v>175</v>
      </c>
      <c r="B7" s="301"/>
      <c r="C7" s="301"/>
      <c r="D7" s="302"/>
      <c r="E7" s="353"/>
    </row>
    <row r="8" spans="1:10" s="59" customFormat="1" ht="31.5" x14ac:dyDescent="0.25">
      <c r="A8" s="341" t="s">
        <v>176</v>
      </c>
      <c r="B8" s="301">
        <v>4985000</v>
      </c>
      <c r="C8" s="301">
        <v>5072632</v>
      </c>
      <c r="D8" s="301">
        <v>5072632</v>
      </c>
      <c r="E8" s="353">
        <f t="shared" si="1"/>
        <v>100</v>
      </c>
    </row>
    <row r="9" spans="1:10" s="59" customFormat="1" ht="31.5" x14ac:dyDescent="0.25">
      <c r="A9" s="341" t="s">
        <v>177</v>
      </c>
      <c r="B9" s="301">
        <v>1800000</v>
      </c>
      <c r="C9" s="301">
        <v>1800000</v>
      </c>
      <c r="D9" s="302">
        <v>1800000</v>
      </c>
      <c r="E9" s="353">
        <f t="shared" si="1"/>
        <v>100</v>
      </c>
    </row>
    <row r="10" spans="1:10" s="50" customFormat="1" ht="31.5" x14ac:dyDescent="0.25">
      <c r="A10" s="341" t="s">
        <v>715</v>
      </c>
      <c r="B10" s="301">
        <v>0</v>
      </c>
      <c r="C10" s="301">
        <v>786720</v>
      </c>
      <c r="D10" s="301">
        <v>786720</v>
      </c>
      <c r="E10" s="353">
        <f t="shared" si="1"/>
        <v>100</v>
      </c>
    </row>
    <row r="11" spans="1:10" s="50" customFormat="1" ht="21.2" customHeight="1" x14ac:dyDescent="0.25">
      <c r="A11" s="341" t="s">
        <v>178</v>
      </c>
      <c r="B11" s="301">
        <v>0</v>
      </c>
      <c r="C11" s="301">
        <v>0</v>
      </c>
      <c r="D11" s="302">
        <v>0</v>
      </c>
      <c r="E11" s="353"/>
      <c r="H11" s="59"/>
    </row>
    <row r="12" spans="1:10" s="50" customFormat="1" ht="21.2" customHeight="1" x14ac:dyDescent="0.25">
      <c r="A12" s="341" t="s">
        <v>179</v>
      </c>
      <c r="B12" s="301"/>
      <c r="C12" s="301"/>
      <c r="D12" s="302"/>
      <c r="E12" s="353"/>
    </row>
    <row r="13" spans="1:10" s="61" customFormat="1" ht="47.25" x14ac:dyDescent="0.25">
      <c r="A13" s="341" t="s">
        <v>180</v>
      </c>
      <c r="B13" s="58"/>
      <c r="C13" s="58"/>
      <c r="D13" s="302"/>
      <c r="E13" s="353"/>
    </row>
    <row r="14" spans="1:10" s="61" customFormat="1" ht="47.25" x14ac:dyDescent="0.25">
      <c r="A14" s="341" t="s">
        <v>181</v>
      </c>
      <c r="B14" s="58"/>
      <c r="C14" s="58"/>
      <c r="D14" s="302"/>
      <c r="E14" s="353"/>
    </row>
    <row r="15" spans="1:10" s="61" customFormat="1" ht="30.75" customHeight="1" x14ac:dyDescent="0.25">
      <c r="A15" s="341" t="s">
        <v>182</v>
      </c>
      <c r="B15" s="58"/>
      <c r="C15" s="58"/>
      <c r="D15" s="302"/>
      <c r="E15" s="353"/>
    </row>
    <row r="16" spans="1:10" s="50" customFormat="1" ht="31.5" x14ac:dyDescent="0.25">
      <c r="A16" s="341" t="s">
        <v>183</v>
      </c>
      <c r="B16" s="301">
        <v>1504867</v>
      </c>
      <c r="C16" s="301">
        <v>18269407</v>
      </c>
      <c r="D16" s="302">
        <f>SUM(D17:D20)</f>
        <v>17761119</v>
      </c>
      <c r="E16" s="353">
        <f t="shared" si="1"/>
        <v>97.217818837798077</v>
      </c>
    </row>
    <row r="17" spans="1:10" s="50" customFormat="1" ht="21.2" customHeight="1" x14ac:dyDescent="0.25">
      <c r="A17" s="355" t="s">
        <v>750</v>
      </c>
      <c r="B17" s="301">
        <v>0</v>
      </c>
      <c r="C17" s="301">
        <v>0</v>
      </c>
      <c r="D17" s="302">
        <v>6000</v>
      </c>
      <c r="E17" s="353"/>
      <c r="J17" s="57"/>
    </row>
    <row r="18" spans="1:10" s="50" customFormat="1" ht="21.2" customHeight="1" x14ac:dyDescent="0.25">
      <c r="A18" s="355" t="s">
        <v>832</v>
      </c>
      <c r="B18" s="301">
        <v>0</v>
      </c>
      <c r="C18" s="301">
        <v>0</v>
      </c>
      <c r="D18" s="302">
        <v>13834107</v>
      </c>
      <c r="E18" s="353"/>
      <c r="J18" s="57"/>
    </row>
    <row r="19" spans="1:10" s="50" customFormat="1" ht="21.2" customHeight="1" x14ac:dyDescent="0.25">
      <c r="A19" s="356" t="s">
        <v>751</v>
      </c>
      <c r="B19" s="302">
        <v>1504867</v>
      </c>
      <c r="C19" s="302">
        <v>4727607</v>
      </c>
      <c r="D19" s="302">
        <v>3855464</v>
      </c>
      <c r="E19" s="353">
        <f t="shared" si="1"/>
        <v>81.552125631424104</v>
      </c>
      <c r="H19" s="59"/>
    </row>
    <row r="20" spans="1:10" s="50" customFormat="1" ht="21.2" customHeight="1" x14ac:dyDescent="0.25">
      <c r="A20" s="356" t="s">
        <v>888</v>
      </c>
      <c r="B20" s="302">
        <v>0</v>
      </c>
      <c r="C20" s="302">
        <v>0</v>
      </c>
      <c r="D20" s="302">
        <v>65548</v>
      </c>
      <c r="E20" s="353"/>
      <c r="H20" s="59"/>
    </row>
    <row r="21" spans="1:10" s="50" customFormat="1" ht="31.5" x14ac:dyDescent="0.25">
      <c r="A21" s="350" t="s">
        <v>145</v>
      </c>
      <c r="B21" s="299">
        <f>B22+B23+B24+B25+B26</f>
        <v>0</v>
      </c>
      <c r="C21" s="299">
        <f t="shared" ref="C21:D21" si="2">C22+C23+C24+C25+C26</f>
        <v>30000000</v>
      </c>
      <c r="D21" s="299">
        <f t="shared" si="2"/>
        <v>30000000</v>
      </c>
      <c r="E21" s="351">
        <f t="shared" si="1"/>
        <v>100</v>
      </c>
    </row>
    <row r="22" spans="1:10" s="50" customFormat="1" ht="31.5" x14ac:dyDescent="0.25">
      <c r="A22" s="341" t="s">
        <v>184</v>
      </c>
      <c r="B22" s="301">
        <v>0</v>
      </c>
      <c r="C22" s="301">
        <v>30000000</v>
      </c>
      <c r="D22" s="302">
        <v>30000000</v>
      </c>
      <c r="E22" s="351">
        <f t="shared" si="1"/>
        <v>100</v>
      </c>
    </row>
    <row r="23" spans="1:10" s="50" customFormat="1" ht="47.25" x14ac:dyDescent="0.25">
      <c r="A23" s="341" t="s">
        <v>185</v>
      </c>
      <c r="B23" s="301"/>
      <c r="C23" s="301"/>
      <c r="D23" s="302"/>
      <c r="E23" s="353"/>
    </row>
    <row r="24" spans="1:10" s="50" customFormat="1" ht="47.25" x14ac:dyDescent="0.25">
      <c r="A24" s="341" t="s">
        <v>186</v>
      </c>
      <c r="B24" s="301"/>
      <c r="C24" s="301"/>
      <c r="D24" s="302"/>
      <c r="E24" s="353"/>
    </row>
    <row r="25" spans="1:10" s="50" customFormat="1" ht="47.25" x14ac:dyDescent="0.25">
      <c r="A25" s="341" t="s">
        <v>187</v>
      </c>
      <c r="B25" s="301"/>
      <c r="C25" s="301"/>
      <c r="D25" s="302"/>
      <c r="E25" s="353"/>
    </row>
    <row r="26" spans="1:10" s="50" customFormat="1" ht="31.5" x14ac:dyDescent="0.25">
      <c r="A26" s="341" t="s">
        <v>188</v>
      </c>
      <c r="B26" s="301"/>
      <c r="C26" s="301"/>
      <c r="D26" s="301"/>
      <c r="E26" s="353"/>
      <c r="H26" s="59"/>
    </row>
    <row r="27" spans="1:10" s="50" customFormat="1" ht="22.7" customHeight="1" x14ac:dyDescent="0.25">
      <c r="A27" s="350" t="s">
        <v>146</v>
      </c>
      <c r="B27" s="299">
        <f t="shared" ref="B27:D27" si="3">B28+B31+B39</f>
        <v>10600000</v>
      </c>
      <c r="C27" s="299">
        <f t="shared" si="3"/>
        <v>10600000</v>
      </c>
      <c r="D27" s="310">
        <f t="shared" si="3"/>
        <v>13044259</v>
      </c>
      <c r="E27" s="351">
        <f t="shared" si="1"/>
        <v>123.05904716981134</v>
      </c>
      <c r="I27" s="57"/>
    </row>
    <row r="28" spans="1:10" s="50" customFormat="1" ht="21.2" customHeight="1" x14ac:dyDescent="0.25">
      <c r="A28" s="341" t="s">
        <v>189</v>
      </c>
      <c r="B28" s="301">
        <f t="shared" ref="B28:D28" si="4">B29+B30</f>
        <v>6600000</v>
      </c>
      <c r="C28" s="301">
        <f t="shared" si="4"/>
        <v>6600000</v>
      </c>
      <c r="D28" s="301">
        <f t="shared" si="4"/>
        <v>7339372</v>
      </c>
      <c r="E28" s="353">
        <f t="shared" si="1"/>
        <v>111.20260606060606</v>
      </c>
    </row>
    <row r="29" spans="1:10" s="50" customFormat="1" ht="21.2" customHeight="1" x14ac:dyDescent="0.25">
      <c r="A29" s="352" t="s">
        <v>752</v>
      </c>
      <c r="B29" s="301">
        <v>5400000</v>
      </c>
      <c r="C29" s="301">
        <v>5400000</v>
      </c>
      <c r="D29" s="302">
        <v>5824196</v>
      </c>
      <c r="E29" s="353">
        <f t="shared" si="1"/>
        <v>107.85548148148148</v>
      </c>
    </row>
    <row r="30" spans="1:10" s="50" customFormat="1" ht="21.2" customHeight="1" x14ac:dyDescent="0.25">
      <c r="A30" s="352" t="s">
        <v>753</v>
      </c>
      <c r="B30" s="301">
        <v>1200000</v>
      </c>
      <c r="C30" s="301">
        <v>1200000</v>
      </c>
      <c r="D30" s="302">
        <v>1515176</v>
      </c>
      <c r="E30" s="353">
        <f t="shared" si="1"/>
        <v>126.26466666666667</v>
      </c>
    </row>
    <row r="31" spans="1:10" s="50" customFormat="1" ht="21.2" customHeight="1" x14ac:dyDescent="0.25">
      <c r="A31" s="341" t="s">
        <v>190</v>
      </c>
      <c r="B31" s="301">
        <f t="shared" ref="B31:D31" si="5">B32+B34+B35</f>
        <v>3900000</v>
      </c>
      <c r="C31" s="301">
        <f t="shared" si="5"/>
        <v>3900000</v>
      </c>
      <c r="D31" s="301">
        <f t="shared" si="5"/>
        <v>5622731</v>
      </c>
      <c r="E31" s="353">
        <f t="shared" si="1"/>
        <v>144.17258974358975</v>
      </c>
    </row>
    <row r="32" spans="1:10" s="50" customFormat="1" ht="21.2" customHeight="1" x14ac:dyDescent="0.25">
      <c r="A32" s="341" t="s">
        <v>191</v>
      </c>
      <c r="B32" s="301">
        <f t="shared" ref="B32:D32" si="6">SUM(B33)</f>
        <v>2500000</v>
      </c>
      <c r="C32" s="301">
        <f t="shared" si="6"/>
        <v>2500000</v>
      </c>
      <c r="D32" s="301">
        <f t="shared" si="6"/>
        <v>3814938</v>
      </c>
      <c r="E32" s="353">
        <f t="shared" si="1"/>
        <v>152.59752</v>
      </c>
    </row>
    <row r="33" spans="1:9" s="50" customFormat="1" ht="21.2" customHeight="1" x14ac:dyDescent="0.25">
      <c r="A33" s="341" t="s">
        <v>192</v>
      </c>
      <c r="B33" s="301">
        <v>2500000</v>
      </c>
      <c r="C33" s="301">
        <v>2500000</v>
      </c>
      <c r="D33" s="302">
        <v>3814938</v>
      </c>
      <c r="E33" s="353">
        <f t="shared" si="1"/>
        <v>152.59752</v>
      </c>
    </row>
    <row r="34" spans="1:9" s="50" customFormat="1" ht="21.2" customHeight="1" x14ac:dyDescent="0.25">
      <c r="A34" s="341" t="s">
        <v>193</v>
      </c>
      <c r="B34" s="301">
        <v>1000000</v>
      </c>
      <c r="C34" s="301">
        <v>1000000</v>
      </c>
      <c r="D34" s="302">
        <v>997363</v>
      </c>
      <c r="E34" s="353">
        <f t="shared" si="1"/>
        <v>99.7363</v>
      </c>
      <c r="H34" s="59"/>
    </row>
    <row r="35" spans="1:9" s="50" customFormat="1" ht="31.5" x14ac:dyDescent="0.25">
      <c r="A35" s="341" t="s">
        <v>194</v>
      </c>
      <c r="B35" s="301">
        <f>SUM(B36:B38)</f>
        <v>400000</v>
      </c>
      <c r="C35" s="301">
        <f t="shared" ref="C35:D35" si="7">SUM(C36:C38)</f>
        <v>400000</v>
      </c>
      <c r="D35" s="301">
        <f t="shared" si="7"/>
        <v>810430</v>
      </c>
      <c r="E35" s="353">
        <f t="shared" si="1"/>
        <v>202.60750000000002</v>
      </c>
    </row>
    <row r="36" spans="1:9" s="50" customFormat="1" ht="21.2" customHeight="1" x14ac:dyDescent="0.25">
      <c r="A36" s="341" t="s">
        <v>195</v>
      </c>
      <c r="B36" s="301">
        <v>400000</v>
      </c>
      <c r="C36" s="301">
        <v>400000</v>
      </c>
      <c r="D36" s="302">
        <v>810430</v>
      </c>
      <c r="E36" s="353">
        <f t="shared" si="1"/>
        <v>202.60750000000002</v>
      </c>
      <c r="H36" s="59"/>
    </row>
    <row r="37" spans="1:9" s="50" customFormat="1" ht="21.2" customHeight="1" x14ac:dyDescent="0.25">
      <c r="A37" s="341" t="s">
        <v>196</v>
      </c>
      <c r="B37" s="301">
        <v>0</v>
      </c>
      <c r="C37" s="301">
        <v>0</v>
      </c>
      <c r="D37" s="302">
        <v>0</v>
      </c>
      <c r="E37" s="353"/>
    </row>
    <row r="38" spans="1:9" s="50" customFormat="1" ht="21.2" customHeight="1" x14ac:dyDescent="0.25">
      <c r="A38" s="341" t="s">
        <v>197</v>
      </c>
      <c r="B38" s="301">
        <v>0</v>
      </c>
      <c r="C38" s="301">
        <v>0</v>
      </c>
      <c r="D38" s="302">
        <v>0</v>
      </c>
      <c r="E38" s="353"/>
    </row>
    <row r="39" spans="1:9" s="50" customFormat="1" ht="31.5" x14ac:dyDescent="0.25">
      <c r="A39" s="341" t="s">
        <v>198</v>
      </c>
      <c r="B39" s="301">
        <v>100000</v>
      </c>
      <c r="C39" s="301">
        <v>100000</v>
      </c>
      <c r="D39" s="302">
        <v>82156</v>
      </c>
      <c r="E39" s="353">
        <f t="shared" si="1"/>
        <v>82.155999999999992</v>
      </c>
    </row>
    <row r="40" spans="1:9" s="50" customFormat="1" ht="23.25" customHeight="1" x14ac:dyDescent="0.25">
      <c r="A40" s="350" t="s">
        <v>147</v>
      </c>
      <c r="B40" s="299">
        <f>B41+B42+B44+B45+B46+B47+B48+B49+B50</f>
        <v>2952500</v>
      </c>
      <c r="C40" s="299">
        <f t="shared" ref="C40" si="8">C41+C42+C44+C45+C46+C47+C48+C49+C50</f>
        <v>2952500</v>
      </c>
      <c r="D40" s="310">
        <f>D41+D42+D44+D45+D46+D47+D48+D49+D50</f>
        <v>2439110</v>
      </c>
      <c r="E40" s="351">
        <f t="shared" si="1"/>
        <v>82.611685012701102</v>
      </c>
      <c r="I40" s="57"/>
    </row>
    <row r="41" spans="1:9" s="50" customFormat="1" ht="21.2" customHeight="1" x14ac:dyDescent="0.25">
      <c r="A41" s="352" t="s">
        <v>199</v>
      </c>
      <c r="B41" s="301"/>
      <c r="C41" s="301"/>
      <c r="D41" s="302"/>
      <c r="E41" s="353"/>
    </row>
    <row r="42" spans="1:9" s="62" customFormat="1" ht="21.2" customHeight="1" x14ac:dyDescent="0.25">
      <c r="A42" s="352" t="s">
        <v>200</v>
      </c>
      <c r="B42" s="301">
        <v>600000</v>
      </c>
      <c r="C42" s="301">
        <v>600000</v>
      </c>
      <c r="D42" s="302">
        <v>890943</v>
      </c>
      <c r="E42" s="353">
        <f t="shared" si="1"/>
        <v>148.4905</v>
      </c>
    </row>
    <row r="43" spans="1:9" s="63" customFormat="1" ht="21.2" customHeight="1" x14ac:dyDescent="0.25">
      <c r="A43" s="352" t="s">
        <v>201</v>
      </c>
      <c r="B43" s="301">
        <v>600000</v>
      </c>
      <c r="C43" s="301">
        <v>600000</v>
      </c>
      <c r="D43" s="302">
        <v>697322</v>
      </c>
      <c r="E43" s="353">
        <f t="shared" si="1"/>
        <v>116.22033333333333</v>
      </c>
    </row>
    <row r="44" spans="1:9" s="64" customFormat="1" ht="21.2" customHeight="1" x14ac:dyDescent="0.25">
      <c r="A44" s="341" t="s">
        <v>202</v>
      </c>
      <c r="B44" s="301">
        <v>0</v>
      </c>
      <c r="C44" s="301">
        <v>0</v>
      </c>
      <c r="D44" s="302">
        <v>0</v>
      </c>
      <c r="E44" s="353"/>
      <c r="H44" s="205"/>
    </row>
    <row r="45" spans="1:9" s="64" customFormat="1" ht="21.2" customHeight="1" x14ac:dyDescent="0.25">
      <c r="A45" s="341" t="s">
        <v>203</v>
      </c>
      <c r="B45" s="301">
        <v>2000000</v>
      </c>
      <c r="C45" s="301">
        <v>2000000</v>
      </c>
      <c r="D45" s="302">
        <v>1082736</v>
      </c>
      <c r="E45" s="353">
        <f t="shared" si="1"/>
        <v>54.136799999999994</v>
      </c>
      <c r="H45" s="205"/>
    </row>
    <row r="46" spans="1:9" s="64" customFormat="1" ht="21.2" customHeight="1" x14ac:dyDescent="0.25">
      <c r="A46" s="357" t="s">
        <v>204</v>
      </c>
      <c r="B46" s="301">
        <v>0</v>
      </c>
      <c r="C46" s="301">
        <v>0</v>
      </c>
      <c r="D46" s="302">
        <v>0</v>
      </c>
      <c r="E46" s="353"/>
    </row>
    <row r="47" spans="1:9" s="64" customFormat="1" ht="21.2" customHeight="1" x14ac:dyDescent="0.25">
      <c r="A47" s="352" t="s">
        <v>205</v>
      </c>
      <c r="B47" s="301">
        <v>350000</v>
      </c>
      <c r="C47" s="301">
        <v>350000</v>
      </c>
      <c r="D47" s="302">
        <v>351381</v>
      </c>
      <c r="E47" s="353">
        <f t="shared" si="1"/>
        <v>100.39457142857142</v>
      </c>
      <c r="H47" s="205"/>
    </row>
    <row r="48" spans="1:9" s="64" customFormat="1" ht="21.2" customHeight="1" x14ac:dyDescent="0.25">
      <c r="A48" s="352" t="s">
        <v>206</v>
      </c>
      <c r="B48" s="301">
        <v>0</v>
      </c>
      <c r="C48" s="301">
        <v>0</v>
      </c>
      <c r="D48" s="302">
        <v>0</v>
      </c>
      <c r="E48" s="353"/>
    </row>
    <row r="49" spans="1:9" s="64" customFormat="1" ht="21.2" customHeight="1" x14ac:dyDescent="0.25">
      <c r="A49" s="352" t="s">
        <v>207</v>
      </c>
      <c r="B49" s="301">
        <v>2500</v>
      </c>
      <c r="C49" s="301">
        <v>2500</v>
      </c>
      <c r="D49" s="302">
        <v>115</v>
      </c>
      <c r="E49" s="353">
        <f t="shared" si="1"/>
        <v>4.5999999999999996</v>
      </c>
    </row>
    <row r="50" spans="1:9" s="64" customFormat="1" ht="21.2" customHeight="1" x14ac:dyDescent="0.25">
      <c r="A50" s="352" t="s">
        <v>754</v>
      </c>
      <c r="B50" s="301">
        <v>0</v>
      </c>
      <c r="C50" s="301">
        <v>0</v>
      </c>
      <c r="D50" s="302">
        <v>113935</v>
      </c>
      <c r="E50" s="353"/>
    </row>
    <row r="51" spans="1:9" s="64" customFormat="1" ht="21.2" customHeight="1" x14ac:dyDescent="0.25">
      <c r="A51" s="350" t="s">
        <v>148</v>
      </c>
      <c r="B51" s="299">
        <f>SUM(B52:B55)</f>
        <v>0</v>
      </c>
      <c r="C51" s="299">
        <f t="shared" ref="C51:D51" si="9">SUM(C52:C55)</f>
        <v>0</v>
      </c>
      <c r="D51" s="310">
        <f t="shared" si="9"/>
        <v>0</v>
      </c>
      <c r="E51" s="353"/>
    </row>
    <row r="52" spans="1:9" s="64" customFormat="1" ht="21.2" customHeight="1" x14ac:dyDescent="0.25">
      <c r="A52" s="341" t="s">
        <v>208</v>
      </c>
      <c r="B52" s="299"/>
      <c r="C52" s="299"/>
      <c r="D52" s="302"/>
      <c r="E52" s="353"/>
    </row>
    <row r="53" spans="1:9" s="62" customFormat="1" ht="21.2" customHeight="1" x14ac:dyDescent="0.25">
      <c r="A53" s="341" t="s">
        <v>209</v>
      </c>
      <c r="B53" s="301">
        <v>0</v>
      </c>
      <c r="C53" s="301">
        <v>0</v>
      </c>
      <c r="D53" s="302">
        <v>0</v>
      </c>
      <c r="E53" s="353"/>
      <c r="H53" s="205"/>
    </row>
    <row r="54" spans="1:9" s="62" customFormat="1" ht="21.2" customHeight="1" x14ac:dyDescent="0.25">
      <c r="A54" s="358" t="s">
        <v>210</v>
      </c>
      <c r="B54" s="301"/>
      <c r="C54" s="301"/>
      <c r="D54" s="302"/>
      <c r="E54" s="353"/>
    </row>
    <row r="55" spans="1:9" s="64" customFormat="1" ht="21.2" customHeight="1" x14ac:dyDescent="0.25">
      <c r="A55" s="341" t="s">
        <v>211</v>
      </c>
      <c r="B55" s="301"/>
      <c r="C55" s="301"/>
      <c r="D55" s="302"/>
      <c r="E55" s="353"/>
    </row>
    <row r="56" spans="1:9" s="64" customFormat="1" ht="21.2" customHeight="1" x14ac:dyDescent="0.25">
      <c r="A56" s="350" t="s">
        <v>149</v>
      </c>
      <c r="B56" s="299">
        <f t="shared" ref="B56:D56" si="10">SUM(B57:B59)</f>
        <v>0</v>
      </c>
      <c r="C56" s="299">
        <f t="shared" si="10"/>
        <v>0</v>
      </c>
      <c r="D56" s="299">
        <f t="shared" si="10"/>
        <v>0</v>
      </c>
      <c r="E56" s="351"/>
    </row>
    <row r="57" spans="1:9" s="64" customFormat="1" ht="47.25" x14ac:dyDescent="0.25">
      <c r="A57" s="341" t="s">
        <v>212</v>
      </c>
      <c r="B57" s="299"/>
      <c r="C57" s="299"/>
      <c r="D57" s="302"/>
      <c r="E57" s="353"/>
    </row>
    <row r="58" spans="1:9" s="62" customFormat="1" ht="47.25" x14ac:dyDescent="0.25">
      <c r="A58" s="341" t="s">
        <v>213</v>
      </c>
      <c r="B58" s="301"/>
      <c r="C58" s="301"/>
      <c r="D58" s="302"/>
      <c r="E58" s="353"/>
    </row>
    <row r="59" spans="1:9" s="62" customFormat="1" x14ac:dyDescent="0.25">
      <c r="A59" s="341" t="s">
        <v>214</v>
      </c>
      <c r="B59" s="301">
        <v>0</v>
      </c>
      <c r="C59" s="301">
        <v>0</v>
      </c>
      <c r="D59" s="302">
        <v>0</v>
      </c>
      <c r="E59" s="353"/>
      <c r="H59" s="205"/>
    </row>
    <row r="60" spans="1:9" s="64" customFormat="1" ht="31.5" x14ac:dyDescent="0.25">
      <c r="A60" s="359" t="s">
        <v>150</v>
      </c>
      <c r="B60" s="299">
        <f>SUM(B61:B63)</f>
        <v>0</v>
      </c>
      <c r="C60" s="299">
        <v>0</v>
      </c>
      <c r="D60" s="310">
        <v>0</v>
      </c>
      <c r="E60" s="351"/>
    </row>
    <row r="61" spans="1:9" s="64" customFormat="1" ht="47.25" x14ac:dyDescent="0.25">
      <c r="A61" s="341" t="s">
        <v>215</v>
      </c>
      <c r="B61" s="301"/>
      <c r="C61" s="301"/>
      <c r="D61" s="302"/>
      <c r="E61" s="353"/>
    </row>
    <row r="62" spans="1:9" s="62" customFormat="1" ht="47.25" x14ac:dyDescent="0.25">
      <c r="A62" s="341" t="s">
        <v>216</v>
      </c>
      <c r="B62" s="301"/>
      <c r="C62" s="301"/>
      <c r="D62" s="302"/>
      <c r="E62" s="353"/>
    </row>
    <row r="63" spans="1:9" s="64" customFormat="1" ht="31.5" x14ac:dyDescent="0.25">
      <c r="A63" s="341" t="s">
        <v>217</v>
      </c>
      <c r="B63" s="301"/>
      <c r="C63" s="301"/>
      <c r="D63" s="302"/>
      <c r="E63" s="353"/>
    </row>
    <row r="64" spans="1:9" s="64" customFormat="1" ht="21.2" customHeight="1" x14ac:dyDescent="0.25">
      <c r="A64" s="350" t="s">
        <v>151</v>
      </c>
      <c r="B64" s="299">
        <f>B60+B56+B51+B40+B27+B21+B4</f>
        <v>35844977</v>
      </c>
      <c r="C64" s="299">
        <f>C60+C56+C51+C40+C27+C21+C4</f>
        <v>83483869</v>
      </c>
      <c r="D64" s="310">
        <f>D60+D56+D51+D40+D27+D21+D4</f>
        <v>84906450</v>
      </c>
      <c r="E64" s="351">
        <f t="shared" si="1"/>
        <v>101.70401901234357</v>
      </c>
      <c r="I64" s="65"/>
    </row>
    <row r="65" spans="1:9" s="64" customFormat="1" ht="21.2" customHeight="1" x14ac:dyDescent="0.25">
      <c r="A65" s="359" t="s">
        <v>152</v>
      </c>
      <c r="B65" s="299"/>
      <c r="C65" s="299"/>
      <c r="D65" s="302"/>
      <c r="E65" s="351"/>
      <c r="I65" s="65"/>
    </row>
    <row r="66" spans="1:9" s="62" customFormat="1" ht="31.5" x14ac:dyDescent="0.25">
      <c r="A66" s="359" t="s">
        <v>218</v>
      </c>
      <c r="B66" s="299">
        <f t="shared" ref="B66:D66" si="11">SUM(B67:B68)</f>
        <v>100876000</v>
      </c>
      <c r="C66" s="299">
        <f t="shared" si="11"/>
        <v>104428660</v>
      </c>
      <c r="D66" s="299">
        <f t="shared" si="11"/>
        <v>104428660</v>
      </c>
      <c r="E66" s="351">
        <f t="shared" si="1"/>
        <v>100</v>
      </c>
      <c r="G66" s="66"/>
    </row>
    <row r="67" spans="1:9" s="62" customFormat="1" ht="47.25" x14ac:dyDescent="0.25">
      <c r="A67" s="359" t="s">
        <v>255</v>
      </c>
      <c r="B67" s="301">
        <v>20000000</v>
      </c>
      <c r="C67" s="301">
        <v>23552660</v>
      </c>
      <c r="D67" s="302">
        <v>23552660</v>
      </c>
      <c r="E67" s="353">
        <f t="shared" si="1"/>
        <v>100</v>
      </c>
      <c r="G67" s="66"/>
    </row>
    <row r="68" spans="1:9" s="62" customFormat="1" ht="47.25" x14ac:dyDescent="0.25">
      <c r="A68" s="341" t="s">
        <v>219</v>
      </c>
      <c r="B68" s="301">
        <v>80876000</v>
      </c>
      <c r="C68" s="301">
        <v>80876000</v>
      </c>
      <c r="D68" s="302">
        <v>80876000</v>
      </c>
      <c r="E68" s="353">
        <f t="shared" si="1"/>
        <v>100</v>
      </c>
    </row>
    <row r="69" spans="1:9" s="64" customFormat="1" ht="47.25" x14ac:dyDescent="0.25">
      <c r="A69" s="359" t="s">
        <v>220</v>
      </c>
      <c r="B69" s="299">
        <f>B72+B70</f>
        <v>653076</v>
      </c>
      <c r="C69" s="299">
        <f>C72+C70+C71</f>
        <v>2064918</v>
      </c>
      <c r="D69" s="310">
        <f>D72+D70+D71</f>
        <v>1765151</v>
      </c>
      <c r="E69" s="351">
        <f>D69/C69*100</f>
        <v>85.482861789184852</v>
      </c>
      <c r="I69" s="65"/>
    </row>
    <row r="70" spans="1:9" s="64" customFormat="1" ht="21.2" customHeight="1" x14ac:dyDescent="0.25">
      <c r="A70" s="341" t="s">
        <v>221</v>
      </c>
      <c r="B70" s="299"/>
      <c r="C70" s="301"/>
      <c r="D70" s="302"/>
      <c r="E70" s="351"/>
    </row>
    <row r="71" spans="1:9" s="64" customFormat="1" ht="21.2" customHeight="1" x14ac:dyDescent="0.25">
      <c r="A71" s="360" t="s">
        <v>222</v>
      </c>
      <c r="B71" s="299"/>
      <c r="C71" s="301"/>
      <c r="D71" s="302"/>
      <c r="E71" s="353"/>
      <c r="H71" s="205"/>
    </row>
    <row r="72" spans="1:9" s="64" customFormat="1" x14ac:dyDescent="0.25">
      <c r="A72" s="352" t="s">
        <v>223</v>
      </c>
      <c r="B72" s="301">
        <v>653076</v>
      </c>
      <c r="C72" s="301">
        <v>2064918</v>
      </c>
      <c r="D72" s="301">
        <v>1765151</v>
      </c>
      <c r="E72" s="353">
        <f t="shared" ref="E72:E74" si="12">D72/C72*100</f>
        <v>85.482861789184852</v>
      </c>
      <c r="H72" s="205"/>
    </row>
    <row r="73" spans="1:9" s="62" customFormat="1" ht="21.2" customHeight="1" x14ac:dyDescent="0.25">
      <c r="A73" s="350" t="s">
        <v>224</v>
      </c>
      <c r="B73" s="299">
        <f t="shared" ref="B73:D73" si="13">B69+B66</f>
        <v>101529076</v>
      </c>
      <c r="C73" s="299">
        <f t="shared" si="13"/>
        <v>106493578</v>
      </c>
      <c r="D73" s="310">
        <f t="shared" si="13"/>
        <v>106193811</v>
      </c>
      <c r="E73" s="351">
        <f t="shared" si="12"/>
        <v>99.718511664618873</v>
      </c>
      <c r="I73" s="66"/>
    </row>
    <row r="74" spans="1:9" s="62" customFormat="1" ht="21.2" customHeight="1" x14ac:dyDescent="0.25">
      <c r="A74" s="350" t="s">
        <v>225</v>
      </c>
      <c r="B74" s="299">
        <f>B64+B73</f>
        <v>137374053</v>
      </c>
      <c r="C74" s="299">
        <f t="shared" ref="C74" si="14">C64+C73</f>
        <v>189977447</v>
      </c>
      <c r="D74" s="310">
        <f>D64+D73</f>
        <v>191100261</v>
      </c>
      <c r="E74" s="351">
        <f t="shared" si="12"/>
        <v>100.59102489149672</v>
      </c>
      <c r="I74" s="66"/>
    </row>
    <row r="75" spans="1:9" s="62" customFormat="1" ht="21.2" customHeight="1" x14ac:dyDescent="0.25">
      <c r="A75" s="343" t="s">
        <v>226</v>
      </c>
      <c r="B75" s="343">
        <v>6</v>
      </c>
      <c r="C75" s="343">
        <v>6</v>
      </c>
      <c r="D75" s="302">
        <v>5</v>
      </c>
      <c r="E75" s="361"/>
      <c r="I75" s="66"/>
    </row>
    <row r="76" spans="1:9" s="62" customFormat="1" ht="21.2" customHeight="1" x14ac:dyDescent="0.25">
      <c r="A76" s="343" t="s">
        <v>227</v>
      </c>
      <c r="B76" s="343">
        <v>4</v>
      </c>
      <c r="C76" s="343">
        <v>4</v>
      </c>
      <c r="D76" s="302">
        <v>2</v>
      </c>
      <c r="E76" s="361"/>
    </row>
  </sheetData>
  <mergeCells count="1">
    <mergeCell ref="A2:E2"/>
  </mergeCells>
  <printOptions horizontalCentered="1"/>
  <pageMargins left="0.70866141732283472" right="0.31496062992125984" top="0.94488188976377963" bottom="0.35433070866141736" header="0.31496062992125984" footer="0.31496062992125984"/>
  <pageSetup paperSize="9" scale="92" orientation="portrait" r:id="rId1"/>
  <headerFooter>
    <oddHeader>&amp;L&amp;"Times New Roman,Normál"&amp;12Vászoly Község 
Önkormányzata &amp;C&amp;"Times New Roman,Normál"&amp;12 5. melléklet
az önkormányzat 2018. évi költségvetési gazdálkodási beszámolójáról szóló
4/2019. (V. 29.) önkormányzati rendeletéhez</oddHeader>
  </headerFooter>
  <rowBreaks count="2" manualBreakCount="2">
    <brk id="26" max="4" man="1"/>
    <brk id="55" max="4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3"/>
  <sheetViews>
    <sheetView view="pageLayout" zoomScaleNormal="80" workbookViewId="0">
      <selection activeCell="A2" sqref="A2:E2"/>
    </sheetView>
  </sheetViews>
  <sheetFormatPr defaultColWidth="9.140625" defaultRowHeight="15.75" x14ac:dyDescent="0.25"/>
  <cols>
    <col min="1" max="1" width="45.42578125" style="4" customWidth="1"/>
    <col min="2" max="2" width="14" style="4" customWidth="1"/>
    <col min="3" max="3" width="13.7109375" style="4" customWidth="1"/>
    <col min="4" max="4" width="14.28515625" style="4" customWidth="1"/>
    <col min="5" max="5" width="7.140625" style="45" customWidth="1"/>
    <col min="6" max="16384" width="9.140625" style="4"/>
  </cols>
  <sheetData>
    <row r="1" spans="1:5" ht="41.1" customHeight="1" x14ac:dyDescent="0.25"/>
    <row r="2" spans="1:5" ht="41.1" customHeight="1" x14ac:dyDescent="0.25">
      <c r="A2" s="475" t="s">
        <v>793</v>
      </c>
      <c r="B2" s="475"/>
      <c r="C2" s="475"/>
      <c r="D2" s="475"/>
      <c r="E2" s="475"/>
    </row>
    <row r="3" spans="1:5" s="5" customFormat="1" ht="63" x14ac:dyDescent="0.25">
      <c r="A3" s="365" t="s">
        <v>1</v>
      </c>
      <c r="B3" s="220" t="str">
        <f>'5.sz.tábla'!B3</f>
        <v>2018. évi eredeti előirányzat</v>
      </c>
      <c r="C3" s="220" t="str">
        <f>'5.sz.tábla'!C3</f>
        <v>2018. évi módosított előirányzat IV.</v>
      </c>
      <c r="D3" s="220" t="str">
        <f>'5.sz.tábla'!D3</f>
        <v>2018. évi teljesítés</v>
      </c>
      <c r="E3" s="222" t="s">
        <v>172</v>
      </c>
    </row>
    <row r="4" spans="1:5" ht="19.5" customHeight="1" x14ac:dyDescent="0.25">
      <c r="A4" s="366" t="s">
        <v>228</v>
      </c>
      <c r="B4" s="309"/>
      <c r="C4" s="313"/>
      <c r="D4" s="313"/>
      <c r="E4" s="76"/>
    </row>
    <row r="5" spans="1:5" s="6" customFormat="1" ht="18.95" customHeight="1" x14ac:dyDescent="0.25">
      <c r="A5" s="367" t="s">
        <v>229</v>
      </c>
      <c r="B5" s="310">
        <v>7128829</v>
      </c>
      <c r="C5" s="312">
        <v>9360774</v>
      </c>
      <c r="D5" s="312">
        <v>8504719</v>
      </c>
      <c r="E5" s="77">
        <f>D5/C5*100</f>
        <v>90.854869479810105</v>
      </c>
    </row>
    <row r="6" spans="1:5" s="6" customFormat="1" ht="18.95" customHeight="1" x14ac:dyDescent="0.25">
      <c r="A6" s="367" t="s">
        <v>230</v>
      </c>
      <c r="B6" s="310">
        <v>1284829</v>
      </c>
      <c r="C6" s="368">
        <v>1444863</v>
      </c>
      <c r="D6" s="312">
        <v>1426293</v>
      </c>
      <c r="E6" s="77">
        <f t="shared" ref="E6:E7" si="0">D6/C6*100</f>
        <v>98.714757039248695</v>
      </c>
    </row>
    <row r="7" spans="1:5" s="6" customFormat="1" ht="18.95" customHeight="1" x14ac:dyDescent="0.25">
      <c r="A7" s="367" t="s">
        <v>231</v>
      </c>
      <c r="B7" s="310">
        <f>SUM(B8:B26)</f>
        <v>14260000</v>
      </c>
      <c r="C7" s="310">
        <f>SUM(C8:C26)</f>
        <v>45834623</v>
      </c>
      <c r="D7" s="310">
        <f>SUM(D8:D26)</f>
        <v>16066825</v>
      </c>
      <c r="E7" s="77">
        <f t="shared" si="0"/>
        <v>35.053904555951078</v>
      </c>
    </row>
    <row r="8" spans="1:5" ht="19.7" customHeight="1" x14ac:dyDescent="0.25">
      <c r="A8" s="369" t="s">
        <v>759</v>
      </c>
      <c r="B8" s="302">
        <v>30000</v>
      </c>
      <c r="C8" s="302">
        <v>51000</v>
      </c>
      <c r="D8" s="313">
        <v>50743</v>
      </c>
      <c r="E8" s="76">
        <f>D8/C8*100</f>
        <v>99.496078431372553</v>
      </c>
    </row>
    <row r="9" spans="1:5" ht="19.7" customHeight="1" x14ac:dyDescent="0.25">
      <c r="A9" s="369" t="s">
        <v>758</v>
      </c>
      <c r="B9" s="302">
        <v>1900000</v>
      </c>
      <c r="C9" s="302">
        <v>2329700</v>
      </c>
      <c r="D9" s="313">
        <v>2206873</v>
      </c>
      <c r="E9" s="76">
        <f t="shared" ref="E9:E33" si="1">D9/C9*100</f>
        <v>94.727776108511833</v>
      </c>
    </row>
    <row r="10" spans="1:5" ht="19.7" customHeight="1" x14ac:dyDescent="0.25">
      <c r="A10" s="369" t="s">
        <v>757</v>
      </c>
      <c r="B10" s="302">
        <v>480000</v>
      </c>
      <c r="C10" s="313">
        <v>480000</v>
      </c>
      <c r="D10" s="313">
        <v>278463</v>
      </c>
      <c r="E10" s="76">
        <f t="shared" si="1"/>
        <v>58.013125000000002</v>
      </c>
    </row>
    <row r="11" spans="1:5" ht="19.7" customHeight="1" x14ac:dyDescent="0.25">
      <c r="A11" s="369" t="s">
        <v>756</v>
      </c>
      <c r="B11" s="302">
        <v>400000</v>
      </c>
      <c r="C11" s="313">
        <v>400000</v>
      </c>
      <c r="D11" s="313">
        <v>322445</v>
      </c>
      <c r="E11" s="76">
        <f t="shared" si="1"/>
        <v>80.611249999999998</v>
      </c>
    </row>
    <row r="12" spans="1:5" ht="19.7" customHeight="1" x14ac:dyDescent="0.25">
      <c r="A12" s="369" t="s">
        <v>232</v>
      </c>
      <c r="B12" s="302">
        <v>1900000</v>
      </c>
      <c r="C12" s="7">
        <v>1900000</v>
      </c>
      <c r="D12" s="313">
        <v>1658151</v>
      </c>
      <c r="E12" s="76">
        <f t="shared" si="1"/>
        <v>87.271105263157907</v>
      </c>
    </row>
    <row r="13" spans="1:5" ht="19.7" customHeight="1" x14ac:dyDescent="0.25">
      <c r="A13" s="369" t="s">
        <v>233</v>
      </c>
      <c r="B13" s="302">
        <v>0</v>
      </c>
      <c r="C13" s="313">
        <v>0</v>
      </c>
      <c r="D13" s="313">
        <v>0</v>
      </c>
      <c r="E13" s="76"/>
    </row>
    <row r="14" spans="1:5" ht="19.7" customHeight="1" x14ac:dyDescent="0.25">
      <c r="A14" s="369" t="s">
        <v>234</v>
      </c>
      <c r="B14" s="302">
        <v>0</v>
      </c>
      <c r="C14" s="313">
        <v>0</v>
      </c>
      <c r="D14" s="313">
        <v>0</v>
      </c>
      <c r="E14" s="76"/>
    </row>
    <row r="15" spans="1:5" ht="19.7" customHeight="1" x14ac:dyDescent="0.25">
      <c r="A15" s="369" t="s">
        <v>755</v>
      </c>
      <c r="B15" s="302">
        <v>2400000</v>
      </c>
      <c r="C15" s="313">
        <v>2269000</v>
      </c>
      <c r="D15" s="313">
        <v>776365</v>
      </c>
      <c r="E15" s="76">
        <f t="shared" si="1"/>
        <v>34.216174526223</v>
      </c>
    </row>
    <row r="16" spans="1:5" ht="19.7" customHeight="1" x14ac:dyDescent="0.25">
      <c r="A16" s="369" t="s">
        <v>712</v>
      </c>
      <c r="B16" s="302">
        <v>0</v>
      </c>
      <c r="C16" s="313">
        <v>0</v>
      </c>
      <c r="D16" s="313">
        <v>0</v>
      </c>
      <c r="E16" s="76"/>
    </row>
    <row r="17" spans="1:8" ht="19.7" customHeight="1" x14ac:dyDescent="0.25">
      <c r="A17" s="369" t="s">
        <v>760</v>
      </c>
      <c r="B17" s="302">
        <v>1200000</v>
      </c>
      <c r="C17" s="313">
        <v>2150000</v>
      </c>
      <c r="D17" s="313">
        <v>1980040</v>
      </c>
      <c r="E17" s="76">
        <f t="shared" si="1"/>
        <v>92.094883720930227</v>
      </c>
    </row>
    <row r="18" spans="1:8" ht="19.7" customHeight="1" x14ac:dyDescent="0.25">
      <c r="A18" s="369" t="s">
        <v>235</v>
      </c>
      <c r="B18" s="302">
        <v>3500000</v>
      </c>
      <c r="C18" s="313">
        <v>3000000</v>
      </c>
      <c r="D18" s="313">
        <f>2882879-D19</f>
        <v>1520676</v>
      </c>
      <c r="E18" s="76">
        <f t="shared" si="1"/>
        <v>50.6892</v>
      </c>
    </row>
    <row r="19" spans="1:8" s="316" customFormat="1" ht="19.7" customHeight="1" x14ac:dyDescent="0.25">
      <c r="A19" s="369" t="s">
        <v>795</v>
      </c>
      <c r="B19" s="302"/>
      <c r="C19" s="313">
        <v>3712598</v>
      </c>
      <c r="D19" s="313">
        <v>1362203</v>
      </c>
      <c r="E19" s="76">
        <f t="shared" si="1"/>
        <v>36.691368147049587</v>
      </c>
    </row>
    <row r="20" spans="1:8" ht="19.7" customHeight="1" x14ac:dyDescent="0.25">
      <c r="A20" s="369" t="s">
        <v>236</v>
      </c>
      <c r="B20" s="302">
        <v>100000</v>
      </c>
      <c r="C20" s="313">
        <v>100000</v>
      </c>
      <c r="D20" s="313">
        <v>65000</v>
      </c>
      <c r="E20" s="76">
        <f t="shared" si="1"/>
        <v>65</v>
      </c>
    </row>
    <row r="21" spans="1:8" ht="19.7" customHeight="1" x14ac:dyDescent="0.25">
      <c r="A21" s="369" t="s">
        <v>797</v>
      </c>
      <c r="B21" s="302">
        <v>1500000</v>
      </c>
      <c r="C21" s="313">
        <v>2239519</v>
      </c>
      <c r="D21" s="313">
        <f>2181954-D22</f>
        <v>1814157</v>
      </c>
      <c r="E21" s="76">
        <f t="shared" si="1"/>
        <v>81.006546495028616</v>
      </c>
    </row>
    <row r="22" spans="1:8" s="316" customFormat="1" ht="31.5" x14ac:dyDescent="0.25">
      <c r="A22" s="369" t="s">
        <v>796</v>
      </c>
      <c r="B22" s="302">
        <v>0</v>
      </c>
      <c r="C22" s="313">
        <v>1002402</v>
      </c>
      <c r="D22" s="313">
        <f>367797</f>
        <v>367797</v>
      </c>
      <c r="E22" s="76">
        <f t="shared" si="1"/>
        <v>36.691566856410901</v>
      </c>
    </row>
    <row r="23" spans="1:8" ht="19.7" customHeight="1" x14ac:dyDescent="0.25">
      <c r="A23" s="369" t="s">
        <v>237</v>
      </c>
      <c r="B23" s="302">
        <v>350000</v>
      </c>
      <c r="C23" s="313">
        <v>25700404</v>
      </c>
      <c r="D23" s="313">
        <v>3417000</v>
      </c>
      <c r="E23" s="76">
        <f t="shared" si="1"/>
        <v>13.295510840996897</v>
      </c>
    </row>
    <row r="24" spans="1:8" ht="19.7" customHeight="1" x14ac:dyDescent="0.25">
      <c r="A24" s="369" t="s">
        <v>238</v>
      </c>
      <c r="B24" s="302">
        <v>0</v>
      </c>
      <c r="C24" s="313">
        <v>0</v>
      </c>
      <c r="D24" s="313">
        <v>0</v>
      </c>
      <c r="E24" s="76"/>
    </row>
    <row r="25" spans="1:8" ht="19.7" customHeight="1" x14ac:dyDescent="0.25">
      <c r="A25" s="369" t="s">
        <v>239</v>
      </c>
      <c r="B25" s="302">
        <v>0</v>
      </c>
      <c r="C25" s="313">
        <v>0</v>
      </c>
      <c r="D25" s="313">
        <v>0</v>
      </c>
      <c r="E25" s="76"/>
    </row>
    <row r="26" spans="1:8" ht="19.7" customHeight="1" x14ac:dyDescent="0.25">
      <c r="A26" s="369" t="s">
        <v>240</v>
      </c>
      <c r="B26" s="302">
        <v>500000</v>
      </c>
      <c r="C26" s="313">
        <v>500000</v>
      </c>
      <c r="D26" s="313">
        <v>246912</v>
      </c>
      <c r="E26" s="76">
        <f t="shared" si="1"/>
        <v>49.382399999999997</v>
      </c>
    </row>
    <row r="27" spans="1:8" s="6" customFormat="1" x14ac:dyDescent="0.25">
      <c r="A27" s="367" t="s">
        <v>241</v>
      </c>
      <c r="B27" s="310">
        <f t="shared" ref="B27:D27" si="2">B28</f>
        <v>1885000</v>
      </c>
      <c r="C27" s="310">
        <f t="shared" si="2"/>
        <v>1885000</v>
      </c>
      <c r="D27" s="310">
        <f t="shared" si="2"/>
        <v>1550000</v>
      </c>
      <c r="E27" s="77">
        <f t="shared" si="1"/>
        <v>82.228116710875327</v>
      </c>
    </row>
    <row r="28" spans="1:8" ht="19.7" customHeight="1" x14ac:dyDescent="0.25">
      <c r="A28" s="369" t="s">
        <v>242</v>
      </c>
      <c r="B28" s="302">
        <v>1885000</v>
      </c>
      <c r="C28" s="313">
        <v>1885000</v>
      </c>
      <c r="D28" s="313">
        <v>1550000</v>
      </c>
      <c r="E28" s="76">
        <f t="shared" si="1"/>
        <v>82.228116710875327</v>
      </c>
    </row>
    <row r="29" spans="1:8" s="6" customFormat="1" ht="19.5" customHeight="1" x14ac:dyDescent="0.25">
      <c r="A29" s="366" t="s">
        <v>243</v>
      </c>
      <c r="B29" s="310">
        <f>B30+B32+B31</f>
        <v>9995415</v>
      </c>
      <c r="C29" s="310">
        <f t="shared" ref="C29:D29" si="3">C30+C32+C31</f>
        <v>9208702</v>
      </c>
      <c r="D29" s="310">
        <f t="shared" si="3"/>
        <v>8877383</v>
      </c>
      <c r="E29" s="77">
        <f>D29/C29*100</f>
        <v>96.402109656713833</v>
      </c>
      <c r="F29" s="8"/>
      <c r="G29" s="8"/>
      <c r="H29" s="8"/>
    </row>
    <row r="30" spans="1:8" ht="31.5" x14ac:dyDescent="0.25">
      <c r="A30" s="370" t="s">
        <v>798</v>
      </c>
      <c r="B30" s="302">
        <f>'7.sz.tábla'!B4</f>
        <v>9895415</v>
      </c>
      <c r="C30" s="302">
        <f>'7.sz.tábla'!C4</f>
        <v>9061202</v>
      </c>
      <c r="D30" s="302">
        <f>'7.sz.tábla'!D4</f>
        <v>8819883</v>
      </c>
      <c r="E30" s="76">
        <f t="shared" si="1"/>
        <v>97.336788209776131</v>
      </c>
      <c r="F30" s="9"/>
      <c r="G30" s="9"/>
      <c r="H30" s="9"/>
    </row>
    <row r="31" spans="1:8" s="316" customFormat="1" ht="20.25" customHeight="1" x14ac:dyDescent="0.25">
      <c r="A31" s="370" t="s">
        <v>799</v>
      </c>
      <c r="B31" s="302">
        <f>'7.sz.tábla'!B11</f>
        <v>100000</v>
      </c>
      <c r="C31" s="302">
        <f>'7.sz.tábla'!C11</f>
        <v>100000</v>
      </c>
      <c r="D31" s="302">
        <f>'7.sz.tábla'!D11</f>
        <v>10000</v>
      </c>
      <c r="E31" s="76">
        <f>D31/C31*100</f>
        <v>10</v>
      </c>
      <c r="F31" s="311"/>
      <c r="G31" s="311"/>
      <c r="H31" s="311"/>
    </row>
    <row r="32" spans="1:8" ht="31.5" x14ac:dyDescent="0.25">
      <c r="A32" s="370" t="s">
        <v>800</v>
      </c>
      <c r="B32" s="302">
        <v>0</v>
      </c>
      <c r="C32" s="302">
        <v>47500</v>
      </c>
      <c r="D32" s="302">
        <v>47500</v>
      </c>
      <c r="E32" s="76">
        <v>100</v>
      </c>
      <c r="F32" s="9"/>
      <c r="G32" s="9"/>
      <c r="H32" s="9"/>
    </row>
    <row r="33" spans="1:8" s="6" customFormat="1" ht="31.5" x14ac:dyDescent="0.25">
      <c r="A33" s="366" t="s">
        <v>244</v>
      </c>
      <c r="B33" s="310">
        <f>B5+B6+B7+B27+B29</f>
        <v>34554073</v>
      </c>
      <c r="C33" s="310">
        <f>C5+C6+C7+C27+C29</f>
        <v>67733962</v>
      </c>
      <c r="D33" s="310">
        <f>D5+D6+D7+D27+D29</f>
        <v>36425220</v>
      </c>
      <c r="E33" s="77">
        <f t="shared" si="1"/>
        <v>53.7768926022665</v>
      </c>
      <c r="F33" s="10"/>
      <c r="G33" s="10"/>
      <c r="H33" s="10"/>
    </row>
  </sheetData>
  <mergeCells count="1">
    <mergeCell ref="A2:E2"/>
  </mergeCells>
  <printOptions horizontalCentered="1"/>
  <pageMargins left="0.70866141732283472" right="0.31496062992125984" top="0.55118110236220474" bottom="0" header="0.11811023622047245" footer="0.31496062992125984"/>
  <pageSetup paperSize="9" scale="97" orientation="portrait" r:id="rId1"/>
  <headerFooter>
    <oddHeader>&amp;L&amp;"Times New Roman,Normál"&amp;12Vászoly Község 
Önkormányzata &amp;C&amp;"Times New Roman,Normál"&amp;12 6. melléklet
az önkormányzat 2018. évi költségvetési gazdálkodási beszámolójáról szóló
4/2019. (V. 29.) önkormányzati rendeletéhez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"/>
  <sheetViews>
    <sheetView view="pageLayout" zoomScaleNormal="80" workbookViewId="0">
      <selection sqref="A1:E1"/>
    </sheetView>
  </sheetViews>
  <sheetFormatPr defaultColWidth="9.140625" defaultRowHeight="15.75" x14ac:dyDescent="0.25"/>
  <cols>
    <col min="1" max="1" width="39.42578125" style="11" customWidth="1"/>
    <col min="2" max="2" width="14.7109375" style="11" customWidth="1"/>
    <col min="3" max="3" width="14.85546875" style="11" customWidth="1"/>
    <col min="4" max="4" width="13.42578125" style="12" customWidth="1"/>
    <col min="5" max="5" width="8.5703125" style="44" customWidth="1"/>
    <col min="6" max="16384" width="9.140625" style="13"/>
  </cols>
  <sheetData>
    <row r="1" spans="1:5" ht="18.75" x14ac:dyDescent="0.3">
      <c r="A1" s="476" t="s">
        <v>794</v>
      </c>
      <c r="B1" s="476"/>
      <c r="C1" s="476"/>
      <c r="D1" s="476"/>
      <c r="E1" s="476"/>
    </row>
    <row r="2" spans="1:5" ht="18.75" x14ac:dyDescent="0.3">
      <c r="A2" s="477"/>
      <c r="B2" s="477"/>
      <c r="C2" s="477"/>
      <c r="D2" s="477"/>
      <c r="E2" s="477"/>
    </row>
    <row r="3" spans="1:5" ht="63" x14ac:dyDescent="0.25">
      <c r="A3" s="334" t="s">
        <v>1</v>
      </c>
      <c r="B3" s="220" t="str">
        <f>'5.sz.tábla'!B3</f>
        <v>2018. évi eredeti előirányzat</v>
      </c>
      <c r="C3" s="220" t="str">
        <f>'5.sz.tábla'!C3</f>
        <v>2018. évi módosított előirányzat IV.</v>
      </c>
      <c r="D3" s="220" t="str">
        <f>'5.sz.tábla'!D3</f>
        <v>2018. évi teljesítés</v>
      </c>
      <c r="E3" s="222" t="s">
        <v>172</v>
      </c>
    </row>
    <row r="4" spans="1:5" ht="31.5" x14ac:dyDescent="0.25">
      <c r="A4" s="335" t="s">
        <v>245</v>
      </c>
      <c r="B4" s="14">
        <f>SUM(B5:B10)</f>
        <v>9895415</v>
      </c>
      <c r="C4" s="14">
        <f>SUM(C5:C10)</f>
        <v>9061202</v>
      </c>
      <c r="D4" s="14">
        <f>SUM(D5:D10)</f>
        <v>8819883</v>
      </c>
      <c r="E4" s="223">
        <f>D4/C4*100</f>
        <v>97.336788209776131</v>
      </c>
    </row>
    <row r="5" spans="1:5" ht="32.25" customHeight="1" x14ac:dyDescent="0.25">
      <c r="A5" s="331" t="s">
        <v>732</v>
      </c>
      <c r="B5" s="15">
        <v>3927195</v>
      </c>
      <c r="C5" s="15">
        <v>3092982</v>
      </c>
      <c r="D5" s="43">
        <v>3076663</v>
      </c>
      <c r="E5" s="224">
        <f t="shared" ref="E5:E20" si="0">D5/C5*100</f>
        <v>99.472386195587305</v>
      </c>
    </row>
    <row r="6" spans="1:5" ht="28.5" customHeight="1" x14ac:dyDescent="0.25">
      <c r="A6" s="331" t="s">
        <v>733</v>
      </c>
      <c r="B6" s="15">
        <v>5295878</v>
      </c>
      <c r="C6" s="15">
        <v>5295878</v>
      </c>
      <c r="D6" s="43">
        <f>5289878+6000</f>
        <v>5295878</v>
      </c>
      <c r="E6" s="224">
        <f t="shared" si="0"/>
        <v>100</v>
      </c>
    </row>
    <row r="7" spans="1:5" ht="28.5" customHeight="1" x14ac:dyDescent="0.25">
      <c r="A7" s="331" t="s">
        <v>734</v>
      </c>
      <c r="B7" s="15">
        <v>422342</v>
      </c>
      <c r="C7" s="15">
        <v>422342</v>
      </c>
      <c r="D7" s="43">
        <v>422342</v>
      </c>
      <c r="E7" s="224">
        <f t="shared" si="0"/>
        <v>100</v>
      </c>
    </row>
    <row r="8" spans="1:5" ht="28.5" customHeight="1" x14ac:dyDescent="0.25">
      <c r="A8" s="331" t="s">
        <v>761</v>
      </c>
      <c r="B8" s="15">
        <v>50000</v>
      </c>
      <c r="C8" s="15">
        <v>50000</v>
      </c>
      <c r="D8" s="43">
        <v>25000</v>
      </c>
      <c r="E8" s="224">
        <f t="shared" si="0"/>
        <v>50</v>
      </c>
    </row>
    <row r="9" spans="1:5" ht="28.5" customHeight="1" x14ac:dyDescent="0.25">
      <c r="A9" s="331" t="s">
        <v>762</v>
      </c>
      <c r="B9" s="15">
        <v>100000</v>
      </c>
      <c r="C9" s="15">
        <v>100000</v>
      </c>
      <c r="D9" s="43">
        <v>0</v>
      </c>
      <c r="E9" s="224"/>
    </row>
    <row r="10" spans="1:5" ht="28.5" customHeight="1" x14ac:dyDescent="0.25">
      <c r="A10" s="331" t="s">
        <v>763</v>
      </c>
      <c r="B10" s="15">
        <v>100000</v>
      </c>
      <c r="C10" s="15">
        <v>100000</v>
      </c>
      <c r="D10" s="43">
        <v>0</v>
      </c>
      <c r="E10" s="224"/>
    </row>
    <row r="11" spans="1:5" ht="31.5" x14ac:dyDescent="0.25">
      <c r="A11" s="335" t="s">
        <v>247</v>
      </c>
      <c r="B11" s="14">
        <v>100000</v>
      </c>
      <c r="C11" s="14">
        <v>100000</v>
      </c>
      <c r="D11" s="14">
        <f>SUM(D12:D15)</f>
        <v>10000</v>
      </c>
      <c r="E11" s="223">
        <f t="shared" si="0"/>
        <v>10</v>
      </c>
    </row>
    <row r="12" spans="1:5" ht="28.5" customHeight="1" x14ac:dyDescent="0.25">
      <c r="A12" s="336" t="s">
        <v>764</v>
      </c>
      <c r="B12" s="15">
        <v>0</v>
      </c>
      <c r="C12" s="15">
        <v>0</v>
      </c>
      <c r="D12" s="43">
        <v>0</v>
      </c>
      <c r="E12" s="224"/>
    </row>
    <row r="13" spans="1:5" ht="28.5" customHeight="1" x14ac:dyDescent="0.25">
      <c r="A13" s="336" t="s">
        <v>248</v>
      </c>
      <c r="B13" s="15">
        <v>0</v>
      </c>
      <c r="C13" s="15">
        <v>10000</v>
      </c>
      <c r="D13" s="43">
        <v>10000</v>
      </c>
      <c r="E13" s="224">
        <v>100</v>
      </c>
    </row>
    <row r="14" spans="1:5" ht="34.5" customHeight="1" x14ac:dyDescent="0.25">
      <c r="A14" s="331" t="s">
        <v>826</v>
      </c>
      <c r="B14" s="15">
        <v>100000</v>
      </c>
      <c r="C14" s="15">
        <v>90000</v>
      </c>
      <c r="D14" s="43">
        <v>0</v>
      </c>
      <c r="E14" s="224"/>
    </row>
    <row r="15" spans="1:5" ht="28.5" customHeight="1" x14ac:dyDescent="0.25">
      <c r="A15" s="336"/>
      <c r="B15" s="15"/>
      <c r="C15" s="15"/>
      <c r="D15" s="43"/>
      <c r="E15" s="224"/>
    </row>
    <row r="16" spans="1:5" ht="45" customHeight="1" x14ac:dyDescent="0.25">
      <c r="A16" s="225" t="s">
        <v>249</v>
      </c>
      <c r="B16" s="16">
        <f>SUM(B17:B17)</f>
        <v>0</v>
      </c>
      <c r="C16" s="16">
        <v>0</v>
      </c>
      <c r="D16" s="308">
        <v>0</v>
      </c>
      <c r="E16" s="226">
        <v>0</v>
      </c>
    </row>
    <row r="17" spans="1:5" x14ac:dyDescent="0.25">
      <c r="A17" s="336"/>
      <c r="B17" s="15"/>
      <c r="C17" s="15"/>
      <c r="D17" s="27"/>
      <c r="E17" s="227"/>
    </row>
    <row r="18" spans="1:5" x14ac:dyDescent="0.25">
      <c r="A18" s="228"/>
      <c r="B18" s="15"/>
      <c r="C18" s="15"/>
      <c r="D18" s="27"/>
      <c r="E18" s="227"/>
    </row>
    <row r="19" spans="1:5" x14ac:dyDescent="0.25">
      <c r="A19" s="336"/>
      <c r="B19" s="15"/>
      <c r="C19" s="15"/>
      <c r="D19" s="27"/>
      <c r="E19" s="227"/>
    </row>
    <row r="20" spans="1:5" ht="31.5" x14ac:dyDescent="0.25">
      <c r="A20" s="228" t="s">
        <v>250</v>
      </c>
      <c r="B20" s="337">
        <f>B11+B4</f>
        <v>9995415</v>
      </c>
      <c r="C20" s="337">
        <f>C11+C4</f>
        <v>9161202</v>
      </c>
      <c r="D20" s="337">
        <f>D11+D4</f>
        <v>8829883</v>
      </c>
      <c r="E20" s="223">
        <f t="shared" si="0"/>
        <v>96.383454922181613</v>
      </c>
    </row>
    <row r="21" spans="1:5" x14ac:dyDescent="0.25">
      <c r="A21" s="17"/>
      <c r="B21" s="12"/>
      <c r="C21" s="12"/>
    </row>
    <row r="22" spans="1:5" x14ac:dyDescent="0.25">
      <c r="B22" s="18"/>
      <c r="C22" s="18"/>
      <c r="D22" s="18"/>
    </row>
    <row r="23" spans="1:5" x14ac:dyDescent="0.25">
      <c r="B23" s="12"/>
      <c r="C23" s="12"/>
    </row>
    <row r="24" spans="1:5" x14ac:dyDescent="0.25">
      <c r="B24" s="12"/>
      <c r="C24" s="12"/>
    </row>
    <row r="27" spans="1:5" x14ac:dyDescent="0.25">
      <c r="B27" s="19"/>
      <c r="C27" s="20"/>
      <c r="D27" s="21"/>
    </row>
    <row r="28" spans="1:5" x14ac:dyDescent="0.25">
      <c r="C28" s="20"/>
      <c r="D28" s="21"/>
    </row>
    <row r="29" spans="1:5" x14ac:dyDescent="0.25">
      <c r="C29" s="20"/>
      <c r="D29" s="21"/>
    </row>
  </sheetData>
  <mergeCells count="2">
    <mergeCell ref="A1:E1"/>
    <mergeCell ref="A2:E2"/>
  </mergeCells>
  <printOptions horizontalCentered="1"/>
  <pageMargins left="0.51181102362204722" right="0.51181102362204722" top="1.5354330708661419" bottom="0.74803149606299213" header="0.31496062992125984" footer="0.31496062992125984"/>
  <pageSetup paperSize="9" orientation="portrait" r:id="rId1"/>
  <headerFooter>
    <oddHeader>&amp;L&amp;"Times New Roman,Normál"&amp;12Vászoly Község 
Önkormányzata &amp;C&amp;"Times New Roman,Normál"&amp;12 
7. melléklet
az önkormányzat 2018. évi költségvetési gazdálkodási beszámolójáról
szóló 4/2019. (V. 29.) önkormányzati rendeletéhez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"/>
  <sheetViews>
    <sheetView view="pageLayout" zoomScaleNormal="100" workbookViewId="0">
      <selection sqref="A1:E1"/>
    </sheetView>
  </sheetViews>
  <sheetFormatPr defaultColWidth="9.140625" defaultRowHeight="15.75" x14ac:dyDescent="0.25"/>
  <cols>
    <col min="1" max="1" width="36.85546875" style="41" customWidth="1"/>
    <col min="2" max="2" width="13.85546875" style="22" customWidth="1"/>
    <col min="3" max="3" width="15.42578125" style="22" customWidth="1"/>
    <col min="4" max="4" width="13" style="40" customWidth="1"/>
    <col min="5" max="5" width="8.7109375" style="42" customWidth="1"/>
    <col min="6" max="6" width="16.85546875" style="22" customWidth="1"/>
    <col min="7" max="7" width="16.42578125" style="23" customWidth="1"/>
    <col min="8" max="8" width="23.85546875" style="22" customWidth="1"/>
    <col min="9" max="16384" width="9.140625" style="22"/>
  </cols>
  <sheetData>
    <row r="1" spans="1:7" ht="32.25" customHeight="1" x14ac:dyDescent="0.25">
      <c r="A1" s="478" t="s">
        <v>801</v>
      </c>
      <c r="B1" s="479"/>
      <c r="C1" s="479"/>
      <c r="D1" s="479"/>
      <c r="E1" s="480"/>
    </row>
    <row r="2" spans="1:7" ht="47.25" x14ac:dyDescent="0.25">
      <c r="A2" s="327" t="s">
        <v>1</v>
      </c>
      <c r="B2" s="220" t="str">
        <f>'5.sz.tábla'!B3</f>
        <v>2018. évi eredeti előirányzat</v>
      </c>
      <c r="C2" s="220" t="str">
        <f>'5.sz.tábla'!C3</f>
        <v>2018. évi módosított előirányzat IV.</v>
      </c>
      <c r="D2" s="220" t="str">
        <f>'5.sz.tábla'!D3</f>
        <v>2018. évi teljesítés</v>
      </c>
      <c r="E2" s="222" t="s">
        <v>172</v>
      </c>
    </row>
    <row r="3" spans="1:7" s="24" customFormat="1" ht="24.75" customHeight="1" x14ac:dyDescent="0.25">
      <c r="A3" s="328" t="s">
        <v>251</v>
      </c>
      <c r="B3" s="329">
        <f>B4+B6+B10+B13</f>
        <v>9535474</v>
      </c>
      <c r="C3" s="329">
        <f>C4+C6+C10+C13</f>
        <v>10684474</v>
      </c>
      <c r="D3" s="329">
        <f>D4+D6+D10+D13</f>
        <v>3297639</v>
      </c>
      <c r="E3" s="275">
        <f>D3/C3*100</f>
        <v>30.863840372488156</v>
      </c>
      <c r="G3" s="25"/>
    </row>
    <row r="4" spans="1:7" s="24" customFormat="1" x14ac:dyDescent="0.25">
      <c r="A4" s="330" t="s">
        <v>713</v>
      </c>
      <c r="B4" s="26">
        <f>SUM(B5)</f>
        <v>1500000</v>
      </c>
      <c r="C4" s="26">
        <f t="shared" ref="C4:D4" si="0">SUM(C5)</f>
        <v>1500000</v>
      </c>
      <c r="D4" s="26">
        <f t="shared" si="0"/>
        <v>0</v>
      </c>
      <c r="E4" s="276"/>
      <c r="G4" s="25"/>
    </row>
    <row r="5" spans="1:7" s="24" customFormat="1" x14ac:dyDescent="0.25">
      <c r="A5" s="330" t="s">
        <v>802</v>
      </c>
      <c r="B5" s="26">
        <v>1500000</v>
      </c>
      <c r="C5" s="26">
        <v>1500000</v>
      </c>
      <c r="D5" s="305">
        <v>0</v>
      </c>
      <c r="E5" s="276"/>
      <c r="G5" s="25"/>
    </row>
    <row r="6" spans="1:7" s="24" customFormat="1" x14ac:dyDescent="0.25">
      <c r="A6" s="330" t="s">
        <v>714</v>
      </c>
      <c r="B6" s="26">
        <f>SUM(B7:B8)</f>
        <v>6525474</v>
      </c>
      <c r="C6" s="26">
        <f>SUM(C7:C9)</f>
        <v>7274774</v>
      </c>
      <c r="D6" s="26">
        <f>D7+D9</f>
        <v>2274774</v>
      </c>
      <c r="E6" s="276">
        <f>D6/C6*100</f>
        <v>31.269342525279825</v>
      </c>
      <c r="G6" s="25"/>
    </row>
    <row r="7" spans="1:7" s="24" customFormat="1" x14ac:dyDescent="0.25">
      <c r="A7" s="330" t="s">
        <v>765</v>
      </c>
      <c r="B7" s="26">
        <v>1525474</v>
      </c>
      <c r="C7" s="26">
        <v>1525774</v>
      </c>
      <c r="D7" s="305">
        <v>1525774</v>
      </c>
      <c r="E7" s="276">
        <f t="shared" ref="E7:E34" si="1">D7/C7*100</f>
        <v>100</v>
      </c>
      <c r="G7" s="25"/>
    </row>
    <row r="8" spans="1:7" s="24" customFormat="1" x14ac:dyDescent="0.25">
      <c r="A8" s="330" t="s">
        <v>803</v>
      </c>
      <c r="B8" s="26">
        <v>5000000</v>
      </c>
      <c r="C8" s="26">
        <v>5000000</v>
      </c>
      <c r="D8" s="305">
        <v>0</v>
      </c>
      <c r="E8" s="276"/>
      <c r="G8" s="25"/>
    </row>
    <row r="9" spans="1:7" s="24" customFormat="1" x14ac:dyDescent="0.25">
      <c r="A9" s="277" t="s">
        <v>809</v>
      </c>
      <c r="B9" s="27">
        <v>0</v>
      </c>
      <c r="C9" s="27">
        <v>749000</v>
      </c>
      <c r="D9" s="305">
        <v>749000</v>
      </c>
      <c r="E9" s="276">
        <f>D9/C9*100</f>
        <v>100</v>
      </c>
      <c r="G9" s="304"/>
    </row>
    <row r="10" spans="1:7" s="24" customFormat="1" ht="16.5" customHeight="1" x14ac:dyDescent="0.25">
      <c r="A10" s="330" t="s">
        <v>767</v>
      </c>
      <c r="B10" s="28">
        <f>SUM(B11)</f>
        <v>170000</v>
      </c>
      <c r="C10" s="28">
        <f>SUM(C11:C12)</f>
        <v>300000</v>
      </c>
      <c r="D10" s="28">
        <f>SUM(D11:D12)</f>
        <v>282670</v>
      </c>
      <c r="E10" s="276">
        <f t="shared" si="1"/>
        <v>94.223333333333343</v>
      </c>
      <c r="G10" s="25"/>
    </row>
    <row r="11" spans="1:7" s="24" customFormat="1" x14ac:dyDescent="0.25">
      <c r="A11" s="277" t="s">
        <v>804</v>
      </c>
      <c r="B11" s="27">
        <v>170000</v>
      </c>
      <c r="C11" s="27">
        <v>100000</v>
      </c>
      <c r="D11" s="305">
        <v>82670</v>
      </c>
      <c r="E11" s="276">
        <f t="shared" si="1"/>
        <v>82.67</v>
      </c>
      <c r="G11" s="25"/>
    </row>
    <row r="12" spans="1:7" s="24" customFormat="1" x14ac:dyDescent="0.25">
      <c r="A12" s="277" t="s">
        <v>808</v>
      </c>
      <c r="B12" s="27">
        <v>0</v>
      </c>
      <c r="C12" s="27">
        <v>200000</v>
      </c>
      <c r="D12" s="305">
        <v>200000</v>
      </c>
      <c r="E12" s="276">
        <f>D12/C12*100</f>
        <v>100</v>
      </c>
      <c r="G12" s="304"/>
    </row>
    <row r="13" spans="1:7" s="24" customFormat="1" ht="16.5" customHeight="1" x14ac:dyDescent="0.25">
      <c r="A13" s="330" t="s">
        <v>768</v>
      </c>
      <c r="B13" s="27">
        <f>SUM(B14:B20)</f>
        <v>1340000</v>
      </c>
      <c r="C13" s="27">
        <f>SUM(C14:C20)</f>
        <v>1609700</v>
      </c>
      <c r="D13" s="27">
        <f>SUM(D14:D20)</f>
        <v>740195</v>
      </c>
      <c r="E13" s="276">
        <f t="shared" si="1"/>
        <v>45.983413058333852</v>
      </c>
      <c r="G13" s="25"/>
    </row>
    <row r="14" spans="1:7" s="24" customFormat="1" x14ac:dyDescent="0.25">
      <c r="A14" s="277" t="s">
        <v>766</v>
      </c>
      <c r="B14" s="27">
        <v>600000</v>
      </c>
      <c r="C14" s="27">
        <v>600000</v>
      </c>
      <c r="D14" s="305">
        <v>0</v>
      </c>
      <c r="E14" s="276"/>
      <c r="G14" s="25"/>
    </row>
    <row r="15" spans="1:7" s="24" customFormat="1" x14ac:dyDescent="0.25">
      <c r="A15" s="277" t="s">
        <v>769</v>
      </c>
      <c r="B15" s="27">
        <v>0</v>
      </c>
      <c r="C15" s="27">
        <v>100000</v>
      </c>
      <c r="D15" s="305">
        <f>22441+6059</f>
        <v>28500</v>
      </c>
      <c r="E15" s="276">
        <f t="shared" si="1"/>
        <v>28.499999999999996</v>
      </c>
      <c r="G15" s="25"/>
    </row>
    <row r="16" spans="1:7" s="24" customFormat="1" x14ac:dyDescent="0.25">
      <c r="A16" s="277" t="s">
        <v>805</v>
      </c>
      <c r="B16" s="27">
        <v>100000</v>
      </c>
      <c r="C16" s="27">
        <v>99700</v>
      </c>
      <c r="D16" s="305">
        <f>64252+17348</f>
        <v>81600</v>
      </c>
      <c r="E16" s="276">
        <f t="shared" si="1"/>
        <v>81.84553660982948</v>
      </c>
      <c r="G16" s="25"/>
    </row>
    <row r="17" spans="1:7" s="24" customFormat="1" x14ac:dyDescent="0.25">
      <c r="A17" s="277" t="s">
        <v>770</v>
      </c>
      <c r="B17" s="27">
        <v>180000</v>
      </c>
      <c r="C17" s="27">
        <v>180000</v>
      </c>
      <c r="D17" s="305">
        <f>13072+2819+57337+1+57441+2+653+141+2867+2872</f>
        <v>137205</v>
      </c>
      <c r="E17" s="276">
        <f t="shared" si="1"/>
        <v>76.224999999999994</v>
      </c>
      <c r="G17" s="25"/>
    </row>
    <row r="18" spans="1:7" s="24" customFormat="1" x14ac:dyDescent="0.25">
      <c r="A18" s="277" t="s">
        <v>806</v>
      </c>
      <c r="B18" s="27">
        <v>100000</v>
      </c>
      <c r="C18" s="27">
        <v>270000</v>
      </c>
      <c r="D18" s="305">
        <f>149598+40392</f>
        <v>189990</v>
      </c>
      <c r="E18" s="276">
        <f t="shared" si="1"/>
        <v>70.36666666666666</v>
      </c>
      <c r="G18" s="25"/>
    </row>
    <row r="19" spans="1:7" s="24" customFormat="1" x14ac:dyDescent="0.25">
      <c r="A19" s="277" t="s">
        <v>810</v>
      </c>
      <c r="B19" s="27">
        <v>60000</v>
      </c>
      <c r="C19" s="27">
        <v>60000</v>
      </c>
      <c r="D19" s="305">
        <v>60000</v>
      </c>
      <c r="E19" s="276">
        <f t="shared" si="1"/>
        <v>100</v>
      </c>
      <c r="G19" s="25"/>
    </row>
    <row r="20" spans="1:7" s="24" customFormat="1" x14ac:dyDescent="0.25">
      <c r="A20" s="277" t="s">
        <v>807</v>
      </c>
      <c r="B20" s="27">
        <v>300000</v>
      </c>
      <c r="C20" s="27">
        <v>300000</v>
      </c>
      <c r="D20" s="305">
        <f>191260+51640</f>
        <v>242900</v>
      </c>
      <c r="E20" s="276">
        <f t="shared" si="1"/>
        <v>80.966666666666669</v>
      </c>
      <c r="G20" s="25"/>
    </row>
    <row r="21" spans="1:7" s="29" customFormat="1" ht="23.25" customHeight="1" x14ac:dyDescent="0.25">
      <c r="A21" s="278" t="s">
        <v>252</v>
      </c>
      <c r="B21" s="306">
        <f>SUM(B22:B26)</f>
        <v>87888092</v>
      </c>
      <c r="C21" s="306">
        <f>SUM(C22:C26)</f>
        <v>97832688</v>
      </c>
      <c r="D21" s="306">
        <f>SUM(D22:D26)</f>
        <v>21052911</v>
      </c>
      <c r="E21" s="275">
        <f t="shared" si="1"/>
        <v>21.519301401592891</v>
      </c>
      <c r="G21" s="30"/>
    </row>
    <row r="22" spans="1:7" s="29" customFormat="1" x14ac:dyDescent="0.25">
      <c r="A22" s="279" t="s">
        <v>771</v>
      </c>
      <c r="B22" s="307">
        <v>300000</v>
      </c>
      <c r="C22" s="307">
        <v>300000</v>
      </c>
      <c r="D22" s="305">
        <v>0</v>
      </c>
      <c r="E22" s="276"/>
      <c r="G22" s="30"/>
    </row>
    <row r="23" spans="1:7" s="29" customFormat="1" x14ac:dyDescent="0.25">
      <c r="A23" s="279" t="s">
        <v>772</v>
      </c>
      <c r="B23" s="307">
        <v>86587092</v>
      </c>
      <c r="C23" s="307">
        <v>94580688</v>
      </c>
      <c r="D23" s="305">
        <v>18224023</v>
      </c>
      <c r="E23" s="276">
        <f t="shared" si="1"/>
        <v>19.268228414663255</v>
      </c>
      <c r="G23" s="30"/>
    </row>
    <row r="24" spans="1:7" s="29" customFormat="1" x14ac:dyDescent="0.25">
      <c r="A24" s="279" t="s">
        <v>811</v>
      </c>
      <c r="B24" s="307">
        <v>0</v>
      </c>
      <c r="C24" s="307">
        <v>2700000</v>
      </c>
      <c r="D24" s="305">
        <v>2699846</v>
      </c>
      <c r="E24" s="276">
        <f t="shared" si="1"/>
        <v>99.994296296296298</v>
      </c>
      <c r="G24" s="30"/>
    </row>
    <row r="25" spans="1:7" s="29" customFormat="1" x14ac:dyDescent="0.25">
      <c r="A25" s="279" t="s">
        <v>773</v>
      </c>
      <c r="B25" s="307">
        <v>749000</v>
      </c>
      <c r="C25" s="307">
        <v>0</v>
      </c>
      <c r="D25" s="305">
        <v>0</v>
      </c>
      <c r="E25" s="276">
        <v>100</v>
      </c>
      <c r="G25" s="30"/>
    </row>
    <row r="26" spans="1:7" s="29" customFormat="1" x14ac:dyDescent="0.25">
      <c r="A26" s="279" t="s">
        <v>774</v>
      </c>
      <c r="B26" s="307">
        <v>252000</v>
      </c>
      <c r="C26" s="307">
        <v>252000</v>
      </c>
      <c r="D26" s="305">
        <v>129042</v>
      </c>
      <c r="E26" s="276">
        <f t="shared" si="1"/>
        <v>51.207142857142863</v>
      </c>
      <c r="G26" s="30"/>
    </row>
    <row r="27" spans="1:7" s="29" customFormat="1" ht="36" customHeight="1" x14ac:dyDescent="0.25">
      <c r="A27" s="278" t="s">
        <v>253</v>
      </c>
      <c r="B27" s="31">
        <f>B28</f>
        <v>26475</v>
      </c>
      <c r="C27" s="31">
        <f>C28</f>
        <v>26475</v>
      </c>
      <c r="D27" s="31">
        <f>D28</f>
        <v>26475</v>
      </c>
      <c r="E27" s="275">
        <f t="shared" si="1"/>
        <v>100</v>
      </c>
      <c r="G27" s="30"/>
    </row>
    <row r="28" spans="1:7" s="29" customFormat="1" ht="36" customHeight="1" x14ac:dyDescent="0.25">
      <c r="A28" s="331" t="s">
        <v>246</v>
      </c>
      <c r="B28" s="32">
        <v>26475</v>
      </c>
      <c r="C28" s="32">
        <v>26475</v>
      </c>
      <c r="D28" s="305">
        <v>26475</v>
      </c>
      <c r="E28" s="276">
        <f t="shared" si="1"/>
        <v>100</v>
      </c>
      <c r="G28" s="30"/>
    </row>
    <row r="29" spans="1:7" s="34" customFormat="1" ht="31.5" x14ac:dyDescent="0.25">
      <c r="A29" s="280" t="s">
        <v>740</v>
      </c>
      <c r="B29" s="213">
        <f>B27+B21+B3</f>
        <v>97450041</v>
      </c>
      <c r="C29" s="213">
        <f>C27+C21+C3</f>
        <v>108543637</v>
      </c>
      <c r="D29" s="213">
        <f>D27+D21+D3</f>
        <v>24377025</v>
      </c>
      <c r="E29" s="275">
        <f>D29/C29*100</f>
        <v>22.4582717824353</v>
      </c>
      <c r="G29" s="35"/>
    </row>
    <row r="30" spans="1:7" s="37" customFormat="1" ht="31.5" x14ac:dyDescent="0.25">
      <c r="A30" s="332" t="s">
        <v>741</v>
      </c>
      <c r="B30" s="36">
        <f>B33</f>
        <v>1484580</v>
      </c>
      <c r="C30" s="36">
        <f t="shared" ref="C30:E30" si="2">C33</f>
        <v>2047580</v>
      </c>
      <c r="D30" s="36">
        <f t="shared" si="2"/>
        <v>1747813</v>
      </c>
      <c r="E30" s="295">
        <f t="shared" si="2"/>
        <v>85.359937096474852</v>
      </c>
      <c r="G30" s="38"/>
    </row>
    <row r="31" spans="1:7" s="34" customFormat="1" ht="31.5" x14ac:dyDescent="0.25">
      <c r="A31" s="281" t="s">
        <v>167</v>
      </c>
      <c r="B31" s="33">
        <v>0</v>
      </c>
      <c r="C31" s="33">
        <v>0</v>
      </c>
      <c r="D31" s="305">
        <v>0</v>
      </c>
      <c r="E31" s="276"/>
      <c r="G31" s="35"/>
    </row>
    <row r="32" spans="1:7" s="34" customFormat="1" x14ac:dyDescent="0.25">
      <c r="A32" s="282" t="s">
        <v>168</v>
      </c>
      <c r="B32" s="33">
        <v>0</v>
      </c>
      <c r="C32" s="33">
        <v>0</v>
      </c>
      <c r="D32" s="305">
        <v>0</v>
      </c>
      <c r="E32" s="276"/>
      <c r="G32" s="35"/>
    </row>
    <row r="33" spans="1:7" s="34" customFormat="1" ht="31.5" x14ac:dyDescent="0.25">
      <c r="A33" s="282" t="s">
        <v>169</v>
      </c>
      <c r="B33" s="33">
        <v>1484580</v>
      </c>
      <c r="C33" s="33">
        <v>2047580</v>
      </c>
      <c r="D33" s="305">
        <v>1747813</v>
      </c>
      <c r="E33" s="276">
        <f t="shared" si="1"/>
        <v>85.359937096474852</v>
      </c>
      <c r="G33" s="35"/>
    </row>
    <row r="34" spans="1:7" s="37" customFormat="1" ht="31.5" x14ac:dyDescent="0.25">
      <c r="A34" s="283" t="s">
        <v>254</v>
      </c>
      <c r="B34" s="36">
        <f t="shared" ref="B34:D34" si="3">SUM(B31:B33)</f>
        <v>1484580</v>
      </c>
      <c r="C34" s="36">
        <f t="shared" si="3"/>
        <v>2047580</v>
      </c>
      <c r="D34" s="36">
        <f t="shared" si="3"/>
        <v>1747813</v>
      </c>
      <c r="E34" s="275">
        <f t="shared" si="1"/>
        <v>85.359937096474852</v>
      </c>
      <c r="G34" s="38"/>
    </row>
    <row r="35" spans="1:7" x14ac:dyDescent="0.25">
      <c r="A35" s="39"/>
    </row>
  </sheetData>
  <mergeCells count="1">
    <mergeCell ref="A1:E1"/>
  </mergeCells>
  <printOptions horizontalCentered="1"/>
  <pageMargins left="0.70866141732283472" right="0.70866141732283472" top="1.7322834645669292" bottom="0.55118110236220474" header="0.51181102362204722" footer="0.31496062992125984"/>
  <pageSetup paperSize="9" scale="89" orientation="portrait" r:id="rId1"/>
  <headerFooter>
    <oddHeader>&amp;L&amp;"Times New Roman,Normál"&amp;12Vászoly Község Önkormányzata
&amp;C&amp;"Times New Roman,Normál"&amp;12
8. melléklet
az önkormányzat 2018. évi költségvetési gazdálkodási beszámolójáról szóló
4/2019. (V. 29.) önkormányzati rendeletéhez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1"/>
  <sheetViews>
    <sheetView view="pageLayout" zoomScaleNormal="100" workbookViewId="0">
      <selection sqref="A1:J1"/>
    </sheetView>
  </sheetViews>
  <sheetFormatPr defaultColWidth="9.140625" defaultRowHeight="15.75" x14ac:dyDescent="0.25"/>
  <cols>
    <col min="1" max="1" width="28" style="69" customWidth="1"/>
    <col min="2" max="2" width="16" style="4" customWidth="1"/>
    <col min="3" max="3" width="16.7109375" style="4" customWidth="1"/>
    <col min="4" max="4" width="16.140625" style="4" customWidth="1"/>
    <col min="5" max="5" width="10.140625" style="45" customWidth="1"/>
    <col min="6" max="6" width="29.5703125" style="69" customWidth="1"/>
    <col min="7" max="7" width="15.42578125" style="4" customWidth="1"/>
    <col min="8" max="8" width="16.5703125" style="4" customWidth="1"/>
    <col min="9" max="9" width="16" style="4" customWidth="1"/>
    <col min="10" max="10" width="9.28515625" style="45" customWidth="1"/>
    <col min="11" max="11" width="9.140625" style="4"/>
    <col min="12" max="12" width="10.5703125" style="4" customWidth="1"/>
    <col min="13" max="13" width="9.140625" style="4"/>
    <col min="14" max="14" width="12.28515625" style="4" customWidth="1"/>
    <col min="15" max="16384" width="9.140625" style="4"/>
  </cols>
  <sheetData>
    <row r="1" spans="1:12" ht="18.75" x14ac:dyDescent="0.3">
      <c r="A1" s="483" t="s">
        <v>833</v>
      </c>
      <c r="B1" s="483"/>
      <c r="C1" s="483"/>
      <c r="D1" s="483"/>
      <c r="E1" s="483"/>
      <c r="F1" s="483"/>
      <c r="G1" s="483"/>
      <c r="H1" s="483"/>
      <c r="I1" s="483"/>
      <c r="J1" s="483"/>
    </row>
    <row r="2" spans="1:12" ht="15.75" customHeight="1" x14ac:dyDescent="0.25">
      <c r="A2" s="481" t="s">
        <v>834</v>
      </c>
      <c r="B2" s="481"/>
      <c r="C2" s="481"/>
      <c r="D2" s="481"/>
      <c r="E2" s="481"/>
      <c r="F2" s="481"/>
      <c r="G2" s="481"/>
      <c r="H2" s="481"/>
      <c r="I2" s="481"/>
      <c r="J2" s="481"/>
    </row>
    <row r="3" spans="1:12" s="69" customFormat="1" ht="47.25" x14ac:dyDescent="0.25">
      <c r="A3" s="318" t="s">
        <v>256</v>
      </c>
      <c r="B3" s="220" t="str">
        <f>'5.sz.tábla'!B3</f>
        <v>2018. évi eredeti előirányzat</v>
      </c>
      <c r="C3" s="220" t="str">
        <f>'5.sz.tábla'!C3</f>
        <v>2018. évi módosított előirányzat IV.</v>
      </c>
      <c r="D3" s="220" t="str">
        <f>'5.sz.tábla'!D3</f>
        <v>2018. évi teljesítés</v>
      </c>
      <c r="E3" s="220" t="str">
        <f>'5.sz.tábla'!E3</f>
        <v>%</v>
      </c>
      <c r="F3" s="318" t="s">
        <v>257</v>
      </c>
      <c r="G3" s="220" t="str">
        <f>B3</f>
        <v>2018. évi eredeti előirányzat</v>
      </c>
      <c r="H3" s="220" t="str">
        <f t="shared" ref="H3:I3" si="0">C3</f>
        <v>2018. évi módosított előirányzat IV.</v>
      </c>
      <c r="I3" s="220" t="str">
        <f t="shared" si="0"/>
        <v>2018. évi teljesítés</v>
      </c>
      <c r="J3" s="222" t="s">
        <v>172</v>
      </c>
      <c r="K3" s="70"/>
    </row>
    <row r="4" spans="1:12" ht="30.75" customHeight="1" x14ac:dyDescent="0.25">
      <c r="A4" s="344" t="s">
        <v>292</v>
      </c>
      <c r="B4" s="313">
        <f>'4.sz.tábla'!B5</f>
        <v>22292477</v>
      </c>
      <c r="C4" s="313">
        <f>'4.sz.tábla'!C5</f>
        <v>39931369</v>
      </c>
      <c r="D4" s="313">
        <f>'4.sz.tábla'!D5</f>
        <v>39423081</v>
      </c>
      <c r="E4" s="76">
        <f>D4/C4*100</f>
        <v>98.727095983110431</v>
      </c>
      <c r="F4" s="317" t="s">
        <v>293</v>
      </c>
      <c r="G4" s="313">
        <f>'6.sz.tábla'!B5</f>
        <v>7128829</v>
      </c>
      <c r="H4" s="313">
        <f>'6.sz.tábla'!C5</f>
        <v>9360774</v>
      </c>
      <c r="I4" s="313">
        <f>'6.sz.tábla'!D5</f>
        <v>8504719</v>
      </c>
      <c r="J4" s="76">
        <f>I4/H4*100</f>
        <v>90.854869479810105</v>
      </c>
      <c r="K4" s="71"/>
    </row>
    <row r="5" spans="1:12" ht="31.5" x14ac:dyDescent="0.25">
      <c r="A5" s="344" t="s">
        <v>294</v>
      </c>
      <c r="B5" s="313">
        <f>'4.sz.tábla'!B7</f>
        <v>10600000</v>
      </c>
      <c r="C5" s="313">
        <f>'4.sz.tábla'!C7</f>
        <v>10600000</v>
      </c>
      <c r="D5" s="313">
        <f>'4.sz.tábla'!D7</f>
        <v>13044259</v>
      </c>
      <c r="E5" s="76">
        <f t="shared" ref="E5:E23" si="1">D5/C5*100</f>
        <v>123.05904716981134</v>
      </c>
      <c r="F5" s="317" t="s">
        <v>295</v>
      </c>
      <c r="G5" s="317">
        <f>'6.sz.tábla'!B6</f>
        <v>1284829</v>
      </c>
      <c r="H5" s="317">
        <f>'6.sz.tábla'!C6</f>
        <v>1444863</v>
      </c>
      <c r="I5" s="317">
        <f>'6.sz.tábla'!D6</f>
        <v>1426293</v>
      </c>
      <c r="J5" s="76">
        <f t="shared" ref="J5:J23" si="2">I5/H5*100</f>
        <v>98.714757039248695</v>
      </c>
      <c r="K5" s="71"/>
    </row>
    <row r="6" spans="1:12" x14ac:dyDescent="0.25">
      <c r="A6" s="317" t="s">
        <v>296</v>
      </c>
      <c r="B6" s="313">
        <f>'4.sz.tábla'!B8</f>
        <v>2952500</v>
      </c>
      <c r="C6" s="313">
        <f>'4.sz.tábla'!C8</f>
        <v>2952500</v>
      </c>
      <c r="D6" s="313">
        <f>'4.sz.tábla'!D8</f>
        <v>2439110</v>
      </c>
      <c r="E6" s="76">
        <f t="shared" si="1"/>
        <v>82.611685012701102</v>
      </c>
      <c r="F6" s="317" t="s">
        <v>297</v>
      </c>
      <c r="G6" s="313">
        <f>'6.sz.tábla'!B7</f>
        <v>14260000</v>
      </c>
      <c r="H6" s="313">
        <f>'6.sz.tábla'!C7</f>
        <v>45834623</v>
      </c>
      <c r="I6" s="313">
        <f>'6.sz.tábla'!D7</f>
        <v>16066825</v>
      </c>
      <c r="J6" s="76">
        <f t="shared" si="2"/>
        <v>35.053904555951078</v>
      </c>
      <c r="K6" s="71"/>
      <c r="L6" s="72"/>
    </row>
    <row r="7" spans="1:12" ht="47.25" x14ac:dyDescent="0.25">
      <c r="A7" s="344" t="s">
        <v>298</v>
      </c>
      <c r="B7" s="313">
        <f>'4.sz.tábla'!B10</f>
        <v>0</v>
      </c>
      <c r="C7" s="313">
        <f>'4.sz.tábla'!C10</f>
        <v>0</v>
      </c>
      <c r="D7" s="313">
        <f>'4.sz.tábla'!D10</f>
        <v>0</v>
      </c>
      <c r="E7" s="76"/>
      <c r="F7" s="317" t="s">
        <v>299</v>
      </c>
      <c r="G7" s="313">
        <f>'6.sz.tábla'!B27</f>
        <v>1885000</v>
      </c>
      <c r="H7" s="313">
        <f>'6.sz.tábla'!C27</f>
        <v>1885000</v>
      </c>
      <c r="I7" s="313">
        <f>'6.sz.tábla'!D27</f>
        <v>1550000</v>
      </c>
      <c r="J7" s="76">
        <f t="shared" si="2"/>
        <v>82.228116710875327</v>
      </c>
      <c r="K7" s="71"/>
    </row>
    <row r="8" spans="1:12" ht="33" customHeight="1" x14ac:dyDescent="0.25">
      <c r="A8" s="317"/>
      <c r="B8" s="313"/>
      <c r="C8" s="313"/>
      <c r="D8" s="313"/>
      <c r="E8" s="76"/>
      <c r="F8" s="317" t="s">
        <v>243</v>
      </c>
      <c r="G8" s="313">
        <f>'6.sz.tábla'!B29</f>
        <v>9995415</v>
      </c>
      <c r="H8" s="313">
        <f>'6.sz.tábla'!C29</f>
        <v>9208702</v>
      </c>
      <c r="I8" s="313">
        <f>'6.sz.tábla'!D29</f>
        <v>8877383</v>
      </c>
      <c r="J8" s="76">
        <f t="shared" si="2"/>
        <v>96.402109656713833</v>
      </c>
      <c r="K8" s="71"/>
    </row>
    <row r="9" spans="1:12" x14ac:dyDescent="0.25">
      <c r="A9" s="317"/>
      <c r="B9" s="313"/>
      <c r="C9" s="313"/>
      <c r="D9" s="313"/>
      <c r="E9" s="76"/>
      <c r="F9" s="317" t="s">
        <v>300</v>
      </c>
      <c r="G9" s="313"/>
      <c r="H9" s="313"/>
      <c r="I9" s="313"/>
      <c r="J9" s="76"/>
      <c r="K9" s="71"/>
    </row>
    <row r="10" spans="1:12" ht="31.5" x14ac:dyDescent="0.25">
      <c r="A10" s="344"/>
      <c r="B10" s="313"/>
      <c r="C10" s="313"/>
      <c r="D10" s="313"/>
      <c r="E10" s="76"/>
      <c r="F10" s="317" t="s">
        <v>301</v>
      </c>
      <c r="G10" s="313">
        <f>'6.sz.tábla'!B30</f>
        <v>9895415</v>
      </c>
      <c r="H10" s="313">
        <f>'6.sz.tábla'!C30</f>
        <v>9061202</v>
      </c>
      <c r="I10" s="313">
        <f>'6.sz.tábla'!D30</f>
        <v>8819883</v>
      </c>
      <c r="J10" s="76">
        <f t="shared" si="2"/>
        <v>97.336788209776131</v>
      </c>
      <c r="K10" s="71"/>
    </row>
    <row r="11" spans="1:12" ht="31.5" x14ac:dyDescent="0.25">
      <c r="A11" s="345"/>
      <c r="B11" s="313"/>
      <c r="C11" s="313"/>
      <c r="D11" s="313"/>
      <c r="E11" s="76"/>
      <c r="F11" s="317" t="s">
        <v>302</v>
      </c>
      <c r="G11" s="317">
        <f>'6.sz.tábla'!B31</f>
        <v>100000</v>
      </c>
      <c r="H11" s="317">
        <f>'6.sz.tábla'!C31</f>
        <v>100000</v>
      </c>
      <c r="I11" s="317">
        <f>'6.sz.tábla'!D31</f>
        <v>10000</v>
      </c>
      <c r="J11" s="76">
        <f t="shared" si="2"/>
        <v>10</v>
      </c>
      <c r="K11" s="71"/>
    </row>
    <row r="12" spans="1:12" ht="47.25" x14ac:dyDescent="0.25">
      <c r="A12" s="344"/>
      <c r="B12" s="313"/>
      <c r="C12" s="313"/>
      <c r="D12" s="313"/>
      <c r="E12" s="76"/>
      <c r="F12" s="317" t="s">
        <v>303</v>
      </c>
      <c r="G12" s="313"/>
      <c r="H12" s="313"/>
      <c r="I12" s="313"/>
      <c r="J12" s="76"/>
      <c r="K12" s="71"/>
    </row>
    <row r="13" spans="1:12" ht="31.5" x14ac:dyDescent="0.25">
      <c r="A13" s="317"/>
      <c r="B13" s="313"/>
      <c r="C13" s="313"/>
      <c r="D13" s="313"/>
      <c r="E13" s="76"/>
      <c r="F13" s="317" t="s">
        <v>304</v>
      </c>
      <c r="G13" s="313">
        <f>'4.sz.tábla'!B27</f>
        <v>3885359</v>
      </c>
      <c r="H13" s="313">
        <f>'4.sz.tábla'!C27</f>
        <v>11652268</v>
      </c>
      <c r="I13" s="313">
        <f>'4.sz.tábla'!D27</f>
        <v>0</v>
      </c>
      <c r="J13" s="76"/>
      <c r="K13" s="71"/>
    </row>
    <row r="14" spans="1:12" s="6" customFormat="1" ht="31.5" x14ac:dyDescent="0.25">
      <c r="A14" s="318" t="s">
        <v>258</v>
      </c>
      <c r="B14" s="312">
        <f t="shared" ref="B14:D14" si="3">SUM(B4:B13)</f>
        <v>35844977</v>
      </c>
      <c r="C14" s="312">
        <f t="shared" si="3"/>
        <v>53483869</v>
      </c>
      <c r="D14" s="312">
        <f t="shared" si="3"/>
        <v>54906450</v>
      </c>
      <c r="E14" s="77">
        <f t="shared" si="1"/>
        <v>102.65983188314219</v>
      </c>
      <c r="F14" s="318" t="s">
        <v>259</v>
      </c>
      <c r="G14" s="312">
        <f>G4+G5+G6+G7+G8+G13</f>
        <v>38439432</v>
      </c>
      <c r="H14" s="312">
        <f t="shared" ref="H14:I14" si="4">H4+H5+H6+H7+H8+H13</f>
        <v>79386230</v>
      </c>
      <c r="I14" s="312">
        <f t="shared" si="4"/>
        <v>36425220</v>
      </c>
      <c r="J14" s="77">
        <f t="shared" si="2"/>
        <v>45.883549325871755</v>
      </c>
      <c r="K14" s="73"/>
    </row>
    <row r="15" spans="1:12" s="6" customFormat="1" x14ac:dyDescent="0.25">
      <c r="A15" s="318" t="s">
        <v>260</v>
      </c>
      <c r="B15" s="312"/>
      <c r="C15" s="312"/>
      <c r="D15" s="312">
        <f>D14-I14</f>
        <v>18481230</v>
      </c>
      <c r="E15" s="76"/>
      <c r="F15" s="318" t="s">
        <v>261</v>
      </c>
      <c r="G15" s="312">
        <f>G14-B14</f>
        <v>2594455</v>
      </c>
      <c r="H15" s="312">
        <f>H14-C14</f>
        <v>25902361</v>
      </c>
      <c r="I15" s="312"/>
      <c r="J15" s="76"/>
      <c r="K15" s="73"/>
    </row>
    <row r="16" spans="1:12" s="6" customFormat="1" ht="31.7" customHeight="1" x14ac:dyDescent="0.25">
      <c r="A16" s="318" t="s">
        <v>329</v>
      </c>
      <c r="B16" s="312">
        <f>SUM(B17)</f>
        <v>100876000</v>
      </c>
      <c r="C16" s="312">
        <f>SUM(C17)</f>
        <v>104428660</v>
      </c>
      <c r="D16" s="312">
        <f>SUM(D17)</f>
        <v>104428660</v>
      </c>
      <c r="E16" s="77">
        <f t="shared" si="1"/>
        <v>100</v>
      </c>
      <c r="F16" s="318" t="s">
        <v>263</v>
      </c>
      <c r="G16" s="312">
        <f>SUM(G17:G22)</f>
        <v>1484580</v>
      </c>
      <c r="H16" s="312">
        <f>SUM(H17:H22)</f>
        <v>2047580</v>
      </c>
      <c r="I16" s="312">
        <f>SUM(I17:I22)</f>
        <v>1747813</v>
      </c>
      <c r="J16" s="77">
        <f t="shared" si="2"/>
        <v>85.359937096474852</v>
      </c>
      <c r="K16" s="73"/>
    </row>
    <row r="17" spans="1:11" x14ac:dyDescent="0.25">
      <c r="A17" s="317" t="s">
        <v>305</v>
      </c>
      <c r="B17" s="313">
        <f>'5.sz.tábla'!B66</f>
        <v>100876000</v>
      </c>
      <c r="C17" s="313">
        <f>'5.sz.tábla'!C66</f>
        <v>104428660</v>
      </c>
      <c r="D17" s="313">
        <f>'5.sz.tábla'!D66</f>
        <v>104428660</v>
      </c>
      <c r="E17" s="76">
        <f t="shared" si="1"/>
        <v>100</v>
      </c>
      <c r="F17" s="317"/>
      <c r="G17" s="313"/>
      <c r="H17" s="313"/>
      <c r="I17" s="313"/>
      <c r="J17" s="76"/>
      <c r="K17" s="71"/>
    </row>
    <row r="18" spans="1:11" s="6" customFormat="1" ht="30" customHeight="1" x14ac:dyDescent="0.25">
      <c r="A18" s="318" t="s">
        <v>330</v>
      </c>
      <c r="B18" s="318">
        <f>SUM(B19:B22)</f>
        <v>653076</v>
      </c>
      <c r="C18" s="318">
        <f>SUM(C19:C22)</f>
        <v>2064918</v>
      </c>
      <c r="D18" s="318">
        <f>SUM(D19:D22)</f>
        <v>1765151</v>
      </c>
      <c r="E18" s="77">
        <f t="shared" si="1"/>
        <v>85.482861789184852</v>
      </c>
      <c r="F18" s="74"/>
      <c r="G18" s="312"/>
      <c r="H18" s="313"/>
      <c r="I18" s="313"/>
      <c r="J18" s="76"/>
      <c r="K18" s="73"/>
    </row>
    <row r="19" spans="1:11" ht="29.25" customHeight="1" x14ac:dyDescent="0.25">
      <c r="A19" s="317" t="s">
        <v>308</v>
      </c>
      <c r="B19" s="313"/>
      <c r="C19" s="313"/>
      <c r="D19" s="313"/>
      <c r="E19" s="76"/>
      <c r="F19" s="317" t="s">
        <v>309</v>
      </c>
      <c r="G19" s="312"/>
      <c r="H19" s="313"/>
      <c r="I19" s="313"/>
      <c r="J19" s="76"/>
      <c r="K19" s="71"/>
    </row>
    <row r="20" spans="1:11" ht="31.5" x14ac:dyDescent="0.25">
      <c r="A20" s="74" t="s">
        <v>310</v>
      </c>
      <c r="B20" s="313"/>
      <c r="C20" s="313">
        <v>0</v>
      </c>
      <c r="D20" s="313">
        <f>'5.sz.tábla'!D71</f>
        <v>0</v>
      </c>
      <c r="E20" s="76"/>
      <c r="F20" s="74" t="s">
        <v>307</v>
      </c>
      <c r="G20" s="313">
        <f>'[1]1.sz.tábla '!B36</f>
        <v>0</v>
      </c>
      <c r="H20" s="313">
        <v>0</v>
      </c>
      <c r="I20" s="313">
        <v>0</v>
      </c>
      <c r="J20" s="76"/>
      <c r="K20" s="71"/>
    </row>
    <row r="21" spans="1:11" x14ac:dyDescent="0.25">
      <c r="A21" s="74"/>
      <c r="B21" s="313"/>
      <c r="C21" s="313"/>
      <c r="D21" s="313"/>
      <c r="E21" s="76"/>
      <c r="F21" s="74"/>
      <c r="G21" s="313"/>
      <c r="H21" s="313"/>
      <c r="I21" s="313"/>
      <c r="J21" s="76"/>
      <c r="K21" s="71"/>
    </row>
    <row r="22" spans="1:11" ht="31.5" x14ac:dyDescent="0.25">
      <c r="A22" s="317" t="s">
        <v>717</v>
      </c>
      <c r="B22" s="313">
        <f>'5.sz.tábla'!B72</f>
        <v>653076</v>
      </c>
      <c r="C22" s="313">
        <f>'5.sz.tábla'!C72</f>
        <v>2064918</v>
      </c>
      <c r="D22" s="313">
        <f>'5.sz.tábla'!D72</f>
        <v>1765151</v>
      </c>
      <c r="E22" s="76">
        <f t="shared" si="1"/>
        <v>85.482861789184852</v>
      </c>
      <c r="F22" s="317" t="s">
        <v>306</v>
      </c>
      <c r="G22" s="313">
        <f>'4.sz.tábla'!B34</f>
        <v>1484580</v>
      </c>
      <c r="H22" s="313">
        <f>'4.sz.tábla'!C34</f>
        <v>2047580</v>
      </c>
      <c r="I22" s="313">
        <f>'4.sz.tábla'!D34</f>
        <v>1747813</v>
      </c>
      <c r="J22" s="76">
        <f t="shared" ref="J22" si="5">I22/H22*100</f>
        <v>85.359937096474852</v>
      </c>
      <c r="K22" s="71"/>
    </row>
    <row r="23" spans="1:11" ht="20.25" customHeight="1" x14ac:dyDescent="0.25">
      <c r="A23" s="318" t="s">
        <v>265</v>
      </c>
      <c r="B23" s="312">
        <f>B14+B16+B18</f>
        <v>137374053</v>
      </c>
      <c r="C23" s="312">
        <f>C14+C16+C18</f>
        <v>159977447</v>
      </c>
      <c r="D23" s="312">
        <f>D14+D16+D18</f>
        <v>161100261</v>
      </c>
      <c r="E23" s="77">
        <f t="shared" si="1"/>
        <v>100.70185768122677</v>
      </c>
      <c r="F23" s="318" t="s">
        <v>266</v>
      </c>
      <c r="G23" s="312">
        <f>G14+G16</f>
        <v>39924012</v>
      </c>
      <c r="H23" s="312">
        <f>H16+H14</f>
        <v>81433810</v>
      </c>
      <c r="I23" s="312">
        <f>I16+I14</f>
        <v>38173033</v>
      </c>
      <c r="J23" s="77">
        <f t="shared" si="2"/>
        <v>46.876147634502182</v>
      </c>
      <c r="K23" s="71"/>
    </row>
    <row r="26" spans="1:11" ht="15.75" customHeight="1" x14ac:dyDescent="0.25">
      <c r="A26" s="482" t="s">
        <v>835</v>
      </c>
      <c r="B26" s="482"/>
      <c r="C26" s="482"/>
      <c r="D26" s="482"/>
      <c r="E26" s="482"/>
      <c r="F26" s="482"/>
      <c r="G26" s="482"/>
      <c r="H26" s="482"/>
      <c r="I26" s="482"/>
      <c r="J26" s="482"/>
    </row>
    <row r="28" spans="1:11" s="69" customFormat="1" ht="47.25" x14ac:dyDescent="0.25">
      <c r="A28" s="318" t="s">
        <v>267</v>
      </c>
      <c r="B28" s="220" t="str">
        <f>B3</f>
        <v>2018. évi eredeti előirányzat</v>
      </c>
      <c r="C28" s="220" t="str">
        <f t="shared" ref="C28:D28" si="6">C3</f>
        <v>2018. évi módosított előirányzat IV.</v>
      </c>
      <c r="D28" s="220" t="str">
        <f t="shared" si="6"/>
        <v>2018. évi teljesítés</v>
      </c>
      <c r="E28" s="222" t="s">
        <v>172</v>
      </c>
      <c r="F28" s="318" t="s">
        <v>268</v>
      </c>
      <c r="G28" s="220" t="str">
        <f>G3</f>
        <v>2018. évi eredeti előirányzat</v>
      </c>
      <c r="H28" s="220" t="str">
        <f t="shared" ref="H28:I28" si="7">H3</f>
        <v>2018. évi módosított előirányzat IV.</v>
      </c>
      <c r="I28" s="220" t="str">
        <f t="shared" si="7"/>
        <v>2018. évi teljesítés</v>
      </c>
      <c r="J28" s="222" t="s">
        <v>172</v>
      </c>
    </row>
    <row r="29" spans="1:11" ht="47.25" x14ac:dyDescent="0.25">
      <c r="A29" s="344" t="s">
        <v>311</v>
      </c>
      <c r="B29" s="313">
        <f>'4.sz.tábla'!B6</f>
        <v>0</v>
      </c>
      <c r="C29" s="313">
        <f>'4.sz.tábla'!C6</f>
        <v>30000000</v>
      </c>
      <c r="D29" s="313">
        <f>'4.sz.tábla'!D6</f>
        <v>30000000</v>
      </c>
      <c r="E29" s="76">
        <f>D29/C29*100</f>
        <v>100</v>
      </c>
      <c r="F29" s="317" t="s">
        <v>312</v>
      </c>
      <c r="G29" s="313">
        <f>'4.sz.tábla'!B23</f>
        <v>9535474</v>
      </c>
      <c r="H29" s="313">
        <f>'4.sz.tábla'!C23</f>
        <v>10684474</v>
      </c>
      <c r="I29" s="313">
        <f>'4.sz.tábla'!D23</f>
        <v>3297639</v>
      </c>
      <c r="J29" s="76">
        <f>I29/H29*100</f>
        <v>30.863840372488156</v>
      </c>
    </row>
    <row r="30" spans="1:11" ht="31.5" x14ac:dyDescent="0.25">
      <c r="A30" s="317" t="s">
        <v>313</v>
      </c>
      <c r="B30" s="313">
        <f>'4.sz.tábla'!B9</f>
        <v>0</v>
      </c>
      <c r="C30" s="313">
        <f>'4.sz.tábla'!C9</f>
        <v>0</v>
      </c>
      <c r="D30" s="313">
        <f>'4.sz.tábla'!D9</f>
        <v>0</v>
      </c>
      <c r="E30" s="76"/>
      <c r="F30" s="317" t="s">
        <v>314</v>
      </c>
      <c r="G30" s="317"/>
      <c r="H30" s="317"/>
      <c r="I30" s="317"/>
      <c r="J30" s="76"/>
    </row>
    <row r="31" spans="1:11" ht="31.5" x14ac:dyDescent="0.25">
      <c r="A31" s="317" t="s">
        <v>315</v>
      </c>
      <c r="B31" s="313">
        <f>'4.sz.tábla'!B11</f>
        <v>0</v>
      </c>
      <c r="C31" s="313">
        <f>'4.sz.tábla'!C11</f>
        <v>0</v>
      </c>
      <c r="D31" s="313">
        <f>'4.sz.tábla'!D11</f>
        <v>0</v>
      </c>
      <c r="E31" s="76"/>
      <c r="F31" s="317" t="s">
        <v>316</v>
      </c>
      <c r="G31" s="313">
        <f>'4.sz.tábla'!B24</f>
        <v>87888092</v>
      </c>
      <c r="H31" s="313">
        <f>'4.sz.tábla'!C24</f>
        <v>97832688</v>
      </c>
      <c r="I31" s="313">
        <f>'4.sz.tábla'!D24</f>
        <v>21052911</v>
      </c>
      <c r="J31" s="76">
        <f t="shared" ref="J31:J45" si="8">I31/H31*100</f>
        <v>21.519301401592891</v>
      </c>
    </row>
    <row r="32" spans="1:11" x14ac:dyDescent="0.25">
      <c r="A32" s="317"/>
      <c r="B32" s="313"/>
      <c r="C32" s="313"/>
      <c r="D32" s="313"/>
      <c r="E32" s="76"/>
      <c r="F32" s="317" t="s">
        <v>317</v>
      </c>
      <c r="G32" s="313">
        <f>'4.sz.tábla'!B25</f>
        <v>26475</v>
      </c>
      <c r="H32" s="313">
        <f>'4.sz.tábla'!C25</f>
        <v>26475</v>
      </c>
      <c r="I32" s="313">
        <f>'4.sz.tábla'!D25</f>
        <v>26475</v>
      </c>
      <c r="J32" s="76">
        <f t="shared" si="8"/>
        <v>100</v>
      </c>
    </row>
    <row r="33" spans="1:10" ht="31.5" x14ac:dyDescent="0.25">
      <c r="A33" s="317"/>
      <c r="B33" s="317"/>
      <c r="C33" s="317"/>
      <c r="D33" s="317"/>
      <c r="E33" s="76"/>
      <c r="F33" s="317" t="s">
        <v>318</v>
      </c>
      <c r="G33" s="317"/>
      <c r="H33" s="317"/>
      <c r="I33" s="317"/>
      <c r="J33" s="76"/>
    </row>
    <row r="34" spans="1:10" ht="27" customHeight="1" x14ac:dyDescent="0.25">
      <c r="A34" s="317"/>
      <c r="B34" s="317"/>
      <c r="C34" s="317"/>
      <c r="D34" s="317"/>
      <c r="E34" s="76"/>
      <c r="F34" s="319" t="s">
        <v>319</v>
      </c>
      <c r="G34" s="320"/>
      <c r="H34" s="320"/>
      <c r="I34" s="320"/>
      <c r="J34" s="76"/>
    </row>
    <row r="35" spans="1:10" ht="47.25" x14ac:dyDescent="0.25">
      <c r="A35" s="317"/>
      <c r="B35" s="313"/>
      <c r="C35" s="313"/>
      <c r="D35" s="313"/>
      <c r="E35" s="76"/>
      <c r="F35" s="317" t="s">
        <v>320</v>
      </c>
      <c r="G35" s="313"/>
      <c r="H35" s="313"/>
      <c r="I35" s="313"/>
      <c r="J35" s="76"/>
    </row>
    <row r="36" spans="1:10" ht="47.25" x14ac:dyDescent="0.25">
      <c r="A36" s="317"/>
      <c r="B36" s="313"/>
      <c r="C36" s="313"/>
      <c r="D36" s="313"/>
      <c r="E36" s="76"/>
      <c r="F36" s="317" t="s">
        <v>321</v>
      </c>
      <c r="G36" s="313"/>
      <c r="H36" s="313"/>
      <c r="I36" s="313"/>
      <c r="J36" s="76"/>
    </row>
    <row r="37" spans="1:10" s="6" customFormat="1" ht="31.5" x14ac:dyDescent="0.25">
      <c r="A37" s="318" t="s">
        <v>269</v>
      </c>
      <c r="B37" s="312">
        <f t="shared" ref="B37:D37" si="9">SUM(B29:B35)</f>
        <v>0</v>
      </c>
      <c r="C37" s="312">
        <f t="shared" si="9"/>
        <v>30000000</v>
      </c>
      <c r="D37" s="312">
        <f t="shared" si="9"/>
        <v>30000000</v>
      </c>
      <c r="E37" s="77">
        <f t="shared" ref="E37:E45" si="10">D37/C37*100</f>
        <v>100</v>
      </c>
      <c r="F37" s="318" t="s">
        <v>270</v>
      </c>
      <c r="G37" s="312">
        <f>SUM(G29:G32)</f>
        <v>97450041</v>
      </c>
      <c r="H37" s="312">
        <f t="shared" ref="H37:I37" si="11">SUM(H29:H32)</f>
        <v>108543637</v>
      </c>
      <c r="I37" s="312">
        <f t="shared" si="11"/>
        <v>24377025</v>
      </c>
      <c r="J37" s="77">
        <f t="shared" si="8"/>
        <v>22.4582717824353</v>
      </c>
    </row>
    <row r="38" spans="1:10" s="6" customFormat="1" x14ac:dyDescent="0.25">
      <c r="A38" s="318" t="s">
        <v>271</v>
      </c>
      <c r="B38" s="312"/>
      <c r="C38" s="312"/>
      <c r="D38" s="312"/>
      <c r="E38" s="77"/>
      <c r="F38" s="318" t="s">
        <v>272</v>
      </c>
      <c r="G38" s="312">
        <f>G37-B37</f>
        <v>97450041</v>
      </c>
      <c r="H38" s="312">
        <f>H37-C37</f>
        <v>78543637</v>
      </c>
      <c r="I38" s="312">
        <f>I37-D37</f>
        <v>-5622975</v>
      </c>
      <c r="J38" s="76"/>
    </row>
    <row r="39" spans="1:10" s="6" customFormat="1" ht="47.25" x14ac:dyDescent="0.25">
      <c r="A39" s="318" t="s">
        <v>273</v>
      </c>
      <c r="B39" s="312">
        <f>SUM(B40)</f>
        <v>0</v>
      </c>
      <c r="C39" s="312">
        <f t="shared" ref="C39:D39" si="12">SUM(C40)</f>
        <v>0</v>
      </c>
      <c r="D39" s="312">
        <f t="shared" si="12"/>
        <v>0</v>
      </c>
      <c r="E39" s="77"/>
      <c r="F39" s="318" t="s">
        <v>274</v>
      </c>
      <c r="G39" s="312">
        <f>SUM(G40:G43)</f>
        <v>0</v>
      </c>
      <c r="H39" s="312">
        <f>SUM(H40:H43)</f>
        <v>0</v>
      </c>
      <c r="I39" s="312">
        <f>SUM(I40:I43)</f>
        <v>0</v>
      </c>
      <c r="J39" s="77"/>
    </row>
    <row r="40" spans="1:10" x14ac:dyDescent="0.25">
      <c r="A40" s="317" t="s">
        <v>322</v>
      </c>
      <c r="B40" s="313"/>
      <c r="C40" s="313"/>
      <c r="D40" s="313"/>
      <c r="E40" s="76"/>
      <c r="F40" s="317" t="s">
        <v>323</v>
      </c>
      <c r="G40" s="313"/>
      <c r="H40" s="313"/>
      <c r="I40" s="313"/>
      <c r="J40" s="76"/>
    </row>
    <row r="41" spans="1:10" x14ac:dyDescent="0.25">
      <c r="A41" s="317"/>
      <c r="B41" s="313"/>
      <c r="C41" s="313"/>
      <c r="D41" s="313"/>
      <c r="E41" s="76"/>
      <c r="F41" s="317"/>
      <c r="G41" s="313"/>
      <c r="H41" s="313"/>
      <c r="I41" s="313"/>
      <c r="J41" s="76"/>
    </row>
    <row r="42" spans="1:10" ht="47.25" x14ac:dyDescent="0.25">
      <c r="A42" s="318" t="s">
        <v>275</v>
      </c>
      <c r="B42" s="312">
        <f t="shared" ref="B42:D42" si="13">SUM(B43:B44)</f>
        <v>0</v>
      </c>
      <c r="C42" s="312">
        <f t="shared" si="13"/>
        <v>0</v>
      </c>
      <c r="D42" s="312">
        <f t="shared" si="13"/>
        <v>0</v>
      </c>
      <c r="E42" s="77"/>
      <c r="F42" s="317" t="s">
        <v>324</v>
      </c>
      <c r="G42" s="313"/>
      <c r="H42" s="313"/>
      <c r="I42" s="313"/>
      <c r="J42" s="76"/>
    </row>
    <row r="43" spans="1:10" ht="31.5" x14ac:dyDescent="0.25">
      <c r="A43" s="317" t="s">
        <v>325</v>
      </c>
      <c r="B43" s="313"/>
      <c r="C43" s="313"/>
      <c r="D43" s="313"/>
      <c r="E43" s="76"/>
      <c r="F43" s="317" t="s">
        <v>326</v>
      </c>
      <c r="G43" s="313"/>
      <c r="H43" s="313"/>
      <c r="I43" s="313"/>
      <c r="J43" s="76"/>
    </row>
    <row r="44" spans="1:10" ht="31.5" x14ac:dyDescent="0.25">
      <c r="A44" s="74" t="s">
        <v>327</v>
      </c>
      <c r="B44" s="313"/>
      <c r="C44" s="313"/>
      <c r="D44" s="313"/>
      <c r="E44" s="76"/>
      <c r="F44" s="317"/>
      <c r="G44" s="313"/>
      <c r="H44" s="313"/>
      <c r="I44" s="313"/>
      <c r="J44" s="76"/>
    </row>
    <row r="45" spans="1:10" s="6" customFormat="1" ht="23.25" customHeight="1" x14ac:dyDescent="0.25">
      <c r="A45" s="318" t="s">
        <v>276</v>
      </c>
      <c r="B45" s="312">
        <f>B37+B39+B42</f>
        <v>0</v>
      </c>
      <c r="C45" s="312">
        <f>C37+C39+C42</f>
        <v>30000000</v>
      </c>
      <c r="D45" s="312">
        <f>D37+D39+D42</f>
        <v>30000000</v>
      </c>
      <c r="E45" s="77">
        <f t="shared" si="10"/>
        <v>100</v>
      </c>
      <c r="F45" s="318" t="s">
        <v>277</v>
      </c>
      <c r="G45" s="312">
        <f>G37+G39</f>
        <v>97450041</v>
      </c>
      <c r="H45" s="312">
        <f>H37+H39</f>
        <v>108543637</v>
      </c>
      <c r="I45" s="312">
        <f>I37+I39</f>
        <v>24377025</v>
      </c>
      <c r="J45" s="77">
        <f t="shared" si="8"/>
        <v>22.4582717824353</v>
      </c>
    </row>
    <row r="46" spans="1:10" x14ac:dyDescent="0.25">
      <c r="A46" s="75"/>
      <c r="B46" s="73"/>
      <c r="C46" s="73"/>
      <c r="D46" s="73"/>
      <c r="E46" s="78"/>
      <c r="F46" s="75"/>
      <c r="G46" s="73"/>
      <c r="H46" s="73"/>
      <c r="I46" s="73"/>
      <c r="J46" s="78"/>
    </row>
    <row r="47" spans="1:10" ht="15.75" customHeight="1" x14ac:dyDescent="0.25">
      <c r="A47" s="482" t="s">
        <v>836</v>
      </c>
      <c r="B47" s="482"/>
      <c r="C47" s="482"/>
      <c r="D47" s="482"/>
      <c r="E47" s="482"/>
      <c r="F47" s="482"/>
      <c r="G47" s="482"/>
      <c r="H47" s="482"/>
      <c r="I47" s="482"/>
      <c r="J47" s="482"/>
    </row>
    <row r="49" spans="1:10" s="69" customFormat="1" ht="47.25" x14ac:dyDescent="0.25">
      <c r="A49" s="318" t="s">
        <v>278</v>
      </c>
      <c r="B49" s="220" t="str">
        <f>B3</f>
        <v>2018. évi eredeti előirányzat</v>
      </c>
      <c r="C49" s="220" t="str">
        <f t="shared" ref="C49:D49" si="14">C3</f>
        <v>2018. évi módosított előirányzat IV.</v>
      </c>
      <c r="D49" s="220" t="str">
        <f t="shared" si="14"/>
        <v>2018. évi teljesítés</v>
      </c>
      <c r="E49" s="222" t="s">
        <v>172</v>
      </c>
      <c r="F49" s="318" t="s">
        <v>279</v>
      </c>
      <c r="G49" s="220" t="str">
        <f>G3</f>
        <v>2018. évi eredeti előirányzat</v>
      </c>
      <c r="H49" s="220" t="str">
        <f t="shared" ref="H49:I49" si="15">H3</f>
        <v>2018. évi módosított előirányzat IV.</v>
      </c>
      <c r="I49" s="220" t="str">
        <f t="shared" si="15"/>
        <v>2018. évi teljesítés</v>
      </c>
      <c r="J49" s="222" t="s">
        <v>172</v>
      </c>
    </row>
    <row r="50" spans="1:10" ht="31.5" x14ac:dyDescent="0.25">
      <c r="A50" s="317" t="s">
        <v>280</v>
      </c>
      <c r="B50" s="313">
        <f>B14</f>
        <v>35844977</v>
      </c>
      <c r="C50" s="313">
        <f>C14</f>
        <v>53483869</v>
      </c>
      <c r="D50" s="313">
        <f>D14</f>
        <v>54906450</v>
      </c>
      <c r="E50" s="76">
        <f>D50/C50*100</f>
        <v>102.65983188314219</v>
      </c>
      <c r="F50" s="317" t="s">
        <v>281</v>
      </c>
      <c r="G50" s="313">
        <f>G14</f>
        <v>38439432</v>
      </c>
      <c r="H50" s="313">
        <f>H14</f>
        <v>79386230</v>
      </c>
      <c r="I50" s="313">
        <f>I14</f>
        <v>36425220</v>
      </c>
      <c r="J50" s="76">
        <f>I50/H50*100</f>
        <v>45.883549325871755</v>
      </c>
    </row>
    <row r="51" spans="1:10" ht="31.5" x14ac:dyDescent="0.25">
      <c r="A51" s="317" t="s">
        <v>282</v>
      </c>
      <c r="B51" s="313">
        <f>B37</f>
        <v>0</v>
      </c>
      <c r="C51" s="313">
        <f>C37</f>
        <v>30000000</v>
      </c>
      <c r="D51" s="313">
        <f>D37</f>
        <v>30000000</v>
      </c>
      <c r="E51" s="76">
        <f t="shared" ref="E51:E60" si="16">D51/C51*100</f>
        <v>100</v>
      </c>
      <c r="F51" s="317" t="s">
        <v>283</v>
      </c>
      <c r="G51" s="313">
        <f>G37</f>
        <v>97450041</v>
      </c>
      <c r="H51" s="313">
        <f>H37</f>
        <v>108543637</v>
      </c>
      <c r="I51" s="313">
        <f>I37</f>
        <v>24377025</v>
      </c>
      <c r="J51" s="76">
        <f t="shared" ref="J51:J60" si="17">I51/H51*100</f>
        <v>22.4582717824353</v>
      </c>
    </row>
    <row r="52" spans="1:10" s="6" customFormat="1" ht="31.5" x14ac:dyDescent="0.25">
      <c r="A52" s="318" t="s">
        <v>151</v>
      </c>
      <c r="B52" s="312">
        <f>SUM(B50:B51)</f>
        <v>35844977</v>
      </c>
      <c r="C52" s="312">
        <f t="shared" ref="C52:D52" si="18">SUM(C50:C51)</f>
        <v>83483869</v>
      </c>
      <c r="D52" s="312">
        <f t="shared" si="18"/>
        <v>84906450</v>
      </c>
      <c r="E52" s="77">
        <f t="shared" si="16"/>
        <v>101.70401901234357</v>
      </c>
      <c r="F52" s="318" t="s">
        <v>165</v>
      </c>
      <c r="G52" s="312">
        <f>SUM(G50:G51)</f>
        <v>135889473</v>
      </c>
      <c r="H52" s="312">
        <f t="shared" ref="H52:I52" si="19">SUM(H50:H51)</f>
        <v>187929867</v>
      </c>
      <c r="I52" s="312">
        <f t="shared" si="19"/>
        <v>60802245</v>
      </c>
      <c r="J52" s="77">
        <f t="shared" si="17"/>
        <v>32.353689155752981</v>
      </c>
    </row>
    <row r="53" spans="1:10" s="6" customFormat="1" ht="24" customHeight="1" x14ac:dyDescent="0.25">
      <c r="A53" s="318" t="s">
        <v>284</v>
      </c>
      <c r="B53" s="312"/>
      <c r="C53" s="312"/>
      <c r="D53" s="312">
        <f>D52-I52</f>
        <v>24104205</v>
      </c>
      <c r="E53" s="76"/>
      <c r="F53" s="318" t="s">
        <v>285</v>
      </c>
      <c r="G53" s="312">
        <f>B52-G52</f>
        <v>-100044496</v>
      </c>
      <c r="H53" s="312">
        <f>C52-H52</f>
        <v>-104445998</v>
      </c>
      <c r="I53" s="312"/>
      <c r="J53" s="76"/>
    </row>
    <row r="54" spans="1:10" s="6" customFormat="1" ht="34.5" customHeight="1" x14ac:dyDescent="0.25">
      <c r="A54" s="318" t="s">
        <v>286</v>
      </c>
      <c r="B54" s="312">
        <f>SUM(B55:B56)</f>
        <v>100876000</v>
      </c>
      <c r="C54" s="312">
        <f t="shared" ref="C54:D54" si="20">SUM(C55:C56)</f>
        <v>104428660</v>
      </c>
      <c r="D54" s="312">
        <f t="shared" si="20"/>
        <v>104428660</v>
      </c>
      <c r="E54" s="77">
        <f t="shared" si="16"/>
        <v>100</v>
      </c>
      <c r="F54" s="318" t="s">
        <v>287</v>
      </c>
      <c r="G54" s="312">
        <f>SUM(G55:G56)</f>
        <v>1484580</v>
      </c>
      <c r="H54" s="312">
        <f t="shared" ref="H54:I54" si="21">SUM(H55:H56)</f>
        <v>2047580</v>
      </c>
      <c r="I54" s="312">
        <f t="shared" si="21"/>
        <v>1747813</v>
      </c>
      <c r="J54" s="77">
        <f t="shared" si="17"/>
        <v>85.359937096474852</v>
      </c>
    </row>
    <row r="55" spans="1:10" ht="31.5" x14ac:dyDescent="0.25">
      <c r="A55" s="317" t="s">
        <v>262</v>
      </c>
      <c r="B55" s="313">
        <f>B16</f>
        <v>100876000</v>
      </c>
      <c r="C55" s="313">
        <f t="shared" ref="C55:D55" si="22">C16</f>
        <v>104428660</v>
      </c>
      <c r="D55" s="313">
        <f t="shared" si="22"/>
        <v>104428660</v>
      </c>
      <c r="E55" s="76">
        <f t="shared" si="16"/>
        <v>100</v>
      </c>
      <c r="F55" s="317" t="s">
        <v>288</v>
      </c>
      <c r="G55" s="313">
        <f>G16</f>
        <v>1484580</v>
      </c>
      <c r="H55" s="313">
        <f>H16</f>
        <v>2047580</v>
      </c>
      <c r="I55" s="313">
        <f>I16</f>
        <v>1747813</v>
      </c>
      <c r="J55" s="76">
        <f t="shared" si="17"/>
        <v>85.359937096474852</v>
      </c>
    </row>
    <row r="56" spans="1:10" ht="28.5" customHeight="1" x14ac:dyDescent="0.25">
      <c r="A56" s="317" t="s">
        <v>273</v>
      </c>
      <c r="B56" s="313">
        <f>B39</f>
        <v>0</v>
      </c>
      <c r="C56" s="313"/>
      <c r="D56" s="313"/>
      <c r="E56" s="76"/>
      <c r="F56" s="317" t="s">
        <v>289</v>
      </c>
      <c r="G56" s="313">
        <v>0</v>
      </c>
      <c r="H56" s="313">
        <v>0</v>
      </c>
      <c r="I56" s="313">
        <v>0</v>
      </c>
      <c r="J56" s="76"/>
    </row>
    <row r="57" spans="1:10" s="6" customFormat="1" ht="31.7" customHeight="1" x14ac:dyDescent="0.25">
      <c r="A57" s="318" t="s">
        <v>290</v>
      </c>
      <c r="B57" s="312">
        <f>SUM(B58:B59)</f>
        <v>653076</v>
      </c>
      <c r="C57" s="312">
        <f t="shared" ref="C57:D57" si="23">SUM(C58:C59)</f>
        <v>2064918</v>
      </c>
      <c r="D57" s="312">
        <f t="shared" si="23"/>
        <v>1765151</v>
      </c>
      <c r="E57" s="77">
        <f t="shared" si="16"/>
        <v>85.482861789184852</v>
      </c>
      <c r="F57" s="318"/>
      <c r="G57" s="318"/>
      <c r="H57" s="318"/>
      <c r="I57" s="318"/>
      <c r="J57" s="76"/>
    </row>
    <row r="58" spans="1:10" ht="29.25" customHeight="1" x14ac:dyDescent="0.25">
      <c r="A58" s="317" t="s">
        <v>264</v>
      </c>
      <c r="B58" s="313">
        <f>B18</f>
        <v>653076</v>
      </c>
      <c r="C58" s="313">
        <f>C18</f>
        <v>2064918</v>
      </c>
      <c r="D58" s="313">
        <f>D18</f>
        <v>1765151</v>
      </c>
      <c r="E58" s="76">
        <f t="shared" si="16"/>
        <v>85.482861789184852</v>
      </c>
      <c r="F58" s="317"/>
      <c r="G58" s="313"/>
      <c r="H58" s="313"/>
      <c r="I58" s="313"/>
      <c r="J58" s="76"/>
    </row>
    <row r="59" spans="1:10" ht="29.25" customHeight="1" x14ac:dyDescent="0.25">
      <c r="A59" s="317" t="s">
        <v>275</v>
      </c>
      <c r="B59" s="313">
        <f>B42</f>
        <v>0</v>
      </c>
      <c r="C59" s="313">
        <f>C42</f>
        <v>0</v>
      </c>
      <c r="D59" s="313">
        <f>D42</f>
        <v>0</v>
      </c>
      <c r="E59" s="76"/>
      <c r="F59" s="318"/>
      <c r="G59" s="312"/>
      <c r="H59" s="312"/>
      <c r="I59" s="312"/>
      <c r="J59" s="76"/>
    </row>
    <row r="60" spans="1:10" s="6" customFormat="1" ht="27" customHeight="1" x14ac:dyDescent="0.25">
      <c r="A60" s="318" t="s">
        <v>225</v>
      </c>
      <c r="B60" s="312">
        <f>B52+B54+B57</f>
        <v>137374053</v>
      </c>
      <c r="C60" s="312">
        <f t="shared" ref="C60:D60" si="24">C52+C54+C57</f>
        <v>189977447</v>
      </c>
      <c r="D60" s="312">
        <f t="shared" si="24"/>
        <v>191100261</v>
      </c>
      <c r="E60" s="77">
        <f t="shared" si="16"/>
        <v>100.59102489149672</v>
      </c>
      <c r="F60" s="318" t="s">
        <v>291</v>
      </c>
      <c r="G60" s="312">
        <f>G52+G54</f>
        <v>137374053</v>
      </c>
      <c r="H60" s="312">
        <f t="shared" ref="H60" si="25">H52+H54</f>
        <v>189977447</v>
      </c>
      <c r="I60" s="312">
        <f>I52+I54</f>
        <v>62550058</v>
      </c>
      <c r="J60" s="77">
        <f t="shared" si="17"/>
        <v>32.924991354368501</v>
      </c>
    </row>
    <row r="61" spans="1:10" x14ac:dyDescent="0.25">
      <c r="A61" s="69" t="s">
        <v>328</v>
      </c>
      <c r="D61" s="4">
        <f>D60-I60</f>
        <v>128550203</v>
      </c>
    </row>
  </sheetData>
  <mergeCells count="4">
    <mergeCell ref="A2:J2"/>
    <mergeCell ref="A26:J26"/>
    <mergeCell ref="A47:J47"/>
    <mergeCell ref="A1:J1"/>
  </mergeCells>
  <printOptions horizontalCentered="1"/>
  <pageMargins left="0.31496062992125984" right="0.31496062992125984" top="1.0236220472440944" bottom="0.15748031496062992" header="0.31496062992125984" footer="0.31496062992125984"/>
  <pageSetup paperSize="9" scale="78" orientation="landscape" r:id="rId1"/>
  <headerFooter>
    <oddHeader xml:space="preserve">&amp;L&amp;"Times New Roman,Normál"&amp;12Vászoly Község 
Önkormányzata &amp;C&amp;"Times New Roman,Normál"&amp;12 
9. melléklet
az önkormányzat 2018. évi költségvetési gazdálkodási beszámolójáról szóló
4/2019. (V. 29.) önkormányzati rendeletéhez&amp;R
</oddHeader>
  </headerFooter>
  <rowBreaks count="2" manualBreakCount="2">
    <brk id="23" max="16383" man="1"/>
    <brk id="4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24</vt:i4>
      </vt:variant>
      <vt:variant>
        <vt:lpstr>Névvel ellátott tartományok</vt:lpstr>
      </vt:variant>
      <vt:variant>
        <vt:i4>6</vt:i4>
      </vt:variant>
    </vt:vector>
  </HeadingPairs>
  <TitlesOfParts>
    <vt:vector size="30" baseType="lpstr">
      <vt:lpstr>1.sz.tábla</vt:lpstr>
      <vt:lpstr>2.sz.tábla</vt:lpstr>
      <vt:lpstr>3.sz.tábla</vt:lpstr>
      <vt:lpstr>4.sz.tábla</vt:lpstr>
      <vt:lpstr>5.sz.tábla</vt:lpstr>
      <vt:lpstr>6.sz.tábla</vt:lpstr>
      <vt:lpstr>7.sz.tábla</vt:lpstr>
      <vt:lpstr>8.sz.tábla</vt:lpstr>
      <vt:lpstr>9.sz.tábla</vt:lpstr>
      <vt:lpstr>10.sz.tábla</vt:lpstr>
      <vt:lpstr>11.sz.tábla</vt:lpstr>
      <vt:lpstr>12.sz.tábla</vt:lpstr>
      <vt:lpstr>13.sz.tábla</vt:lpstr>
      <vt:lpstr>14.sz.tábla</vt:lpstr>
      <vt:lpstr>15.sz.tábla</vt:lpstr>
      <vt:lpstr>15.a.sz.tábla</vt:lpstr>
      <vt:lpstr>15.b.sz.tábla</vt:lpstr>
      <vt:lpstr>16.tábla</vt:lpstr>
      <vt:lpstr>17.tábla</vt:lpstr>
      <vt:lpstr>18.sz.tábla</vt:lpstr>
      <vt:lpstr>19.sz.tábla</vt:lpstr>
      <vt:lpstr>20. tábla</vt:lpstr>
      <vt:lpstr>21.sz.tábla</vt:lpstr>
      <vt:lpstr>22.sz.tábla</vt:lpstr>
      <vt:lpstr>'10.sz.tábla'!Nyomtatási_terület</vt:lpstr>
      <vt:lpstr>'13.sz.tábla'!Nyomtatási_terület</vt:lpstr>
      <vt:lpstr>'15.a.sz.tábla'!Nyomtatási_terület</vt:lpstr>
      <vt:lpstr>'18.sz.tábla'!Nyomtatási_terület</vt:lpstr>
      <vt:lpstr>'4.sz.tábla'!Nyomtatási_terület</vt:lpstr>
      <vt:lpstr>'5.sz.tábla'!Nyomtatási_terület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Magyari Zsuzsa</dc:creator>
  <cp:lastModifiedBy>Hossó Erika</cp:lastModifiedBy>
  <cp:lastPrinted>2019-05-24T06:43:26Z</cp:lastPrinted>
  <dcterms:created xsi:type="dcterms:W3CDTF">2017-05-08T05:52:30Z</dcterms:created>
  <dcterms:modified xsi:type="dcterms:W3CDTF">2019-05-29T08:36:26Z</dcterms:modified>
</cp:coreProperties>
</file>