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rcsákné\Költségvetés\2018\"/>
    </mc:Choice>
  </mc:AlternateContent>
  <xr:revisionPtr revIDLastSave="0" documentId="10_ncr:8100000_{735876B6-2FFD-4229-9A53-9DFE093C7270}" xr6:coauthVersionLast="34" xr6:coauthVersionMax="34" xr10:uidLastSave="{00000000-0000-0000-0000-000000000000}"/>
  <bookViews>
    <workbookView xWindow="0" yWindow="0" windowWidth="15345" windowHeight="4470" firstSheet="13" activeTab="15" xr2:uid="{00000000-000D-0000-FFFF-FFFF00000000}"/>
  </bookViews>
  <sheets>
    <sheet name="1.1. BÖ Bevételek" sheetId="1" r:id="rId1"/>
    <sheet name="1.2. Hivatal Bevételek" sheetId="13" r:id="rId2"/>
    <sheet name="1.3. BNVÓ Bevételek" sheetId="2" r:id="rId3"/>
    <sheet name="1.4. BNI Bevételek" sheetId="14" r:id="rId4"/>
    <sheet name="2.1. BÖ Műk bev" sheetId="3" r:id="rId5"/>
    <sheet name="2.2. Hivatal Műk bev" sheetId="15" r:id="rId6"/>
    <sheet name="2.3. BNVÓ Műk bev" sheetId="16" r:id="rId7"/>
    <sheet name="BNI Működési bevétel" sheetId="29" r:id="rId8"/>
    <sheet name="3.1. BÖ Kiadások" sheetId="4" r:id="rId9"/>
    <sheet name="3.2. Hivatal Kiadások" sheetId="17" r:id="rId10"/>
    <sheet name="3.3. BNVÓ Kiadások" sheetId="5" r:id="rId11"/>
    <sheet name="3.4. BNI Kiadások" sheetId="18" r:id="rId12"/>
    <sheet name="4. BÖ Társ. és szoc.pol. jut" sheetId="6" r:id="rId13"/>
    <sheet name="5.1. BÖ Felhalmozási kiadások" sheetId="7" r:id="rId14"/>
    <sheet name="5.2. Hivatal Felhalmozási kiadá" sheetId="30" r:id="rId15"/>
    <sheet name="5.3. BNVÓ Felhalmzási kiadás" sheetId="31" r:id="rId16"/>
  </sheets>
  <calcPr calcId="162913"/>
</workbook>
</file>

<file path=xl/calcChain.xml><?xml version="1.0" encoding="utf-8"?>
<calcChain xmlns="http://schemas.openxmlformats.org/spreadsheetml/2006/main">
  <c r="F8" i="31" l="1"/>
  <c r="F10" i="31" s="1"/>
  <c r="E8" i="31"/>
  <c r="E10" i="31" s="1"/>
  <c r="F11" i="30"/>
  <c r="E11" i="30"/>
  <c r="F8" i="30"/>
  <c r="E8" i="30"/>
  <c r="L131" i="4"/>
  <c r="K131" i="4"/>
  <c r="J131" i="4"/>
  <c r="I131" i="4"/>
  <c r="H131" i="4"/>
  <c r="G131" i="4"/>
  <c r="F131" i="4"/>
  <c r="E131" i="4"/>
  <c r="D131" i="4"/>
  <c r="K129" i="4"/>
  <c r="L129" i="4"/>
  <c r="J129" i="4"/>
  <c r="I129" i="4"/>
  <c r="H129" i="4"/>
  <c r="G129" i="4"/>
  <c r="F129" i="4"/>
  <c r="E129" i="4"/>
  <c r="D129" i="4"/>
  <c r="C129" i="4"/>
  <c r="C131" i="4"/>
  <c r="D34" i="3"/>
  <c r="C34" i="3"/>
  <c r="C20" i="29"/>
  <c r="C30" i="3"/>
  <c r="D44" i="6"/>
  <c r="D41" i="6"/>
  <c r="D39" i="6"/>
  <c r="F32" i="7"/>
  <c r="E32" i="7"/>
  <c r="E8" i="7"/>
  <c r="F30" i="7"/>
  <c r="F28" i="7"/>
  <c r="E25" i="7"/>
  <c r="F25" i="7"/>
  <c r="F22" i="7"/>
  <c r="F15" i="7"/>
  <c r="F16" i="7"/>
  <c r="D29" i="6"/>
  <c r="D38" i="6"/>
  <c r="D8" i="6"/>
  <c r="D18" i="18"/>
  <c r="E28" i="18"/>
  <c r="D28" i="18"/>
  <c r="C28" i="18"/>
  <c r="E15" i="17"/>
  <c r="E21" i="17" s="1"/>
  <c r="L21" i="17"/>
  <c r="K21" i="17"/>
  <c r="J21" i="17"/>
  <c r="I21" i="17"/>
  <c r="H21" i="17"/>
  <c r="G21" i="17"/>
  <c r="F21" i="17"/>
  <c r="D21" i="17"/>
  <c r="C21" i="17"/>
  <c r="L19" i="17"/>
  <c r="K19" i="17"/>
  <c r="J19" i="17"/>
  <c r="I19" i="17"/>
  <c r="H19" i="17"/>
  <c r="G19" i="17"/>
  <c r="F19" i="17"/>
  <c r="E19" i="17"/>
  <c r="D19" i="17"/>
  <c r="C19" i="17"/>
  <c r="M18" i="17"/>
  <c r="M16" i="17"/>
  <c r="M101" i="4"/>
  <c r="M99" i="4"/>
  <c r="M98" i="4"/>
  <c r="M96" i="4"/>
  <c r="D21" i="13"/>
  <c r="D16" i="13"/>
  <c r="D33" i="1"/>
  <c r="C33" i="1"/>
  <c r="D29" i="1"/>
  <c r="C29" i="1"/>
  <c r="D7" i="1"/>
  <c r="C7" i="1"/>
  <c r="C18" i="18"/>
  <c r="D24" i="18"/>
  <c r="C24" i="18"/>
  <c r="D27" i="18"/>
  <c r="C27" i="18"/>
  <c r="D21" i="18"/>
  <c r="C21" i="18"/>
  <c r="D15" i="18"/>
  <c r="C15" i="18"/>
  <c r="D15" i="17"/>
  <c r="C15" i="17"/>
  <c r="E18" i="17"/>
  <c r="D18" i="17"/>
  <c r="C18" i="17"/>
  <c r="D45" i="4"/>
  <c r="D39" i="4"/>
  <c r="C39" i="4"/>
  <c r="C45" i="4"/>
  <c r="E63" i="4"/>
  <c r="I42" i="4"/>
  <c r="L15" i="4"/>
  <c r="K111" i="4"/>
  <c r="K108" i="4"/>
  <c r="F69" i="4"/>
  <c r="G15" i="4"/>
  <c r="H63" i="4"/>
  <c r="G115" i="4"/>
  <c r="I63" i="4"/>
  <c r="E15" i="4"/>
  <c r="J86" i="4"/>
  <c r="D9" i="15"/>
  <c r="D16" i="14"/>
  <c r="D11" i="13"/>
  <c r="D17" i="13"/>
  <c r="D14" i="13"/>
  <c r="D34" i="1"/>
  <c r="D12" i="1"/>
  <c r="D11" i="1"/>
  <c r="D10" i="1"/>
  <c r="F8" i="7" l="1"/>
  <c r="C29" i="6"/>
  <c r="C8" i="6"/>
  <c r="M27" i="18"/>
  <c r="M25" i="18"/>
  <c r="M24" i="18"/>
  <c r="M22" i="18"/>
  <c r="M21" i="18"/>
  <c r="M19" i="18"/>
  <c r="C10" i="14"/>
  <c r="L30" i="18"/>
  <c r="K30" i="18"/>
  <c r="J30" i="18"/>
  <c r="I30" i="18"/>
  <c r="H30" i="18"/>
  <c r="G30" i="18"/>
  <c r="F30" i="18"/>
  <c r="D30" i="18"/>
  <c r="C30" i="18" l="1"/>
  <c r="E30" i="18"/>
  <c r="L28" i="18"/>
  <c r="K28" i="18"/>
  <c r="J28" i="18"/>
  <c r="I28" i="18"/>
  <c r="H28" i="18"/>
  <c r="G28" i="18"/>
  <c r="F28" i="18"/>
  <c r="M18" i="18"/>
  <c r="M16" i="18"/>
  <c r="M15" i="18"/>
  <c r="M13" i="18"/>
  <c r="M28" i="18" l="1"/>
  <c r="M30" i="18"/>
  <c r="D17" i="29"/>
  <c r="C17" i="29"/>
  <c r="D14" i="29"/>
  <c r="C14" i="29"/>
  <c r="D10" i="29"/>
  <c r="C10" i="29"/>
  <c r="D10" i="14"/>
  <c r="D15" i="14"/>
  <c r="C15" i="14"/>
  <c r="D18" i="14"/>
  <c r="C18" i="14"/>
  <c r="D20" i="29" l="1"/>
  <c r="C37" i="6"/>
  <c r="D37" i="6"/>
  <c r="C30" i="6"/>
  <c r="D26" i="6"/>
  <c r="C26" i="6"/>
  <c r="M13" i="17"/>
  <c r="D21" i="5"/>
  <c r="F21" i="5"/>
  <c r="G21" i="5"/>
  <c r="H21" i="5"/>
  <c r="I21" i="5"/>
  <c r="J21" i="5"/>
  <c r="K21" i="5"/>
  <c r="L21" i="5"/>
  <c r="D19" i="5"/>
  <c r="E19" i="5"/>
  <c r="F19" i="5"/>
  <c r="G19" i="5"/>
  <c r="H19" i="5"/>
  <c r="I19" i="5"/>
  <c r="J19" i="5"/>
  <c r="K19" i="5"/>
  <c r="L19" i="5"/>
  <c r="C19" i="5"/>
  <c r="M16" i="5"/>
  <c r="M21" i="17" l="1"/>
  <c r="M19" i="17"/>
  <c r="M15" i="17"/>
  <c r="E21" i="5"/>
  <c r="M18" i="5"/>
  <c r="C21" i="5"/>
  <c r="M111" i="4" l="1"/>
  <c r="M109" i="4"/>
  <c r="M108" i="4"/>
  <c r="M106" i="4"/>
  <c r="M105" i="4"/>
  <c r="M103" i="4"/>
  <c r="M89" i="4"/>
  <c r="M87" i="4"/>
  <c r="M86" i="4"/>
  <c r="M84" i="4"/>
  <c r="M78" i="4"/>
  <c r="M76" i="4"/>
  <c r="M75" i="4"/>
  <c r="M73" i="4"/>
  <c r="M72" i="4"/>
  <c r="M70" i="4"/>
  <c r="M115" i="4"/>
  <c r="M113" i="4"/>
  <c r="M95" i="4"/>
  <c r="M93" i="4"/>
  <c r="M92" i="4"/>
  <c r="M90" i="4"/>
  <c r="M69" i="4"/>
  <c r="M67" i="4"/>
  <c r="M125" i="4"/>
  <c r="M123" i="4"/>
  <c r="M66" i="4"/>
  <c r="M64" i="4"/>
  <c r="D10" i="16"/>
  <c r="D14" i="16" s="1"/>
  <c r="C10" i="16"/>
  <c r="C14" i="16" s="1"/>
  <c r="D8" i="15"/>
  <c r="D11" i="15" s="1"/>
  <c r="C8" i="15"/>
  <c r="C11" i="15" s="1"/>
  <c r="D24" i="3"/>
  <c r="D30" i="3"/>
  <c r="C24" i="3"/>
  <c r="D13" i="13"/>
  <c r="C13" i="13"/>
  <c r="D10" i="13"/>
  <c r="C10" i="13"/>
  <c r="M129" i="4" l="1"/>
  <c r="M131" i="4"/>
  <c r="C21" i="13"/>
  <c r="M37" i="4"/>
  <c r="M28" i="4"/>
  <c r="M25" i="4"/>
  <c r="M22" i="4"/>
  <c r="M13" i="5"/>
  <c r="M15" i="5"/>
  <c r="M15" i="4"/>
  <c r="M63" i="4"/>
  <c r="M128" i="4"/>
  <c r="M126" i="4"/>
  <c r="M61" i="4"/>
  <c r="M51" i="4"/>
  <c r="M49" i="4"/>
  <c r="M39" i="4"/>
  <c r="M30" i="4"/>
  <c r="M24" i="4"/>
  <c r="M21" i="4"/>
  <c r="D19" i="6"/>
  <c r="C19" i="6"/>
  <c r="M19" i="5" l="1"/>
  <c r="M21" i="5"/>
  <c r="D23" i="6" l="1"/>
  <c r="C23" i="6"/>
  <c r="C44" i="6" s="1"/>
  <c r="M54" i="4" l="1"/>
  <c r="M52" i="4"/>
  <c r="M48" i="4"/>
  <c r="M46" i="4"/>
  <c r="M45" i="4"/>
  <c r="M43" i="4"/>
  <c r="M42" i="4"/>
  <c r="M40" i="4"/>
  <c r="M27" i="4"/>
  <c r="M18" i="4"/>
  <c r="M16" i="4"/>
  <c r="M19" i="4" l="1"/>
  <c r="M13" i="4"/>
  <c r="D19" i="3" l="1"/>
  <c r="C19" i="3"/>
  <c r="D16" i="3"/>
  <c r="C16" i="3"/>
  <c r="D12" i="3"/>
  <c r="C12" i="3"/>
  <c r="D8" i="3"/>
  <c r="C8" i="3"/>
  <c r="C10" i="2"/>
  <c r="D14" i="2" l="1"/>
  <c r="C14" i="2"/>
  <c r="C19" i="2" s="1"/>
  <c r="D10" i="2"/>
  <c r="C14" i="1"/>
  <c r="C20" i="1"/>
  <c r="C44" i="1" s="1"/>
  <c r="D20" i="1"/>
  <c r="D14" i="1"/>
  <c r="D19" i="2" l="1"/>
  <c r="D44" i="1"/>
</calcChain>
</file>

<file path=xl/sharedStrings.xml><?xml version="1.0" encoding="utf-8"?>
<sst xmlns="http://schemas.openxmlformats.org/spreadsheetml/2006/main" count="679" uniqueCount="242">
  <si>
    <t>Megnevezés</t>
  </si>
  <si>
    <t>2.1. Magánszemélyek kommunális adója</t>
  </si>
  <si>
    <t>2.2. Iparűzési tevékenység után fizetett helyi iparűzési adó</t>
  </si>
  <si>
    <t>2.3. Gépjárművek adóján a helyi önkormányzatot megillető része</t>
  </si>
  <si>
    <t>2.4. Talajterhelési díj</t>
  </si>
  <si>
    <t>Összesen</t>
  </si>
  <si>
    <t>1.1. Ellátási díjak</t>
  </si>
  <si>
    <t>1.2. Kiszámlázott általános forgalmi adó</t>
  </si>
  <si>
    <t>2.1. Intézményfinanszírozás</t>
  </si>
  <si>
    <t>ezer Ft-ban</t>
  </si>
  <si>
    <t>Szakfeladat</t>
  </si>
  <si>
    <t>Bevétel megnevezése</t>
  </si>
  <si>
    <t>5.2. Általános forgalmi adó</t>
  </si>
  <si>
    <t xml:space="preserve"> Szakfeladat</t>
  </si>
  <si>
    <t>Működési kiadások</t>
  </si>
  <si>
    <t xml:space="preserve"> Felhalmozási kiadások</t>
  </si>
  <si>
    <t xml:space="preserve">Tartalék </t>
  </si>
  <si>
    <t>Előirányzat</t>
  </si>
  <si>
    <t>Pénzeszköz átadás megnevezése</t>
  </si>
  <si>
    <t xml:space="preserve"> </t>
  </si>
  <si>
    <t>1. Önkormányzati jogalkotás</t>
  </si>
  <si>
    <t>Költségvetési</t>
  </si>
  <si>
    <t>3.3. Bérleti és lízing díjak</t>
  </si>
  <si>
    <t>3.4. Közvetített szolgáltatások ellenértéke</t>
  </si>
  <si>
    <t>3.5. Ellátási díjak</t>
  </si>
  <si>
    <t>3.6. Kiszámlázott általános forgalmi adó</t>
  </si>
  <si>
    <t>1. sz. melléklet 1.1. pontja</t>
  </si>
  <si>
    <t>3.7. Kamatbevételek ÁHT-n kívül</t>
  </si>
  <si>
    <t>1.1. Helyi önkormányzatok működésének általános támogatása</t>
  </si>
  <si>
    <t>1.2. Köznevelési feladatok támogatása</t>
  </si>
  <si>
    <t>1.3. Szociális, gyermekjóléti és gyermekétkeztetési feladatok támogatása</t>
  </si>
  <si>
    <t>1.4. Kulturális feladatok támogatása</t>
  </si>
  <si>
    <t>4.1. Felhalmozási célú támogatási kölcsönök visszatérülése</t>
  </si>
  <si>
    <t>1. Működési célú támogatások államháztartáson belülről</t>
  </si>
  <si>
    <t>2. Közhatalmi bevételek</t>
  </si>
  <si>
    <t>4. Felhalmozási és tőke jellegű bevételek</t>
  </si>
  <si>
    <t>3. Működési bevételek</t>
  </si>
  <si>
    <t>3.1. Készletértékesítés ellenértéke</t>
  </si>
  <si>
    <t>3.2. Szolgáltatások ellenértéke</t>
  </si>
  <si>
    <t>5. Működési célú pénzeszköz átvétel</t>
  </si>
  <si>
    <t>5.1. Társadalombiztosítási Alaptól</t>
  </si>
  <si>
    <t>5.2. Önkormányzattól orvosi ügyeletre</t>
  </si>
  <si>
    <t>5.3. Önkormányzattól Közös hivatal működéséhez</t>
  </si>
  <si>
    <t>5.5. Elkülönített állami pénzalaptól</t>
  </si>
  <si>
    <t>5.6. Fejezeti kezelésű előirányzattól</t>
  </si>
  <si>
    <t>1. sz. melléklet 1.3. pontja</t>
  </si>
  <si>
    <t>1. Működési bevételek</t>
  </si>
  <si>
    <t>2. Központi, irányító szervi támogatás</t>
  </si>
  <si>
    <t>1. sz. melléklet 1.2. pontja</t>
  </si>
  <si>
    <t>1.1. Szolgáltatások ellenértéke</t>
  </si>
  <si>
    <t>1. sz. melléklet 1.4. pontja</t>
  </si>
  <si>
    <t>dr. Horváth Zsolt</t>
  </si>
  <si>
    <t>jegyző</t>
  </si>
  <si>
    <t xml:space="preserve">                                      Várai Róbert</t>
  </si>
  <si>
    <t xml:space="preserve">                                      polgármester</t>
  </si>
  <si>
    <t>2. sz. melléklet 2.1. pontja</t>
  </si>
  <si>
    <t xml:space="preserve">        Várai Róbert</t>
  </si>
  <si>
    <t xml:space="preserve">        polgármester</t>
  </si>
  <si>
    <t>2. sz. melléklet 2.2. pontja</t>
  </si>
  <si>
    <t>2. sz. melléklet 2.3. pontja</t>
  </si>
  <si>
    <t>1. Óvodai étkezés</t>
  </si>
  <si>
    <t>1.2. Általános forgalmi adó</t>
  </si>
  <si>
    <t>3. sz. melléklet 3.1. pontja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</si>
  <si>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</si>
  <si>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</si>
  <si>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</si>
  <si>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</si>
  <si>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</si>
  <si>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</si>
  <si>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</si>
  <si>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</si>
  <si>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</si>
  <si>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</si>
  <si>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</si>
  <si>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</si>
  <si>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</si>
  <si>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</si>
  <si>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</si>
  <si>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</si>
  <si>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</si>
  <si>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</si>
  <si>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</si>
  <si>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</si>
  <si>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I./1) Önkormányzati jogalkotás</t>
  </si>
  <si>
    <t>I./2) Köztemető fenntartás és működtetés</t>
  </si>
  <si>
    <t>I./3) Közfoglalkoztatás</t>
  </si>
  <si>
    <t>I./4) Közutak, hidak üzemeltetése, fenntartása</t>
  </si>
  <si>
    <t>I./5) Települési hulladék begyűjtése</t>
  </si>
  <si>
    <t>II. Önként vállalt feladatok</t>
  </si>
  <si>
    <t>II./1) Civil szervezetek működési támogatása</t>
  </si>
  <si>
    <t>II./2) Sportlétesítmények működtetése</t>
  </si>
  <si>
    <t>II./3) Kertészet és erdőgazdálkodás</t>
  </si>
  <si>
    <t>Önkormányzatok elszámolásai költségvetési szerveikkel:</t>
  </si>
  <si>
    <t>3. sz. melléklet 3.3. pontja</t>
  </si>
  <si>
    <t>3. sz. melléklet 3.2. pontja</t>
  </si>
  <si>
    <t>I./1) Óvodai intézményi étkezés</t>
  </si>
  <si>
    <t>I./2) Óvodai nevelés</t>
  </si>
  <si>
    <t>1.1. oktatásban résztvevők pénzbeli juttatásai</t>
  </si>
  <si>
    <t>1.2. TÖOSZ tagdíj</t>
  </si>
  <si>
    <t>1.5. KDV Hulladékgazdálkodási Társulás tagdíja</t>
  </si>
  <si>
    <t>1.4. DVT tagdíj</t>
  </si>
  <si>
    <t>2. Háziorvosi alapellátás</t>
  </si>
  <si>
    <t>2.1. Vérvétel</t>
  </si>
  <si>
    <t>2.2. Iskolaegészségügyi ellátás</t>
  </si>
  <si>
    <t>3. Háziorvosi ügyeleti ellátás</t>
  </si>
  <si>
    <t>3.1. Hétvégi ügyeleti ellátás</t>
  </si>
  <si>
    <t>4. Fogorvosi ügyeleti ellátás</t>
  </si>
  <si>
    <t>4.1. Fogorvosi ügyeleti ellátás</t>
  </si>
  <si>
    <t>5. Egyéb önkormányzati eseti pénzbeli ellátások</t>
  </si>
  <si>
    <t>5.1. Lakásfenntartási támogatás</t>
  </si>
  <si>
    <t>5.2. Szemétszállítás kompenzálása</t>
  </si>
  <si>
    <t>5.3. Idősek karácsonyi segélyezése</t>
  </si>
  <si>
    <t>5.4. Pénzbeli kártérítés</t>
  </si>
  <si>
    <t>6. Civil szervezetek programtámogatása</t>
  </si>
  <si>
    <t>6.1. Civil szervezetek támogatása</t>
  </si>
  <si>
    <t>4. sz. melléklet 1. pontja</t>
  </si>
  <si>
    <t>1. Önkormányzati vagyonnal való gazdálkodás</t>
  </si>
  <si>
    <t>polgármester</t>
  </si>
  <si>
    <t xml:space="preserve">       jegyző</t>
  </si>
  <si>
    <t xml:space="preserve">     jegyző</t>
  </si>
  <si>
    <t xml:space="preserve"> Várai Róbert</t>
  </si>
  <si>
    <t>Baracs Község Önkormányzata és intézményei 2018. évi tervezett bevételei forrásonként, működési és felhalmozási cél szerint</t>
  </si>
  <si>
    <t>2018. évi eredeti előirányzat</t>
  </si>
  <si>
    <t>5.4. Önkormányzattól gyermekjólét ellátásához</t>
  </si>
  <si>
    <t>A Baracsi Közös Önkormányzati Hivatal 2018. évi tervezett bevételei forrásonként, működési és felhalmozási cél szerint</t>
  </si>
  <si>
    <t>A Baracsi Négy Vándor Óvoda 2018. évi tervezett bevételei forrásonként, működési és felhalmozási cél szerint</t>
  </si>
  <si>
    <t>Baracs Község Önkormányzata 2018. évi tervezett működési bevételei címenként és szakfeladatonként</t>
  </si>
  <si>
    <t>2018. évi módosított előirányzat</t>
  </si>
  <si>
    <t>A Baracsi Népjóléti Intézmény 2018. évi tervezett bevételei forrásonként, működési és felhalmozási cél szerint</t>
  </si>
  <si>
    <t>1.3. Bérleti és lízingdíj bevétel</t>
  </si>
  <si>
    <t>1.1. Kamatbevétel</t>
  </si>
  <si>
    <t>Baracsi Közös Önkormányzati Hivatal 2018. évi tervezett működési bevételei címenként és szakfeladatonként</t>
  </si>
  <si>
    <t>Baracsi Négy Vándor Óvoda 2018. évi tervezett működési bevételei címenként és szakfeladatonként</t>
  </si>
  <si>
    <t>Baracsi Népjóléti Intézmény 2018. évi tervezett működési bevételei címenként és szakfeladatonként</t>
  </si>
  <si>
    <t>1. Szociális étkezés</t>
  </si>
  <si>
    <t>2. Házi segítségnyújtás</t>
  </si>
  <si>
    <t>3. Közművelődési intézmények, közösségi színterek működtetése</t>
  </si>
  <si>
    <t>2.1. Ellátási díjak</t>
  </si>
  <si>
    <t>3.1. Bérleti és lízingdíj bevétel</t>
  </si>
  <si>
    <t>Baracs Község Önkormányzata 2018. évi tervezett működési, fenntartási, felhalmozási kiadásai</t>
  </si>
  <si>
    <t>2018. évi eredeti</t>
  </si>
  <si>
    <t>Baracsi Közös Önkormányzati Hivatal 2018. évi tervezett működési, fenntartási, felhalmozási kiadásai</t>
  </si>
  <si>
    <t>Baracsi Négy Vándor Óvoda 2018. évi tervezett működési, fenntartási, felhalmozási kiadásai</t>
  </si>
  <si>
    <t>Baracsi Népjóléti Intézmény 2018. évi tervezett működési, fenntartási, felhalmozási kiadásai</t>
  </si>
  <si>
    <t>Baracs Község Önkormányzata 2018. évi társadalom- és szociálpolitikai juttatásai és működési célú pénzeszköz átadásai</t>
  </si>
  <si>
    <t>I./1) Üzemeltetési és egyéb szolgáltatás</t>
  </si>
  <si>
    <t>I./2) Család- és gyermekjóléti szolgáltatás</t>
  </si>
  <si>
    <t>I./3) Közművelődési intézmények és közösségi színterek működtetése</t>
  </si>
  <si>
    <t>I./4) Házi segítségnyújtás</t>
  </si>
  <si>
    <t>I./5) Szociális étekzés</t>
  </si>
  <si>
    <t>5.5. Bursa Hungarica ösztöndíj</t>
  </si>
  <si>
    <t>1.6. Duna Településszövetség</t>
  </si>
  <si>
    <t>1.3. Mezőföldi HÍD Térségfejlesztő Egyesület tagdíj</t>
  </si>
  <si>
    <t>1.7. Magyar Limes Szövetség Kulturális Egyesület</t>
  </si>
  <si>
    <t>Baracs Község Önkormányzata 2018. évi tervezett felhalmozási kiadásai célonként</t>
  </si>
  <si>
    <t>1.1. Iskola kerítés, járda, parkoló</t>
  </si>
  <si>
    <t>2017. évi módosított előirányzat</t>
  </si>
  <si>
    <t>2018. évi módosított</t>
  </si>
  <si>
    <t>Baracs, 2018. június 21.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</si>
  <si>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</si>
  <si>
    <t xml:space="preserve">Baracs Község Önkormányzata Képviselő-testülete 2018. évi költségvetésről szóló   9/2018. (VI.22.) Önkormányzati Rendelete                                                                                       </t>
  </si>
  <si>
    <t>6. 2017. évi pénzmaradvány</t>
  </si>
  <si>
    <t>4.2. Pályázati támogatás (orvosi rendelő felújítás)</t>
  </si>
  <si>
    <t>1.5. Költségvetési kiegészítő támogatások</t>
  </si>
  <si>
    <t>5.7. Esély Otthon pályázati támogatás</t>
  </si>
  <si>
    <t>3. 2017. évi pénzmaradvány</t>
  </si>
  <si>
    <t>3. Működési célú pénzeszköz átvétel</t>
  </si>
  <si>
    <t>3.1. Választásra átvett pénzeszköz</t>
  </si>
  <si>
    <t>4. 2017. évi pénzmaradvány</t>
  </si>
  <si>
    <t>I./2) Országgyűlési önkormányzati képviselőválasztáshoz kapcsolódó kiadás</t>
  </si>
  <si>
    <t>1.8. Szent Pantaleon Kórház támogatás</t>
  </si>
  <si>
    <t>1.9. Mentőszolgálat támogatás</t>
  </si>
  <si>
    <t>5.6. Tüzelő támogatás</t>
  </si>
  <si>
    <t>7. Fogorvosi alapellátás</t>
  </si>
  <si>
    <t>7.1. Fogászati ellátás</t>
  </si>
  <si>
    <t>8. Fiatalok társadalmi integrációját segítő szakmai támogatás</t>
  </si>
  <si>
    <t>8.1. Pénzeszköz átadás lakosságnak (ösztönző)</t>
  </si>
  <si>
    <t>2. Utak építése</t>
  </si>
  <si>
    <t>2.1. Óvodai parkoló építés</t>
  </si>
  <si>
    <t>2.2. Utak felújítása</t>
  </si>
  <si>
    <t>3. Fogorvosi alapellátás</t>
  </si>
  <si>
    <t>3.1. Fogorvosi rendelő felújítás</t>
  </si>
  <si>
    <t>3.2. Fogászati röntgengép</t>
  </si>
  <si>
    <t>4. Fiatalok társadalmi integrációját segítő támogatás</t>
  </si>
  <si>
    <t>4.1. Sörpad, rendezvénysátor beszerzés</t>
  </si>
  <si>
    <t>1.2. Személygépkocsi vásárlás</t>
  </si>
  <si>
    <t>5. Háziorvosi alapellátás</t>
  </si>
  <si>
    <t>5.1. Orvosi rendelő felújítás</t>
  </si>
  <si>
    <t>1.3. Óvoda építés</t>
  </si>
  <si>
    <t>1.4. Új óvoda berendezése</t>
  </si>
  <si>
    <t>1.5. Könyvtári eszközbeszerzés</t>
  </si>
  <si>
    <t>1.6. Településrendezési terv</t>
  </si>
  <si>
    <t>1.7. Raktárépítés</t>
  </si>
  <si>
    <t>1.8. Bölcsőde és vízelvezetési terv</t>
  </si>
  <si>
    <t>1.9. Kossuth utca vízelvezető, járda terv</t>
  </si>
  <si>
    <t>1.10. Felszíni vízelvezetés</t>
  </si>
  <si>
    <t>1.11. Szolgálati lakás felújítás</t>
  </si>
  <si>
    <t>1.12. Színpadfedés</t>
  </si>
  <si>
    <t>1.13. Ipari terület előkészítés</t>
  </si>
  <si>
    <t>2. Önkormányzati vagyonnal való gazdálkodás</t>
  </si>
  <si>
    <t>3. Köztemető-fenntartás és -működtetés</t>
  </si>
  <si>
    <t>4. Gyermekétkeztetés</t>
  </si>
  <si>
    <t>6. Kertészet és erdőgazdálkodás</t>
  </si>
  <si>
    <t>2.1. Bérleti díjak</t>
  </si>
  <si>
    <t>2.2. Általános forgalmi adó</t>
  </si>
  <si>
    <t>3.1. Szolgáltatások ellenértéke</t>
  </si>
  <si>
    <t>4.1. Iskolai étkeztetés</t>
  </si>
  <si>
    <t>4.2. Általános forgalmi adó</t>
  </si>
  <si>
    <t>5.1. Közvetített szolgáltatás</t>
  </si>
  <si>
    <t>6.1. Termékértékesítés ellenértéke</t>
  </si>
  <si>
    <t>6.2. Általános forgalmi adó</t>
  </si>
  <si>
    <t>I./6) Közvilágítás</t>
  </si>
  <si>
    <t>I./7) Város- és községgazdálkodás</t>
  </si>
  <si>
    <t>I./8) Háziorvosi alapellátás</t>
  </si>
  <si>
    <t>I./9) Közművelődési intézmények, közösségi színterek működtetése</t>
  </si>
  <si>
    <t>I./10) Iskolai étkeztetés</t>
  </si>
  <si>
    <t>I./11) Intézményen kívüli gyermekétkeztetés</t>
  </si>
  <si>
    <t>I./12) Utak építése</t>
  </si>
  <si>
    <t>I./13) Önkormányzati vagyonnal való gazdálkodás</t>
  </si>
  <si>
    <t>I./14) Család- és nővédelmi egészségügyi gondozás</t>
  </si>
  <si>
    <t>I./15) Települési támogatás</t>
  </si>
  <si>
    <t>I./16) Zöldterület-kezelés</t>
  </si>
  <si>
    <t>I./17) Könyvtári szolgáltatások</t>
  </si>
  <si>
    <t>I./18) Könyvtári állomány gyarapítása</t>
  </si>
  <si>
    <t>I./19)  Önkormányzat által nyújtott lakástámogatások</t>
  </si>
  <si>
    <t>I./20) Fogorvosi alapellátás</t>
  </si>
  <si>
    <t>I./21) Fogorvosi ügyeleti ellátás</t>
  </si>
  <si>
    <t>I./22) Háziorvosi ügyeleti ellátás</t>
  </si>
  <si>
    <t>I./23) Központi költségvetési befizetések</t>
  </si>
  <si>
    <t>I./24) Fiatalok társadalmi integrációját segítő szakmai szolgáltatások fejlesztése</t>
  </si>
  <si>
    <t>I./25) Baracsi Négy Vándor Óvoda</t>
  </si>
  <si>
    <t>I./26) Közös Önkormányzati Hivatal</t>
  </si>
  <si>
    <t>I./27) Baracsi Népjóléti Intézmény</t>
  </si>
  <si>
    <t>Baracsi Közös Önkormányzati Hivatal 2018. évi tervezett felhalmozási kiadásai célonként</t>
  </si>
  <si>
    <t>5. sz. melléklet 5.2. pontja</t>
  </si>
  <si>
    <t>5. sz. melléklet 5.1. pontja</t>
  </si>
  <si>
    <t>1.1.Számítógép beszerzés</t>
  </si>
  <si>
    <t>1.2. Hivatal belső felújítása</t>
  </si>
  <si>
    <t>5. sz. melléklet 5.3. pontja</t>
  </si>
  <si>
    <t>Baracsi Négy Vándor Óvoda 2018. évi tervezett felhalmozási kiadásai célonként</t>
  </si>
  <si>
    <t>1. Óvodai nevelés</t>
  </si>
  <si>
    <t>1.1.Udvari játékok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</si>
</sst>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6" fontId="1" fillId="0" borderId="6" xfId="0" applyNumberFormat="1" applyFont="1" applyFill="1" applyBorder="1"/>
    <xf numFmtId="0" fontId="1" fillId="0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7" fillId="0" borderId="16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7" fillId="0" borderId="15" xfId="0" applyNumberFormat="1" applyFont="1" applyBorder="1"/>
    <xf numFmtId="0" fontId="0" fillId="0" borderId="0" xfId="0" applyFill="1"/>
    <xf numFmtId="0" fontId="0" fillId="0" borderId="0" xfId="0" applyAlignment="1">
      <alignment vertical="center" wrapText="1"/>
    </xf>
    <xf numFmtId="164" fontId="10" fillId="0" borderId="6" xfId="1" applyNumberFormat="1" applyFont="1" applyFill="1" applyBorder="1" applyAlignment="1">
      <alignment horizontal="right" vertical="center" wrapText="1"/>
    </xf>
    <xf numFmtId="164" fontId="12" fillId="0" borderId="6" xfId="1" applyNumberFormat="1" applyFont="1" applyFill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0" fillId="0" borderId="0" xfId="0" applyBorder="1"/>
    <xf numFmtId="3" fontId="1" fillId="0" borderId="0" xfId="0" applyNumberFormat="1" applyFont="1" applyFill="1" applyBorder="1" applyAlignment="1">
      <alignment horizontal="right" vertical="center"/>
    </xf>
    <xf numFmtId="3" fontId="1" fillId="0" borderId="15" xfId="0" applyNumberFormat="1" applyFont="1" applyFill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0" fillId="0" borderId="0" xfId="0" applyNumberFormat="1" applyFill="1"/>
    <xf numFmtId="0" fontId="4" fillId="0" borderId="22" xfId="0" applyFont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20" xfId="0" applyFont="1" applyBorder="1" applyAlignment="1">
      <alignment horizontal="right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 wrapText="1"/>
    </xf>
    <xf numFmtId="16" fontId="1" fillId="0" borderId="5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" fontId="1" fillId="0" borderId="15" xfId="0" applyNumberFormat="1" applyFont="1" applyFill="1" applyBorder="1"/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/>
    <xf numFmtId="0" fontId="1" fillId="0" borderId="15" xfId="0" applyFont="1" applyFill="1" applyBorder="1" applyAlignment="1">
      <alignment vertical="top"/>
    </xf>
    <xf numFmtId="0" fontId="1" fillId="0" borderId="14" xfId="0" applyFont="1" applyFill="1" applyBorder="1"/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7" fillId="0" borderId="13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vertical="center"/>
    </xf>
    <xf numFmtId="3" fontId="17" fillId="0" borderId="13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vertical="center"/>
    </xf>
    <xf numFmtId="16" fontId="12" fillId="0" borderId="6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8" fillId="0" borderId="8" xfId="0" applyFont="1" applyBorder="1"/>
    <xf numFmtId="3" fontId="7" fillId="0" borderId="14" xfId="0" applyNumberFormat="1" applyFont="1" applyBorder="1"/>
    <xf numFmtId="164" fontId="10" fillId="0" borderId="1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4" fontId="12" fillId="0" borderId="11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64" fontId="11" fillId="0" borderId="22" xfId="1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3" fontId="6" fillId="0" borderId="14" xfId="0" applyNumberFormat="1" applyFont="1" applyFill="1" applyBorder="1"/>
    <xf numFmtId="3" fontId="6" fillId="0" borderId="8" xfId="0" applyNumberFormat="1" applyFont="1" applyFill="1" applyBorder="1"/>
    <xf numFmtId="3" fontId="6" fillId="0" borderId="14" xfId="0" applyNumberFormat="1" applyFont="1" applyBorder="1"/>
    <xf numFmtId="3" fontId="6" fillId="0" borderId="16" xfId="0" applyNumberFormat="1" applyFont="1" applyFill="1" applyBorder="1"/>
    <xf numFmtId="3" fontId="6" fillId="0" borderId="15" xfId="0" applyNumberFormat="1" applyFont="1" applyBorder="1"/>
    <xf numFmtId="3" fontId="6" fillId="0" borderId="17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3" fontId="6" fillId="0" borderId="12" xfId="0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" fillId="0" borderId="8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/>
    <xf numFmtId="0" fontId="18" fillId="0" borderId="8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/>
    <xf numFmtId="0" fontId="18" fillId="0" borderId="19" xfId="0" applyFont="1" applyFill="1" applyBorder="1" applyAlignment="1"/>
    <xf numFmtId="0" fontId="18" fillId="0" borderId="20" xfId="0" applyFont="1" applyFill="1" applyBorder="1" applyAlignment="1"/>
    <xf numFmtId="0" fontId="18" fillId="0" borderId="11" xfId="0" applyFont="1" applyFill="1" applyBorder="1" applyAlignment="1"/>
    <xf numFmtId="0" fontId="18" fillId="0" borderId="8" xfId="0" applyFont="1" applyFill="1" applyBorder="1"/>
    <xf numFmtId="0" fontId="18" fillId="0" borderId="0" xfId="0" applyFont="1" applyFill="1" applyBorder="1"/>
    <xf numFmtId="16" fontId="18" fillId="0" borderId="0" xfId="0" applyNumberFormat="1" applyFont="1" applyFill="1" applyBorder="1"/>
    <xf numFmtId="0" fontId="18" fillId="0" borderId="8" xfId="0" applyFont="1" applyBorder="1" applyAlignment="1"/>
    <xf numFmtId="0" fontId="18" fillId="0" borderId="0" xfId="0" applyFont="1" applyBorder="1" applyAlignment="1"/>
    <xf numFmtId="3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3" fontId="6" fillId="0" borderId="18" xfId="0" applyNumberFormat="1" applyFont="1" applyFill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9" fillId="0" borderId="0" xfId="0" applyFont="1"/>
    <xf numFmtId="0" fontId="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6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1" fillId="0" borderId="29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16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0" fontId="7" fillId="0" borderId="8" xfId="0" applyFont="1" applyBorder="1"/>
    <xf numFmtId="0" fontId="7" fillId="0" borderId="14" xfId="0" applyFont="1" applyBorder="1"/>
    <xf numFmtId="0" fontId="7" fillId="0" borderId="15" xfId="0" applyFont="1" applyBorder="1"/>
    <xf numFmtId="3" fontId="6" fillId="0" borderId="13" xfId="0" applyNumberFormat="1" applyFont="1" applyBorder="1"/>
    <xf numFmtId="3" fontId="6" fillId="0" borderId="18" xfId="0" applyNumberFormat="1" applyFont="1" applyFill="1" applyBorder="1"/>
    <xf numFmtId="3" fontId="6" fillId="0" borderId="13" xfId="0" applyNumberFormat="1" applyFont="1" applyFill="1" applyBorder="1"/>
    <xf numFmtId="3" fontId="6" fillId="0" borderId="7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1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2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6" fillId="0" borderId="30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Fill="1" applyBorder="1" applyAlignment="1">
      <alignment horizontal="center" vertical="center" wrapText="1"/>
    </xf>
    <xf numFmtId="3" fontId="16" fillId="0" borderId="32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20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3" fontId="6" fillId="0" borderId="34" xfId="0" applyNumberFormat="1" applyFont="1" applyFill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6" fontId="1" fillId="0" borderId="6" xfId="0" applyNumberFormat="1" applyFont="1" applyFill="1" applyBorder="1" applyAlignment="1">
      <alignment horizontal="left" vertical="center" wrapText="1"/>
    </xf>
    <xf numFmtId="16" fontId="1" fillId="0" borderId="35" xfId="0" applyNumberFormat="1" applyFont="1" applyFill="1" applyBorder="1" applyAlignment="1">
      <alignment horizontal="left" vertical="center" wrapText="1"/>
    </xf>
    <xf numFmtId="3" fontId="1" fillId="0" borderId="35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/>
    </xf>
    <xf numFmtId="3" fontId="1" fillId="0" borderId="24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vertical="center" wrapText="1"/>
    </xf>
    <xf numFmtId="164" fontId="12" fillId="0" borderId="13" xfId="1" applyNumberFormat="1" applyFont="1" applyFill="1" applyBorder="1" applyAlignment="1">
      <alignment horizontal="right" vertical="center" wrapText="1"/>
    </xf>
    <xf numFmtId="16" fontId="12" fillId="0" borderId="13" xfId="0" applyNumberFormat="1" applyFont="1" applyFill="1" applyBorder="1" applyAlignment="1">
      <alignment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4"/>
  <sheetViews>
    <sheetView topLeftCell="A31" workbookViewId="0">
      <selection activeCell="D40" sqref="D40"/>
    </sheetView>
  </sheetViews>
  <sheetFormatPr defaultRowHeight="15" x14ac:dyDescent="0.25"/>
  <cols>
    <col min="1" max="1" width="9.140625" style="5"/>
    <col min="2" max="2" width="58.42578125" style="5" customWidth="1"/>
    <col min="3" max="4" width="9.85546875" style="5" customWidth="1"/>
  </cols>
  <sheetData>
    <row r="1" spans="1:17" s="36" customFormat="1" ht="30" customHeight="1" x14ac:dyDescent="0.25">
      <c r="A1" s="213" t="s">
        <v>159</v>
      </c>
      <c r="B1" s="213"/>
      <c r="C1" s="213"/>
      <c r="D1" s="213"/>
    </row>
    <row r="2" spans="1:17" s="19" customFormat="1" ht="18.75" x14ac:dyDescent="0.3">
      <c r="A2" s="37" t="s">
        <v>26</v>
      </c>
      <c r="B2" s="37"/>
      <c r="C2" s="37"/>
      <c r="D2" s="37"/>
      <c r="G2" s="33"/>
      <c r="H2"/>
      <c r="I2"/>
      <c r="J2"/>
      <c r="K2"/>
      <c r="L2"/>
      <c r="M2"/>
      <c r="N2"/>
      <c r="O2"/>
      <c r="P2"/>
      <c r="Q2" s="33" t="s">
        <v>19</v>
      </c>
    </row>
    <row r="3" spans="1:17" s="19" customFormat="1" ht="15" customHeight="1" x14ac:dyDescent="0.3">
      <c r="A3" s="37"/>
      <c r="B3" s="37"/>
      <c r="C3" s="37"/>
      <c r="D3" s="37"/>
      <c r="G3" s="34"/>
      <c r="H3"/>
      <c r="I3"/>
      <c r="J3"/>
      <c r="K3"/>
      <c r="L3"/>
      <c r="M3"/>
      <c r="N3"/>
      <c r="O3"/>
      <c r="P3"/>
      <c r="Q3"/>
    </row>
    <row r="4" spans="1:17" s="19" customFormat="1" ht="30" customHeight="1" x14ac:dyDescent="0.3">
      <c r="A4" s="214" t="s">
        <v>121</v>
      </c>
      <c r="B4" s="214"/>
      <c r="C4" s="214"/>
      <c r="D4" s="214"/>
      <c r="G4" s="34"/>
      <c r="H4"/>
      <c r="I4"/>
      <c r="J4"/>
      <c r="K4"/>
      <c r="L4"/>
      <c r="M4"/>
      <c r="N4"/>
      <c r="O4"/>
      <c r="P4"/>
      <c r="Q4"/>
    </row>
    <row r="5" spans="1:17" s="19" customFormat="1" ht="15" customHeight="1" thickBot="1" x14ac:dyDescent="0.3">
      <c r="A5" s="38"/>
      <c r="B5" s="38"/>
      <c r="C5" s="38"/>
      <c r="D5" s="35" t="s">
        <v>9</v>
      </c>
    </row>
    <row r="6" spans="1:17" s="19" customFormat="1" ht="45" customHeight="1" thickBot="1" x14ac:dyDescent="0.3">
      <c r="A6" s="215" t="s">
        <v>0</v>
      </c>
      <c r="B6" s="215"/>
      <c r="C6" s="181" t="s">
        <v>122</v>
      </c>
      <c r="D6" s="181" t="s">
        <v>127</v>
      </c>
    </row>
    <row r="7" spans="1:17" s="19" customFormat="1" ht="15.75" thickBot="1" x14ac:dyDescent="0.3">
      <c r="A7" s="216" t="s">
        <v>33</v>
      </c>
      <c r="B7" s="216"/>
      <c r="C7" s="95">
        <f>SUM(C8:C12)</f>
        <v>171423</v>
      </c>
      <c r="D7" s="95">
        <f>SUM(D8:D12)</f>
        <v>174383</v>
      </c>
    </row>
    <row r="8" spans="1:17" s="19" customFormat="1" x14ac:dyDescent="0.25">
      <c r="A8" s="37"/>
      <c r="B8" s="39" t="s">
        <v>28</v>
      </c>
      <c r="C8" s="40">
        <v>79793</v>
      </c>
      <c r="D8" s="40">
        <v>79793</v>
      </c>
      <c r="E8" s="30"/>
    </row>
    <row r="9" spans="1:17" s="19" customFormat="1" x14ac:dyDescent="0.25">
      <c r="A9" s="37"/>
      <c r="B9" s="41" t="s">
        <v>29</v>
      </c>
      <c r="C9" s="42">
        <v>48391</v>
      </c>
      <c r="D9" s="42">
        <v>48391</v>
      </c>
      <c r="E9" s="30"/>
    </row>
    <row r="10" spans="1:17" s="19" customFormat="1" ht="25.5" x14ac:dyDescent="0.25">
      <c r="A10" s="37"/>
      <c r="B10" s="41" t="s">
        <v>30</v>
      </c>
      <c r="C10" s="42">
        <v>38968</v>
      </c>
      <c r="D10" s="42">
        <f>1604+38968</f>
        <v>40572</v>
      </c>
      <c r="E10" s="30"/>
    </row>
    <row r="11" spans="1:17" s="19" customFormat="1" x14ac:dyDescent="0.25">
      <c r="A11" s="37"/>
      <c r="B11" s="41" t="s">
        <v>31</v>
      </c>
      <c r="C11" s="42">
        <v>4271</v>
      </c>
      <c r="D11" s="42">
        <f>+C11+229</f>
        <v>4500</v>
      </c>
      <c r="E11" s="30"/>
    </row>
    <row r="12" spans="1:17" s="19" customFormat="1" x14ac:dyDescent="0.25">
      <c r="A12" s="37"/>
      <c r="B12" s="41" t="s">
        <v>163</v>
      </c>
      <c r="C12" s="42"/>
      <c r="D12" s="42">
        <f>246+557+324</f>
        <v>1127</v>
      </c>
      <c r="E12" s="30"/>
    </row>
    <row r="13" spans="1:17" s="137" customFormat="1" ht="12" thickBot="1" x14ac:dyDescent="0.25">
      <c r="A13" s="134"/>
      <c r="B13" s="135"/>
      <c r="C13" s="136"/>
      <c r="D13" s="136"/>
    </row>
    <row r="14" spans="1:17" s="19" customFormat="1" ht="15.75" thickBot="1" x14ac:dyDescent="0.3">
      <c r="A14" s="216" t="s">
        <v>34</v>
      </c>
      <c r="B14" s="216"/>
      <c r="C14" s="95">
        <f>SUM(C15:C18)</f>
        <v>119500</v>
      </c>
      <c r="D14" s="95">
        <f>SUM(D15:D18)</f>
        <v>119500</v>
      </c>
    </row>
    <row r="15" spans="1:17" s="19" customFormat="1" x14ac:dyDescent="0.25">
      <c r="A15" s="37"/>
      <c r="B15" s="45" t="s">
        <v>1</v>
      </c>
      <c r="C15" s="40">
        <v>11000</v>
      </c>
      <c r="D15" s="40">
        <v>11000</v>
      </c>
    </row>
    <row r="16" spans="1:17" s="19" customFormat="1" x14ac:dyDescent="0.25">
      <c r="A16" s="37"/>
      <c r="B16" s="4" t="s">
        <v>2</v>
      </c>
      <c r="C16" s="42">
        <v>98000</v>
      </c>
      <c r="D16" s="42">
        <v>98000</v>
      </c>
    </row>
    <row r="17" spans="1:5" s="19" customFormat="1" x14ac:dyDescent="0.25">
      <c r="A17" s="37"/>
      <c r="B17" s="4" t="s">
        <v>3</v>
      </c>
      <c r="C17" s="42">
        <v>10000</v>
      </c>
      <c r="D17" s="42">
        <v>10000</v>
      </c>
    </row>
    <row r="18" spans="1:5" s="19" customFormat="1" x14ac:dyDescent="0.25">
      <c r="A18" s="37"/>
      <c r="B18" s="4" t="s">
        <v>4</v>
      </c>
      <c r="C18" s="42">
        <v>500</v>
      </c>
      <c r="D18" s="42">
        <v>500</v>
      </c>
    </row>
    <row r="19" spans="1:5" s="137" customFormat="1" ht="12" thickBot="1" x14ac:dyDescent="0.25">
      <c r="A19" s="134"/>
      <c r="B19" s="134"/>
      <c r="C19" s="136"/>
      <c r="D19" s="136"/>
    </row>
    <row r="20" spans="1:5" s="19" customFormat="1" ht="15.75" thickBot="1" x14ac:dyDescent="0.3">
      <c r="A20" s="216" t="s">
        <v>36</v>
      </c>
      <c r="B20" s="216"/>
      <c r="C20" s="95">
        <f>SUM(C21:C27)</f>
        <v>17175</v>
      </c>
      <c r="D20" s="95">
        <f>SUM(D21:D27)</f>
        <v>17175</v>
      </c>
    </row>
    <row r="21" spans="1:5" s="19" customFormat="1" x14ac:dyDescent="0.25">
      <c r="A21" s="37"/>
      <c r="B21" s="45" t="s">
        <v>37</v>
      </c>
      <c r="C21" s="40">
        <v>1000</v>
      </c>
      <c r="D21" s="40">
        <v>1000</v>
      </c>
    </row>
    <row r="22" spans="1:5" s="19" customFormat="1" x14ac:dyDescent="0.25">
      <c r="A22" s="37"/>
      <c r="B22" s="4" t="s">
        <v>38</v>
      </c>
      <c r="C22" s="42">
        <v>250</v>
      </c>
      <c r="D22" s="42">
        <v>250</v>
      </c>
    </row>
    <row r="23" spans="1:5" s="19" customFormat="1" x14ac:dyDescent="0.25">
      <c r="A23" s="37"/>
      <c r="B23" s="4" t="s">
        <v>22</v>
      </c>
      <c r="C23" s="42">
        <v>11303</v>
      </c>
      <c r="D23" s="42">
        <v>11303</v>
      </c>
    </row>
    <row r="24" spans="1:5" s="19" customFormat="1" x14ac:dyDescent="0.25">
      <c r="A24" s="37"/>
      <c r="B24" s="4" t="s">
        <v>23</v>
      </c>
      <c r="C24" s="42">
        <v>49</v>
      </c>
      <c r="D24" s="42">
        <v>49</v>
      </c>
    </row>
    <row r="25" spans="1:5" s="19" customFormat="1" x14ac:dyDescent="0.25">
      <c r="A25" s="37"/>
      <c r="B25" s="4" t="s">
        <v>24</v>
      </c>
      <c r="C25" s="42">
        <v>3339</v>
      </c>
      <c r="D25" s="42">
        <v>3339</v>
      </c>
    </row>
    <row r="26" spans="1:5" s="19" customFormat="1" x14ac:dyDescent="0.25">
      <c r="A26" s="37"/>
      <c r="B26" s="4" t="s">
        <v>25</v>
      </c>
      <c r="C26" s="42">
        <v>1195</v>
      </c>
      <c r="D26" s="42">
        <v>1195</v>
      </c>
    </row>
    <row r="27" spans="1:5" s="19" customFormat="1" x14ac:dyDescent="0.25">
      <c r="A27" s="37"/>
      <c r="B27" s="4" t="s">
        <v>27</v>
      </c>
      <c r="C27" s="42">
        <v>39</v>
      </c>
      <c r="D27" s="42">
        <v>39</v>
      </c>
    </row>
    <row r="28" spans="1:5" s="137" customFormat="1" ht="12" thickBot="1" x14ac:dyDescent="0.25">
      <c r="A28" s="134"/>
      <c r="B28" s="134"/>
      <c r="C28" s="136"/>
      <c r="D28" s="136"/>
    </row>
    <row r="29" spans="1:5" s="19" customFormat="1" ht="15.75" thickBot="1" x14ac:dyDescent="0.3">
      <c r="A29" s="216" t="s">
        <v>35</v>
      </c>
      <c r="B29" s="216"/>
      <c r="C29" s="95">
        <f>SUM(C30:C31)</f>
        <v>340</v>
      </c>
      <c r="D29" s="95">
        <f>SUM(D30:D31)</f>
        <v>20722</v>
      </c>
      <c r="E29" s="30"/>
    </row>
    <row r="30" spans="1:5" s="19" customFormat="1" x14ac:dyDescent="0.25">
      <c r="A30" s="37"/>
      <c r="B30" s="45" t="s">
        <v>32</v>
      </c>
      <c r="C30" s="40">
        <v>340</v>
      </c>
      <c r="D30" s="40">
        <v>340</v>
      </c>
    </row>
    <row r="31" spans="1:5" s="137" customFormat="1" ht="12.75" x14ac:dyDescent="0.2">
      <c r="A31" s="134"/>
      <c r="B31" s="4" t="s">
        <v>162</v>
      </c>
      <c r="C31" s="42"/>
      <c r="D31" s="42">
        <v>20382</v>
      </c>
    </row>
    <row r="32" spans="1:5" s="137" customFormat="1" ht="12" thickBot="1" x14ac:dyDescent="0.25">
      <c r="A32" s="134"/>
      <c r="B32" s="138"/>
      <c r="C32" s="139"/>
      <c r="D32" s="139"/>
    </row>
    <row r="33" spans="1:4" s="19" customFormat="1" ht="15.75" thickBot="1" x14ac:dyDescent="0.3">
      <c r="A33" s="216" t="s">
        <v>39</v>
      </c>
      <c r="B33" s="216"/>
      <c r="C33" s="95">
        <f>SUM(C34:C40)</f>
        <v>24332</v>
      </c>
      <c r="D33" s="95">
        <f>SUM(D34:D40)</f>
        <v>53781</v>
      </c>
    </row>
    <row r="34" spans="1:4" s="19" customFormat="1" x14ac:dyDescent="0.25">
      <c r="A34" s="37"/>
      <c r="B34" s="45" t="s">
        <v>40</v>
      </c>
      <c r="C34" s="40">
        <v>9246</v>
      </c>
      <c r="D34" s="40">
        <f>+C34+6123</f>
        <v>15369</v>
      </c>
    </row>
    <row r="35" spans="1:4" s="19" customFormat="1" x14ac:dyDescent="0.25">
      <c r="A35" s="37"/>
      <c r="B35" s="4" t="s">
        <v>41</v>
      </c>
      <c r="C35" s="42">
        <v>611</v>
      </c>
      <c r="D35" s="42">
        <v>611</v>
      </c>
    </row>
    <row r="36" spans="1:4" s="19" customFormat="1" x14ac:dyDescent="0.25">
      <c r="A36" s="37"/>
      <c r="B36" s="4" t="s">
        <v>42</v>
      </c>
      <c r="C36" s="42">
        <v>7591</v>
      </c>
      <c r="D36" s="42">
        <v>7591</v>
      </c>
    </row>
    <row r="37" spans="1:4" s="19" customFormat="1" x14ac:dyDescent="0.25">
      <c r="A37" s="37"/>
      <c r="B37" s="4" t="s">
        <v>123</v>
      </c>
      <c r="C37" s="42">
        <v>660</v>
      </c>
      <c r="D37" s="42">
        <v>660</v>
      </c>
    </row>
    <row r="38" spans="1:4" s="19" customFormat="1" x14ac:dyDescent="0.25">
      <c r="A38" s="37"/>
      <c r="B38" s="4" t="s">
        <v>43</v>
      </c>
      <c r="C38" s="42">
        <v>5597</v>
      </c>
      <c r="D38" s="42">
        <v>5597</v>
      </c>
    </row>
    <row r="39" spans="1:4" s="19" customFormat="1" x14ac:dyDescent="0.25">
      <c r="A39" s="37"/>
      <c r="B39" s="4" t="s">
        <v>44</v>
      </c>
      <c r="C39" s="42">
        <v>627</v>
      </c>
      <c r="D39" s="42">
        <v>627</v>
      </c>
    </row>
    <row r="40" spans="1:4" s="19" customFormat="1" x14ac:dyDescent="0.25">
      <c r="A40" s="37"/>
      <c r="B40" s="4" t="s">
        <v>164</v>
      </c>
      <c r="C40" s="42"/>
      <c r="D40" s="189">
        <v>23326</v>
      </c>
    </row>
    <row r="41" spans="1:4" s="137" customFormat="1" ht="12" thickBot="1" x14ac:dyDescent="0.25">
      <c r="A41" s="134"/>
      <c r="B41" s="138"/>
      <c r="C41" s="139"/>
      <c r="D41" s="139"/>
    </row>
    <row r="42" spans="1:4" s="137" customFormat="1" ht="13.5" thickBot="1" x14ac:dyDescent="0.25">
      <c r="A42" s="288" t="s">
        <v>161</v>
      </c>
      <c r="B42" s="288"/>
      <c r="C42" s="95"/>
      <c r="D42" s="95">
        <v>338922</v>
      </c>
    </row>
    <row r="43" spans="1:4" s="137" customFormat="1" ht="12" thickBot="1" x14ac:dyDescent="0.25">
      <c r="A43" s="134"/>
      <c r="B43" s="138"/>
      <c r="C43" s="139"/>
      <c r="D43" s="139"/>
    </row>
    <row r="44" spans="1:4" s="19" customFormat="1" ht="16.5" thickBot="1" x14ac:dyDescent="0.3">
      <c r="A44" s="218" t="s">
        <v>5</v>
      </c>
      <c r="B44" s="218"/>
      <c r="C44" s="46">
        <f>+C33+C29+C20+C14+C7</f>
        <v>332770</v>
      </c>
      <c r="D44" s="46">
        <f>+D33+D29+D20+D14+D7+D42</f>
        <v>724483</v>
      </c>
    </row>
    <row r="45" spans="1:4" x14ac:dyDescent="0.25">
      <c r="C45" s="47"/>
      <c r="D45" s="47"/>
    </row>
    <row r="46" spans="1:4" s="6" customFormat="1" x14ac:dyDescent="0.25">
      <c r="A46" s="2" t="s">
        <v>158</v>
      </c>
      <c r="B46" s="7"/>
      <c r="C46" s="173"/>
      <c r="D46" s="173"/>
    </row>
    <row r="47" spans="1:4" s="6" customFormat="1" ht="9.9499999999999993" customHeight="1" x14ac:dyDescent="0.25">
      <c r="A47" s="7"/>
      <c r="B47" s="7"/>
      <c r="C47" s="173"/>
      <c r="D47" s="173"/>
    </row>
    <row r="48" spans="1:4" s="6" customFormat="1" x14ac:dyDescent="0.25">
      <c r="A48" s="7"/>
      <c r="B48" s="7"/>
      <c r="C48" s="173"/>
      <c r="D48" s="173"/>
    </row>
    <row r="49" spans="1:4" s="6" customFormat="1" x14ac:dyDescent="0.25">
      <c r="A49" s="7"/>
      <c r="B49" s="176" t="s">
        <v>53</v>
      </c>
      <c r="C49" s="217" t="s">
        <v>51</v>
      </c>
      <c r="D49" s="217"/>
    </row>
    <row r="50" spans="1:4" s="6" customFormat="1" x14ac:dyDescent="0.25">
      <c r="A50" s="7"/>
      <c r="B50" s="176" t="s">
        <v>54</v>
      </c>
      <c r="C50" s="217" t="s">
        <v>52</v>
      </c>
      <c r="D50" s="217"/>
    </row>
    <row r="51" spans="1:4" x14ac:dyDescent="0.25">
      <c r="C51" s="47"/>
      <c r="D51" s="47"/>
    </row>
    <row r="52" spans="1:4" x14ac:dyDescent="0.25">
      <c r="C52" s="47"/>
      <c r="D52" s="47"/>
    </row>
    <row r="53" spans="1:4" x14ac:dyDescent="0.25">
      <c r="C53" s="47"/>
      <c r="D53" s="47"/>
    </row>
    <row r="54" spans="1:4" x14ac:dyDescent="0.25">
      <c r="C54" s="47"/>
      <c r="D54" s="47"/>
    </row>
    <row r="55" spans="1:4" x14ac:dyDescent="0.25">
      <c r="C55" s="47"/>
      <c r="D55" s="47"/>
    </row>
    <row r="56" spans="1:4" x14ac:dyDescent="0.25">
      <c r="C56" s="47"/>
      <c r="D56" s="47"/>
    </row>
    <row r="57" spans="1:4" x14ac:dyDescent="0.25">
      <c r="C57" s="47"/>
      <c r="D57" s="47"/>
    </row>
    <row r="58" spans="1:4" x14ac:dyDescent="0.25">
      <c r="C58" s="47"/>
      <c r="D58" s="47"/>
    </row>
    <row r="59" spans="1:4" x14ac:dyDescent="0.25">
      <c r="C59" s="47"/>
      <c r="D59" s="47"/>
    </row>
    <row r="60" spans="1:4" x14ac:dyDescent="0.25">
      <c r="C60" s="47"/>
      <c r="D60" s="47"/>
    </row>
    <row r="61" spans="1:4" x14ac:dyDescent="0.25">
      <c r="C61" s="47"/>
      <c r="D61" s="47"/>
    </row>
    <row r="62" spans="1:4" x14ac:dyDescent="0.25">
      <c r="C62" s="47"/>
      <c r="D62" s="47"/>
    </row>
    <row r="63" spans="1:4" x14ac:dyDescent="0.25">
      <c r="C63" s="47"/>
      <c r="D63" s="47"/>
    </row>
    <row r="64" spans="1:4" x14ac:dyDescent="0.25">
      <c r="C64" s="47"/>
      <c r="D64" s="47"/>
    </row>
    <row r="65" spans="3:4" x14ac:dyDescent="0.25">
      <c r="C65" s="47"/>
      <c r="D65" s="47"/>
    </row>
    <row r="66" spans="3:4" x14ac:dyDescent="0.25">
      <c r="C66" s="47"/>
      <c r="D66" s="47"/>
    </row>
    <row r="67" spans="3:4" x14ac:dyDescent="0.25">
      <c r="C67" s="47"/>
      <c r="D67" s="47"/>
    </row>
    <row r="68" spans="3:4" x14ac:dyDescent="0.25">
      <c r="C68" s="47"/>
      <c r="D68" s="47"/>
    </row>
    <row r="69" spans="3:4" x14ac:dyDescent="0.25">
      <c r="C69" s="47"/>
      <c r="D69" s="47"/>
    </row>
    <row r="70" spans="3:4" x14ac:dyDescent="0.25">
      <c r="C70" s="47"/>
      <c r="D70" s="47"/>
    </row>
    <row r="71" spans="3:4" x14ac:dyDescent="0.25">
      <c r="C71" s="47"/>
      <c r="D71" s="47"/>
    </row>
    <row r="72" spans="3:4" x14ac:dyDescent="0.25">
      <c r="C72" s="47"/>
      <c r="D72" s="47"/>
    </row>
    <row r="73" spans="3:4" x14ac:dyDescent="0.25">
      <c r="C73" s="47"/>
      <c r="D73" s="47"/>
    </row>
    <row r="74" spans="3:4" x14ac:dyDescent="0.25">
      <c r="C74" s="47"/>
      <c r="D74" s="47"/>
    </row>
    <row r="75" spans="3:4" x14ac:dyDescent="0.25">
      <c r="C75" s="47"/>
      <c r="D75" s="47"/>
    </row>
    <row r="76" spans="3:4" x14ac:dyDescent="0.25">
      <c r="C76" s="47"/>
      <c r="D76" s="47"/>
    </row>
    <row r="77" spans="3:4" x14ac:dyDescent="0.25">
      <c r="C77" s="47"/>
      <c r="D77" s="47"/>
    </row>
    <row r="78" spans="3:4" x14ac:dyDescent="0.25">
      <c r="C78" s="47"/>
      <c r="D78" s="47"/>
    </row>
    <row r="79" spans="3:4" x14ac:dyDescent="0.25">
      <c r="C79" s="47"/>
      <c r="D79" s="47"/>
    </row>
    <row r="80" spans="3:4" x14ac:dyDescent="0.25">
      <c r="C80" s="47"/>
      <c r="D80" s="47"/>
    </row>
    <row r="81" spans="3:4" x14ac:dyDescent="0.25">
      <c r="C81" s="47"/>
      <c r="D81" s="47"/>
    </row>
    <row r="82" spans="3:4" x14ac:dyDescent="0.25">
      <c r="C82" s="47"/>
      <c r="D82" s="47"/>
    </row>
    <row r="83" spans="3:4" x14ac:dyDescent="0.25">
      <c r="C83" s="47"/>
      <c r="D83" s="47"/>
    </row>
    <row r="84" spans="3:4" x14ac:dyDescent="0.25">
      <c r="C84" s="47"/>
      <c r="D84" s="47"/>
    </row>
    <row r="85" spans="3:4" x14ac:dyDescent="0.25">
      <c r="C85" s="47"/>
      <c r="D85" s="47"/>
    </row>
    <row r="86" spans="3:4" x14ac:dyDescent="0.25">
      <c r="C86" s="47"/>
      <c r="D86" s="47"/>
    </row>
    <row r="87" spans="3:4" x14ac:dyDescent="0.25">
      <c r="C87" s="47"/>
      <c r="D87" s="47"/>
    </row>
    <row r="88" spans="3:4" x14ac:dyDescent="0.25">
      <c r="C88" s="47"/>
      <c r="D88" s="47"/>
    </row>
    <row r="89" spans="3:4" x14ac:dyDescent="0.25">
      <c r="C89" s="47"/>
      <c r="D89" s="47"/>
    </row>
    <row r="90" spans="3:4" x14ac:dyDescent="0.25">
      <c r="C90" s="47"/>
      <c r="D90" s="47"/>
    </row>
    <row r="91" spans="3:4" x14ac:dyDescent="0.25">
      <c r="C91" s="47"/>
      <c r="D91" s="47"/>
    </row>
    <row r="92" spans="3:4" x14ac:dyDescent="0.25">
      <c r="C92" s="47"/>
      <c r="D92" s="47"/>
    </row>
    <row r="93" spans="3:4" x14ac:dyDescent="0.25">
      <c r="C93" s="47"/>
      <c r="D93" s="47"/>
    </row>
    <row r="94" spans="3:4" x14ac:dyDescent="0.25">
      <c r="C94" s="47"/>
      <c r="D94" s="47"/>
    </row>
    <row r="95" spans="3:4" x14ac:dyDescent="0.25">
      <c r="C95" s="47"/>
      <c r="D95" s="47"/>
    </row>
    <row r="96" spans="3:4" x14ac:dyDescent="0.25">
      <c r="C96" s="47"/>
      <c r="D96" s="47"/>
    </row>
    <row r="97" spans="3:4" x14ac:dyDescent="0.25">
      <c r="C97" s="47"/>
      <c r="D97" s="47"/>
    </row>
    <row r="98" spans="3:4" x14ac:dyDescent="0.25">
      <c r="C98" s="47"/>
      <c r="D98" s="47"/>
    </row>
    <row r="99" spans="3:4" x14ac:dyDescent="0.25">
      <c r="C99" s="47"/>
      <c r="D99" s="47"/>
    </row>
    <row r="100" spans="3:4" x14ac:dyDescent="0.25">
      <c r="C100" s="47"/>
      <c r="D100" s="47"/>
    </row>
    <row r="101" spans="3:4" x14ac:dyDescent="0.25">
      <c r="C101" s="47"/>
      <c r="D101" s="47"/>
    </row>
    <row r="102" spans="3:4" x14ac:dyDescent="0.25">
      <c r="C102" s="47"/>
      <c r="D102" s="47"/>
    </row>
    <row r="103" spans="3:4" x14ac:dyDescent="0.25">
      <c r="C103" s="47"/>
      <c r="D103" s="47"/>
    </row>
    <row r="104" spans="3:4" x14ac:dyDescent="0.25">
      <c r="C104" s="47"/>
      <c r="D104" s="47"/>
    </row>
    <row r="105" spans="3:4" x14ac:dyDescent="0.25">
      <c r="C105" s="47"/>
      <c r="D105" s="47"/>
    </row>
    <row r="106" spans="3:4" x14ac:dyDescent="0.25">
      <c r="C106" s="47"/>
      <c r="D106" s="47"/>
    </row>
    <row r="107" spans="3:4" x14ac:dyDescent="0.25">
      <c r="C107" s="47"/>
      <c r="D107" s="47"/>
    </row>
    <row r="108" spans="3:4" x14ac:dyDescent="0.25">
      <c r="C108" s="47"/>
      <c r="D108" s="47"/>
    </row>
    <row r="109" spans="3:4" x14ac:dyDescent="0.25">
      <c r="C109" s="47"/>
      <c r="D109" s="47"/>
    </row>
    <row r="110" spans="3:4" x14ac:dyDescent="0.25">
      <c r="C110" s="47"/>
      <c r="D110" s="47"/>
    </row>
    <row r="111" spans="3:4" x14ac:dyDescent="0.25">
      <c r="C111" s="47"/>
      <c r="D111" s="47"/>
    </row>
    <row r="112" spans="3:4" x14ac:dyDescent="0.25">
      <c r="C112" s="47"/>
      <c r="D112" s="47"/>
    </row>
    <row r="113" spans="3:4" x14ac:dyDescent="0.25">
      <c r="C113" s="47"/>
      <c r="D113" s="47"/>
    </row>
    <row r="114" spans="3:4" x14ac:dyDescent="0.25">
      <c r="C114" s="47"/>
      <c r="D114" s="47"/>
    </row>
    <row r="115" spans="3:4" x14ac:dyDescent="0.25">
      <c r="C115" s="47"/>
      <c r="D115" s="47"/>
    </row>
    <row r="116" spans="3:4" x14ac:dyDescent="0.25">
      <c r="C116" s="47"/>
      <c r="D116" s="47"/>
    </row>
    <row r="117" spans="3:4" x14ac:dyDescent="0.25">
      <c r="C117" s="47"/>
      <c r="D117" s="47"/>
    </row>
    <row r="118" spans="3:4" x14ac:dyDescent="0.25">
      <c r="C118" s="47"/>
      <c r="D118" s="47"/>
    </row>
    <row r="119" spans="3:4" x14ac:dyDescent="0.25">
      <c r="C119" s="47"/>
      <c r="D119" s="47"/>
    </row>
    <row r="120" spans="3:4" x14ac:dyDescent="0.25">
      <c r="C120" s="47"/>
      <c r="D120" s="47"/>
    </row>
    <row r="121" spans="3:4" x14ac:dyDescent="0.25">
      <c r="C121" s="47"/>
      <c r="D121" s="47"/>
    </row>
    <row r="122" spans="3:4" x14ac:dyDescent="0.25">
      <c r="C122" s="47"/>
      <c r="D122" s="47"/>
    </row>
    <row r="123" spans="3:4" x14ac:dyDescent="0.25">
      <c r="C123" s="47"/>
      <c r="D123" s="47"/>
    </row>
    <row r="124" spans="3:4" x14ac:dyDescent="0.25">
      <c r="C124" s="47"/>
      <c r="D124" s="47"/>
    </row>
    <row r="125" spans="3:4" x14ac:dyDescent="0.25">
      <c r="C125" s="47"/>
      <c r="D125" s="47"/>
    </row>
    <row r="126" spans="3:4" x14ac:dyDescent="0.25">
      <c r="C126" s="47"/>
      <c r="D126" s="47"/>
    </row>
    <row r="127" spans="3:4" x14ac:dyDescent="0.25">
      <c r="C127" s="47"/>
      <c r="D127" s="47"/>
    </row>
    <row r="128" spans="3:4" x14ac:dyDescent="0.25">
      <c r="C128" s="47"/>
      <c r="D128" s="47"/>
    </row>
    <row r="129" spans="3:4" x14ac:dyDescent="0.25">
      <c r="C129" s="47"/>
      <c r="D129" s="47"/>
    </row>
    <row r="130" spans="3:4" x14ac:dyDescent="0.25">
      <c r="C130" s="47"/>
      <c r="D130" s="47"/>
    </row>
    <row r="131" spans="3:4" x14ac:dyDescent="0.25">
      <c r="C131" s="47"/>
      <c r="D131" s="47"/>
    </row>
    <row r="132" spans="3:4" x14ac:dyDescent="0.25">
      <c r="C132" s="47"/>
      <c r="D132" s="47"/>
    </row>
    <row r="133" spans="3:4" x14ac:dyDescent="0.25">
      <c r="C133" s="47"/>
      <c r="D133" s="47"/>
    </row>
    <row r="134" spans="3:4" x14ac:dyDescent="0.25">
      <c r="C134" s="47"/>
      <c r="D134" s="47"/>
    </row>
    <row r="135" spans="3:4" x14ac:dyDescent="0.25">
      <c r="C135" s="47"/>
      <c r="D135" s="47"/>
    </row>
    <row r="136" spans="3:4" x14ac:dyDescent="0.25">
      <c r="C136" s="47"/>
      <c r="D136" s="47"/>
    </row>
    <row r="137" spans="3:4" x14ac:dyDescent="0.25">
      <c r="C137" s="47"/>
      <c r="D137" s="47"/>
    </row>
    <row r="138" spans="3:4" x14ac:dyDescent="0.25">
      <c r="C138" s="47"/>
      <c r="D138" s="47"/>
    </row>
    <row r="139" spans="3:4" x14ac:dyDescent="0.25">
      <c r="C139" s="47"/>
      <c r="D139" s="47"/>
    </row>
    <row r="140" spans="3:4" x14ac:dyDescent="0.25">
      <c r="C140" s="47"/>
      <c r="D140" s="47"/>
    </row>
    <row r="141" spans="3:4" x14ac:dyDescent="0.25">
      <c r="C141" s="47"/>
      <c r="D141" s="47"/>
    </row>
    <row r="142" spans="3:4" x14ac:dyDescent="0.25">
      <c r="C142" s="47"/>
      <c r="D142" s="47"/>
    </row>
    <row r="143" spans="3:4" x14ac:dyDescent="0.25">
      <c r="C143" s="47"/>
      <c r="D143" s="47"/>
    </row>
    <row r="144" spans="3:4" x14ac:dyDescent="0.25">
      <c r="C144" s="47"/>
      <c r="D144" s="47"/>
    </row>
    <row r="145" spans="3:4" x14ac:dyDescent="0.25">
      <c r="C145" s="47"/>
      <c r="D145" s="47"/>
    </row>
    <row r="146" spans="3:4" x14ac:dyDescent="0.25">
      <c r="C146" s="47"/>
      <c r="D146" s="47"/>
    </row>
    <row r="147" spans="3:4" x14ac:dyDescent="0.25">
      <c r="C147" s="47"/>
      <c r="D147" s="47"/>
    </row>
    <row r="148" spans="3:4" x14ac:dyDescent="0.25">
      <c r="C148" s="47"/>
      <c r="D148" s="47"/>
    </row>
    <row r="149" spans="3:4" x14ac:dyDescent="0.25">
      <c r="C149" s="47"/>
      <c r="D149" s="47"/>
    </row>
    <row r="150" spans="3:4" x14ac:dyDescent="0.25">
      <c r="C150" s="47"/>
      <c r="D150" s="47"/>
    </row>
    <row r="151" spans="3:4" x14ac:dyDescent="0.25">
      <c r="C151" s="47"/>
      <c r="D151" s="47"/>
    </row>
    <row r="152" spans="3:4" x14ac:dyDescent="0.25">
      <c r="C152" s="47"/>
      <c r="D152" s="47"/>
    </row>
    <row r="153" spans="3:4" x14ac:dyDescent="0.25">
      <c r="C153" s="47"/>
      <c r="D153" s="47"/>
    </row>
    <row r="154" spans="3:4" x14ac:dyDescent="0.25">
      <c r="C154" s="47"/>
      <c r="D154" s="47"/>
    </row>
    <row r="155" spans="3:4" x14ac:dyDescent="0.25">
      <c r="C155" s="47"/>
      <c r="D155" s="47"/>
    </row>
    <row r="156" spans="3:4" x14ac:dyDescent="0.25">
      <c r="C156" s="47"/>
      <c r="D156" s="47"/>
    </row>
    <row r="157" spans="3:4" x14ac:dyDescent="0.25">
      <c r="C157" s="47"/>
      <c r="D157" s="47"/>
    </row>
    <row r="158" spans="3:4" x14ac:dyDescent="0.25">
      <c r="C158" s="47"/>
      <c r="D158" s="47"/>
    </row>
    <row r="159" spans="3:4" x14ac:dyDescent="0.25">
      <c r="C159" s="47"/>
      <c r="D159" s="47"/>
    </row>
    <row r="160" spans="3:4" x14ac:dyDescent="0.25">
      <c r="C160" s="47"/>
      <c r="D160" s="47"/>
    </row>
    <row r="161" spans="3:4" x14ac:dyDescent="0.25">
      <c r="C161" s="47"/>
      <c r="D161" s="47"/>
    </row>
    <row r="162" spans="3:4" x14ac:dyDescent="0.25">
      <c r="C162" s="47"/>
      <c r="D162" s="47"/>
    </row>
    <row r="163" spans="3:4" x14ac:dyDescent="0.25">
      <c r="C163" s="47"/>
      <c r="D163" s="47"/>
    </row>
    <row r="164" spans="3:4" x14ac:dyDescent="0.25">
      <c r="C164" s="47"/>
      <c r="D164" s="47"/>
    </row>
    <row r="165" spans="3:4" x14ac:dyDescent="0.25">
      <c r="C165" s="47"/>
      <c r="D165" s="47"/>
    </row>
    <row r="166" spans="3:4" x14ac:dyDescent="0.25">
      <c r="C166" s="47"/>
      <c r="D166" s="47"/>
    </row>
    <row r="167" spans="3:4" x14ac:dyDescent="0.25">
      <c r="C167" s="47"/>
      <c r="D167" s="47"/>
    </row>
    <row r="168" spans="3:4" x14ac:dyDescent="0.25">
      <c r="C168" s="47"/>
      <c r="D168" s="47"/>
    </row>
    <row r="169" spans="3:4" x14ac:dyDescent="0.25">
      <c r="C169" s="47"/>
      <c r="D169" s="47"/>
    </row>
    <row r="170" spans="3:4" x14ac:dyDescent="0.25">
      <c r="C170" s="47"/>
      <c r="D170" s="47"/>
    </row>
    <row r="171" spans="3:4" x14ac:dyDescent="0.25">
      <c r="C171" s="47"/>
      <c r="D171" s="47"/>
    </row>
    <row r="172" spans="3:4" x14ac:dyDescent="0.25">
      <c r="C172" s="47"/>
      <c r="D172" s="47"/>
    </row>
    <row r="173" spans="3:4" x14ac:dyDescent="0.25">
      <c r="C173" s="47"/>
      <c r="D173" s="47"/>
    </row>
    <row r="174" spans="3:4" x14ac:dyDescent="0.25">
      <c r="C174" s="47"/>
      <c r="D174" s="47"/>
    </row>
    <row r="175" spans="3:4" x14ac:dyDescent="0.25">
      <c r="C175" s="47"/>
      <c r="D175" s="47"/>
    </row>
    <row r="176" spans="3:4" x14ac:dyDescent="0.25">
      <c r="C176" s="47"/>
      <c r="D176" s="47"/>
    </row>
    <row r="177" spans="3:4" x14ac:dyDescent="0.25">
      <c r="C177" s="47"/>
      <c r="D177" s="47"/>
    </row>
    <row r="178" spans="3:4" x14ac:dyDescent="0.25">
      <c r="C178" s="47"/>
      <c r="D178" s="47"/>
    </row>
    <row r="179" spans="3:4" x14ac:dyDescent="0.25">
      <c r="C179" s="47"/>
      <c r="D179" s="47"/>
    </row>
    <row r="180" spans="3:4" x14ac:dyDescent="0.25">
      <c r="C180" s="47"/>
      <c r="D180" s="47"/>
    </row>
    <row r="181" spans="3:4" x14ac:dyDescent="0.25">
      <c r="C181" s="47"/>
      <c r="D181" s="47"/>
    </row>
    <row r="182" spans="3:4" x14ac:dyDescent="0.25">
      <c r="C182" s="47"/>
      <c r="D182" s="47"/>
    </row>
    <row r="183" spans="3:4" x14ac:dyDescent="0.25">
      <c r="C183" s="47"/>
      <c r="D183" s="47"/>
    </row>
    <row r="184" spans="3:4" x14ac:dyDescent="0.25">
      <c r="C184" s="47"/>
      <c r="D184" s="47"/>
    </row>
    <row r="185" spans="3:4" x14ac:dyDescent="0.25">
      <c r="C185" s="47"/>
      <c r="D185" s="47"/>
    </row>
    <row r="186" spans="3:4" x14ac:dyDescent="0.25">
      <c r="C186" s="47"/>
      <c r="D186" s="47"/>
    </row>
    <row r="187" spans="3:4" x14ac:dyDescent="0.25">
      <c r="C187" s="47"/>
      <c r="D187" s="47"/>
    </row>
    <row r="188" spans="3:4" x14ac:dyDescent="0.25">
      <c r="C188" s="47"/>
      <c r="D188" s="47"/>
    </row>
    <row r="189" spans="3:4" x14ac:dyDescent="0.25">
      <c r="C189" s="47"/>
      <c r="D189" s="47"/>
    </row>
    <row r="190" spans="3:4" x14ac:dyDescent="0.25">
      <c r="C190" s="47"/>
      <c r="D190" s="47"/>
    </row>
    <row r="191" spans="3:4" x14ac:dyDescent="0.25">
      <c r="C191" s="47"/>
      <c r="D191" s="47"/>
    </row>
    <row r="192" spans="3:4" x14ac:dyDescent="0.25">
      <c r="C192" s="47"/>
      <c r="D192" s="47"/>
    </row>
    <row r="193" spans="3:4" x14ac:dyDescent="0.25">
      <c r="C193" s="47"/>
      <c r="D193" s="47"/>
    </row>
    <row r="194" spans="3:4" x14ac:dyDescent="0.25">
      <c r="C194" s="47"/>
      <c r="D194" s="47"/>
    </row>
    <row r="195" spans="3:4" x14ac:dyDescent="0.25">
      <c r="C195" s="47"/>
      <c r="D195" s="47"/>
    </row>
    <row r="196" spans="3:4" x14ac:dyDescent="0.25">
      <c r="C196" s="47"/>
      <c r="D196" s="47"/>
    </row>
    <row r="197" spans="3:4" x14ac:dyDescent="0.25">
      <c r="C197" s="47"/>
      <c r="D197" s="47"/>
    </row>
    <row r="198" spans="3:4" x14ac:dyDescent="0.25">
      <c r="C198" s="47"/>
      <c r="D198" s="47"/>
    </row>
    <row r="199" spans="3:4" x14ac:dyDescent="0.25">
      <c r="C199" s="47"/>
      <c r="D199" s="47"/>
    </row>
    <row r="200" spans="3:4" x14ac:dyDescent="0.25">
      <c r="C200" s="47"/>
      <c r="D200" s="47"/>
    </row>
    <row r="201" spans="3:4" x14ac:dyDescent="0.25">
      <c r="C201" s="47"/>
      <c r="D201" s="47"/>
    </row>
    <row r="202" spans="3:4" x14ac:dyDescent="0.25">
      <c r="C202" s="47"/>
      <c r="D202" s="47"/>
    </row>
    <row r="203" spans="3:4" x14ac:dyDescent="0.25">
      <c r="C203" s="47"/>
      <c r="D203" s="47"/>
    </row>
    <row r="204" spans="3:4" x14ac:dyDescent="0.25">
      <c r="C204" s="47"/>
      <c r="D204" s="47"/>
    </row>
    <row r="205" spans="3:4" x14ac:dyDescent="0.25">
      <c r="C205" s="47"/>
      <c r="D205" s="47"/>
    </row>
    <row r="206" spans="3:4" x14ac:dyDescent="0.25">
      <c r="C206" s="47"/>
      <c r="D206" s="47"/>
    </row>
    <row r="207" spans="3:4" x14ac:dyDescent="0.25">
      <c r="C207" s="47"/>
      <c r="D207" s="47"/>
    </row>
    <row r="208" spans="3:4" x14ac:dyDescent="0.25">
      <c r="C208" s="47"/>
      <c r="D208" s="47"/>
    </row>
    <row r="209" spans="3:4" x14ac:dyDescent="0.25">
      <c r="C209" s="47"/>
      <c r="D209" s="47"/>
    </row>
    <row r="210" spans="3:4" x14ac:dyDescent="0.25">
      <c r="C210" s="47"/>
      <c r="D210" s="47"/>
    </row>
    <row r="211" spans="3:4" x14ac:dyDescent="0.25">
      <c r="C211" s="47"/>
      <c r="D211" s="47"/>
    </row>
    <row r="212" spans="3:4" x14ac:dyDescent="0.25">
      <c r="C212" s="47"/>
      <c r="D212" s="47"/>
    </row>
    <row r="213" spans="3:4" x14ac:dyDescent="0.25">
      <c r="C213" s="47"/>
      <c r="D213" s="47"/>
    </row>
    <row r="214" spans="3:4" x14ac:dyDescent="0.25">
      <c r="C214" s="47"/>
      <c r="D214" s="47"/>
    </row>
    <row r="215" spans="3:4" x14ac:dyDescent="0.25">
      <c r="C215" s="47"/>
      <c r="D215" s="47"/>
    </row>
    <row r="216" spans="3:4" x14ac:dyDescent="0.25">
      <c r="C216" s="47"/>
      <c r="D216" s="47"/>
    </row>
    <row r="217" spans="3:4" x14ac:dyDescent="0.25">
      <c r="C217" s="47"/>
      <c r="D217" s="47"/>
    </row>
    <row r="218" spans="3:4" x14ac:dyDescent="0.25">
      <c r="C218" s="47"/>
      <c r="D218" s="47"/>
    </row>
    <row r="219" spans="3:4" x14ac:dyDescent="0.25">
      <c r="C219" s="47"/>
      <c r="D219" s="47"/>
    </row>
    <row r="220" spans="3:4" x14ac:dyDescent="0.25">
      <c r="C220" s="47"/>
      <c r="D220" s="47"/>
    </row>
    <row r="221" spans="3:4" x14ac:dyDescent="0.25">
      <c r="C221" s="47"/>
      <c r="D221" s="47"/>
    </row>
    <row r="222" spans="3:4" x14ac:dyDescent="0.25">
      <c r="C222" s="47"/>
      <c r="D222" s="47"/>
    </row>
    <row r="223" spans="3:4" x14ac:dyDescent="0.25">
      <c r="C223" s="47"/>
      <c r="D223" s="47"/>
    </row>
    <row r="224" spans="3:4" x14ac:dyDescent="0.25">
      <c r="C224" s="47"/>
      <c r="D224" s="47"/>
    </row>
    <row r="225" spans="3:4" x14ac:dyDescent="0.25">
      <c r="C225" s="47"/>
      <c r="D225" s="47"/>
    </row>
    <row r="226" spans="3:4" x14ac:dyDescent="0.25">
      <c r="C226" s="47"/>
      <c r="D226" s="47"/>
    </row>
    <row r="227" spans="3:4" x14ac:dyDescent="0.25">
      <c r="C227" s="47"/>
      <c r="D227" s="47"/>
    </row>
    <row r="228" spans="3:4" x14ac:dyDescent="0.25">
      <c r="C228" s="47"/>
      <c r="D228" s="47"/>
    </row>
    <row r="229" spans="3:4" x14ac:dyDescent="0.25">
      <c r="C229" s="47"/>
      <c r="D229" s="47"/>
    </row>
    <row r="230" spans="3:4" x14ac:dyDescent="0.25">
      <c r="C230" s="47"/>
      <c r="D230" s="47"/>
    </row>
    <row r="231" spans="3:4" x14ac:dyDescent="0.25">
      <c r="C231" s="47"/>
      <c r="D231" s="47"/>
    </row>
    <row r="232" spans="3:4" x14ac:dyDescent="0.25">
      <c r="C232" s="47"/>
      <c r="D232" s="47"/>
    </row>
    <row r="233" spans="3:4" x14ac:dyDescent="0.25">
      <c r="C233" s="47"/>
      <c r="D233" s="47"/>
    </row>
    <row r="234" spans="3:4" x14ac:dyDescent="0.25">
      <c r="C234" s="47"/>
      <c r="D234" s="47"/>
    </row>
  </sheetData>
  <mergeCells count="11">
    <mergeCell ref="C49:D49"/>
    <mergeCell ref="C50:D50"/>
    <mergeCell ref="A44:B44"/>
    <mergeCell ref="A7:B7"/>
    <mergeCell ref="A14:B14"/>
    <mergeCell ref="A20:B20"/>
    <mergeCell ref="A1:D1"/>
    <mergeCell ref="A4:D4"/>
    <mergeCell ref="A6:B6"/>
    <mergeCell ref="A29:B29"/>
    <mergeCell ref="A33:B3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topLeftCell="A7" workbookViewId="0">
      <selection activeCell="H16" sqref="H16"/>
    </sheetView>
  </sheetViews>
  <sheetFormatPr defaultRowHeight="15" x14ac:dyDescent="0.25"/>
  <cols>
    <col min="1" max="1" width="12.7109375" customWidth="1"/>
    <col min="2" max="2" width="14.5703125" customWidth="1"/>
    <col min="10" max="11" width="10" customWidth="1"/>
  </cols>
  <sheetData>
    <row r="1" spans="1:13" ht="15" customHeight="1" x14ac:dyDescent="0.25">
      <c r="A1" s="246" t="s">
        <v>160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68" t="s">
        <v>94</v>
      </c>
      <c r="B2" s="68"/>
      <c r="C2" s="68"/>
      <c r="D2" s="68"/>
      <c r="E2" s="69"/>
      <c r="F2" s="69"/>
      <c r="G2" s="69"/>
      <c r="H2" s="69"/>
      <c r="I2" s="69"/>
      <c r="J2" s="68"/>
      <c r="K2" s="68"/>
      <c r="L2" s="68"/>
      <c r="M2" s="68"/>
    </row>
    <row r="3" spans="1:13" ht="15" customHeight="1" x14ac:dyDescent="0.25">
      <c r="A3" s="12"/>
      <c r="B3" s="12"/>
      <c r="C3" s="12"/>
      <c r="D3" s="12"/>
      <c r="E3" s="13"/>
      <c r="F3" s="13"/>
      <c r="G3" s="13"/>
      <c r="H3" s="13"/>
      <c r="I3" s="13"/>
      <c r="J3" s="12"/>
      <c r="K3" s="12"/>
      <c r="L3" s="12"/>
      <c r="M3" s="12"/>
    </row>
    <row r="4" spans="1:13" ht="15.75" x14ac:dyDescent="0.25">
      <c r="A4" s="247" t="s">
        <v>141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x14ac:dyDescent="0.25">
      <c r="A5" s="12"/>
      <c r="B5" s="12"/>
      <c r="C5" s="12"/>
      <c r="D5" s="12"/>
      <c r="E5" s="13"/>
      <c r="F5" s="14"/>
      <c r="G5" s="13"/>
      <c r="H5" s="13"/>
      <c r="I5" s="13"/>
      <c r="J5" s="12"/>
      <c r="K5" s="12"/>
      <c r="L5" s="12"/>
      <c r="M5" s="12"/>
    </row>
    <row r="6" spans="1:13" ht="15.75" thickBot="1" x14ac:dyDescent="0.3">
      <c r="A6" s="12"/>
      <c r="B6" s="12"/>
      <c r="C6" s="12"/>
      <c r="D6" s="12"/>
      <c r="E6" s="13"/>
      <c r="F6" s="13"/>
      <c r="G6" s="13"/>
      <c r="H6" s="13"/>
      <c r="I6" s="13"/>
      <c r="J6" s="12"/>
      <c r="K6" s="12"/>
      <c r="L6" s="257" t="s">
        <v>9</v>
      </c>
      <c r="M6" s="258"/>
    </row>
    <row r="7" spans="1:13" ht="15.75" thickBot="1" x14ac:dyDescent="0.3">
      <c r="A7" s="229" t="s">
        <v>10</v>
      </c>
      <c r="B7" s="228" t="s">
        <v>17</v>
      </c>
      <c r="C7" s="228" t="s">
        <v>14</v>
      </c>
      <c r="D7" s="228"/>
      <c r="E7" s="228"/>
      <c r="F7" s="228"/>
      <c r="G7" s="228"/>
      <c r="H7" s="228" t="s">
        <v>15</v>
      </c>
      <c r="I7" s="228"/>
      <c r="J7" s="228"/>
      <c r="K7" s="128"/>
      <c r="L7" s="128" t="s">
        <v>16</v>
      </c>
      <c r="M7" s="233" t="s">
        <v>5</v>
      </c>
    </row>
    <row r="8" spans="1:13" ht="15.75" thickBot="1" x14ac:dyDescent="0.3">
      <c r="A8" s="229"/>
      <c r="B8" s="228"/>
      <c r="C8" s="128" t="s">
        <v>63</v>
      </c>
      <c r="D8" s="128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  <c r="I8" s="128" t="s">
        <v>69</v>
      </c>
      <c r="J8" s="128" t="s">
        <v>70</v>
      </c>
      <c r="K8" s="128" t="s">
        <v>71</v>
      </c>
      <c r="L8" s="128" t="s">
        <v>73</v>
      </c>
      <c r="M8" s="233"/>
    </row>
    <row r="9" spans="1:13" ht="15.75" thickBot="1" x14ac:dyDescent="0.3">
      <c r="A9" s="229"/>
      <c r="B9" s="228"/>
      <c r="C9" s="234" t="s">
        <v>74</v>
      </c>
      <c r="D9" s="234" t="s">
        <v>75</v>
      </c>
      <c r="E9" s="234" t="s">
        <v>76</v>
      </c>
      <c r="F9" s="234" t="s">
        <v>77</v>
      </c>
      <c r="G9" s="234" t="s">
        <v>78</v>
      </c>
      <c r="H9" s="234" t="s">
        <v>79</v>
      </c>
      <c r="I9" s="234" t="s">
        <v>80</v>
      </c>
      <c r="J9" s="234" t="s">
        <v>72</v>
      </c>
      <c r="K9" s="234" t="s">
        <v>81</v>
      </c>
      <c r="L9" s="234" t="s">
        <v>21</v>
      </c>
      <c r="M9" s="233"/>
    </row>
    <row r="10" spans="1:13" ht="15.75" thickBot="1" x14ac:dyDescent="0.3">
      <c r="A10" s="229"/>
      <c r="B10" s="228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3"/>
    </row>
    <row r="11" spans="1:13" ht="15.75" thickBot="1" x14ac:dyDescent="0.3">
      <c r="A11" s="229"/>
      <c r="B11" s="228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3"/>
    </row>
    <row r="12" spans="1:13" ht="15.75" thickBot="1" x14ac:dyDescent="0.3">
      <c r="A12" s="259" t="s">
        <v>82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1"/>
    </row>
    <row r="13" spans="1:13" x14ac:dyDescent="0.25">
      <c r="A13" s="262" t="s">
        <v>83</v>
      </c>
      <c r="B13" s="106" t="s">
        <v>140</v>
      </c>
      <c r="C13" s="115">
        <v>55254</v>
      </c>
      <c r="D13" s="115">
        <v>10082</v>
      </c>
      <c r="E13" s="116">
        <v>12236</v>
      </c>
      <c r="F13" s="116"/>
      <c r="G13" s="117"/>
      <c r="H13" s="117">
        <v>150</v>
      </c>
      <c r="I13" s="117"/>
      <c r="J13" s="118"/>
      <c r="K13" s="118"/>
      <c r="L13" s="118"/>
      <c r="M13" s="107">
        <f>SUM(C13:L13)</f>
        <v>77722</v>
      </c>
    </row>
    <row r="14" spans="1:13" x14ac:dyDescent="0.25">
      <c r="A14" s="262"/>
      <c r="B14" s="16"/>
      <c r="C14" s="115"/>
      <c r="D14" s="118"/>
      <c r="E14" s="119"/>
      <c r="F14" s="116"/>
      <c r="G14" s="117"/>
      <c r="H14" s="116"/>
      <c r="I14" s="119"/>
      <c r="J14" s="118"/>
      <c r="K14" s="118"/>
      <c r="L14" s="118"/>
      <c r="M14" s="15"/>
    </row>
    <row r="15" spans="1:13" x14ac:dyDescent="0.25">
      <c r="A15" s="263"/>
      <c r="B15" s="17" t="s">
        <v>157</v>
      </c>
      <c r="C15" s="120">
        <f>+C13+68+1125+466</f>
        <v>56913</v>
      </c>
      <c r="D15" s="120">
        <f>+D13+13+219+91</f>
        <v>10405</v>
      </c>
      <c r="E15" s="121">
        <f>+E13</f>
        <v>12236</v>
      </c>
      <c r="F15" s="122"/>
      <c r="G15" s="123"/>
      <c r="H15" s="122">
        <v>150</v>
      </c>
      <c r="I15" s="121">
        <v>1296</v>
      </c>
      <c r="J15" s="120"/>
      <c r="K15" s="120"/>
      <c r="L15" s="120"/>
      <c r="M15" s="18">
        <f>SUM(C15:L15)</f>
        <v>81000</v>
      </c>
    </row>
    <row r="16" spans="1:13" ht="18.75" customHeight="1" x14ac:dyDescent="0.25">
      <c r="A16" s="265" t="s">
        <v>169</v>
      </c>
      <c r="B16" s="106"/>
      <c r="C16" s="118"/>
      <c r="D16" s="118"/>
      <c r="E16" s="119"/>
      <c r="F16" s="116"/>
      <c r="G16" s="117"/>
      <c r="H16" s="116"/>
      <c r="I16" s="119"/>
      <c r="J16" s="118"/>
      <c r="K16" s="118"/>
      <c r="L16" s="118"/>
      <c r="M16" s="107">
        <f>SUM(C16:L16)</f>
        <v>0</v>
      </c>
    </row>
    <row r="17" spans="1:13" x14ac:dyDescent="0.25">
      <c r="A17" s="266"/>
      <c r="B17" s="106"/>
      <c r="C17" s="118"/>
      <c r="D17" s="118"/>
      <c r="E17" s="119"/>
      <c r="F17" s="116"/>
      <c r="G17" s="117"/>
      <c r="H17" s="116"/>
      <c r="I17" s="119"/>
      <c r="J17" s="118"/>
      <c r="K17" s="118"/>
      <c r="L17" s="118"/>
      <c r="M17" s="107"/>
    </row>
    <row r="18" spans="1:13" x14ac:dyDescent="0.25">
      <c r="A18" s="267"/>
      <c r="B18" s="106"/>
      <c r="C18" s="118">
        <f>560+283+15+280</f>
        <v>1138</v>
      </c>
      <c r="D18" s="118">
        <f>106+55+28+53+12</f>
        <v>254</v>
      </c>
      <c r="E18" s="119">
        <f>68+53+70+29+6+27</f>
        <v>253</v>
      </c>
      <c r="F18" s="116"/>
      <c r="G18" s="117"/>
      <c r="H18" s="116"/>
      <c r="I18" s="119"/>
      <c r="J18" s="118"/>
      <c r="K18" s="118"/>
      <c r="L18" s="118"/>
      <c r="M18" s="107">
        <f>SUM(C18:L18)</f>
        <v>1645</v>
      </c>
    </row>
    <row r="19" spans="1:13" ht="15.75" x14ac:dyDescent="0.25">
      <c r="A19" s="237" t="s">
        <v>5</v>
      </c>
      <c r="B19" s="65" t="s">
        <v>140</v>
      </c>
      <c r="C19" s="79">
        <f>+C13+C16</f>
        <v>55254</v>
      </c>
      <c r="D19" s="79">
        <f t="shared" ref="D19:L19" si="0">+D13+D16</f>
        <v>10082</v>
      </c>
      <c r="E19" s="79">
        <f t="shared" si="0"/>
        <v>12236</v>
      </c>
      <c r="F19" s="79">
        <f t="shared" si="0"/>
        <v>0</v>
      </c>
      <c r="G19" s="79">
        <f t="shared" si="0"/>
        <v>0</v>
      </c>
      <c r="H19" s="79">
        <f t="shared" si="0"/>
        <v>150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  <c r="M19" s="79">
        <f>SUM(C19:L19)</f>
        <v>77722</v>
      </c>
    </row>
    <row r="20" spans="1:13" ht="15.75" x14ac:dyDescent="0.25">
      <c r="A20" s="238"/>
      <c r="B20" s="66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</row>
    <row r="21" spans="1:13" ht="15.75" x14ac:dyDescent="0.25">
      <c r="A21" s="239"/>
      <c r="B21" s="67" t="s">
        <v>157</v>
      </c>
      <c r="C21" s="82">
        <f>+C15+C18</f>
        <v>58051</v>
      </c>
      <c r="D21" s="82">
        <f t="shared" ref="D21:L21" si="1">+D15+D18</f>
        <v>10659</v>
      </c>
      <c r="E21" s="82">
        <f t="shared" si="1"/>
        <v>12489</v>
      </c>
      <c r="F21" s="82">
        <f t="shared" si="1"/>
        <v>0</v>
      </c>
      <c r="G21" s="82">
        <f t="shared" si="1"/>
        <v>0</v>
      </c>
      <c r="H21" s="82">
        <f t="shared" si="1"/>
        <v>150</v>
      </c>
      <c r="I21" s="82">
        <f t="shared" si="1"/>
        <v>1296</v>
      </c>
      <c r="J21" s="82">
        <f t="shared" si="1"/>
        <v>0</v>
      </c>
      <c r="K21" s="82">
        <f t="shared" si="1"/>
        <v>0</v>
      </c>
      <c r="L21" s="82">
        <f t="shared" si="1"/>
        <v>0</v>
      </c>
      <c r="M21" s="80">
        <f>SUM(C21:L21)</f>
        <v>82645</v>
      </c>
    </row>
    <row r="24" spans="1:13" s="6" customFormat="1" x14ac:dyDescent="0.25">
      <c r="A24" s="2" t="s">
        <v>158</v>
      </c>
      <c r="B24" s="7"/>
      <c r="C24" s="173"/>
      <c r="D24" s="173"/>
    </row>
    <row r="25" spans="1:13" s="6" customFormat="1" x14ac:dyDescent="0.25">
      <c r="A25" s="7"/>
      <c r="B25" s="7"/>
      <c r="C25" s="173"/>
      <c r="D25" s="173"/>
    </row>
    <row r="26" spans="1:13" s="6" customFormat="1" x14ac:dyDescent="0.25">
      <c r="A26" s="7"/>
      <c r="B26" s="7"/>
      <c r="C26" s="173"/>
      <c r="D26" s="173"/>
    </row>
    <row r="27" spans="1:13" s="6" customFormat="1" x14ac:dyDescent="0.25">
      <c r="A27" s="7"/>
      <c r="B27" s="7"/>
      <c r="C27" s="7"/>
      <c r="D27" s="173"/>
      <c r="E27" s="256" t="s">
        <v>56</v>
      </c>
      <c r="F27" s="256"/>
      <c r="I27" s="255" t="s">
        <v>51</v>
      </c>
      <c r="J27" s="255"/>
    </row>
    <row r="28" spans="1:13" s="6" customFormat="1" x14ac:dyDescent="0.25">
      <c r="A28" s="7"/>
      <c r="B28" s="7"/>
      <c r="C28" s="7"/>
      <c r="D28" s="173"/>
      <c r="E28" s="256" t="s">
        <v>57</v>
      </c>
      <c r="F28" s="256"/>
      <c r="I28" s="255" t="s">
        <v>52</v>
      </c>
      <c r="J28" s="255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mergeCells count="26">
    <mergeCell ref="E27:F27"/>
    <mergeCell ref="I27:J27"/>
    <mergeCell ref="E28:F28"/>
    <mergeCell ref="I28:J28"/>
    <mergeCell ref="A13:A15"/>
    <mergeCell ref="A19:A21"/>
    <mergeCell ref="A16:A18"/>
    <mergeCell ref="A12:M12"/>
    <mergeCell ref="E9:E11"/>
    <mergeCell ref="F9:F11"/>
    <mergeCell ref="G9:G11"/>
    <mergeCell ref="H9:H11"/>
    <mergeCell ref="I9:I11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K9:K11"/>
    <mergeCell ref="L9:L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topLeftCell="A4" workbookViewId="0">
      <selection activeCell="F18" sqref="F18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</cols>
  <sheetData>
    <row r="1" spans="1:13" ht="15" customHeight="1" x14ac:dyDescent="0.25">
      <c r="A1" s="246" t="s">
        <v>159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68" t="s">
        <v>93</v>
      </c>
      <c r="B2" s="68"/>
      <c r="C2" s="68"/>
      <c r="D2" s="68"/>
      <c r="E2" s="69"/>
      <c r="F2" s="69"/>
      <c r="G2" s="69"/>
      <c r="H2" s="69"/>
      <c r="I2" s="69"/>
      <c r="J2" s="68"/>
      <c r="K2" s="68"/>
      <c r="L2" s="68"/>
      <c r="M2" s="68"/>
    </row>
    <row r="3" spans="1:13" ht="15" customHeight="1" x14ac:dyDescent="0.25">
      <c r="A3" s="12"/>
      <c r="B3" s="12"/>
      <c r="C3" s="12"/>
      <c r="D3" s="12"/>
      <c r="E3" s="13"/>
      <c r="F3" s="13"/>
      <c r="G3" s="13"/>
      <c r="H3" s="13"/>
      <c r="I3" s="13"/>
      <c r="J3" s="12"/>
      <c r="K3" s="12"/>
      <c r="L3" s="12"/>
      <c r="M3" s="12"/>
    </row>
    <row r="4" spans="1:13" ht="15.75" x14ac:dyDescent="0.25">
      <c r="A4" s="247" t="s">
        <v>142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x14ac:dyDescent="0.25">
      <c r="A5" s="12"/>
      <c r="B5" s="12"/>
      <c r="C5" s="12"/>
      <c r="D5" s="12"/>
      <c r="E5" s="13"/>
      <c r="F5" s="14"/>
      <c r="G5" s="13"/>
      <c r="H5" s="13"/>
      <c r="I5" s="13"/>
      <c r="J5" s="12"/>
      <c r="K5" s="12"/>
      <c r="L5" s="12"/>
      <c r="M5" s="12"/>
    </row>
    <row r="6" spans="1:13" ht="15.75" thickBot="1" x14ac:dyDescent="0.3">
      <c r="A6" s="12"/>
      <c r="B6" s="12"/>
      <c r="C6" s="12"/>
      <c r="D6" s="12"/>
      <c r="E6" s="13"/>
      <c r="F6" s="13"/>
      <c r="G6" s="13"/>
      <c r="H6" s="13"/>
      <c r="I6" s="13"/>
      <c r="J6" s="12"/>
      <c r="K6" s="12"/>
      <c r="L6" s="257" t="s">
        <v>9</v>
      </c>
      <c r="M6" s="258"/>
    </row>
    <row r="7" spans="1:13" ht="15.75" thickBot="1" x14ac:dyDescent="0.3">
      <c r="A7" s="229" t="s">
        <v>10</v>
      </c>
      <c r="B7" s="228" t="s">
        <v>17</v>
      </c>
      <c r="C7" s="228" t="s">
        <v>14</v>
      </c>
      <c r="D7" s="228"/>
      <c r="E7" s="228"/>
      <c r="F7" s="228"/>
      <c r="G7" s="228"/>
      <c r="H7" s="228" t="s">
        <v>15</v>
      </c>
      <c r="I7" s="228"/>
      <c r="J7" s="228"/>
      <c r="K7" s="128"/>
      <c r="L7" s="128" t="s">
        <v>16</v>
      </c>
      <c r="M7" s="233" t="s">
        <v>5</v>
      </c>
    </row>
    <row r="8" spans="1:13" ht="15.75" thickBot="1" x14ac:dyDescent="0.3">
      <c r="A8" s="229"/>
      <c r="B8" s="228"/>
      <c r="C8" s="128" t="s">
        <v>63</v>
      </c>
      <c r="D8" s="128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  <c r="I8" s="128" t="s">
        <v>69</v>
      </c>
      <c r="J8" s="128" t="s">
        <v>70</v>
      </c>
      <c r="K8" s="128" t="s">
        <v>71</v>
      </c>
      <c r="L8" s="128" t="s">
        <v>73</v>
      </c>
      <c r="M8" s="233"/>
    </row>
    <row r="9" spans="1:13" ht="15.75" thickBot="1" x14ac:dyDescent="0.3">
      <c r="A9" s="229"/>
      <c r="B9" s="228"/>
      <c r="C9" s="234" t="s">
        <v>74</v>
      </c>
      <c r="D9" s="234" t="s">
        <v>75</v>
      </c>
      <c r="E9" s="234" t="s">
        <v>76</v>
      </c>
      <c r="F9" s="234" t="s">
        <v>77</v>
      </c>
      <c r="G9" s="234" t="s">
        <v>78</v>
      </c>
      <c r="H9" s="234" t="s">
        <v>79</v>
      </c>
      <c r="I9" s="234" t="s">
        <v>80</v>
      </c>
      <c r="J9" s="234" t="s">
        <v>72</v>
      </c>
      <c r="K9" s="234" t="s">
        <v>81</v>
      </c>
      <c r="L9" s="234" t="s">
        <v>21</v>
      </c>
      <c r="M9" s="233"/>
    </row>
    <row r="10" spans="1:13" ht="15.75" thickBot="1" x14ac:dyDescent="0.3">
      <c r="A10" s="229"/>
      <c r="B10" s="228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3"/>
    </row>
    <row r="11" spans="1:13" ht="15.75" thickBot="1" x14ac:dyDescent="0.3">
      <c r="A11" s="229"/>
      <c r="B11" s="228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3"/>
    </row>
    <row r="12" spans="1:13" ht="15.75" thickBot="1" x14ac:dyDescent="0.3">
      <c r="A12" s="259" t="s">
        <v>82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1"/>
    </row>
    <row r="13" spans="1:13" x14ac:dyDescent="0.25">
      <c r="A13" s="262" t="s">
        <v>95</v>
      </c>
      <c r="B13" s="106" t="s">
        <v>140</v>
      </c>
      <c r="C13" s="115">
        <v>2378</v>
      </c>
      <c r="D13" s="115">
        <v>440</v>
      </c>
      <c r="E13" s="116">
        <v>8808</v>
      </c>
      <c r="F13" s="116"/>
      <c r="G13" s="117"/>
      <c r="H13" s="117"/>
      <c r="I13" s="117"/>
      <c r="J13" s="118"/>
      <c r="K13" s="118"/>
      <c r="L13" s="118"/>
      <c r="M13" s="107">
        <f>SUM(C13:L13)</f>
        <v>11626</v>
      </c>
    </row>
    <row r="14" spans="1:13" x14ac:dyDescent="0.25">
      <c r="A14" s="262"/>
      <c r="B14" s="16"/>
      <c r="C14" s="115"/>
      <c r="D14" s="118"/>
      <c r="E14" s="119"/>
      <c r="F14" s="116"/>
      <c r="G14" s="117"/>
      <c r="H14" s="116"/>
      <c r="I14" s="119"/>
      <c r="J14" s="118"/>
      <c r="K14" s="118"/>
      <c r="L14" s="118"/>
      <c r="M14" s="15"/>
    </row>
    <row r="15" spans="1:13" x14ac:dyDescent="0.25">
      <c r="A15" s="263"/>
      <c r="B15" s="17" t="s">
        <v>157</v>
      </c>
      <c r="C15" s="120">
        <v>2378</v>
      </c>
      <c r="D15" s="120">
        <v>440</v>
      </c>
      <c r="E15" s="121">
        <v>8808</v>
      </c>
      <c r="F15" s="122"/>
      <c r="G15" s="123"/>
      <c r="H15" s="122"/>
      <c r="I15" s="121"/>
      <c r="J15" s="120"/>
      <c r="K15" s="120"/>
      <c r="L15" s="120"/>
      <c r="M15" s="18">
        <f>SUM(C15:L15)</f>
        <v>11626</v>
      </c>
    </row>
    <row r="16" spans="1:13" x14ac:dyDescent="0.25">
      <c r="A16" s="264" t="s">
        <v>96</v>
      </c>
      <c r="B16" s="106" t="s">
        <v>140</v>
      </c>
      <c r="C16" s="115">
        <v>44220</v>
      </c>
      <c r="D16" s="115">
        <v>8286</v>
      </c>
      <c r="E16" s="116">
        <v>5014</v>
      </c>
      <c r="F16" s="116"/>
      <c r="G16" s="117"/>
      <c r="H16" s="117"/>
      <c r="I16" s="117"/>
      <c r="J16" s="118"/>
      <c r="K16" s="118"/>
      <c r="L16" s="118"/>
      <c r="M16" s="107">
        <f>SUM(C16:L16)</f>
        <v>57520</v>
      </c>
    </row>
    <row r="17" spans="1:13" x14ac:dyDescent="0.25">
      <c r="A17" s="262"/>
      <c r="B17" s="16"/>
      <c r="C17" s="115"/>
      <c r="D17" s="118"/>
      <c r="E17" s="119"/>
      <c r="F17" s="116"/>
      <c r="G17" s="117"/>
      <c r="H17" s="116"/>
      <c r="I17" s="119"/>
      <c r="J17" s="118"/>
      <c r="K17" s="118"/>
      <c r="L17" s="118"/>
      <c r="M17" s="15"/>
    </row>
    <row r="18" spans="1:13" x14ac:dyDescent="0.25">
      <c r="A18" s="263"/>
      <c r="B18" s="17" t="s">
        <v>157</v>
      </c>
      <c r="C18" s="120">
        <v>44220</v>
      </c>
      <c r="D18" s="120">
        <v>8286</v>
      </c>
      <c r="E18" s="121">
        <v>5014</v>
      </c>
      <c r="F18" s="122"/>
      <c r="G18" s="123"/>
      <c r="H18" s="122">
        <v>1004</v>
      </c>
      <c r="I18" s="121"/>
      <c r="J18" s="120"/>
      <c r="K18" s="120"/>
      <c r="L18" s="120"/>
      <c r="M18" s="18">
        <f>SUM(C18:L18)</f>
        <v>58524</v>
      </c>
    </row>
    <row r="19" spans="1:13" ht="15.75" x14ac:dyDescent="0.25">
      <c r="A19" s="237" t="s">
        <v>5</v>
      </c>
      <c r="B19" s="196" t="s">
        <v>140</v>
      </c>
      <c r="C19" s="79">
        <f>SUM(C13+C16)</f>
        <v>46598</v>
      </c>
      <c r="D19" s="79">
        <f t="shared" ref="D19:L19" si="0">SUM(D13+D16)</f>
        <v>8726</v>
      </c>
      <c r="E19" s="79">
        <f t="shared" si="0"/>
        <v>13822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  <c r="M19" s="79">
        <f>SUM(C19:L19)</f>
        <v>69146</v>
      </c>
    </row>
    <row r="20" spans="1:13" ht="15.75" x14ac:dyDescent="0.25">
      <c r="A20" s="238"/>
      <c r="B20" s="197"/>
      <c r="C20" s="79"/>
      <c r="D20" s="79"/>
      <c r="E20" s="81"/>
      <c r="F20" s="81"/>
      <c r="G20" s="81"/>
      <c r="H20" s="81"/>
      <c r="I20" s="81"/>
      <c r="J20" s="79"/>
      <c r="K20" s="79"/>
      <c r="L20" s="79"/>
      <c r="M20" s="80"/>
    </row>
    <row r="21" spans="1:13" ht="15.75" x14ac:dyDescent="0.25">
      <c r="A21" s="239"/>
      <c r="B21" s="198" t="s">
        <v>157</v>
      </c>
      <c r="C21" s="82">
        <f>SUM(C15+C18)</f>
        <v>46598</v>
      </c>
      <c r="D21" s="82">
        <f t="shared" ref="D21:L21" si="1">SUM(D15+D18)</f>
        <v>8726</v>
      </c>
      <c r="E21" s="82">
        <f t="shared" si="1"/>
        <v>13822</v>
      </c>
      <c r="F21" s="82">
        <f t="shared" si="1"/>
        <v>0</v>
      </c>
      <c r="G21" s="82">
        <f t="shared" si="1"/>
        <v>0</v>
      </c>
      <c r="H21" s="82">
        <f t="shared" si="1"/>
        <v>1004</v>
      </c>
      <c r="I21" s="82">
        <f t="shared" si="1"/>
        <v>0</v>
      </c>
      <c r="J21" s="82">
        <f t="shared" si="1"/>
        <v>0</v>
      </c>
      <c r="K21" s="82">
        <f t="shared" si="1"/>
        <v>0</v>
      </c>
      <c r="L21" s="82">
        <f t="shared" si="1"/>
        <v>0</v>
      </c>
      <c r="M21" s="80">
        <f>SUM(C21:L21)</f>
        <v>70150</v>
      </c>
    </row>
    <row r="24" spans="1:13" s="6" customFormat="1" x14ac:dyDescent="0.25">
      <c r="A24" s="2" t="s">
        <v>158</v>
      </c>
      <c r="B24" s="7"/>
      <c r="C24" s="173"/>
      <c r="D24" s="173"/>
    </row>
    <row r="25" spans="1:13" s="6" customFormat="1" x14ac:dyDescent="0.25">
      <c r="A25" s="7"/>
      <c r="B25" s="7"/>
      <c r="C25" s="173"/>
      <c r="D25" s="173"/>
    </row>
    <row r="26" spans="1:13" s="6" customFormat="1" x14ac:dyDescent="0.25">
      <c r="A26" s="7"/>
      <c r="B26" s="7"/>
      <c r="C26" s="173"/>
      <c r="D26" s="173"/>
    </row>
    <row r="27" spans="1:13" s="6" customFormat="1" x14ac:dyDescent="0.25">
      <c r="A27" s="7"/>
      <c r="B27" s="7"/>
      <c r="C27" s="7"/>
      <c r="D27" s="173"/>
      <c r="E27" s="256" t="s">
        <v>56</v>
      </c>
      <c r="F27" s="256"/>
      <c r="I27" s="255" t="s">
        <v>51</v>
      </c>
      <c r="J27" s="255"/>
    </row>
    <row r="28" spans="1:13" s="6" customFormat="1" x14ac:dyDescent="0.25">
      <c r="A28" s="7"/>
      <c r="B28" s="7"/>
      <c r="C28" s="7"/>
      <c r="D28" s="173"/>
      <c r="E28" s="256" t="s">
        <v>57</v>
      </c>
      <c r="F28" s="256"/>
      <c r="I28" s="255" t="s">
        <v>52</v>
      </c>
      <c r="J28" s="255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mergeCells count="26"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  <mergeCell ref="A19:A21"/>
    <mergeCell ref="A13:A15"/>
    <mergeCell ref="A16:A18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E9:E11"/>
    <mergeCell ref="L9:L11"/>
    <mergeCell ref="K9:K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8"/>
  <sheetViews>
    <sheetView topLeftCell="A10" workbookViewId="0">
      <selection activeCell="D19" sqref="D19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</cols>
  <sheetData>
    <row r="1" spans="1:13" ht="15" customHeight="1" x14ac:dyDescent="0.25">
      <c r="A1" s="246" t="s">
        <v>160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68" t="s">
        <v>93</v>
      </c>
      <c r="B2" s="68"/>
      <c r="C2" s="68"/>
      <c r="D2" s="68"/>
      <c r="E2" s="69"/>
      <c r="F2" s="69"/>
      <c r="G2" s="69"/>
      <c r="H2" s="69"/>
      <c r="I2" s="69"/>
      <c r="J2" s="68"/>
      <c r="K2" s="68"/>
      <c r="L2" s="68"/>
      <c r="M2" s="68"/>
    </row>
    <row r="3" spans="1:13" ht="15" customHeight="1" x14ac:dyDescent="0.25">
      <c r="A3" s="12"/>
      <c r="B3" s="12"/>
      <c r="C3" s="12"/>
      <c r="D3" s="12"/>
      <c r="E3" s="13"/>
      <c r="F3" s="13"/>
      <c r="G3" s="13"/>
      <c r="H3" s="13"/>
      <c r="I3" s="13"/>
      <c r="J3" s="12"/>
      <c r="K3" s="12"/>
      <c r="L3" s="12"/>
      <c r="M3" s="12"/>
    </row>
    <row r="4" spans="1:13" ht="15.75" x14ac:dyDescent="0.25">
      <c r="A4" s="247" t="s">
        <v>143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x14ac:dyDescent="0.25">
      <c r="A5" s="12"/>
      <c r="B5" s="12"/>
      <c r="C5" s="12"/>
      <c r="D5" s="12"/>
      <c r="E5" s="13"/>
      <c r="F5" s="14"/>
      <c r="G5" s="13"/>
      <c r="H5" s="13"/>
      <c r="I5" s="13"/>
      <c r="J5" s="12"/>
      <c r="K5" s="12"/>
      <c r="L5" s="12"/>
      <c r="M5" s="12"/>
    </row>
    <row r="6" spans="1:13" ht="15.75" thickBot="1" x14ac:dyDescent="0.3">
      <c r="A6" s="12"/>
      <c r="B6" s="12"/>
      <c r="C6" s="12"/>
      <c r="D6" s="12"/>
      <c r="E6" s="13"/>
      <c r="F6" s="13"/>
      <c r="G6" s="13"/>
      <c r="H6" s="13"/>
      <c r="I6" s="13"/>
      <c r="J6" s="12"/>
      <c r="K6" s="12"/>
      <c r="L6" s="257" t="s">
        <v>9</v>
      </c>
      <c r="M6" s="258"/>
    </row>
    <row r="7" spans="1:13" ht="15.75" thickBot="1" x14ac:dyDescent="0.3">
      <c r="A7" s="229" t="s">
        <v>10</v>
      </c>
      <c r="B7" s="228" t="s">
        <v>17</v>
      </c>
      <c r="C7" s="228" t="s">
        <v>14</v>
      </c>
      <c r="D7" s="228"/>
      <c r="E7" s="228"/>
      <c r="F7" s="228"/>
      <c r="G7" s="228"/>
      <c r="H7" s="228" t="s">
        <v>15</v>
      </c>
      <c r="I7" s="228"/>
      <c r="J7" s="228"/>
      <c r="K7" s="186"/>
      <c r="L7" s="186" t="s">
        <v>16</v>
      </c>
      <c r="M7" s="233" t="s">
        <v>5</v>
      </c>
    </row>
    <row r="8" spans="1:13" ht="15.75" thickBot="1" x14ac:dyDescent="0.3">
      <c r="A8" s="229"/>
      <c r="B8" s="228"/>
      <c r="C8" s="186" t="s">
        <v>63</v>
      </c>
      <c r="D8" s="186" t="s">
        <v>64</v>
      </c>
      <c r="E8" s="186" t="s">
        <v>65</v>
      </c>
      <c r="F8" s="186" t="s">
        <v>66</v>
      </c>
      <c r="G8" s="186" t="s">
        <v>67</v>
      </c>
      <c r="H8" s="186" t="s">
        <v>68</v>
      </c>
      <c r="I8" s="186" t="s">
        <v>69</v>
      </c>
      <c r="J8" s="186" t="s">
        <v>70</v>
      </c>
      <c r="K8" s="186" t="s">
        <v>71</v>
      </c>
      <c r="L8" s="186" t="s">
        <v>73</v>
      </c>
      <c r="M8" s="233"/>
    </row>
    <row r="9" spans="1:13" ht="15.75" thickBot="1" x14ac:dyDescent="0.3">
      <c r="A9" s="229"/>
      <c r="B9" s="228"/>
      <c r="C9" s="234" t="s">
        <v>74</v>
      </c>
      <c r="D9" s="234" t="s">
        <v>75</v>
      </c>
      <c r="E9" s="234" t="s">
        <v>76</v>
      </c>
      <c r="F9" s="234" t="s">
        <v>77</v>
      </c>
      <c r="G9" s="234" t="s">
        <v>78</v>
      </c>
      <c r="H9" s="234" t="s">
        <v>79</v>
      </c>
      <c r="I9" s="234" t="s">
        <v>80</v>
      </c>
      <c r="J9" s="234" t="s">
        <v>72</v>
      </c>
      <c r="K9" s="234" t="s">
        <v>81</v>
      </c>
      <c r="L9" s="234" t="s">
        <v>21</v>
      </c>
      <c r="M9" s="233"/>
    </row>
    <row r="10" spans="1:13" ht="15.75" thickBot="1" x14ac:dyDescent="0.3">
      <c r="A10" s="229"/>
      <c r="B10" s="228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3"/>
    </row>
    <row r="11" spans="1:13" ht="15.75" thickBot="1" x14ac:dyDescent="0.3">
      <c r="A11" s="229"/>
      <c r="B11" s="228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3"/>
    </row>
    <row r="12" spans="1:13" ht="15.75" thickBot="1" x14ac:dyDescent="0.3">
      <c r="A12" s="259" t="s">
        <v>82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1"/>
    </row>
    <row r="13" spans="1:13" x14ac:dyDescent="0.25">
      <c r="A13" s="262" t="s">
        <v>145</v>
      </c>
      <c r="B13" s="106" t="s">
        <v>140</v>
      </c>
      <c r="C13" s="115">
        <v>7021</v>
      </c>
      <c r="D13" s="115">
        <v>1299</v>
      </c>
      <c r="E13" s="116">
        <v>718</v>
      </c>
      <c r="F13" s="116"/>
      <c r="G13" s="117"/>
      <c r="H13" s="117"/>
      <c r="I13" s="117"/>
      <c r="J13" s="118"/>
      <c r="K13" s="118"/>
      <c r="L13" s="118"/>
      <c r="M13" s="107">
        <f>SUM(C13:L13)</f>
        <v>9038</v>
      </c>
    </row>
    <row r="14" spans="1:13" x14ac:dyDescent="0.25">
      <c r="A14" s="262"/>
      <c r="B14" s="16"/>
      <c r="C14" s="115"/>
      <c r="D14" s="118"/>
      <c r="E14" s="119"/>
      <c r="F14" s="116"/>
      <c r="G14" s="117"/>
      <c r="H14" s="116"/>
      <c r="I14" s="119"/>
      <c r="J14" s="118"/>
      <c r="K14" s="118"/>
      <c r="L14" s="118"/>
      <c r="M14" s="15"/>
    </row>
    <row r="15" spans="1:13" x14ac:dyDescent="0.25">
      <c r="A15" s="263"/>
      <c r="B15" s="17" t="s">
        <v>157</v>
      </c>
      <c r="C15" s="120">
        <f>+C13+50</f>
        <v>7071</v>
      </c>
      <c r="D15" s="120">
        <f>+D13+10</f>
        <v>1309</v>
      </c>
      <c r="E15" s="121">
        <v>718</v>
      </c>
      <c r="F15" s="122"/>
      <c r="G15" s="123"/>
      <c r="H15" s="122"/>
      <c r="I15" s="121"/>
      <c r="J15" s="120"/>
      <c r="K15" s="120"/>
      <c r="L15" s="120"/>
      <c r="M15" s="18">
        <f>SUM(C15:L15)</f>
        <v>9098</v>
      </c>
    </row>
    <row r="16" spans="1:13" x14ac:dyDescent="0.25">
      <c r="A16" s="264" t="s">
        <v>146</v>
      </c>
      <c r="B16" s="106" t="s">
        <v>140</v>
      </c>
      <c r="C16" s="115">
        <v>7817</v>
      </c>
      <c r="D16" s="115">
        <v>1411</v>
      </c>
      <c r="E16" s="116">
        <v>995</v>
      </c>
      <c r="F16" s="116"/>
      <c r="G16" s="117"/>
      <c r="H16" s="117"/>
      <c r="I16" s="117"/>
      <c r="J16" s="118"/>
      <c r="K16" s="118"/>
      <c r="L16" s="118"/>
      <c r="M16" s="107">
        <f>SUM(C16:L16)</f>
        <v>10223</v>
      </c>
    </row>
    <row r="17" spans="1:13" x14ac:dyDescent="0.25">
      <c r="A17" s="262"/>
      <c r="B17" s="16"/>
      <c r="C17" s="115"/>
      <c r="D17" s="118"/>
      <c r="E17" s="119"/>
      <c r="F17" s="116"/>
      <c r="G17" s="117"/>
      <c r="H17" s="116"/>
      <c r="I17" s="119"/>
      <c r="J17" s="118"/>
      <c r="K17" s="118"/>
      <c r="L17" s="118"/>
      <c r="M17" s="15"/>
    </row>
    <row r="18" spans="1:13" x14ac:dyDescent="0.25">
      <c r="A18" s="263"/>
      <c r="B18" s="17" t="s">
        <v>157</v>
      </c>
      <c r="C18" s="120">
        <f>+C16+82+801</f>
        <v>8700</v>
      </c>
      <c r="D18" s="120">
        <f>+D16+16+164</f>
        <v>1591</v>
      </c>
      <c r="E18" s="121">
        <v>995</v>
      </c>
      <c r="F18" s="122"/>
      <c r="G18" s="123"/>
      <c r="H18" s="122"/>
      <c r="I18" s="121"/>
      <c r="J18" s="120"/>
      <c r="K18" s="120"/>
      <c r="L18" s="120"/>
      <c r="M18" s="18">
        <f>SUM(C18:L18)</f>
        <v>11286</v>
      </c>
    </row>
    <row r="19" spans="1:13" x14ac:dyDescent="0.25">
      <c r="A19" s="265" t="s">
        <v>147</v>
      </c>
      <c r="B19" s="106" t="s">
        <v>140</v>
      </c>
      <c r="C19" s="199">
        <v>5076</v>
      </c>
      <c r="D19" s="199">
        <v>908</v>
      </c>
      <c r="E19" s="200">
        <v>7673</v>
      </c>
      <c r="F19" s="201"/>
      <c r="G19" s="202"/>
      <c r="H19" s="201"/>
      <c r="I19" s="200"/>
      <c r="J19" s="199"/>
      <c r="K19" s="199"/>
      <c r="L19" s="199"/>
      <c r="M19" s="107">
        <f>SUM(C19:L19)</f>
        <v>13657</v>
      </c>
    </row>
    <row r="20" spans="1:13" x14ac:dyDescent="0.25">
      <c r="A20" s="266"/>
      <c r="B20" s="16"/>
      <c r="C20" s="118"/>
      <c r="D20" s="118"/>
      <c r="E20" s="119"/>
      <c r="F20" s="116"/>
      <c r="G20" s="117"/>
      <c r="H20" s="116"/>
      <c r="I20" s="119"/>
      <c r="J20" s="118"/>
      <c r="K20" s="118"/>
      <c r="L20" s="118"/>
      <c r="M20" s="15"/>
    </row>
    <row r="21" spans="1:13" x14ac:dyDescent="0.25">
      <c r="A21" s="267"/>
      <c r="B21" s="17" t="s">
        <v>157</v>
      </c>
      <c r="C21" s="120">
        <f>+C19+147</f>
        <v>5223</v>
      </c>
      <c r="D21" s="120">
        <f>+D19+29</f>
        <v>937</v>
      </c>
      <c r="E21" s="121">
        <v>7673</v>
      </c>
      <c r="F21" s="122"/>
      <c r="G21" s="123"/>
      <c r="H21" s="122"/>
      <c r="I21" s="121"/>
      <c r="J21" s="120"/>
      <c r="K21" s="120"/>
      <c r="L21" s="120"/>
      <c r="M21" s="18">
        <f>SUM(C21:L21)</f>
        <v>13833</v>
      </c>
    </row>
    <row r="22" spans="1:13" x14ac:dyDescent="0.25">
      <c r="A22" s="265" t="s">
        <v>148</v>
      </c>
      <c r="B22" s="106" t="s">
        <v>140</v>
      </c>
      <c r="C22" s="199">
        <v>4775</v>
      </c>
      <c r="D22" s="199">
        <v>861</v>
      </c>
      <c r="E22" s="200">
        <v>1587</v>
      </c>
      <c r="F22" s="201"/>
      <c r="G22" s="202"/>
      <c r="H22" s="201"/>
      <c r="I22" s="200"/>
      <c r="J22" s="199"/>
      <c r="K22" s="199"/>
      <c r="L22" s="199"/>
      <c r="M22" s="107">
        <f>SUM(C22:L22)</f>
        <v>7223</v>
      </c>
    </row>
    <row r="23" spans="1:13" x14ac:dyDescent="0.25">
      <c r="A23" s="266"/>
      <c r="B23" s="16"/>
      <c r="C23" s="118"/>
      <c r="D23" s="118"/>
      <c r="E23" s="119"/>
      <c r="F23" s="116"/>
      <c r="G23" s="117"/>
      <c r="H23" s="116"/>
      <c r="I23" s="119"/>
      <c r="J23" s="118"/>
      <c r="K23" s="118"/>
      <c r="L23" s="118"/>
      <c r="M23" s="15"/>
    </row>
    <row r="24" spans="1:13" x14ac:dyDescent="0.25">
      <c r="A24" s="267"/>
      <c r="B24" s="17" t="s">
        <v>157</v>
      </c>
      <c r="C24" s="120">
        <f>+C22+222</f>
        <v>4997</v>
      </c>
      <c r="D24" s="120">
        <f>+D22+43</f>
        <v>904</v>
      </c>
      <c r="E24" s="121">
        <v>1587</v>
      </c>
      <c r="F24" s="122"/>
      <c r="G24" s="123"/>
      <c r="H24" s="122"/>
      <c r="I24" s="121"/>
      <c r="J24" s="120"/>
      <c r="K24" s="120"/>
      <c r="L24" s="120"/>
      <c r="M24" s="18">
        <f>SUM(C24:L24)</f>
        <v>7488</v>
      </c>
    </row>
    <row r="25" spans="1:13" x14ac:dyDescent="0.25">
      <c r="A25" s="266" t="s">
        <v>149</v>
      </c>
      <c r="B25" s="106" t="s">
        <v>140</v>
      </c>
      <c r="C25" s="118">
        <v>2231</v>
      </c>
      <c r="D25" s="118">
        <v>411</v>
      </c>
      <c r="E25" s="119">
        <v>7587</v>
      </c>
      <c r="F25" s="116"/>
      <c r="G25" s="117"/>
      <c r="H25" s="116"/>
      <c r="I25" s="119"/>
      <c r="J25" s="118"/>
      <c r="K25" s="118"/>
      <c r="L25" s="118"/>
      <c r="M25" s="107">
        <f>SUM(C25:L25)</f>
        <v>10229</v>
      </c>
    </row>
    <row r="26" spans="1:13" x14ac:dyDescent="0.25">
      <c r="A26" s="266"/>
      <c r="B26" s="16"/>
      <c r="C26" s="118"/>
      <c r="D26" s="118"/>
      <c r="E26" s="119"/>
      <c r="F26" s="116"/>
      <c r="G26" s="117"/>
      <c r="H26" s="116"/>
      <c r="I26" s="119"/>
      <c r="J26" s="118"/>
      <c r="K26" s="118"/>
      <c r="L26" s="118"/>
      <c r="M26" s="15"/>
    </row>
    <row r="27" spans="1:13" x14ac:dyDescent="0.25">
      <c r="A27" s="266"/>
      <c r="B27" s="17" t="s">
        <v>157</v>
      </c>
      <c r="C27" s="118">
        <f>+C25+35+7</f>
        <v>2273</v>
      </c>
      <c r="D27" s="118">
        <f>+D25+7+1</f>
        <v>419</v>
      </c>
      <c r="E27" s="119">
        <v>7587</v>
      </c>
      <c r="F27" s="116"/>
      <c r="G27" s="117"/>
      <c r="H27" s="116"/>
      <c r="I27" s="119"/>
      <c r="J27" s="118"/>
      <c r="K27" s="118"/>
      <c r="L27" s="118"/>
      <c r="M27" s="18">
        <f>SUM(C27:L27)</f>
        <v>10279</v>
      </c>
    </row>
    <row r="28" spans="1:13" ht="15.75" x14ac:dyDescent="0.25">
      <c r="A28" s="237" t="s">
        <v>5</v>
      </c>
      <c r="B28" s="196" t="s">
        <v>140</v>
      </c>
      <c r="C28" s="79">
        <f>SUM(C13+C16)+C19+C22+C25</f>
        <v>26920</v>
      </c>
      <c r="D28" s="79">
        <f>SUM(D13+D16)+D19+D25+D22</f>
        <v>4890</v>
      </c>
      <c r="E28" s="79">
        <f>SUM(E13+E16)+E19+E22+E25</f>
        <v>18560</v>
      </c>
      <c r="F28" s="79">
        <f t="shared" ref="D28:L28" si="0">SUM(F13+F16)</f>
        <v>0</v>
      </c>
      <c r="G28" s="79">
        <f t="shared" si="0"/>
        <v>0</v>
      </c>
      <c r="H28" s="79">
        <f t="shared" si="0"/>
        <v>0</v>
      </c>
      <c r="I28" s="79">
        <f t="shared" si="0"/>
        <v>0</v>
      </c>
      <c r="J28" s="79">
        <f t="shared" si="0"/>
        <v>0</v>
      </c>
      <c r="K28" s="79">
        <f t="shared" si="0"/>
        <v>0</v>
      </c>
      <c r="L28" s="79">
        <f t="shared" si="0"/>
        <v>0</v>
      </c>
      <c r="M28" s="79">
        <f>SUM(C28:L28)</f>
        <v>50370</v>
      </c>
    </row>
    <row r="29" spans="1:13" ht="15.75" x14ac:dyDescent="0.25">
      <c r="A29" s="238"/>
      <c r="B29" s="197"/>
      <c r="C29" s="79"/>
      <c r="D29" s="79"/>
      <c r="E29" s="81"/>
      <c r="F29" s="81"/>
      <c r="G29" s="81"/>
      <c r="H29" s="81"/>
      <c r="I29" s="81"/>
      <c r="J29" s="79"/>
      <c r="K29" s="79"/>
      <c r="L29" s="79"/>
      <c r="M29" s="80"/>
    </row>
    <row r="30" spans="1:13" ht="15.75" x14ac:dyDescent="0.25">
      <c r="A30" s="239"/>
      <c r="B30" s="198" t="s">
        <v>157</v>
      </c>
      <c r="C30" s="82">
        <f>+C15+C18+C21+C24+C27</f>
        <v>28264</v>
      </c>
      <c r="D30" s="82">
        <f t="shared" ref="D30:L30" si="1">+D15+D18+D21+D24+D27</f>
        <v>5160</v>
      </c>
      <c r="E30" s="82">
        <f t="shared" si="1"/>
        <v>18560</v>
      </c>
      <c r="F30" s="82">
        <f t="shared" si="1"/>
        <v>0</v>
      </c>
      <c r="G30" s="82">
        <f t="shared" si="1"/>
        <v>0</v>
      </c>
      <c r="H30" s="82">
        <f t="shared" si="1"/>
        <v>0</v>
      </c>
      <c r="I30" s="82">
        <f t="shared" si="1"/>
        <v>0</v>
      </c>
      <c r="J30" s="82">
        <f t="shared" si="1"/>
        <v>0</v>
      </c>
      <c r="K30" s="82">
        <f t="shared" si="1"/>
        <v>0</v>
      </c>
      <c r="L30" s="82">
        <f t="shared" si="1"/>
        <v>0</v>
      </c>
      <c r="M30" s="80">
        <f>SUM(C30:L30)</f>
        <v>51984</v>
      </c>
    </row>
    <row r="33" spans="1:13" s="6" customFormat="1" x14ac:dyDescent="0.25">
      <c r="A33" s="2" t="s">
        <v>158</v>
      </c>
      <c r="B33" s="7"/>
      <c r="C33" s="173"/>
      <c r="D33" s="173"/>
    </row>
    <row r="34" spans="1:13" s="6" customFormat="1" x14ac:dyDescent="0.25">
      <c r="A34" s="7"/>
      <c r="B34" s="7"/>
      <c r="C34" s="173"/>
      <c r="D34" s="173"/>
    </row>
    <row r="35" spans="1:13" s="6" customFormat="1" x14ac:dyDescent="0.25">
      <c r="A35" s="7"/>
      <c r="B35" s="7"/>
      <c r="C35" s="173"/>
      <c r="D35" s="173"/>
    </row>
    <row r="36" spans="1:13" s="6" customFormat="1" x14ac:dyDescent="0.25">
      <c r="A36" s="7"/>
      <c r="B36" s="7"/>
      <c r="C36" s="7"/>
      <c r="D36" s="173"/>
      <c r="E36" s="256" t="s">
        <v>56</v>
      </c>
      <c r="F36" s="256"/>
      <c r="I36" s="255" t="s">
        <v>51</v>
      </c>
      <c r="J36" s="255"/>
    </row>
    <row r="37" spans="1:13" s="6" customFormat="1" x14ac:dyDescent="0.25">
      <c r="A37" s="7"/>
      <c r="B37" s="7"/>
      <c r="C37" s="7"/>
      <c r="D37" s="173"/>
      <c r="E37" s="256" t="s">
        <v>57</v>
      </c>
      <c r="F37" s="256"/>
      <c r="I37" s="255" t="s">
        <v>52</v>
      </c>
      <c r="J37" s="255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</sheetData>
  <mergeCells count="29">
    <mergeCell ref="I9:I11"/>
    <mergeCell ref="I36:J36"/>
    <mergeCell ref="E37:F37"/>
    <mergeCell ref="I37:J37"/>
    <mergeCell ref="A12:M12"/>
    <mergeCell ref="A13:A15"/>
    <mergeCell ref="A16:A18"/>
    <mergeCell ref="A19:A21"/>
    <mergeCell ref="A22:A24"/>
    <mergeCell ref="A25:A27"/>
    <mergeCell ref="A28:A30"/>
    <mergeCell ref="E36:F36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H9:H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1"/>
  <sheetViews>
    <sheetView topLeftCell="A37" workbookViewId="0">
      <selection activeCell="G22" sqref="G22"/>
    </sheetView>
  </sheetViews>
  <sheetFormatPr defaultRowHeight="15" x14ac:dyDescent="0.25"/>
  <cols>
    <col min="1" max="1" width="27.140625" style="2" customWidth="1"/>
    <col min="2" max="2" width="26.85546875" style="2" customWidth="1"/>
    <col min="3" max="3" width="11" style="2" customWidth="1"/>
    <col min="4" max="4" width="10.7109375" style="2" customWidth="1"/>
    <col min="6" max="6" width="10" bestFit="1" customWidth="1"/>
  </cols>
  <sheetData>
    <row r="1" spans="1:13" s="83" customFormat="1" ht="30" customHeight="1" x14ac:dyDescent="0.25">
      <c r="A1" s="246" t="s">
        <v>159</v>
      </c>
      <c r="B1" s="246"/>
      <c r="C1" s="246"/>
      <c r="D1" s="246"/>
      <c r="E1" s="212"/>
      <c r="F1" s="212"/>
      <c r="G1" s="212"/>
      <c r="H1" s="212"/>
      <c r="I1" s="212"/>
      <c r="J1" s="212"/>
      <c r="K1" s="212"/>
      <c r="L1" s="212"/>
      <c r="M1" s="212"/>
    </row>
    <row r="2" spans="1:13" x14ac:dyDescent="0.25">
      <c r="A2" s="68" t="s">
        <v>115</v>
      </c>
      <c r="B2" s="68"/>
      <c r="C2" s="68"/>
      <c r="D2" s="68"/>
      <c r="E2" s="69"/>
      <c r="F2" s="69"/>
      <c r="G2" s="69"/>
      <c r="H2" s="69"/>
      <c r="I2" s="69"/>
      <c r="J2" s="68"/>
      <c r="K2" s="68"/>
      <c r="L2" s="68"/>
      <c r="M2" s="68"/>
    </row>
    <row r="3" spans="1:13" x14ac:dyDescent="0.25">
      <c r="C3" s="20"/>
      <c r="D3" s="20"/>
    </row>
    <row r="4" spans="1:13" ht="30" customHeight="1" x14ac:dyDescent="0.25">
      <c r="A4" s="214" t="s">
        <v>144</v>
      </c>
      <c r="B4" s="214"/>
      <c r="C4" s="214"/>
      <c r="D4" s="214"/>
    </row>
    <row r="5" spans="1:13" x14ac:dyDescent="0.25">
      <c r="A5" s="20"/>
      <c r="B5" s="20"/>
      <c r="C5" s="20"/>
      <c r="D5" s="20"/>
    </row>
    <row r="6" spans="1:13" ht="15.75" thickBot="1" x14ac:dyDescent="0.3">
      <c r="A6" s="20"/>
      <c r="B6" s="20"/>
      <c r="C6" s="20"/>
      <c r="D6" s="90" t="s">
        <v>9</v>
      </c>
    </row>
    <row r="7" spans="1:13" ht="39" thickBot="1" x14ac:dyDescent="0.3">
      <c r="A7" s="109" t="s">
        <v>10</v>
      </c>
      <c r="B7" s="109" t="s">
        <v>18</v>
      </c>
      <c r="C7" s="109" t="s">
        <v>122</v>
      </c>
      <c r="D7" s="109" t="s">
        <v>127</v>
      </c>
    </row>
    <row r="8" spans="1:13" x14ac:dyDescent="0.25">
      <c r="A8" s="273" t="s">
        <v>20</v>
      </c>
      <c r="B8" s="274"/>
      <c r="C8" s="108">
        <f>SUM(C9:C15)</f>
        <v>1076</v>
      </c>
      <c r="D8" s="108">
        <f>SUM(D9:D17)</f>
        <v>1176</v>
      </c>
    </row>
    <row r="9" spans="1:13" ht="25.5" x14ac:dyDescent="0.25">
      <c r="A9" s="84"/>
      <c r="B9" s="85" t="s">
        <v>97</v>
      </c>
      <c r="C9" s="22">
        <v>50</v>
      </c>
      <c r="D9" s="22">
        <v>50</v>
      </c>
    </row>
    <row r="10" spans="1:13" x14ac:dyDescent="0.25">
      <c r="A10" s="167"/>
      <c r="B10" s="85" t="s">
        <v>98</v>
      </c>
      <c r="C10" s="22">
        <v>71</v>
      </c>
      <c r="D10" s="22">
        <v>71</v>
      </c>
    </row>
    <row r="11" spans="1:13" ht="25.5" x14ac:dyDescent="0.25">
      <c r="A11" s="167"/>
      <c r="B11" s="88" t="s">
        <v>152</v>
      </c>
      <c r="C11" s="22">
        <v>24</v>
      </c>
      <c r="D11" s="22">
        <v>24</v>
      </c>
    </row>
    <row r="12" spans="1:13" x14ac:dyDescent="0.25">
      <c r="A12" s="167"/>
      <c r="B12" s="88" t="s">
        <v>100</v>
      </c>
      <c r="C12" s="22">
        <v>478</v>
      </c>
      <c r="D12" s="22">
        <v>478</v>
      </c>
    </row>
    <row r="13" spans="1:13" ht="25.5" x14ac:dyDescent="0.25">
      <c r="A13" s="167"/>
      <c r="B13" s="85" t="s">
        <v>99</v>
      </c>
      <c r="C13" s="22">
        <v>353</v>
      </c>
      <c r="D13" s="22">
        <v>353</v>
      </c>
    </row>
    <row r="14" spans="1:13" x14ac:dyDescent="0.25">
      <c r="A14" s="167"/>
      <c r="B14" s="85" t="s">
        <v>151</v>
      </c>
      <c r="C14" s="22">
        <v>50</v>
      </c>
      <c r="D14" s="22">
        <v>50</v>
      </c>
    </row>
    <row r="15" spans="1:13" ht="25.5" x14ac:dyDescent="0.25">
      <c r="A15" s="167"/>
      <c r="B15" s="85" t="s">
        <v>153</v>
      </c>
      <c r="C15" s="22">
        <v>50</v>
      </c>
      <c r="D15" s="22">
        <v>50</v>
      </c>
    </row>
    <row r="16" spans="1:13" ht="25.5" x14ac:dyDescent="0.25">
      <c r="A16" s="167"/>
      <c r="B16" s="85" t="s">
        <v>170</v>
      </c>
      <c r="C16" s="22"/>
      <c r="D16" s="22">
        <v>50</v>
      </c>
    </row>
    <row r="17" spans="1:6" x14ac:dyDescent="0.25">
      <c r="A17" s="167"/>
      <c r="B17" s="85" t="s">
        <v>171</v>
      </c>
      <c r="C17" s="22"/>
      <c r="D17" s="22">
        <v>50</v>
      </c>
    </row>
    <row r="18" spans="1:6" x14ac:dyDescent="0.25">
      <c r="A18" s="89"/>
      <c r="B18" s="86"/>
      <c r="C18" s="87"/>
      <c r="D18" s="86"/>
    </row>
    <row r="19" spans="1:6" x14ac:dyDescent="0.25">
      <c r="A19" s="272" t="s">
        <v>101</v>
      </c>
      <c r="B19" s="272"/>
      <c r="C19" s="32">
        <f>SUM(C20:C21)</f>
        <v>816</v>
      </c>
      <c r="D19" s="23">
        <f>SUM(D20:D21)</f>
        <v>816</v>
      </c>
    </row>
    <row r="20" spans="1:6" x14ac:dyDescent="0.25">
      <c r="A20" s="270"/>
      <c r="B20" s="88" t="s">
        <v>102</v>
      </c>
      <c r="C20" s="22">
        <v>660</v>
      </c>
      <c r="D20" s="22">
        <v>660</v>
      </c>
    </row>
    <row r="21" spans="1:6" x14ac:dyDescent="0.25">
      <c r="A21" s="271"/>
      <c r="B21" s="88" t="s">
        <v>103</v>
      </c>
      <c r="C21" s="22">
        <v>156</v>
      </c>
      <c r="D21" s="22">
        <v>156</v>
      </c>
    </row>
    <row r="22" spans="1:6" x14ac:dyDescent="0.25">
      <c r="A22" s="111"/>
      <c r="B22" s="110"/>
      <c r="C22" s="110"/>
      <c r="D22" s="110"/>
    </row>
    <row r="23" spans="1:6" x14ac:dyDescent="0.25">
      <c r="A23" s="272" t="s">
        <v>104</v>
      </c>
      <c r="B23" s="272"/>
      <c r="C23" s="21">
        <f>SUM(C24:C24)</f>
        <v>1960</v>
      </c>
      <c r="D23" s="21">
        <f>SUM(D24:D24)</f>
        <v>1960</v>
      </c>
    </row>
    <row r="24" spans="1:6" x14ac:dyDescent="0.25">
      <c r="A24" s="129"/>
      <c r="B24" s="88" t="s">
        <v>105</v>
      </c>
      <c r="C24" s="22">
        <v>1960</v>
      </c>
      <c r="D24" s="22">
        <v>1960</v>
      </c>
    </row>
    <row r="25" spans="1:6" x14ac:dyDescent="0.25">
      <c r="A25" s="168"/>
      <c r="B25" s="110"/>
      <c r="C25" s="112"/>
      <c r="D25" s="112"/>
    </row>
    <row r="26" spans="1:6" x14ac:dyDescent="0.25">
      <c r="A26" s="272" t="s">
        <v>106</v>
      </c>
      <c r="B26" s="272"/>
      <c r="C26" s="21">
        <f>SUM(C27:C27)</f>
        <v>280</v>
      </c>
      <c r="D26" s="21">
        <f>SUM(D27:D27)</f>
        <v>280</v>
      </c>
    </row>
    <row r="27" spans="1:6" x14ac:dyDescent="0.25">
      <c r="A27" s="130"/>
      <c r="B27" s="88" t="s">
        <v>107</v>
      </c>
      <c r="C27" s="22">
        <v>280</v>
      </c>
      <c r="D27" s="22">
        <v>280</v>
      </c>
    </row>
    <row r="28" spans="1:6" x14ac:dyDescent="0.25">
      <c r="A28" s="111"/>
      <c r="B28" s="111"/>
      <c r="C28" s="169"/>
      <c r="D28" s="169"/>
    </row>
    <row r="29" spans="1:6" x14ac:dyDescent="0.25">
      <c r="A29" s="272" t="s">
        <v>108</v>
      </c>
      <c r="B29" s="272"/>
      <c r="C29" s="21">
        <f>SUM(C30:C34)</f>
        <v>6399</v>
      </c>
      <c r="D29" s="21">
        <f>SUM(D30:D35)</f>
        <v>6723</v>
      </c>
    </row>
    <row r="30" spans="1:6" x14ac:dyDescent="0.25">
      <c r="A30" s="130"/>
      <c r="B30" s="88" t="s">
        <v>109</v>
      </c>
      <c r="C30" s="22">
        <f>1900+1705</f>
        <v>3605</v>
      </c>
      <c r="D30" s="22">
        <v>3605</v>
      </c>
    </row>
    <row r="31" spans="1:6" ht="25.5" x14ac:dyDescent="0.25">
      <c r="A31" s="111"/>
      <c r="B31" s="88" t="s">
        <v>110</v>
      </c>
      <c r="C31" s="22">
        <v>274</v>
      </c>
      <c r="D31" s="22">
        <v>274</v>
      </c>
    </row>
    <row r="32" spans="1:6" ht="25.5" x14ac:dyDescent="0.25">
      <c r="A32" s="111"/>
      <c r="B32" s="88" t="s">
        <v>111</v>
      </c>
      <c r="C32" s="22">
        <v>1160</v>
      </c>
      <c r="D32" s="22">
        <v>1160</v>
      </c>
      <c r="F32" s="299"/>
    </row>
    <row r="33" spans="1:4" x14ac:dyDescent="0.25">
      <c r="A33" s="111"/>
      <c r="B33" s="88" t="s">
        <v>112</v>
      </c>
      <c r="C33" s="22">
        <v>910</v>
      </c>
      <c r="D33" s="22">
        <v>910</v>
      </c>
    </row>
    <row r="34" spans="1:4" x14ac:dyDescent="0.25">
      <c r="A34" s="111"/>
      <c r="B34" s="88" t="s">
        <v>150</v>
      </c>
      <c r="C34" s="22">
        <v>450</v>
      </c>
      <c r="D34" s="22">
        <v>450</v>
      </c>
    </row>
    <row r="35" spans="1:4" x14ac:dyDescent="0.25">
      <c r="A35" s="111"/>
      <c r="B35" s="88" t="s">
        <v>172</v>
      </c>
      <c r="C35" s="22"/>
      <c r="D35" s="22">
        <v>324</v>
      </c>
    </row>
    <row r="36" spans="1:4" x14ac:dyDescent="0.25">
      <c r="A36" s="111"/>
      <c r="B36" s="111"/>
      <c r="C36" s="169"/>
      <c r="D36" s="169"/>
    </row>
    <row r="37" spans="1:4" x14ac:dyDescent="0.25">
      <c r="A37" s="272" t="s">
        <v>113</v>
      </c>
      <c r="B37" s="272"/>
      <c r="C37" s="21">
        <f>SUM(C38:C38)</f>
        <v>3500</v>
      </c>
      <c r="D37" s="21">
        <f>SUM(D38:D38)</f>
        <v>4000</v>
      </c>
    </row>
    <row r="38" spans="1:4" ht="25.5" x14ac:dyDescent="0.25">
      <c r="A38" s="130"/>
      <c r="B38" s="317" t="s">
        <v>114</v>
      </c>
      <c r="C38" s="318">
        <v>3500</v>
      </c>
      <c r="D38" s="318">
        <f>+C38+500</f>
        <v>4000</v>
      </c>
    </row>
    <row r="39" spans="1:4" x14ac:dyDescent="0.25">
      <c r="A39" s="272" t="s">
        <v>173</v>
      </c>
      <c r="B39" s="272"/>
      <c r="C39" s="22"/>
      <c r="D39" s="21">
        <f>+D40</f>
        <v>6123</v>
      </c>
    </row>
    <row r="40" spans="1:4" x14ac:dyDescent="0.25">
      <c r="A40" s="168"/>
      <c r="B40" s="319" t="s">
        <v>174</v>
      </c>
      <c r="C40" s="318"/>
      <c r="D40" s="318">
        <v>6123</v>
      </c>
    </row>
    <row r="41" spans="1:4" ht="18" customHeight="1" x14ac:dyDescent="0.25">
      <c r="A41" s="272" t="s">
        <v>175</v>
      </c>
      <c r="B41" s="272"/>
      <c r="C41" s="21"/>
      <c r="D41" s="21">
        <f>+D42</f>
        <v>18724</v>
      </c>
    </row>
    <row r="42" spans="1:4" ht="25.5" x14ac:dyDescent="0.25">
      <c r="A42" s="168"/>
      <c r="B42" s="85" t="s">
        <v>176</v>
      </c>
      <c r="C42" s="22"/>
      <c r="D42" s="22">
        <v>18724</v>
      </c>
    </row>
    <row r="43" spans="1:4" ht="15.75" thickBot="1" x14ac:dyDescent="0.3">
      <c r="A43" s="170"/>
      <c r="B43" s="113"/>
      <c r="C43" s="113"/>
      <c r="D43" s="113"/>
    </row>
    <row r="44" spans="1:4" ht="16.5" thickBot="1" x14ac:dyDescent="0.3">
      <c r="A44" s="268" t="s">
        <v>5</v>
      </c>
      <c r="B44" s="269"/>
      <c r="C44" s="114">
        <f>SUM(C8+C19+C23+C29+C37+C26)</f>
        <v>14031</v>
      </c>
      <c r="D44" s="114">
        <f>+D8+D19+D23+D26+D29+D37+D39+D41</f>
        <v>39802</v>
      </c>
    </row>
    <row r="47" spans="1:4" s="6" customFormat="1" x14ac:dyDescent="0.25">
      <c r="A47" s="2" t="s">
        <v>158</v>
      </c>
      <c r="B47" s="7"/>
      <c r="C47" s="173"/>
      <c r="D47" s="173"/>
    </row>
    <row r="48" spans="1:4" s="6" customFormat="1" x14ac:dyDescent="0.25">
      <c r="A48" s="7"/>
      <c r="B48" s="7"/>
      <c r="C48" s="173"/>
      <c r="D48" s="173"/>
    </row>
    <row r="49" spans="1:4" s="6" customFormat="1" x14ac:dyDescent="0.25">
      <c r="A49" s="7"/>
      <c r="B49" s="7"/>
      <c r="C49" s="173"/>
      <c r="D49" s="173"/>
    </row>
    <row r="50" spans="1:4" s="6" customFormat="1" x14ac:dyDescent="0.25">
      <c r="A50" s="7"/>
      <c r="B50" s="176" t="s">
        <v>120</v>
      </c>
      <c r="C50" s="217" t="s">
        <v>51</v>
      </c>
      <c r="D50" s="217"/>
    </row>
    <row r="51" spans="1:4" s="6" customFormat="1" x14ac:dyDescent="0.25">
      <c r="A51" s="7"/>
      <c r="B51" s="176" t="s">
        <v>117</v>
      </c>
      <c r="C51" s="217" t="s">
        <v>52</v>
      </c>
      <c r="D51" s="217"/>
    </row>
  </sheetData>
  <mergeCells count="14">
    <mergeCell ref="C50:D50"/>
    <mergeCell ref="C51:D51"/>
    <mergeCell ref="A44:B44"/>
    <mergeCell ref="A1:D1"/>
    <mergeCell ref="A4:D4"/>
    <mergeCell ref="A20:A21"/>
    <mergeCell ref="A26:B26"/>
    <mergeCell ref="A37:B37"/>
    <mergeCell ref="A8:B8"/>
    <mergeCell ref="A19:B19"/>
    <mergeCell ref="A23:B23"/>
    <mergeCell ref="A29:B29"/>
    <mergeCell ref="A39:B39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1"/>
  <sheetViews>
    <sheetView workbookViewId="0">
      <selection activeCell="A3" sqref="A3"/>
    </sheetView>
  </sheetViews>
  <sheetFormatPr defaultRowHeight="15" x14ac:dyDescent="0.25"/>
  <cols>
    <col min="1" max="2" width="3.28515625" style="2" customWidth="1"/>
    <col min="3" max="3" width="13.42578125" style="2" customWidth="1"/>
    <col min="4" max="4" width="34.85546875" style="2" customWidth="1"/>
    <col min="5" max="5" width="13.7109375" style="2" customWidth="1"/>
    <col min="6" max="6" width="13.5703125" style="2" customWidth="1"/>
  </cols>
  <sheetData>
    <row r="1" spans="1:6" s="83" customFormat="1" ht="30" customHeight="1" x14ac:dyDescent="0.25">
      <c r="A1" s="246" t="s">
        <v>159</v>
      </c>
      <c r="B1" s="246"/>
      <c r="C1" s="246"/>
      <c r="D1" s="246"/>
      <c r="E1" s="246"/>
      <c r="F1" s="246"/>
    </row>
    <row r="2" spans="1:6" x14ac:dyDescent="0.25">
      <c r="A2" s="284" t="s">
        <v>235</v>
      </c>
      <c r="B2" s="284"/>
      <c r="C2" s="284"/>
    </row>
    <row r="4" spans="1:6" ht="15.75" x14ac:dyDescent="0.25">
      <c r="A4" s="214" t="s">
        <v>154</v>
      </c>
      <c r="B4" s="214"/>
      <c r="C4" s="214"/>
      <c r="D4" s="214"/>
      <c r="E4" s="214"/>
      <c r="F4" s="214"/>
    </row>
    <row r="5" spans="1:6" x14ac:dyDescent="0.25">
      <c r="A5" s="20"/>
      <c r="B5" s="20"/>
    </row>
    <row r="6" spans="1:6" ht="15.75" thickBot="1" x14ac:dyDescent="0.3">
      <c r="F6" s="92" t="s">
        <v>9</v>
      </c>
    </row>
    <row r="7" spans="1:6" ht="39" thickBot="1" x14ac:dyDescent="0.3">
      <c r="A7" s="285" t="s">
        <v>10</v>
      </c>
      <c r="B7" s="285"/>
      <c r="C7" s="285"/>
      <c r="D7" s="91" t="s">
        <v>0</v>
      </c>
      <c r="E7" s="181" t="s">
        <v>122</v>
      </c>
      <c r="F7" s="181" t="s">
        <v>127</v>
      </c>
    </row>
    <row r="8" spans="1:6" ht="15.75" thickBot="1" x14ac:dyDescent="0.3">
      <c r="A8" s="282" t="s">
        <v>116</v>
      </c>
      <c r="B8" s="283"/>
      <c r="C8" s="283"/>
      <c r="D8" s="283"/>
      <c r="E8" s="171">
        <f>SUM(E9:E21)</f>
        <v>9060</v>
      </c>
      <c r="F8" s="171">
        <f>SUM(F9:F21)</f>
        <v>273063</v>
      </c>
    </row>
    <row r="9" spans="1:6" x14ac:dyDescent="0.25">
      <c r="A9" s="275"/>
      <c r="B9" s="275"/>
      <c r="C9" s="276"/>
      <c r="D9" s="125" t="s">
        <v>155</v>
      </c>
      <c r="E9" s="27">
        <v>5560</v>
      </c>
      <c r="F9" s="27">
        <v>5560</v>
      </c>
    </row>
    <row r="10" spans="1:6" x14ac:dyDescent="0.25">
      <c r="A10" s="277"/>
      <c r="B10" s="277"/>
      <c r="C10" s="278"/>
      <c r="D10" s="126" t="s">
        <v>185</v>
      </c>
      <c r="E10" s="24">
        <v>2500</v>
      </c>
      <c r="F10" s="24">
        <v>2500</v>
      </c>
    </row>
    <row r="11" spans="1:6" x14ac:dyDescent="0.25">
      <c r="A11" s="205"/>
      <c r="B11" s="205"/>
      <c r="C11" s="205"/>
      <c r="D11" s="302" t="s">
        <v>188</v>
      </c>
      <c r="E11" s="24"/>
      <c r="F11" s="24">
        <v>147542</v>
      </c>
    </row>
    <row r="12" spans="1:6" x14ac:dyDescent="0.25">
      <c r="A12" s="205"/>
      <c r="B12" s="205"/>
      <c r="C12" s="205"/>
      <c r="D12" s="302" t="s">
        <v>189</v>
      </c>
      <c r="E12" s="24"/>
      <c r="F12" s="24">
        <v>5000</v>
      </c>
    </row>
    <row r="13" spans="1:6" x14ac:dyDescent="0.25">
      <c r="A13" s="205"/>
      <c r="B13" s="205"/>
      <c r="C13" s="205"/>
      <c r="D13" s="302" t="s">
        <v>190</v>
      </c>
      <c r="E13" s="24"/>
      <c r="F13" s="24">
        <v>3500</v>
      </c>
    </row>
    <row r="14" spans="1:6" x14ac:dyDescent="0.25">
      <c r="A14" s="205"/>
      <c r="B14" s="205"/>
      <c r="C14" s="205"/>
      <c r="D14" s="302" t="s">
        <v>191</v>
      </c>
      <c r="E14" s="24"/>
      <c r="F14" s="24">
        <v>9652</v>
      </c>
    </row>
    <row r="15" spans="1:6" x14ac:dyDescent="0.25">
      <c r="A15" s="205"/>
      <c r="B15" s="205"/>
      <c r="C15" s="205"/>
      <c r="D15" s="302" t="s">
        <v>192</v>
      </c>
      <c r="E15" s="24">
        <v>1000</v>
      </c>
      <c r="F15" s="24">
        <f>31870+1000</f>
        <v>32870</v>
      </c>
    </row>
    <row r="16" spans="1:6" x14ac:dyDescent="0.25">
      <c r="A16" s="205"/>
      <c r="B16" s="205"/>
      <c r="C16" s="205"/>
      <c r="D16" s="302" t="s">
        <v>193</v>
      </c>
      <c r="E16" s="24"/>
      <c r="F16" s="24">
        <f>7239+1000</f>
        <v>8239</v>
      </c>
    </row>
    <row r="17" spans="1:6" x14ac:dyDescent="0.25">
      <c r="A17" s="205"/>
      <c r="B17" s="205"/>
      <c r="C17" s="205"/>
      <c r="D17" s="302" t="s">
        <v>194</v>
      </c>
      <c r="E17" s="24"/>
      <c r="F17" s="24">
        <v>700</v>
      </c>
    </row>
    <row r="18" spans="1:6" x14ac:dyDescent="0.25">
      <c r="A18" s="205"/>
      <c r="B18" s="205"/>
      <c r="C18" s="205"/>
      <c r="D18" s="302" t="s">
        <v>195</v>
      </c>
      <c r="E18" s="24"/>
      <c r="F18" s="24">
        <v>23000</v>
      </c>
    </row>
    <row r="19" spans="1:6" x14ac:dyDescent="0.25">
      <c r="A19" s="205"/>
      <c r="B19" s="205"/>
      <c r="C19" s="205"/>
      <c r="D19" s="302" t="s">
        <v>196</v>
      </c>
      <c r="E19" s="24"/>
      <c r="F19" s="24">
        <v>3000</v>
      </c>
    </row>
    <row r="20" spans="1:6" x14ac:dyDescent="0.25">
      <c r="A20" s="205"/>
      <c r="B20" s="205"/>
      <c r="C20" s="205"/>
      <c r="D20" s="302" t="s">
        <v>197</v>
      </c>
      <c r="E20" s="24"/>
      <c r="F20" s="24">
        <v>500</v>
      </c>
    </row>
    <row r="21" spans="1:6" ht="15.75" thickBot="1" x14ac:dyDescent="0.3">
      <c r="A21" s="205"/>
      <c r="B21" s="205"/>
      <c r="C21" s="205"/>
      <c r="D21" s="303" t="s">
        <v>198</v>
      </c>
      <c r="E21" s="304"/>
      <c r="F21" s="304">
        <v>31000</v>
      </c>
    </row>
    <row r="22" spans="1:6" ht="17.25" customHeight="1" thickBot="1" x14ac:dyDescent="0.3">
      <c r="A22" s="314" t="s">
        <v>177</v>
      </c>
      <c r="B22" s="315"/>
      <c r="C22" s="315"/>
      <c r="D22" s="316"/>
      <c r="E22" s="313"/>
      <c r="F22" s="301">
        <f>+F23+F24</f>
        <v>37348</v>
      </c>
    </row>
    <row r="23" spans="1:6" x14ac:dyDescent="0.25">
      <c r="A23" s="93"/>
      <c r="B23" s="93"/>
      <c r="C23" s="93"/>
      <c r="D23" s="305" t="s">
        <v>178</v>
      </c>
      <c r="E23" s="306"/>
      <c r="F23" s="306">
        <v>32133</v>
      </c>
    </row>
    <row r="24" spans="1:6" ht="15.75" thickBot="1" x14ac:dyDescent="0.3">
      <c r="A24" s="93"/>
      <c r="B24" s="93"/>
      <c r="C24" s="93"/>
      <c r="D24" s="307" t="s">
        <v>179</v>
      </c>
      <c r="E24" s="308"/>
      <c r="F24" s="308">
        <v>5215</v>
      </c>
    </row>
    <row r="25" spans="1:6" ht="15.75" thickBot="1" x14ac:dyDescent="0.3">
      <c r="A25" s="300" t="s">
        <v>180</v>
      </c>
      <c r="B25" s="300"/>
      <c r="C25" s="300"/>
      <c r="D25" s="300"/>
      <c r="E25" s="301">
        <f>+E26+E27</f>
        <v>2089</v>
      </c>
      <c r="F25" s="301">
        <f>+F26+F27</f>
        <v>4589</v>
      </c>
    </row>
    <row r="26" spans="1:6" x14ac:dyDescent="0.25">
      <c r="A26" s="93"/>
      <c r="B26" s="93"/>
      <c r="C26" s="93"/>
      <c r="D26" s="309" t="s">
        <v>181</v>
      </c>
      <c r="E26" s="310">
        <v>2089</v>
      </c>
      <c r="F26" s="310">
        <v>2089</v>
      </c>
    </row>
    <row r="27" spans="1:6" ht="15.75" thickBot="1" x14ac:dyDescent="0.3">
      <c r="A27" s="93"/>
      <c r="B27" s="93"/>
      <c r="C27" s="93"/>
      <c r="D27" s="311" t="s">
        <v>182</v>
      </c>
      <c r="E27" s="312"/>
      <c r="F27" s="312">
        <v>2500</v>
      </c>
    </row>
    <row r="28" spans="1:6" ht="15.75" thickBot="1" x14ac:dyDescent="0.3">
      <c r="A28" s="300" t="s">
        <v>183</v>
      </c>
      <c r="B28" s="300"/>
      <c r="C28" s="300"/>
      <c r="D28" s="300"/>
      <c r="E28" s="301"/>
      <c r="F28" s="301">
        <f>+F29</f>
        <v>2758</v>
      </c>
    </row>
    <row r="29" spans="1:6" ht="15.75" thickBot="1" x14ac:dyDescent="0.3">
      <c r="A29" s="93"/>
      <c r="B29" s="93"/>
      <c r="C29" s="93"/>
      <c r="D29" s="305" t="s">
        <v>184</v>
      </c>
      <c r="E29" s="306"/>
      <c r="F29" s="306">
        <v>2758</v>
      </c>
    </row>
    <row r="30" spans="1:6" ht="15.75" thickBot="1" x14ac:dyDescent="0.3">
      <c r="A30" s="300" t="s">
        <v>186</v>
      </c>
      <c r="B30" s="300"/>
      <c r="C30" s="300"/>
      <c r="D30" s="300"/>
      <c r="E30" s="301"/>
      <c r="F30" s="301">
        <f>+F31</f>
        <v>27440</v>
      </c>
    </row>
    <row r="31" spans="1:6" ht="15.75" thickBot="1" x14ac:dyDescent="0.3">
      <c r="A31" s="93"/>
      <c r="B31" s="93"/>
      <c r="C31" s="93"/>
      <c r="D31" s="309" t="s">
        <v>187</v>
      </c>
      <c r="E31" s="310"/>
      <c r="F31" s="310">
        <v>27440</v>
      </c>
    </row>
    <row r="32" spans="1:6" ht="16.5" thickBot="1" x14ac:dyDescent="0.3">
      <c r="A32" s="280" t="s">
        <v>5</v>
      </c>
      <c r="B32" s="281"/>
      <c r="C32" s="281"/>
      <c r="D32" s="31"/>
      <c r="E32" s="28">
        <f>+E8+E22+E25+E28+E30</f>
        <v>11149</v>
      </c>
      <c r="F32" s="29">
        <f>+F8+F22+F25+F28+F30</f>
        <v>345198</v>
      </c>
    </row>
    <row r="33" spans="1:6" x14ac:dyDescent="0.25">
      <c r="E33" s="94"/>
      <c r="F33" s="26"/>
    </row>
    <row r="34" spans="1:6" x14ac:dyDescent="0.25">
      <c r="E34" s="94"/>
      <c r="F34" s="26"/>
    </row>
    <row r="35" spans="1:6" s="6" customFormat="1" x14ac:dyDescent="0.25">
      <c r="A35" s="2" t="s">
        <v>158</v>
      </c>
      <c r="B35" s="7"/>
      <c r="C35" s="173"/>
      <c r="D35" s="173"/>
    </row>
    <row r="36" spans="1:6" s="6" customFormat="1" x14ac:dyDescent="0.25">
      <c r="A36" s="7"/>
      <c r="B36" s="7"/>
      <c r="C36" s="173"/>
      <c r="D36" s="173"/>
    </row>
    <row r="37" spans="1:6" s="6" customFormat="1" x14ac:dyDescent="0.25">
      <c r="A37" s="7"/>
      <c r="B37" s="7"/>
      <c r="C37" s="173"/>
      <c r="D37" s="173"/>
    </row>
    <row r="38" spans="1:6" s="6" customFormat="1" x14ac:dyDescent="0.25">
      <c r="A38" s="7"/>
      <c r="B38" s="7"/>
      <c r="C38" s="173"/>
      <c r="D38" s="173"/>
    </row>
    <row r="39" spans="1:6" s="6" customFormat="1" x14ac:dyDescent="0.25">
      <c r="A39" s="7"/>
      <c r="B39" s="7"/>
      <c r="C39" s="7"/>
      <c r="D39" s="7" t="s">
        <v>120</v>
      </c>
      <c r="E39" s="8" t="s">
        <v>51</v>
      </c>
    </row>
    <row r="40" spans="1:6" s="6" customFormat="1" x14ac:dyDescent="0.25">
      <c r="A40" s="7"/>
      <c r="B40" s="7"/>
      <c r="C40" s="7"/>
      <c r="D40" s="174" t="s">
        <v>117</v>
      </c>
      <c r="E40" s="8" t="s">
        <v>52</v>
      </c>
    </row>
    <row r="41" spans="1:6" x14ac:dyDescent="0.25">
      <c r="D41" s="60"/>
      <c r="E41" s="279"/>
      <c r="F41" s="279"/>
    </row>
  </sheetData>
  <mergeCells count="12">
    <mergeCell ref="A9:C10"/>
    <mergeCell ref="E41:F41"/>
    <mergeCell ref="A32:C32"/>
    <mergeCell ref="A8:D8"/>
    <mergeCell ref="A1:F1"/>
    <mergeCell ref="A2:C2"/>
    <mergeCell ref="A4:F4"/>
    <mergeCell ref="A7:C7"/>
    <mergeCell ref="A25:D25"/>
    <mergeCell ref="A28:D28"/>
    <mergeCell ref="A30:D30"/>
    <mergeCell ref="A22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A3F2-4FAD-4DA3-96BC-FD60446B10A8}">
  <dimension ref="A1:F20"/>
  <sheetViews>
    <sheetView topLeftCell="A3" workbookViewId="0">
      <selection activeCell="A3" sqref="A1:XFD1048576"/>
    </sheetView>
  </sheetViews>
  <sheetFormatPr defaultRowHeight="15" x14ac:dyDescent="0.25"/>
  <cols>
    <col min="1" max="2" width="3.28515625" style="2" customWidth="1"/>
    <col min="3" max="3" width="13.42578125" style="2" customWidth="1"/>
    <col min="4" max="4" width="34.85546875" style="2" customWidth="1"/>
    <col min="5" max="5" width="13.7109375" style="2" customWidth="1"/>
    <col min="6" max="6" width="13.5703125" style="2" customWidth="1"/>
  </cols>
  <sheetData>
    <row r="1" spans="1:6" s="83" customFormat="1" ht="30" customHeight="1" x14ac:dyDescent="0.25">
      <c r="A1" s="246" t="s">
        <v>159</v>
      </c>
      <c r="B1" s="246"/>
      <c r="C1" s="246"/>
      <c r="D1" s="246"/>
      <c r="E1" s="246"/>
      <c r="F1" s="246"/>
    </row>
    <row r="2" spans="1:6" x14ac:dyDescent="0.25">
      <c r="A2" s="284" t="s">
        <v>234</v>
      </c>
      <c r="B2" s="284"/>
      <c r="C2" s="284"/>
    </row>
    <row r="4" spans="1:6" ht="15.75" x14ac:dyDescent="0.25">
      <c r="A4" s="214" t="s">
        <v>233</v>
      </c>
      <c r="B4" s="214"/>
      <c r="C4" s="214"/>
      <c r="D4" s="214"/>
      <c r="E4" s="214"/>
      <c r="F4" s="214"/>
    </row>
    <row r="5" spans="1:6" x14ac:dyDescent="0.25">
      <c r="A5" s="20"/>
      <c r="B5" s="20"/>
    </row>
    <row r="6" spans="1:6" ht="15.75" thickBot="1" x14ac:dyDescent="0.3">
      <c r="F6" s="92" t="s">
        <v>9</v>
      </c>
    </row>
    <row r="7" spans="1:6" ht="39" thickBot="1" x14ac:dyDescent="0.3">
      <c r="A7" s="285" t="s">
        <v>10</v>
      </c>
      <c r="B7" s="285"/>
      <c r="C7" s="285"/>
      <c r="D7" s="208" t="s">
        <v>0</v>
      </c>
      <c r="E7" s="203" t="s">
        <v>122</v>
      </c>
      <c r="F7" s="203" t="s">
        <v>127</v>
      </c>
    </row>
    <row r="8" spans="1:6" ht="15.75" thickBot="1" x14ac:dyDescent="0.3">
      <c r="A8" s="282" t="s">
        <v>20</v>
      </c>
      <c r="B8" s="283"/>
      <c r="C8" s="283"/>
      <c r="D8" s="283"/>
      <c r="E8" s="171">
        <f>SUM(E9:E10)</f>
        <v>150</v>
      </c>
      <c r="F8" s="171">
        <f>SUM(F9:F10)</f>
        <v>1446</v>
      </c>
    </row>
    <row r="9" spans="1:6" x14ac:dyDescent="0.25">
      <c r="A9" s="275"/>
      <c r="B9" s="275"/>
      <c r="C9" s="276"/>
      <c r="D9" s="125" t="s">
        <v>236</v>
      </c>
      <c r="E9" s="27">
        <v>150</v>
      </c>
      <c r="F9" s="27">
        <v>150</v>
      </c>
    </row>
    <row r="10" spans="1:6" ht="15.75" thickBot="1" x14ac:dyDescent="0.3">
      <c r="A10" s="277"/>
      <c r="B10" s="277"/>
      <c r="C10" s="278"/>
      <c r="D10" s="126" t="s">
        <v>237</v>
      </c>
      <c r="E10" s="24"/>
      <c r="F10" s="24">
        <v>1296</v>
      </c>
    </row>
    <row r="11" spans="1:6" ht="16.5" thickBot="1" x14ac:dyDescent="0.3">
      <c r="A11" s="280" t="s">
        <v>5</v>
      </c>
      <c r="B11" s="281"/>
      <c r="C11" s="281"/>
      <c r="D11" s="207"/>
      <c r="E11" s="28">
        <f>+E8</f>
        <v>150</v>
      </c>
      <c r="F11" s="29">
        <f>+F8</f>
        <v>1446</v>
      </c>
    </row>
    <row r="12" spans="1:6" x14ac:dyDescent="0.25">
      <c r="E12" s="94"/>
      <c r="F12" s="26"/>
    </row>
    <row r="13" spans="1:6" x14ac:dyDescent="0.25">
      <c r="E13" s="94"/>
      <c r="F13" s="26"/>
    </row>
    <row r="14" spans="1:6" s="6" customFormat="1" x14ac:dyDescent="0.25">
      <c r="A14" s="2" t="s">
        <v>158</v>
      </c>
      <c r="B14" s="7"/>
      <c r="C14" s="173"/>
      <c r="D14" s="173"/>
    </row>
    <row r="15" spans="1:6" s="6" customFormat="1" x14ac:dyDescent="0.25">
      <c r="A15" s="7"/>
      <c r="B15" s="7"/>
      <c r="C15" s="173"/>
      <c r="D15" s="173"/>
    </row>
    <row r="16" spans="1:6" s="6" customFormat="1" x14ac:dyDescent="0.25">
      <c r="A16" s="7"/>
      <c r="B16" s="7"/>
      <c r="C16" s="173"/>
      <c r="D16" s="173"/>
    </row>
    <row r="17" spans="1:6" s="6" customFormat="1" x14ac:dyDescent="0.25">
      <c r="A17" s="7"/>
      <c r="B17" s="7"/>
      <c r="C17" s="173"/>
      <c r="D17" s="173"/>
    </row>
    <row r="18" spans="1:6" s="6" customFormat="1" x14ac:dyDescent="0.25">
      <c r="A18" s="7"/>
      <c r="B18" s="7"/>
      <c r="C18" s="7"/>
      <c r="D18" s="7" t="s">
        <v>120</v>
      </c>
      <c r="E18" s="188" t="s">
        <v>51</v>
      </c>
    </row>
    <row r="19" spans="1:6" s="6" customFormat="1" x14ac:dyDescent="0.25">
      <c r="A19" s="7"/>
      <c r="B19" s="7"/>
      <c r="C19" s="7"/>
      <c r="D19" s="174" t="s">
        <v>117</v>
      </c>
      <c r="E19" s="188" t="s">
        <v>52</v>
      </c>
    </row>
    <row r="20" spans="1:6" x14ac:dyDescent="0.25">
      <c r="D20" s="206"/>
      <c r="E20" s="279"/>
      <c r="F20" s="279"/>
    </row>
  </sheetData>
  <mergeCells count="8">
    <mergeCell ref="A11:C11"/>
    <mergeCell ref="E20:F20"/>
    <mergeCell ref="A1:F1"/>
    <mergeCell ref="A2:C2"/>
    <mergeCell ref="A4:F4"/>
    <mergeCell ref="A7:C7"/>
    <mergeCell ref="A8:D8"/>
    <mergeCell ref="A9:C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7AAA-7E61-4712-8CB3-2E7CE4CD1DE6}">
  <dimension ref="A1:F19"/>
  <sheetViews>
    <sheetView tabSelected="1" workbookViewId="0">
      <selection activeCell="G15" sqref="G15"/>
    </sheetView>
  </sheetViews>
  <sheetFormatPr defaultRowHeight="15" x14ac:dyDescent="0.25"/>
  <cols>
    <col min="1" max="2" width="3.28515625" style="2" customWidth="1"/>
    <col min="3" max="3" width="13.42578125" style="2" customWidth="1"/>
    <col min="4" max="4" width="34.85546875" style="2" customWidth="1"/>
    <col min="5" max="5" width="13.7109375" style="2" customWidth="1"/>
    <col min="6" max="6" width="13.5703125" style="2" customWidth="1"/>
  </cols>
  <sheetData>
    <row r="1" spans="1:6" s="83" customFormat="1" ht="30" customHeight="1" x14ac:dyDescent="0.25">
      <c r="A1" s="246" t="s">
        <v>159</v>
      </c>
      <c r="B1" s="246"/>
      <c r="C1" s="246"/>
      <c r="D1" s="246"/>
      <c r="E1" s="246"/>
      <c r="F1" s="246"/>
    </row>
    <row r="2" spans="1:6" x14ac:dyDescent="0.25">
      <c r="A2" s="284" t="s">
        <v>238</v>
      </c>
      <c r="B2" s="284"/>
      <c r="C2" s="284"/>
    </row>
    <row r="4" spans="1:6" ht="15.75" x14ac:dyDescent="0.25">
      <c r="A4" s="214" t="s">
        <v>239</v>
      </c>
      <c r="B4" s="214"/>
      <c r="C4" s="214"/>
      <c r="D4" s="214"/>
      <c r="E4" s="214"/>
      <c r="F4" s="214"/>
    </row>
    <row r="5" spans="1:6" x14ac:dyDescent="0.25">
      <c r="A5" s="20"/>
      <c r="B5" s="20"/>
    </row>
    <row r="6" spans="1:6" ht="15.75" thickBot="1" x14ac:dyDescent="0.3">
      <c r="F6" s="92" t="s">
        <v>9</v>
      </c>
    </row>
    <row r="7" spans="1:6" ht="39" thickBot="1" x14ac:dyDescent="0.3">
      <c r="A7" s="285" t="s">
        <v>10</v>
      </c>
      <c r="B7" s="285"/>
      <c r="C7" s="285"/>
      <c r="D7" s="208" t="s">
        <v>0</v>
      </c>
      <c r="E7" s="203" t="s">
        <v>122</v>
      </c>
      <c r="F7" s="203" t="s">
        <v>127</v>
      </c>
    </row>
    <row r="8" spans="1:6" ht="15.75" thickBot="1" x14ac:dyDescent="0.3">
      <c r="A8" s="282" t="s">
        <v>240</v>
      </c>
      <c r="B8" s="283"/>
      <c r="C8" s="283"/>
      <c r="D8" s="283"/>
      <c r="E8" s="171">
        <f>SUM(E9:E9)</f>
        <v>0</v>
      </c>
      <c r="F8" s="171">
        <f>SUM(F9:F9)</f>
        <v>1004</v>
      </c>
    </row>
    <row r="9" spans="1:6" ht="15.75" thickBot="1" x14ac:dyDescent="0.3">
      <c r="A9" s="275"/>
      <c r="B9" s="275"/>
      <c r="C9" s="276"/>
      <c r="D9" s="125" t="s">
        <v>241</v>
      </c>
      <c r="E9" s="27"/>
      <c r="F9" s="27">
        <v>1004</v>
      </c>
    </row>
    <row r="10" spans="1:6" ht="16.5" thickBot="1" x14ac:dyDescent="0.3">
      <c r="A10" s="280" t="s">
        <v>5</v>
      </c>
      <c r="B10" s="281"/>
      <c r="C10" s="281"/>
      <c r="D10" s="207"/>
      <c r="E10" s="28">
        <f>+E8</f>
        <v>0</v>
      </c>
      <c r="F10" s="29">
        <f>+F8</f>
        <v>1004</v>
      </c>
    </row>
    <row r="11" spans="1:6" x14ac:dyDescent="0.25">
      <c r="E11" s="94"/>
      <c r="F11" s="26"/>
    </row>
    <row r="12" spans="1:6" x14ac:dyDescent="0.25">
      <c r="E12" s="94"/>
      <c r="F12" s="26"/>
    </row>
    <row r="13" spans="1:6" s="6" customFormat="1" x14ac:dyDescent="0.25">
      <c r="A13" s="2" t="s">
        <v>158</v>
      </c>
      <c r="B13" s="7"/>
      <c r="C13" s="173"/>
      <c r="D13" s="173"/>
    </row>
    <row r="14" spans="1:6" s="6" customFormat="1" x14ac:dyDescent="0.25">
      <c r="A14" s="7"/>
      <c r="B14" s="7"/>
      <c r="C14" s="173"/>
      <c r="D14" s="173"/>
    </row>
    <row r="15" spans="1:6" s="6" customFormat="1" x14ac:dyDescent="0.25">
      <c r="A15" s="7"/>
      <c r="B15" s="7"/>
      <c r="C15" s="173"/>
      <c r="D15" s="173"/>
    </row>
    <row r="16" spans="1:6" s="6" customFormat="1" x14ac:dyDescent="0.25">
      <c r="A16" s="7"/>
      <c r="B16" s="7"/>
      <c r="C16" s="173"/>
      <c r="D16" s="173"/>
    </row>
    <row r="17" spans="1:6" s="6" customFormat="1" x14ac:dyDescent="0.25">
      <c r="A17" s="7"/>
      <c r="B17" s="7"/>
      <c r="C17" s="7"/>
      <c r="D17" s="7" t="s">
        <v>120</v>
      </c>
      <c r="E17" s="188" t="s">
        <v>51</v>
      </c>
    </row>
    <row r="18" spans="1:6" s="6" customFormat="1" x14ac:dyDescent="0.25">
      <c r="A18" s="7"/>
      <c r="B18" s="7"/>
      <c r="C18" s="7"/>
      <c r="D18" s="174" t="s">
        <v>117</v>
      </c>
      <c r="E18" s="188" t="s">
        <v>52</v>
      </c>
    </row>
    <row r="19" spans="1:6" x14ac:dyDescent="0.25">
      <c r="D19" s="206"/>
      <c r="E19" s="279"/>
      <c r="F19" s="279"/>
    </row>
  </sheetData>
  <mergeCells count="8">
    <mergeCell ref="A10:C10"/>
    <mergeCell ref="E19:F19"/>
    <mergeCell ref="A1:F1"/>
    <mergeCell ref="A2:C2"/>
    <mergeCell ref="A4:F4"/>
    <mergeCell ref="A7:C7"/>
    <mergeCell ref="A8:D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opLeftCell="A13" workbookViewId="0">
      <selection activeCell="A25" sqref="A25"/>
    </sheetView>
  </sheetViews>
  <sheetFormatPr defaultRowHeight="15" x14ac:dyDescent="0.25"/>
  <cols>
    <col min="1" max="1" width="9" style="2"/>
    <col min="2" max="2" width="58.42578125" style="2" customWidth="1"/>
    <col min="3" max="4" width="9.85546875" style="2" customWidth="1"/>
  </cols>
  <sheetData>
    <row r="1" spans="1:4" s="19" customFormat="1" ht="30" customHeight="1" x14ac:dyDescent="0.25">
      <c r="A1" s="213" t="s">
        <v>160</v>
      </c>
      <c r="B1" s="213"/>
      <c r="C1" s="213"/>
      <c r="D1" s="213"/>
    </row>
    <row r="2" spans="1:4" s="19" customFormat="1" x14ac:dyDescent="0.25">
      <c r="A2" s="37" t="s">
        <v>48</v>
      </c>
      <c r="B2" s="37"/>
      <c r="C2" s="37"/>
      <c r="D2" s="37"/>
    </row>
    <row r="3" spans="1:4" s="19" customFormat="1" x14ac:dyDescent="0.25">
      <c r="A3" s="37"/>
      <c r="B3" s="37"/>
      <c r="C3" s="37"/>
      <c r="D3" s="37"/>
    </row>
    <row r="4" spans="1:4" s="19" customFormat="1" x14ac:dyDescent="0.25">
      <c r="A4" s="37"/>
      <c r="B4" s="37"/>
      <c r="C4" s="37"/>
      <c r="D4" s="37"/>
    </row>
    <row r="5" spans="1:4" s="19" customFormat="1" ht="30" customHeight="1" x14ac:dyDescent="0.25">
      <c r="A5" s="214" t="s">
        <v>124</v>
      </c>
      <c r="B5" s="214"/>
      <c r="C5" s="214"/>
      <c r="D5" s="214"/>
    </row>
    <row r="6" spans="1:4" s="19" customFormat="1" ht="15" customHeight="1" x14ac:dyDescent="0.25">
      <c r="A6" s="48"/>
      <c r="B6" s="48"/>
      <c r="C6" s="48"/>
      <c r="D6" s="48"/>
    </row>
    <row r="7" spans="1:4" s="19" customFormat="1" ht="15" customHeight="1" x14ac:dyDescent="0.25">
      <c r="A7" s="48"/>
      <c r="B7" s="48"/>
      <c r="C7" s="48"/>
      <c r="D7" s="48"/>
    </row>
    <row r="8" spans="1:4" s="19" customFormat="1" ht="15.75" thickBot="1" x14ac:dyDescent="0.3">
      <c r="A8" s="36"/>
      <c r="B8" s="36"/>
      <c r="C8" s="221" t="s">
        <v>9</v>
      </c>
      <c r="D8" s="221"/>
    </row>
    <row r="9" spans="1:4" s="19" customFormat="1" ht="45" customHeight="1" thickBot="1" x14ac:dyDescent="0.3">
      <c r="A9" s="222" t="s">
        <v>0</v>
      </c>
      <c r="B9" s="222"/>
      <c r="C9" s="182" t="s">
        <v>122</v>
      </c>
      <c r="D9" s="182" t="s">
        <v>127</v>
      </c>
    </row>
    <row r="10" spans="1:4" s="19" customFormat="1" ht="15.75" thickBot="1" x14ac:dyDescent="0.3">
      <c r="A10" s="216" t="s">
        <v>46</v>
      </c>
      <c r="B10" s="216"/>
      <c r="C10" s="95">
        <f>SUM(C11:C11)</f>
        <v>40</v>
      </c>
      <c r="D10" s="95">
        <f>SUM(D11:D11)</f>
        <v>140</v>
      </c>
    </row>
    <row r="11" spans="1:4" s="19" customFormat="1" x14ac:dyDescent="0.25">
      <c r="A11" s="37"/>
      <c r="B11" s="49" t="s">
        <v>49</v>
      </c>
      <c r="C11" s="40">
        <v>40</v>
      </c>
      <c r="D11" s="40">
        <f>+C11+100</f>
        <v>140</v>
      </c>
    </row>
    <row r="12" spans="1:4" s="19" customFormat="1" ht="15.75" thickBot="1" x14ac:dyDescent="0.3">
      <c r="A12" s="37"/>
      <c r="B12" s="43"/>
      <c r="C12" s="44"/>
      <c r="D12" s="44"/>
    </row>
    <row r="13" spans="1:4" s="19" customFormat="1" ht="15.75" thickBot="1" x14ac:dyDescent="0.3">
      <c r="A13" s="216" t="s">
        <v>47</v>
      </c>
      <c r="B13" s="216"/>
      <c r="C13" s="95">
        <f>SUM(C14:C14)</f>
        <v>77682</v>
      </c>
      <c r="D13" s="95">
        <f>SUM(D14:D14)</f>
        <v>79583</v>
      </c>
    </row>
    <row r="14" spans="1:4" s="19" customFormat="1" x14ac:dyDescent="0.25">
      <c r="A14" s="37"/>
      <c r="B14" s="45" t="s">
        <v>8</v>
      </c>
      <c r="C14" s="40">
        <v>77682</v>
      </c>
      <c r="D14" s="40">
        <f>+C14+1901</f>
        <v>79583</v>
      </c>
    </row>
    <row r="15" spans="1:4" s="19" customFormat="1" ht="15.75" thickBot="1" x14ac:dyDescent="0.3">
      <c r="A15" s="36"/>
      <c r="B15" s="36"/>
      <c r="C15" s="36"/>
      <c r="D15" s="36"/>
    </row>
    <row r="16" spans="1:4" s="19" customFormat="1" ht="15.75" thickBot="1" x14ac:dyDescent="0.3">
      <c r="A16" s="288" t="s">
        <v>166</v>
      </c>
      <c r="B16" s="288"/>
      <c r="C16" s="288"/>
      <c r="D16" s="288">
        <f>+D17</f>
        <v>1626</v>
      </c>
    </row>
    <row r="17" spans="1:4" s="19" customFormat="1" x14ac:dyDescent="0.25">
      <c r="A17" s="36"/>
      <c r="B17" s="289" t="s">
        <v>167</v>
      </c>
      <c r="C17" s="289"/>
      <c r="D17" s="289">
        <f>1219+407</f>
        <v>1626</v>
      </c>
    </row>
    <row r="18" spans="1:4" s="19" customFormat="1" ht="15.75" thickBot="1" x14ac:dyDescent="0.3">
      <c r="A18" s="36"/>
      <c r="B18" s="36"/>
      <c r="C18" s="36"/>
      <c r="D18" s="36"/>
    </row>
    <row r="19" spans="1:4" s="19" customFormat="1" ht="15.75" thickBot="1" x14ac:dyDescent="0.3">
      <c r="A19" s="290" t="s">
        <v>168</v>
      </c>
      <c r="B19" s="290"/>
      <c r="C19" s="290"/>
      <c r="D19" s="290">
        <v>1296</v>
      </c>
    </row>
    <row r="20" spans="1:4" s="19" customFormat="1" ht="15.75" thickBot="1" x14ac:dyDescent="0.3">
      <c r="A20" s="36"/>
      <c r="B20" s="36"/>
      <c r="C20" s="36"/>
      <c r="D20" s="36"/>
    </row>
    <row r="21" spans="1:4" s="19" customFormat="1" ht="16.5" thickBot="1" x14ac:dyDescent="0.3">
      <c r="A21" s="219" t="s">
        <v>5</v>
      </c>
      <c r="B21" s="220"/>
      <c r="C21" s="46">
        <f>SUM(C10,C13)</f>
        <v>77722</v>
      </c>
      <c r="D21" s="46">
        <f>+D10+D13+D16+D19</f>
        <v>82645</v>
      </c>
    </row>
    <row r="24" spans="1:4" s="6" customFormat="1" x14ac:dyDescent="0.25">
      <c r="A24" s="2" t="s">
        <v>158</v>
      </c>
      <c r="B24" s="7"/>
      <c r="C24" s="173"/>
      <c r="D24" s="173"/>
    </row>
    <row r="25" spans="1:4" s="6" customFormat="1" x14ac:dyDescent="0.25">
      <c r="A25" s="7"/>
      <c r="B25" s="7"/>
      <c r="C25" s="173"/>
      <c r="D25" s="173"/>
    </row>
    <row r="26" spans="1:4" s="6" customFormat="1" x14ac:dyDescent="0.25">
      <c r="A26" s="7"/>
      <c r="B26" s="7"/>
      <c r="C26" s="173"/>
      <c r="D26" s="173"/>
    </row>
    <row r="27" spans="1:4" s="6" customFormat="1" x14ac:dyDescent="0.25">
      <c r="A27" s="7"/>
      <c r="B27" s="7"/>
      <c r="C27" s="173"/>
      <c r="D27" s="173"/>
    </row>
    <row r="28" spans="1:4" s="6" customFormat="1" x14ac:dyDescent="0.25">
      <c r="A28" s="7"/>
      <c r="B28" s="7" t="s">
        <v>53</v>
      </c>
      <c r="C28" s="173" t="s">
        <v>51</v>
      </c>
      <c r="D28" s="173"/>
    </row>
    <row r="29" spans="1:4" s="6" customFormat="1" x14ac:dyDescent="0.25">
      <c r="A29" s="7"/>
      <c r="B29" s="7" t="s">
        <v>54</v>
      </c>
      <c r="C29" s="175" t="s">
        <v>118</v>
      </c>
      <c r="D29" s="173"/>
    </row>
  </sheetData>
  <mergeCells count="7">
    <mergeCell ref="A21:B21"/>
    <mergeCell ref="A1:D1"/>
    <mergeCell ref="A5:D5"/>
    <mergeCell ref="C8:D8"/>
    <mergeCell ref="A9:B9"/>
    <mergeCell ref="A10:B10"/>
    <mergeCell ref="A13:B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opLeftCell="A13" workbookViewId="0">
      <selection activeCell="D16" sqref="D16"/>
    </sheetView>
  </sheetViews>
  <sheetFormatPr defaultRowHeight="15" x14ac:dyDescent="0.25"/>
  <cols>
    <col min="1" max="1" width="9.140625" style="2"/>
    <col min="2" max="2" width="58.42578125" style="2" customWidth="1"/>
    <col min="3" max="4" width="9.85546875" style="2" customWidth="1"/>
  </cols>
  <sheetData>
    <row r="1" spans="1:4" s="19" customFormat="1" ht="30" customHeight="1" x14ac:dyDescent="0.25">
      <c r="A1" s="213" t="s">
        <v>160</v>
      </c>
      <c r="B1" s="213"/>
      <c r="C1" s="213"/>
      <c r="D1" s="213"/>
    </row>
    <row r="2" spans="1:4" s="19" customFormat="1" x14ac:dyDescent="0.25">
      <c r="A2" s="37" t="s">
        <v>45</v>
      </c>
      <c r="B2" s="37"/>
      <c r="C2" s="37"/>
      <c r="D2" s="37"/>
    </row>
    <row r="3" spans="1:4" s="19" customFormat="1" x14ac:dyDescent="0.25">
      <c r="A3" s="37"/>
      <c r="B3" s="37"/>
      <c r="C3" s="37"/>
      <c r="D3" s="37"/>
    </row>
    <row r="4" spans="1:4" s="19" customFormat="1" x14ac:dyDescent="0.25">
      <c r="A4" s="37"/>
      <c r="B4" s="37"/>
      <c r="C4" s="37"/>
      <c r="D4" s="37"/>
    </row>
    <row r="5" spans="1:4" s="19" customFormat="1" ht="30" customHeight="1" x14ac:dyDescent="0.25">
      <c r="A5" s="214" t="s">
        <v>125</v>
      </c>
      <c r="B5" s="214"/>
      <c r="C5" s="214"/>
      <c r="D5" s="214"/>
    </row>
    <row r="6" spans="1:4" s="19" customFormat="1" ht="15" customHeight="1" x14ac:dyDescent="0.25">
      <c r="A6" s="48"/>
      <c r="B6" s="48"/>
      <c r="C6" s="48"/>
      <c r="D6" s="48"/>
    </row>
    <row r="7" spans="1:4" s="19" customFormat="1" ht="15" customHeight="1" x14ac:dyDescent="0.25">
      <c r="A7" s="48"/>
      <c r="B7" s="48"/>
      <c r="C7" s="48"/>
      <c r="D7" s="48"/>
    </row>
    <row r="8" spans="1:4" s="19" customFormat="1" ht="15.75" thickBot="1" x14ac:dyDescent="0.3">
      <c r="A8" s="36"/>
      <c r="B8" s="36"/>
      <c r="C8" s="221" t="s">
        <v>9</v>
      </c>
      <c r="D8" s="221"/>
    </row>
    <row r="9" spans="1:4" s="19" customFormat="1" ht="45" customHeight="1" thickBot="1" x14ac:dyDescent="0.3">
      <c r="A9" s="222" t="s">
        <v>0</v>
      </c>
      <c r="B9" s="222"/>
      <c r="C9" s="182" t="s">
        <v>122</v>
      </c>
      <c r="D9" s="182" t="s">
        <v>127</v>
      </c>
    </row>
    <row r="10" spans="1:4" s="19" customFormat="1" ht="15.75" thickBot="1" x14ac:dyDescent="0.3">
      <c r="A10" s="216" t="s">
        <v>46</v>
      </c>
      <c r="B10" s="216"/>
      <c r="C10" s="95">
        <f>SUM(C11:C12)</f>
        <v>880</v>
      </c>
      <c r="D10" s="95">
        <f>SUM(D11:D12)</f>
        <v>880</v>
      </c>
    </row>
    <row r="11" spans="1:4" s="19" customFormat="1" x14ac:dyDescent="0.25">
      <c r="A11" s="37"/>
      <c r="B11" s="49" t="s">
        <v>6</v>
      </c>
      <c r="C11" s="40">
        <v>693</v>
      </c>
      <c r="D11" s="40">
        <v>693</v>
      </c>
    </row>
    <row r="12" spans="1:4" s="19" customFormat="1" x14ac:dyDescent="0.25">
      <c r="A12" s="37"/>
      <c r="B12" s="41" t="s">
        <v>7</v>
      </c>
      <c r="C12" s="42">
        <v>187</v>
      </c>
      <c r="D12" s="42">
        <v>187</v>
      </c>
    </row>
    <row r="13" spans="1:4" s="19" customFormat="1" ht="15.75" thickBot="1" x14ac:dyDescent="0.3">
      <c r="A13" s="37"/>
      <c r="B13" s="43"/>
      <c r="C13" s="44"/>
      <c r="D13" s="44"/>
    </row>
    <row r="14" spans="1:4" s="19" customFormat="1" ht="15.75" thickBot="1" x14ac:dyDescent="0.3">
      <c r="A14" s="216" t="s">
        <v>47</v>
      </c>
      <c r="B14" s="216"/>
      <c r="C14" s="95">
        <f>SUM(C15:C15)</f>
        <v>68266</v>
      </c>
      <c r="D14" s="95">
        <f>SUM(D15:D15)</f>
        <v>68266</v>
      </c>
    </row>
    <row r="15" spans="1:4" s="19" customFormat="1" x14ac:dyDescent="0.25">
      <c r="A15" s="37"/>
      <c r="B15" s="45" t="s">
        <v>8</v>
      </c>
      <c r="C15" s="40">
        <v>68266</v>
      </c>
      <c r="D15" s="40">
        <v>68266</v>
      </c>
    </row>
    <row r="16" spans="1:4" s="19" customFormat="1" ht="15.75" thickBot="1" x14ac:dyDescent="0.3">
      <c r="A16" s="36"/>
      <c r="B16" s="36"/>
      <c r="C16" s="36"/>
      <c r="D16" s="36"/>
    </row>
    <row r="17" spans="1:4" s="19" customFormat="1" ht="15.75" thickBot="1" x14ac:dyDescent="0.3">
      <c r="A17" s="288" t="s">
        <v>165</v>
      </c>
      <c r="B17" s="288"/>
      <c r="C17" s="288"/>
      <c r="D17" s="288">
        <v>1004</v>
      </c>
    </row>
    <row r="18" spans="1:4" s="19" customFormat="1" ht="15.75" thickBot="1" x14ac:dyDescent="0.3">
      <c r="A18" s="36"/>
      <c r="B18" s="36"/>
      <c r="C18" s="36"/>
      <c r="D18" s="36"/>
    </row>
    <row r="19" spans="1:4" s="19" customFormat="1" ht="16.5" thickBot="1" x14ac:dyDescent="0.3">
      <c r="A19" s="219" t="s">
        <v>5</v>
      </c>
      <c r="B19" s="220"/>
      <c r="C19" s="46">
        <f>SUM(C10,C14)</f>
        <v>69146</v>
      </c>
      <c r="D19" s="46">
        <f>+D10+D14+D17</f>
        <v>70150</v>
      </c>
    </row>
    <row r="22" spans="1:4" s="6" customFormat="1" x14ac:dyDescent="0.25">
      <c r="A22" s="2" t="s">
        <v>158</v>
      </c>
      <c r="B22" s="7"/>
      <c r="C22" s="173"/>
      <c r="D22" s="173"/>
    </row>
    <row r="23" spans="1:4" s="6" customFormat="1" x14ac:dyDescent="0.25">
      <c r="A23" s="7"/>
      <c r="B23" s="7"/>
      <c r="C23" s="173"/>
      <c r="D23" s="173"/>
    </row>
    <row r="24" spans="1:4" s="6" customFormat="1" x14ac:dyDescent="0.25">
      <c r="A24" s="7"/>
      <c r="B24" s="7"/>
      <c r="C24" s="173"/>
      <c r="D24" s="173"/>
    </row>
    <row r="25" spans="1:4" s="6" customFormat="1" x14ac:dyDescent="0.25">
      <c r="A25" s="7"/>
      <c r="B25" s="7"/>
      <c r="C25" s="173"/>
      <c r="D25" s="173"/>
    </row>
    <row r="26" spans="1:4" s="6" customFormat="1" x14ac:dyDescent="0.25">
      <c r="A26" s="7"/>
      <c r="B26" s="7" t="s">
        <v>53</v>
      </c>
      <c r="C26" s="173" t="s">
        <v>51</v>
      </c>
      <c r="D26" s="173"/>
    </row>
    <row r="27" spans="1:4" s="6" customFormat="1" x14ac:dyDescent="0.25">
      <c r="A27" s="7"/>
      <c r="B27" s="7" t="s">
        <v>54</v>
      </c>
      <c r="C27" s="175" t="s">
        <v>119</v>
      </c>
      <c r="D27" s="173"/>
    </row>
  </sheetData>
  <mergeCells count="7">
    <mergeCell ref="A9:B9"/>
    <mergeCell ref="A10:B10"/>
    <mergeCell ref="A14:B14"/>
    <mergeCell ref="A19:B19"/>
    <mergeCell ref="A1:D1"/>
    <mergeCell ref="A5:D5"/>
    <mergeCell ref="C8:D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topLeftCell="A10" workbookViewId="0">
      <selection activeCell="D14" sqref="D14"/>
    </sheetView>
  </sheetViews>
  <sheetFormatPr defaultRowHeight="15" x14ac:dyDescent="0.25"/>
  <cols>
    <col min="1" max="1" width="9" style="2"/>
    <col min="2" max="2" width="58.42578125" style="2" customWidth="1"/>
    <col min="3" max="4" width="9.85546875" style="2" customWidth="1"/>
  </cols>
  <sheetData>
    <row r="1" spans="1:4" s="19" customFormat="1" ht="30" customHeight="1" x14ac:dyDescent="0.25">
      <c r="A1" s="213" t="s">
        <v>159</v>
      </c>
      <c r="B1" s="213"/>
      <c r="C1" s="213"/>
      <c r="D1" s="213"/>
    </row>
    <row r="2" spans="1:4" s="19" customFormat="1" x14ac:dyDescent="0.25">
      <c r="A2" s="37" t="s">
        <v>50</v>
      </c>
      <c r="B2" s="37"/>
      <c r="C2" s="37"/>
      <c r="D2" s="37"/>
    </row>
    <row r="3" spans="1:4" s="19" customFormat="1" x14ac:dyDescent="0.25">
      <c r="A3" s="37"/>
      <c r="B3" s="37"/>
      <c r="C3" s="37"/>
      <c r="D3" s="37"/>
    </row>
    <row r="4" spans="1:4" s="19" customFormat="1" x14ac:dyDescent="0.25">
      <c r="A4" s="37"/>
      <c r="B4" s="37"/>
      <c r="C4" s="37"/>
      <c r="D4" s="37"/>
    </row>
    <row r="5" spans="1:4" s="19" customFormat="1" ht="30" customHeight="1" x14ac:dyDescent="0.25">
      <c r="A5" s="214" t="s">
        <v>128</v>
      </c>
      <c r="B5" s="214"/>
      <c r="C5" s="214"/>
      <c r="D5" s="214"/>
    </row>
    <row r="6" spans="1:4" s="19" customFormat="1" ht="15" customHeight="1" x14ac:dyDescent="0.25">
      <c r="A6" s="48"/>
      <c r="B6" s="48"/>
      <c r="C6" s="48"/>
      <c r="D6" s="48"/>
    </row>
    <row r="7" spans="1:4" s="19" customFormat="1" ht="15" customHeight="1" x14ac:dyDescent="0.25">
      <c r="A7" s="48"/>
      <c r="B7" s="48"/>
      <c r="C7" s="48"/>
      <c r="D7" s="48"/>
    </row>
    <row r="8" spans="1:4" s="19" customFormat="1" ht="15.75" thickBot="1" x14ac:dyDescent="0.3">
      <c r="A8" s="36"/>
      <c r="B8" s="36"/>
      <c r="C8" s="221" t="s">
        <v>9</v>
      </c>
      <c r="D8" s="221"/>
    </row>
    <row r="9" spans="1:4" s="19" customFormat="1" ht="45" customHeight="1" thickBot="1" x14ac:dyDescent="0.3">
      <c r="A9" s="222" t="s">
        <v>0</v>
      </c>
      <c r="B9" s="222"/>
      <c r="C9" s="182" t="s">
        <v>122</v>
      </c>
      <c r="D9" s="182" t="s">
        <v>127</v>
      </c>
    </row>
    <row r="10" spans="1:4" s="19" customFormat="1" ht="15.75" thickBot="1" x14ac:dyDescent="0.3">
      <c r="A10" s="216" t="s">
        <v>46</v>
      </c>
      <c r="B10" s="216"/>
      <c r="C10" s="95">
        <f>SUM(C11:C13)</f>
        <v>10425</v>
      </c>
      <c r="D10" s="95">
        <f>SUM(D11:D13)</f>
        <v>10425</v>
      </c>
    </row>
    <row r="11" spans="1:4" s="19" customFormat="1" x14ac:dyDescent="0.25">
      <c r="A11" s="37"/>
      <c r="B11" s="49" t="s">
        <v>6</v>
      </c>
      <c r="C11" s="40">
        <v>7401</v>
      </c>
      <c r="D11" s="40">
        <v>7401</v>
      </c>
    </row>
    <row r="12" spans="1:4" s="19" customFormat="1" x14ac:dyDescent="0.25">
      <c r="A12" s="37"/>
      <c r="B12" s="41" t="s">
        <v>7</v>
      </c>
      <c r="C12" s="42">
        <v>1824</v>
      </c>
      <c r="D12" s="42">
        <v>1824</v>
      </c>
    </row>
    <row r="13" spans="1:4" s="19" customFormat="1" x14ac:dyDescent="0.25">
      <c r="A13" s="37"/>
      <c r="B13" s="41" t="s">
        <v>129</v>
      </c>
      <c r="C13" s="189">
        <v>1200</v>
      </c>
      <c r="D13" s="189">
        <v>1200</v>
      </c>
    </row>
    <row r="14" spans="1:4" s="19" customFormat="1" ht="15.75" thickBot="1" x14ac:dyDescent="0.3">
      <c r="A14" s="37"/>
      <c r="B14" s="43"/>
      <c r="C14" s="44"/>
      <c r="D14" s="44"/>
    </row>
    <row r="15" spans="1:4" ht="15.75" thickBot="1" x14ac:dyDescent="0.3">
      <c r="A15" s="216" t="s">
        <v>47</v>
      </c>
      <c r="B15" s="216"/>
      <c r="C15" s="95">
        <f>SUM(C16:C16)</f>
        <v>39945</v>
      </c>
      <c r="D15" s="95">
        <f>SUM(D16:D16)</f>
        <v>41559</v>
      </c>
    </row>
    <row r="16" spans="1:4" x14ac:dyDescent="0.25">
      <c r="A16" s="37"/>
      <c r="B16" s="45" t="s">
        <v>8</v>
      </c>
      <c r="C16" s="40">
        <v>39945</v>
      </c>
      <c r="D16" s="40">
        <f>+C16+1614</f>
        <v>41559</v>
      </c>
    </row>
    <row r="17" spans="1:4" s="6" customFormat="1" ht="15.75" thickBot="1" x14ac:dyDescent="0.3">
      <c r="A17" s="36"/>
      <c r="B17" s="36"/>
      <c r="C17" s="36"/>
      <c r="D17" s="36"/>
    </row>
    <row r="18" spans="1:4" s="6" customFormat="1" ht="16.5" thickBot="1" x14ac:dyDescent="0.3">
      <c r="A18" s="219" t="s">
        <v>5</v>
      </c>
      <c r="B18" s="220"/>
      <c r="C18" s="46">
        <f>SUM(C10,C15)</f>
        <v>50370</v>
      </c>
      <c r="D18" s="46">
        <f>SUM(D15,D10)</f>
        <v>51984</v>
      </c>
    </row>
    <row r="19" spans="1:4" s="6" customFormat="1" x14ac:dyDescent="0.25">
      <c r="A19" s="7"/>
      <c r="B19" s="7"/>
      <c r="C19" s="173"/>
      <c r="D19" s="173"/>
    </row>
    <row r="20" spans="1:4" s="6" customFormat="1" x14ac:dyDescent="0.25">
      <c r="A20" s="2" t="s">
        <v>158</v>
      </c>
      <c r="B20" s="7"/>
      <c r="C20" s="173"/>
      <c r="D20" s="173"/>
    </row>
    <row r="21" spans="1:4" s="6" customFormat="1" x14ac:dyDescent="0.25">
      <c r="A21" s="7"/>
      <c r="B21" s="7"/>
      <c r="C21" s="173"/>
      <c r="D21" s="173"/>
    </row>
    <row r="22" spans="1:4" s="6" customFormat="1" x14ac:dyDescent="0.25">
      <c r="A22" s="7"/>
      <c r="B22" s="7"/>
      <c r="C22" s="173"/>
      <c r="D22" s="173"/>
    </row>
    <row r="23" spans="1:4" s="6" customFormat="1" x14ac:dyDescent="0.25">
      <c r="A23" s="7"/>
      <c r="B23" s="7" t="s">
        <v>53</v>
      </c>
      <c r="C23" s="173" t="s">
        <v>51</v>
      </c>
      <c r="D23" s="173"/>
    </row>
    <row r="24" spans="1:4" s="6" customFormat="1" x14ac:dyDescent="0.25">
      <c r="A24" s="7"/>
      <c r="B24" s="7" t="s">
        <v>54</v>
      </c>
      <c r="C24" s="175" t="s">
        <v>119</v>
      </c>
      <c r="D24" s="173"/>
    </row>
  </sheetData>
  <mergeCells count="7">
    <mergeCell ref="A15:B15"/>
    <mergeCell ref="A18:B18"/>
    <mergeCell ref="A1:D1"/>
    <mergeCell ref="A5:D5"/>
    <mergeCell ref="C8:D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workbookViewId="0">
      <selection activeCell="B33" sqref="B3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13" t="s">
        <v>159</v>
      </c>
      <c r="B1" s="213"/>
      <c r="C1" s="213"/>
      <c r="D1" s="213"/>
    </row>
    <row r="2" spans="1:4" x14ac:dyDescent="0.25">
      <c r="A2" s="37" t="s">
        <v>55</v>
      </c>
      <c r="B2" s="37"/>
      <c r="C2" s="37"/>
      <c r="D2" s="37"/>
    </row>
    <row r="3" spans="1:4" x14ac:dyDescent="0.25">
      <c r="A3" s="19"/>
      <c r="B3" s="19"/>
      <c r="C3" s="36"/>
      <c r="D3" s="36"/>
    </row>
    <row r="4" spans="1:4" ht="30" customHeight="1" x14ac:dyDescent="0.25">
      <c r="A4" s="223" t="s">
        <v>126</v>
      </c>
      <c r="B4" s="223"/>
      <c r="C4" s="223"/>
      <c r="D4" s="223"/>
    </row>
    <row r="5" spans="1:4" x14ac:dyDescent="0.25">
      <c r="A5" s="50"/>
      <c r="B5" s="50"/>
      <c r="C5" s="51"/>
      <c r="D5" s="51"/>
    </row>
    <row r="6" spans="1:4" ht="15.75" thickBot="1" x14ac:dyDescent="0.3">
      <c r="A6" s="19"/>
      <c r="B6" s="19"/>
      <c r="C6" s="36"/>
      <c r="D6" s="96" t="s">
        <v>9</v>
      </c>
    </row>
    <row r="7" spans="1:4" ht="39" thickBot="1" x14ac:dyDescent="0.3">
      <c r="A7" s="52" t="s">
        <v>10</v>
      </c>
      <c r="B7" s="52" t="s">
        <v>11</v>
      </c>
      <c r="C7" s="53" t="s">
        <v>122</v>
      </c>
      <c r="D7" s="53" t="s">
        <v>127</v>
      </c>
    </row>
    <row r="8" spans="1:4" ht="15.75" thickBot="1" x14ac:dyDescent="0.3">
      <c r="A8" s="216" t="s">
        <v>20</v>
      </c>
      <c r="B8" s="216"/>
      <c r="C8" s="54">
        <f>SUM(C9:C9)</f>
        <v>39</v>
      </c>
      <c r="D8" s="54">
        <f>SUM(D9:D9)</f>
        <v>39</v>
      </c>
    </row>
    <row r="9" spans="1:4" x14ac:dyDescent="0.25">
      <c r="A9" s="183"/>
      <c r="B9" s="3" t="s">
        <v>130</v>
      </c>
      <c r="C9" s="4">
        <v>39</v>
      </c>
      <c r="D9" s="4">
        <v>39</v>
      </c>
    </row>
    <row r="10" spans="1:4" s="145" customFormat="1" ht="8.25" x14ac:dyDescent="0.15">
      <c r="A10" s="143"/>
      <c r="B10" s="144"/>
      <c r="C10" s="144"/>
      <c r="D10" s="144"/>
    </row>
    <row r="11" spans="1:4" s="145" customFormat="1" ht="9" thickBot="1" x14ac:dyDescent="0.2">
      <c r="A11" s="146"/>
      <c r="B11" s="147"/>
      <c r="C11" s="147"/>
      <c r="D11" s="147"/>
    </row>
    <row r="12" spans="1:4" ht="15.75" thickBot="1" x14ac:dyDescent="0.3">
      <c r="A12" s="225" t="s">
        <v>199</v>
      </c>
      <c r="B12" s="225"/>
      <c r="C12" s="11">
        <f>SUM(C13:C14)</f>
        <v>11314</v>
      </c>
      <c r="D12" s="11">
        <f>SUM(D13:D14)</f>
        <v>11314</v>
      </c>
    </row>
    <row r="13" spans="1:4" x14ac:dyDescent="0.25">
      <c r="A13" s="227"/>
      <c r="B13" s="58" t="s">
        <v>203</v>
      </c>
      <c r="C13" s="56">
        <v>11303</v>
      </c>
      <c r="D13" s="56">
        <v>11303</v>
      </c>
    </row>
    <row r="14" spans="1:4" x14ac:dyDescent="0.25">
      <c r="A14" s="224"/>
      <c r="B14" s="3" t="s">
        <v>204</v>
      </c>
      <c r="C14" s="4">
        <v>11</v>
      </c>
      <c r="D14" s="4">
        <v>11</v>
      </c>
    </row>
    <row r="15" spans="1:4" s="145" customFormat="1" ht="9" thickBot="1" x14ac:dyDescent="0.2">
      <c r="A15" s="143"/>
      <c r="B15" s="148"/>
      <c r="C15" s="148"/>
      <c r="D15" s="148"/>
    </row>
    <row r="16" spans="1:4" ht="15.75" thickBot="1" x14ac:dyDescent="0.3">
      <c r="A16" s="225" t="s">
        <v>200</v>
      </c>
      <c r="B16" s="225"/>
      <c r="C16" s="11">
        <f>SUM(C17:C17)</f>
        <v>250</v>
      </c>
      <c r="D16" s="11">
        <f>SUM(D17:D17)</f>
        <v>250</v>
      </c>
    </row>
    <row r="17" spans="1:4" x14ac:dyDescent="0.25">
      <c r="A17" s="127"/>
      <c r="B17" s="55" t="s">
        <v>205</v>
      </c>
      <c r="C17" s="56">
        <v>250</v>
      </c>
      <c r="D17" s="56">
        <v>250</v>
      </c>
    </row>
    <row r="18" spans="1:4" s="145" customFormat="1" ht="9" thickBot="1" x14ac:dyDescent="0.2">
      <c r="A18" s="143"/>
      <c r="B18" s="148"/>
      <c r="C18" s="148"/>
      <c r="D18" s="148"/>
    </row>
    <row r="19" spans="1:4" ht="15.75" thickBot="1" x14ac:dyDescent="0.3">
      <c r="A19" s="225" t="s">
        <v>201</v>
      </c>
      <c r="B19" s="225"/>
      <c r="C19" s="11">
        <f>SUM(C20:C21)</f>
        <v>4240</v>
      </c>
      <c r="D19" s="11">
        <f>SUM(D20:D21)</f>
        <v>4240</v>
      </c>
    </row>
    <row r="20" spans="1:4" x14ac:dyDescent="0.25">
      <c r="A20" s="224"/>
      <c r="B20" s="57" t="s">
        <v>206</v>
      </c>
      <c r="C20" s="56">
        <v>3339</v>
      </c>
      <c r="D20" s="56">
        <v>3339</v>
      </c>
    </row>
    <row r="21" spans="1:4" x14ac:dyDescent="0.25">
      <c r="A21" s="224"/>
      <c r="B21" s="3" t="s">
        <v>207</v>
      </c>
      <c r="C21" s="4">
        <v>901</v>
      </c>
      <c r="D21" s="4">
        <v>901</v>
      </c>
    </row>
    <row r="22" spans="1:4" s="145" customFormat="1" ht="8.25" x14ac:dyDescent="0.15">
      <c r="A22" s="143"/>
      <c r="B22" s="148"/>
      <c r="C22" s="148"/>
      <c r="D22" s="148"/>
    </row>
    <row r="23" spans="1:4" s="145" customFormat="1" ht="9" thickBot="1" x14ac:dyDescent="0.2">
      <c r="A23" s="149"/>
      <c r="B23" s="150"/>
      <c r="C23" s="132"/>
      <c r="D23" s="132"/>
    </row>
    <row r="24" spans="1:4" ht="15.75" thickBot="1" x14ac:dyDescent="0.3">
      <c r="A24" s="225" t="s">
        <v>186</v>
      </c>
      <c r="B24" s="225"/>
      <c r="C24" s="11">
        <f>SUM(C25:C26)</f>
        <v>62</v>
      </c>
      <c r="D24" s="11">
        <f>SUM(D25:D26)</f>
        <v>62</v>
      </c>
    </row>
    <row r="25" spans="1:4" x14ac:dyDescent="0.25">
      <c r="A25" s="59"/>
      <c r="B25" s="57" t="s">
        <v>208</v>
      </c>
      <c r="C25" s="56">
        <v>49</v>
      </c>
      <c r="D25" s="56">
        <v>49</v>
      </c>
    </row>
    <row r="26" spans="1:4" x14ac:dyDescent="0.25">
      <c r="A26" s="140"/>
      <c r="B26" s="3" t="s">
        <v>12</v>
      </c>
      <c r="C26" s="4">
        <v>13</v>
      </c>
      <c r="D26" s="4">
        <v>13</v>
      </c>
    </row>
    <row r="27" spans="1:4" s="145" customFormat="1" ht="8.25" x14ac:dyDescent="0.15">
      <c r="A27" s="149"/>
      <c r="B27" s="151"/>
      <c r="C27" s="132"/>
      <c r="D27" s="132"/>
    </row>
    <row r="28" spans="1:4" s="145" customFormat="1" ht="8.25" x14ac:dyDescent="0.15">
      <c r="A28" s="149"/>
      <c r="B28" s="150"/>
      <c r="C28" s="132"/>
      <c r="D28" s="132"/>
    </row>
    <row r="29" spans="1:4" s="145" customFormat="1" ht="9" thickBot="1" x14ac:dyDescent="0.2">
      <c r="A29" s="152"/>
      <c r="B29" s="153"/>
      <c r="C29" s="153"/>
      <c r="D29" s="153"/>
    </row>
    <row r="30" spans="1:4" ht="15.75" thickBot="1" x14ac:dyDescent="0.3">
      <c r="A30" s="225" t="s">
        <v>202</v>
      </c>
      <c r="B30" s="225"/>
      <c r="C30" s="11">
        <f>SUM(C31:C32)</f>
        <v>1270</v>
      </c>
      <c r="D30" s="11">
        <f>SUM(D31:D32)</f>
        <v>1270</v>
      </c>
    </row>
    <row r="31" spans="1:4" x14ac:dyDescent="0.25">
      <c r="A31" s="59"/>
      <c r="B31" s="57" t="s">
        <v>209</v>
      </c>
      <c r="C31" s="56">
        <v>1000</v>
      </c>
      <c r="D31" s="56">
        <v>1000</v>
      </c>
    </row>
    <row r="32" spans="1:4" x14ac:dyDescent="0.25">
      <c r="A32" s="141"/>
      <c r="B32" s="3" t="s">
        <v>210</v>
      </c>
      <c r="C32" s="4">
        <v>270</v>
      </c>
      <c r="D32" s="4">
        <v>270</v>
      </c>
    </row>
    <row r="33" spans="1:4" s="145" customFormat="1" ht="9" thickBot="1" x14ac:dyDescent="0.2">
      <c r="A33" s="153"/>
      <c r="B33" s="153"/>
      <c r="C33" s="153"/>
      <c r="D33" s="153"/>
    </row>
    <row r="34" spans="1:4" ht="16.5" thickBot="1" x14ac:dyDescent="0.3">
      <c r="A34" s="226" t="s">
        <v>5</v>
      </c>
      <c r="B34" s="226"/>
      <c r="C34" s="10">
        <f>+C30+C24+C19+C16+C12+C8</f>
        <v>17175</v>
      </c>
      <c r="D34" s="10">
        <f>+D30+D24+D19+D16+D12+D8</f>
        <v>17175</v>
      </c>
    </row>
    <row r="35" spans="1:4" x14ac:dyDescent="0.25">
      <c r="A35" s="1"/>
      <c r="B35" s="1"/>
      <c r="C35" s="5"/>
      <c r="D35" s="5"/>
    </row>
    <row r="36" spans="1:4" x14ac:dyDescent="0.25">
      <c r="A36" s="2" t="s">
        <v>158</v>
      </c>
      <c r="B36" s="131"/>
      <c r="C36" s="47"/>
      <c r="D36" s="47"/>
    </row>
    <row r="37" spans="1:4" x14ac:dyDescent="0.25">
      <c r="A37" s="131"/>
      <c r="B37" s="131"/>
      <c r="C37" s="47"/>
      <c r="D37" s="47"/>
    </row>
    <row r="38" spans="1:4" x14ac:dyDescent="0.25">
      <c r="A38" s="131"/>
      <c r="B38" s="131" t="s">
        <v>56</v>
      </c>
      <c r="C38" s="47" t="s">
        <v>51</v>
      </c>
      <c r="D38" s="47"/>
    </row>
    <row r="39" spans="1:4" x14ac:dyDescent="0.25">
      <c r="A39" s="131"/>
      <c r="B39" s="131" t="s">
        <v>57</v>
      </c>
      <c r="C39" s="133" t="s">
        <v>52</v>
      </c>
      <c r="D39" s="47"/>
    </row>
    <row r="40" spans="1:4" x14ac:dyDescent="0.25">
      <c r="A40" s="6"/>
      <c r="B40" s="8"/>
      <c r="C40" s="7"/>
      <c r="D40" s="9"/>
    </row>
  </sheetData>
  <mergeCells count="11">
    <mergeCell ref="A1:D1"/>
    <mergeCell ref="A4:D4"/>
    <mergeCell ref="A34:B34"/>
    <mergeCell ref="A8:B8"/>
    <mergeCell ref="A12:B12"/>
    <mergeCell ref="A16:B16"/>
    <mergeCell ref="A19:B19"/>
    <mergeCell ref="A13:A14"/>
    <mergeCell ref="A20:A21"/>
    <mergeCell ref="A24:B24"/>
    <mergeCell ref="A30:B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F16" sqref="F16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13" t="s">
        <v>160</v>
      </c>
      <c r="B1" s="213"/>
      <c r="C1" s="213"/>
      <c r="D1" s="213"/>
    </row>
    <row r="2" spans="1:4" x14ac:dyDescent="0.25">
      <c r="A2" s="37" t="s">
        <v>58</v>
      </c>
      <c r="B2" s="37"/>
      <c r="C2" s="37"/>
      <c r="D2" s="37"/>
    </row>
    <row r="3" spans="1:4" x14ac:dyDescent="0.25">
      <c r="A3" s="19"/>
      <c r="B3" s="19"/>
      <c r="C3" s="36"/>
      <c r="D3" s="36"/>
    </row>
    <row r="4" spans="1:4" ht="30" customHeight="1" x14ac:dyDescent="0.25">
      <c r="A4" s="223" t="s">
        <v>131</v>
      </c>
      <c r="B4" s="223"/>
      <c r="C4" s="223"/>
      <c r="D4" s="223"/>
    </row>
    <row r="5" spans="1:4" x14ac:dyDescent="0.25">
      <c r="A5" s="50"/>
      <c r="B5" s="50"/>
      <c r="C5" s="51"/>
      <c r="D5" s="51"/>
    </row>
    <row r="6" spans="1:4" ht="15.75" thickBot="1" x14ac:dyDescent="0.3">
      <c r="A6" s="19"/>
      <c r="B6" s="19"/>
      <c r="C6" s="36"/>
      <c r="D6" s="96" t="s">
        <v>9</v>
      </c>
    </row>
    <row r="7" spans="1:4" ht="39" thickBot="1" x14ac:dyDescent="0.3">
      <c r="A7" s="52" t="s">
        <v>10</v>
      </c>
      <c r="B7" s="52" t="s">
        <v>11</v>
      </c>
      <c r="C7" s="53" t="s">
        <v>156</v>
      </c>
      <c r="D7" s="53" t="s">
        <v>127</v>
      </c>
    </row>
    <row r="8" spans="1:4" ht="15.75" thickBot="1" x14ac:dyDescent="0.3">
      <c r="A8" s="216" t="s">
        <v>20</v>
      </c>
      <c r="B8" s="216"/>
      <c r="C8" s="54">
        <f>SUM(C9:C9)</f>
        <v>40</v>
      </c>
      <c r="D8" s="54">
        <f>SUM(D9:D9)</f>
        <v>140</v>
      </c>
    </row>
    <row r="9" spans="1:4" x14ac:dyDescent="0.25">
      <c r="A9" s="204"/>
      <c r="B9" s="55" t="s">
        <v>49</v>
      </c>
      <c r="C9" s="56">
        <v>40</v>
      </c>
      <c r="D9" s="56">
        <f>+C9+100</f>
        <v>140</v>
      </c>
    </row>
    <row r="10" spans="1:4" s="1" customFormat="1" ht="13.5" thickBot="1" x14ac:dyDescent="0.25">
      <c r="A10" s="142"/>
      <c r="B10" s="142"/>
      <c r="C10" s="142"/>
      <c r="D10" s="142"/>
    </row>
    <row r="11" spans="1:4" ht="16.5" thickBot="1" x14ac:dyDescent="0.3">
      <c r="A11" s="226" t="s">
        <v>5</v>
      </c>
      <c r="B11" s="226"/>
      <c r="C11" s="10">
        <f>SUM(C8)</f>
        <v>40</v>
      </c>
      <c r="D11" s="10">
        <f>SUM(D8)</f>
        <v>140</v>
      </c>
    </row>
    <row r="12" spans="1:4" x14ac:dyDescent="0.25">
      <c r="A12" s="1"/>
      <c r="B12" s="1"/>
      <c r="C12" s="131"/>
      <c r="D12" s="131"/>
    </row>
    <row r="13" spans="1:4" x14ac:dyDescent="0.25">
      <c r="A13" s="2" t="s">
        <v>158</v>
      </c>
      <c r="B13" s="131"/>
      <c r="C13" s="47"/>
      <c r="D13" s="47"/>
    </row>
    <row r="14" spans="1:4" x14ac:dyDescent="0.25">
      <c r="A14" s="131"/>
      <c r="B14" s="131"/>
      <c r="C14" s="47"/>
      <c r="D14" s="47"/>
    </row>
    <row r="15" spans="1:4" x14ac:dyDescent="0.25">
      <c r="A15" s="131"/>
      <c r="B15" s="131"/>
      <c r="C15" s="47"/>
      <c r="D15" s="47"/>
    </row>
    <row r="16" spans="1:4" x14ac:dyDescent="0.25">
      <c r="A16" s="131"/>
      <c r="B16" s="131" t="s">
        <v>56</v>
      </c>
      <c r="C16" s="47" t="s">
        <v>51</v>
      </c>
      <c r="D16" s="47"/>
    </row>
    <row r="17" spans="1:4" x14ac:dyDescent="0.25">
      <c r="A17" s="131"/>
      <c r="B17" s="131" t="s">
        <v>57</v>
      </c>
      <c r="C17" s="133" t="s">
        <v>52</v>
      </c>
      <c r="D17" s="47"/>
    </row>
    <row r="18" spans="1:4" x14ac:dyDescent="0.25">
      <c r="A18" s="6"/>
      <c r="B18" s="8"/>
      <c r="C18" s="7"/>
      <c r="D18" s="9"/>
    </row>
  </sheetData>
  <mergeCells count="4">
    <mergeCell ref="A11:B11"/>
    <mergeCell ref="A1:D1"/>
    <mergeCell ref="A4:D4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3"/>
  <sheetViews>
    <sheetView workbookViewId="0">
      <selection activeCell="D13" sqref="D1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13" t="s">
        <v>160</v>
      </c>
      <c r="B1" s="213"/>
      <c r="C1" s="213"/>
      <c r="D1" s="213"/>
    </row>
    <row r="2" spans="1:4" x14ac:dyDescent="0.25">
      <c r="A2" s="37" t="s">
        <v>59</v>
      </c>
      <c r="B2" s="37"/>
      <c r="C2" s="37"/>
      <c r="D2" s="37"/>
    </row>
    <row r="3" spans="1:4" x14ac:dyDescent="0.25">
      <c r="A3" s="37"/>
      <c r="B3" s="37"/>
      <c r="C3" s="37"/>
      <c r="D3" s="37"/>
    </row>
    <row r="4" spans="1:4" x14ac:dyDescent="0.25">
      <c r="A4" s="19"/>
      <c r="B4" s="19"/>
      <c r="C4" s="36"/>
      <c r="D4" s="36"/>
    </row>
    <row r="5" spans="1:4" ht="30" customHeight="1" x14ac:dyDescent="0.25">
      <c r="A5" s="223" t="s">
        <v>132</v>
      </c>
      <c r="B5" s="223"/>
      <c r="C5" s="223"/>
      <c r="D5" s="223"/>
    </row>
    <row r="6" spans="1:4" x14ac:dyDescent="0.25">
      <c r="A6" s="50"/>
      <c r="B6" s="50"/>
      <c r="C6" s="51"/>
      <c r="D6" s="51"/>
    </row>
    <row r="7" spans="1:4" x14ac:dyDescent="0.25">
      <c r="A7" s="50"/>
      <c r="B7" s="50"/>
      <c r="C7" s="51"/>
      <c r="D7" s="51"/>
    </row>
    <row r="8" spans="1:4" ht="15.75" thickBot="1" x14ac:dyDescent="0.3">
      <c r="A8" s="19"/>
      <c r="B8" s="19"/>
      <c r="C8" s="36"/>
      <c r="D8" s="96" t="s">
        <v>9</v>
      </c>
    </row>
    <row r="9" spans="1:4" ht="39" thickBot="1" x14ac:dyDescent="0.3">
      <c r="A9" s="52" t="s">
        <v>10</v>
      </c>
      <c r="B9" s="52" t="s">
        <v>11</v>
      </c>
      <c r="C9" s="53" t="s">
        <v>122</v>
      </c>
      <c r="D9" s="53" t="s">
        <v>127</v>
      </c>
    </row>
    <row r="10" spans="1:4" ht="15.75" thickBot="1" x14ac:dyDescent="0.3">
      <c r="A10" s="216" t="s">
        <v>60</v>
      </c>
      <c r="B10" s="216"/>
      <c r="C10" s="54">
        <f>SUM(C11:C12)</f>
        <v>880</v>
      </c>
      <c r="D10" s="54">
        <f>SUM(D11:D12)</f>
        <v>880</v>
      </c>
    </row>
    <row r="11" spans="1:4" x14ac:dyDescent="0.25">
      <c r="A11" s="224"/>
      <c r="B11" s="55" t="s">
        <v>6</v>
      </c>
      <c r="C11" s="56">
        <v>693</v>
      </c>
      <c r="D11" s="56">
        <v>693</v>
      </c>
    </row>
    <row r="12" spans="1:4" x14ac:dyDescent="0.25">
      <c r="A12" s="224"/>
      <c r="B12" s="3" t="s">
        <v>61</v>
      </c>
      <c r="C12" s="4">
        <v>187</v>
      </c>
      <c r="D12" s="4">
        <v>187</v>
      </c>
    </row>
    <row r="13" spans="1:4" s="1" customFormat="1" ht="13.5" thickBot="1" x14ac:dyDescent="0.25">
      <c r="A13" s="142"/>
      <c r="B13" s="142"/>
      <c r="C13" s="142"/>
      <c r="D13" s="142"/>
    </row>
    <row r="14" spans="1:4" ht="16.5" thickBot="1" x14ac:dyDescent="0.3">
      <c r="A14" s="226" t="s">
        <v>5</v>
      </c>
      <c r="B14" s="226"/>
      <c r="C14" s="10">
        <f>SUM(C10)</f>
        <v>880</v>
      </c>
      <c r="D14" s="10">
        <f>SUM(D10)</f>
        <v>880</v>
      </c>
    </row>
    <row r="15" spans="1:4" x14ac:dyDescent="0.25">
      <c r="A15" s="1"/>
      <c r="B15" s="1"/>
      <c r="C15" s="131"/>
      <c r="D15" s="131"/>
    </row>
    <row r="16" spans="1:4" x14ac:dyDescent="0.25">
      <c r="A16" s="1"/>
      <c r="B16" s="1"/>
      <c r="C16" s="172"/>
      <c r="D16" s="172"/>
    </row>
    <row r="17" spans="1:4" s="6" customFormat="1" x14ac:dyDescent="0.25">
      <c r="A17" s="2" t="s">
        <v>158</v>
      </c>
      <c r="B17" s="7"/>
      <c r="C17" s="173"/>
      <c r="D17" s="173"/>
    </row>
    <row r="18" spans="1:4" s="6" customFormat="1" x14ac:dyDescent="0.25">
      <c r="A18" s="7"/>
      <c r="B18" s="7"/>
      <c r="C18" s="173"/>
      <c r="D18" s="173"/>
    </row>
    <row r="19" spans="1:4" s="6" customFormat="1" x14ac:dyDescent="0.25">
      <c r="A19" s="7"/>
      <c r="B19" s="7"/>
      <c r="C19" s="173"/>
      <c r="D19" s="173"/>
    </row>
    <row r="20" spans="1:4" s="6" customFormat="1" x14ac:dyDescent="0.25">
      <c r="A20" s="7"/>
      <c r="B20" s="7"/>
      <c r="C20" s="173"/>
      <c r="D20" s="173"/>
    </row>
    <row r="21" spans="1:4" s="6" customFormat="1" x14ac:dyDescent="0.25">
      <c r="A21" s="7"/>
      <c r="B21" s="7" t="s">
        <v>56</v>
      </c>
      <c r="C21" s="173" t="s">
        <v>51</v>
      </c>
      <c r="D21" s="173"/>
    </row>
    <row r="22" spans="1:4" s="6" customFormat="1" x14ac:dyDescent="0.25">
      <c r="A22" s="7"/>
      <c r="B22" s="7" t="s">
        <v>57</v>
      </c>
      <c r="C22" s="175" t="s">
        <v>52</v>
      </c>
      <c r="D22" s="173"/>
    </row>
    <row r="23" spans="1:4" s="6" customFormat="1" x14ac:dyDescent="0.25">
      <c r="B23" s="8"/>
      <c r="C23" s="7"/>
      <c r="D23" s="9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C21" sqref="C2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13" t="s">
        <v>159</v>
      </c>
      <c r="B1" s="213"/>
      <c r="C1" s="213"/>
      <c r="D1" s="213"/>
    </row>
    <row r="2" spans="1:4" x14ac:dyDescent="0.25">
      <c r="A2" s="37" t="s">
        <v>59</v>
      </c>
      <c r="B2" s="37"/>
      <c r="C2" s="37"/>
      <c r="D2" s="37"/>
    </row>
    <row r="3" spans="1:4" x14ac:dyDescent="0.25">
      <c r="A3" s="37"/>
      <c r="B3" s="37"/>
      <c r="C3" s="37"/>
      <c r="D3" s="37"/>
    </row>
    <row r="4" spans="1:4" x14ac:dyDescent="0.25">
      <c r="A4" s="19"/>
      <c r="B4" s="19"/>
      <c r="C4" s="36"/>
      <c r="D4" s="36"/>
    </row>
    <row r="5" spans="1:4" ht="30" customHeight="1" x14ac:dyDescent="0.25">
      <c r="A5" s="223" t="s">
        <v>133</v>
      </c>
      <c r="B5" s="223"/>
      <c r="C5" s="223"/>
      <c r="D5" s="223"/>
    </row>
    <row r="6" spans="1:4" x14ac:dyDescent="0.25">
      <c r="A6" s="50"/>
      <c r="B6" s="50"/>
      <c r="C6" s="51"/>
      <c r="D6" s="51"/>
    </row>
    <row r="7" spans="1:4" x14ac:dyDescent="0.25">
      <c r="A7" s="50"/>
      <c r="B7" s="50"/>
      <c r="C7" s="51"/>
      <c r="D7" s="51"/>
    </row>
    <row r="8" spans="1:4" ht="15.75" thickBot="1" x14ac:dyDescent="0.3">
      <c r="A8" s="19"/>
      <c r="B8" s="19"/>
      <c r="C8" s="36"/>
      <c r="D8" s="96" t="s">
        <v>9</v>
      </c>
    </row>
    <row r="9" spans="1:4" ht="39" thickBot="1" x14ac:dyDescent="0.3">
      <c r="A9" s="52" t="s">
        <v>10</v>
      </c>
      <c r="B9" s="52" t="s">
        <v>11</v>
      </c>
      <c r="C9" s="53" t="s">
        <v>122</v>
      </c>
      <c r="D9" s="53" t="s">
        <v>127</v>
      </c>
    </row>
    <row r="10" spans="1:4" ht="15.75" thickBot="1" x14ac:dyDescent="0.3">
      <c r="A10" s="216" t="s">
        <v>134</v>
      </c>
      <c r="B10" s="216"/>
      <c r="C10" s="54">
        <f>SUM(C11:C12)</f>
        <v>8578</v>
      </c>
      <c r="D10" s="54">
        <f>SUM(D11:D12)</f>
        <v>8578</v>
      </c>
    </row>
    <row r="11" spans="1:4" x14ac:dyDescent="0.25">
      <c r="A11" s="224"/>
      <c r="B11" s="55" t="s">
        <v>6</v>
      </c>
      <c r="C11" s="56">
        <v>6754</v>
      </c>
      <c r="D11" s="56">
        <v>6754</v>
      </c>
    </row>
    <row r="12" spans="1:4" x14ac:dyDescent="0.25">
      <c r="A12" s="224"/>
      <c r="B12" s="3" t="s">
        <v>61</v>
      </c>
      <c r="C12" s="4">
        <v>1824</v>
      </c>
      <c r="D12" s="4">
        <v>1824</v>
      </c>
    </row>
    <row r="13" spans="1:4" ht="15.75" thickBot="1" x14ac:dyDescent="0.3">
      <c r="A13" s="190"/>
      <c r="B13" s="191"/>
      <c r="C13" s="192"/>
      <c r="D13" s="192"/>
    </row>
    <row r="14" spans="1:4" ht="15.75" thickBot="1" x14ac:dyDescent="0.3">
      <c r="A14" s="216" t="s">
        <v>135</v>
      </c>
      <c r="B14" s="216"/>
      <c r="C14" s="54">
        <f>SUM(C15:C15)</f>
        <v>647</v>
      </c>
      <c r="D14" s="54">
        <f>SUM(D15:D15)</f>
        <v>647</v>
      </c>
    </row>
    <row r="15" spans="1:4" x14ac:dyDescent="0.25">
      <c r="A15" s="183"/>
      <c r="B15" s="55" t="s">
        <v>137</v>
      </c>
      <c r="C15" s="56">
        <v>647</v>
      </c>
      <c r="D15" s="56">
        <v>647</v>
      </c>
    </row>
    <row r="16" spans="1:4" ht="15.75" thickBot="1" x14ac:dyDescent="0.3">
      <c r="A16" s="190"/>
      <c r="B16" s="191"/>
      <c r="C16" s="192"/>
      <c r="D16" s="192"/>
    </row>
    <row r="17" spans="1:4" s="1" customFormat="1" ht="13.5" thickBot="1" x14ac:dyDescent="0.25">
      <c r="A17" s="216" t="s">
        <v>136</v>
      </c>
      <c r="B17" s="216"/>
      <c r="C17" s="54">
        <f>SUM(C18:C18)</f>
        <v>1200</v>
      </c>
      <c r="D17" s="54">
        <f>SUM(D18:D18)</f>
        <v>1200</v>
      </c>
    </row>
    <row r="18" spans="1:4" s="1" customFormat="1" ht="12.75" x14ac:dyDescent="0.2">
      <c r="A18" s="183"/>
      <c r="B18" s="55" t="s">
        <v>138</v>
      </c>
      <c r="C18" s="56">
        <v>1200</v>
      </c>
      <c r="D18" s="56">
        <v>1200</v>
      </c>
    </row>
    <row r="19" spans="1:4" s="1" customFormat="1" ht="13.5" thickBot="1" x14ac:dyDescent="0.25">
      <c r="A19" s="190"/>
      <c r="B19" s="191"/>
      <c r="C19" s="192"/>
      <c r="D19" s="192"/>
    </row>
    <row r="20" spans="1:4" ht="16.5" thickBot="1" x14ac:dyDescent="0.3">
      <c r="A20" s="226" t="s">
        <v>5</v>
      </c>
      <c r="B20" s="226"/>
      <c r="C20" s="10">
        <f>SUM(C10)+C14+C17</f>
        <v>10425</v>
      </c>
      <c r="D20" s="10">
        <f>+D10+D14+D17</f>
        <v>10425</v>
      </c>
    </row>
    <row r="21" spans="1:4" x14ac:dyDescent="0.25">
      <c r="A21" s="1"/>
      <c r="B21" s="1"/>
      <c r="C21" s="187"/>
      <c r="D21" s="187"/>
    </row>
    <row r="22" spans="1:4" x14ac:dyDescent="0.25">
      <c r="A22" s="1"/>
      <c r="B22" s="1"/>
      <c r="C22" s="187"/>
      <c r="D22" s="187"/>
    </row>
    <row r="23" spans="1:4" s="6" customFormat="1" x14ac:dyDescent="0.25">
      <c r="A23" s="2" t="s">
        <v>158</v>
      </c>
      <c r="B23" s="7"/>
      <c r="C23" s="173"/>
      <c r="D23" s="173"/>
    </row>
    <row r="24" spans="1:4" s="6" customFormat="1" x14ac:dyDescent="0.25">
      <c r="A24" s="7"/>
      <c r="B24" s="7"/>
      <c r="C24" s="173"/>
      <c r="D24" s="173"/>
    </row>
    <row r="25" spans="1:4" s="6" customFormat="1" x14ac:dyDescent="0.25">
      <c r="A25" s="7"/>
      <c r="B25" s="7"/>
      <c r="C25" s="173"/>
      <c r="D25" s="173"/>
    </row>
    <row r="26" spans="1:4" s="6" customFormat="1" x14ac:dyDescent="0.25">
      <c r="A26" s="7"/>
      <c r="B26" s="7"/>
      <c r="C26" s="173"/>
      <c r="D26" s="173"/>
    </row>
    <row r="27" spans="1:4" s="6" customFormat="1" x14ac:dyDescent="0.25">
      <c r="A27" s="7"/>
      <c r="B27" s="7" t="s">
        <v>56</v>
      </c>
      <c r="C27" s="173" t="s">
        <v>51</v>
      </c>
      <c r="D27" s="173"/>
    </row>
    <row r="28" spans="1:4" s="6" customFormat="1" x14ac:dyDescent="0.25">
      <c r="A28" s="7"/>
      <c r="B28" s="7" t="s">
        <v>57</v>
      </c>
      <c r="C28" s="184" t="s">
        <v>52</v>
      </c>
      <c r="D28" s="173"/>
    </row>
    <row r="29" spans="1:4" s="6" customFormat="1" x14ac:dyDescent="0.25">
      <c r="B29" s="188"/>
      <c r="C29" s="7"/>
      <c r="D29" s="185"/>
    </row>
  </sheetData>
  <mergeCells count="7">
    <mergeCell ref="A1:D1"/>
    <mergeCell ref="A5:D5"/>
    <mergeCell ref="A10:B10"/>
    <mergeCell ref="A11:A12"/>
    <mergeCell ref="A20:B20"/>
    <mergeCell ref="A14:B14"/>
    <mergeCell ref="A17:B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9"/>
  <sheetViews>
    <sheetView topLeftCell="A118" workbookViewId="0">
      <selection activeCell="L134" sqref="L134"/>
    </sheetView>
  </sheetViews>
  <sheetFormatPr defaultRowHeight="15" x14ac:dyDescent="0.25"/>
  <cols>
    <col min="1" max="1" width="12.7109375" style="2" customWidth="1"/>
    <col min="2" max="2" width="14.5703125" style="2" bestFit="1" customWidth="1"/>
    <col min="3" max="9" width="9.140625" style="2"/>
    <col min="10" max="11" width="10" style="2" customWidth="1"/>
    <col min="12" max="13" width="9.140625" style="2"/>
  </cols>
  <sheetData>
    <row r="1" spans="1:13" ht="15" customHeight="1" x14ac:dyDescent="0.25">
      <c r="A1" s="246" t="s">
        <v>159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68" t="s">
        <v>62</v>
      </c>
      <c r="B2" s="68"/>
      <c r="C2" s="68"/>
      <c r="D2" s="68"/>
      <c r="E2" s="69"/>
      <c r="F2" s="69"/>
      <c r="G2" s="69"/>
      <c r="H2" s="69"/>
      <c r="I2" s="69"/>
      <c r="J2" s="68"/>
      <c r="K2" s="68"/>
      <c r="L2" s="68"/>
      <c r="M2" s="68"/>
    </row>
    <row r="3" spans="1:13" s="166" customFormat="1" ht="11.25" x14ac:dyDescent="0.2">
      <c r="A3" s="164"/>
      <c r="B3" s="164"/>
      <c r="C3" s="164"/>
      <c r="D3" s="164"/>
      <c r="E3" s="165"/>
      <c r="F3" s="165"/>
      <c r="G3" s="165"/>
      <c r="H3" s="165"/>
      <c r="I3" s="165"/>
      <c r="J3" s="164"/>
      <c r="K3" s="164"/>
      <c r="L3" s="164"/>
      <c r="M3" s="164"/>
    </row>
    <row r="4" spans="1:13" ht="15.75" x14ac:dyDescent="0.25">
      <c r="A4" s="247" t="s">
        <v>139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s="166" customFormat="1" ht="12" thickBot="1" x14ac:dyDescent="0.25">
      <c r="A5" s="164"/>
      <c r="B5" s="164"/>
      <c r="C5" s="164"/>
      <c r="D5" s="164"/>
      <c r="E5" s="165"/>
      <c r="F5" s="165"/>
      <c r="G5" s="165"/>
      <c r="H5" s="165"/>
      <c r="I5" s="165"/>
      <c r="J5" s="164"/>
      <c r="K5" s="164"/>
      <c r="L5" s="249" t="s">
        <v>9</v>
      </c>
      <c r="M5" s="250"/>
    </row>
    <row r="6" spans="1:13" ht="15.75" thickBot="1" x14ac:dyDescent="0.3">
      <c r="A6" s="228" t="s">
        <v>13</v>
      </c>
      <c r="B6" s="229" t="s">
        <v>17</v>
      </c>
      <c r="C6" s="228" t="s">
        <v>14</v>
      </c>
      <c r="D6" s="228"/>
      <c r="E6" s="228"/>
      <c r="F6" s="228"/>
      <c r="G6" s="228"/>
      <c r="H6" s="228" t="s">
        <v>15</v>
      </c>
      <c r="I6" s="228"/>
      <c r="J6" s="228"/>
      <c r="K6" s="97"/>
      <c r="L6" s="97" t="s">
        <v>16</v>
      </c>
      <c r="M6" s="229" t="s">
        <v>5</v>
      </c>
    </row>
    <row r="7" spans="1:13" ht="15.75" thickBot="1" x14ac:dyDescent="0.3">
      <c r="A7" s="228"/>
      <c r="B7" s="229"/>
      <c r="C7" s="128" t="s">
        <v>63</v>
      </c>
      <c r="D7" s="128" t="s">
        <v>64</v>
      </c>
      <c r="E7" s="128" t="s">
        <v>65</v>
      </c>
      <c r="F7" s="128" t="s">
        <v>66</v>
      </c>
      <c r="G7" s="128" t="s">
        <v>67</v>
      </c>
      <c r="H7" s="128" t="s">
        <v>68</v>
      </c>
      <c r="I7" s="128" t="s">
        <v>69</v>
      </c>
      <c r="J7" s="128" t="s">
        <v>70</v>
      </c>
      <c r="K7" s="128" t="s">
        <v>71</v>
      </c>
      <c r="L7" s="128" t="s">
        <v>73</v>
      </c>
      <c r="M7" s="229"/>
    </row>
    <row r="8" spans="1:13" ht="33.75" customHeight="1" thickBot="1" x14ac:dyDescent="0.3">
      <c r="A8" s="228"/>
      <c r="B8" s="229"/>
      <c r="C8" s="251" t="s">
        <v>74</v>
      </c>
      <c r="D8" s="251" t="s">
        <v>75</v>
      </c>
      <c r="E8" s="245" t="s">
        <v>76</v>
      </c>
      <c r="F8" s="245" t="s">
        <v>77</v>
      </c>
      <c r="G8" s="245" t="s">
        <v>78</v>
      </c>
      <c r="H8" s="245" t="s">
        <v>79</v>
      </c>
      <c r="I8" s="245" t="s">
        <v>80</v>
      </c>
      <c r="J8" s="251" t="s">
        <v>72</v>
      </c>
      <c r="K8" s="252" t="s">
        <v>81</v>
      </c>
      <c r="L8" s="251" t="s">
        <v>21</v>
      </c>
      <c r="M8" s="229"/>
    </row>
    <row r="9" spans="1:13" ht="9.75" customHeight="1" thickBot="1" x14ac:dyDescent="0.3">
      <c r="A9" s="228"/>
      <c r="B9" s="229"/>
      <c r="C9" s="251"/>
      <c r="D9" s="251"/>
      <c r="E9" s="245"/>
      <c r="F9" s="245"/>
      <c r="G9" s="245"/>
      <c r="H9" s="245"/>
      <c r="I9" s="245"/>
      <c r="J9" s="251"/>
      <c r="K9" s="253"/>
      <c r="L9" s="251"/>
      <c r="M9" s="229"/>
    </row>
    <row r="10" spans="1:13" ht="15" customHeight="1" thickBot="1" x14ac:dyDescent="0.3">
      <c r="A10" s="228"/>
      <c r="B10" s="229"/>
      <c r="C10" s="251"/>
      <c r="D10" s="251"/>
      <c r="E10" s="245"/>
      <c r="F10" s="245"/>
      <c r="G10" s="245"/>
      <c r="H10" s="245"/>
      <c r="I10" s="245"/>
      <c r="J10" s="251"/>
      <c r="K10" s="253"/>
      <c r="L10" s="251"/>
      <c r="M10" s="229"/>
    </row>
    <row r="11" spans="1:13" ht="15.75" hidden="1" customHeight="1" thickBot="1" x14ac:dyDescent="0.3">
      <c r="A11" s="228"/>
      <c r="B11" s="229"/>
      <c r="C11" s="251"/>
      <c r="D11" s="251"/>
      <c r="E11" s="245"/>
      <c r="F11" s="245"/>
      <c r="G11" s="245"/>
      <c r="H11" s="245"/>
      <c r="I11" s="245"/>
      <c r="J11" s="251"/>
      <c r="K11" s="254"/>
      <c r="L11" s="251"/>
      <c r="M11" s="229"/>
    </row>
    <row r="12" spans="1:13" ht="15.75" customHeight="1" thickBot="1" x14ac:dyDescent="0.3">
      <c r="A12" s="159" t="s">
        <v>82</v>
      </c>
      <c r="B12" s="155"/>
      <c r="C12" s="156"/>
      <c r="D12" s="156"/>
      <c r="E12" s="157"/>
      <c r="F12" s="157"/>
      <c r="G12" s="157"/>
      <c r="H12" s="157"/>
      <c r="I12" s="157"/>
      <c r="J12" s="156"/>
      <c r="K12" s="156"/>
      <c r="L12" s="156"/>
      <c r="M12" s="158"/>
    </row>
    <row r="13" spans="1:13" x14ac:dyDescent="0.25">
      <c r="A13" s="244" t="s">
        <v>83</v>
      </c>
      <c r="B13" s="98" t="s">
        <v>140</v>
      </c>
      <c r="C13" s="99">
        <v>15348</v>
      </c>
      <c r="D13" s="99">
        <v>2941</v>
      </c>
      <c r="E13" s="100">
        <v>15831</v>
      </c>
      <c r="F13" s="100">
        <v>50</v>
      </c>
      <c r="G13" s="99">
        <v>1026</v>
      </c>
      <c r="H13" s="99"/>
      <c r="I13" s="99"/>
      <c r="J13" s="100"/>
      <c r="K13" s="100"/>
      <c r="L13" s="100">
        <v>184</v>
      </c>
      <c r="M13" s="101">
        <f>SUM(C13:L13)</f>
        <v>35380</v>
      </c>
    </row>
    <row r="14" spans="1:13" x14ac:dyDescent="0.25">
      <c r="A14" s="231"/>
      <c r="B14" s="61"/>
      <c r="C14" s="72"/>
      <c r="D14" s="73"/>
      <c r="E14" s="74"/>
      <c r="F14" s="73"/>
      <c r="G14" s="72"/>
      <c r="H14" s="73"/>
      <c r="I14" s="74"/>
      <c r="J14" s="73"/>
      <c r="K14" s="73"/>
      <c r="L14" s="73"/>
      <c r="M14" s="62"/>
    </row>
    <row r="15" spans="1:13" ht="15.75" thickBot="1" x14ac:dyDescent="0.3">
      <c r="A15" s="232"/>
      <c r="B15" s="63" t="s">
        <v>157</v>
      </c>
      <c r="C15" s="75">
        <v>15348</v>
      </c>
      <c r="D15" s="75">
        <v>2941</v>
      </c>
      <c r="E15" s="76">
        <f>+E13+250</f>
        <v>16081</v>
      </c>
      <c r="F15" s="75">
        <v>50</v>
      </c>
      <c r="G15" s="77">
        <f>+G13+100</f>
        <v>1126</v>
      </c>
      <c r="H15" s="75"/>
      <c r="I15" s="76"/>
      <c r="J15" s="75"/>
      <c r="K15" s="75">
        <v>6227</v>
      </c>
      <c r="L15" s="75">
        <f>+L13+1729</f>
        <v>1913</v>
      </c>
      <c r="M15" s="64">
        <f>SUM(C15:L15)</f>
        <v>43686</v>
      </c>
    </row>
    <row r="16" spans="1:13" x14ac:dyDescent="0.25">
      <c r="A16" s="230" t="s">
        <v>84</v>
      </c>
      <c r="B16" s="98" t="s">
        <v>140</v>
      </c>
      <c r="C16" s="70"/>
      <c r="D16" s="70"/>
      <c r="E16" s="72">
        <v>3739</v>
      </c>
      <c r="F16" s="71"/>
      <c r="G16" s="70"/>
      <c r="H16" s="70"/>
      <c r="I16" s="70"/>
      <c r="J16" s="71"/>
      <c r="K16" s="71"/>
      <c r="L16" s="71"/>
      <c r="M16" s="62">
        <f>SUM(C16:L16)</f>
        <v>3739</v>
      </c>
    </row>
    <row r="17" spans="1:13" x14ac:dyDescent="0.25">
      <c r="A17" s="231"/>
      <c r="B17" s="61"/>
      <c r="C17" s="72"/>
      <c r="D17" s="73"/>
      <c r="E17" s="74"/>
      <c r="F17" s="73"/>
      <c r="G17" s="72"/>
      <c r="H17" s="73"/>
      <c r="I17" s="74"/>
      <c r="J17" s="73"/>
      <c r="K17" s="73"/>
      <c r="L17" s="73"/>
      <c r="M17" s="62"/>
    </row>
    <row r="18" spans="1:13" ht="15.75" thickBot="1" x14ac:dyDescent="0.3">
      <c r="A18" s="232"/>
      <c r="B18" s="63" t="s">
        <v>157</v>
      </c>
      <c r="C18" s="75"/>
      <c r="D18" s="75"/>
      <c r="E18" s="76">
        <v>3739</v>
      </c>
      <c r="F18" s="75"/>
      <c r="G18" s="77"/>
      <c r="H18" s="75"/>
      <c r="I18" s="76"/>
      <c r="J18" s="75"/>
      <c r="K18" s="75"/>
      <c r="L18" s="75"/>
      <c r="M18" s="64">
        <f>SUM(C18:L18)</f>
        <v>3739</v>
      </c>
    </row>
    <row r="19" spans="1:13" x14ac:dyDescent="0.25">
      <c r="A19" s="230" t="s">
        <v>85</v>
      </c>
      <c r="B19" s="98" t="s">
        <v>140</v>
      </c>
      <c r="C19" s="70">
        <v>6589</v>
      </c>
      <c r="D19" s="70">
        <v>643</v>
      </c>
      <c r="E19" s="72">
        <v>333</v>
      </c>
      <c r="F19" s="71"/>
      <c r="G19" s="70"/>
      <c r="H19" s="70"/>
      <c r="I19" s="70"/>
      <c r="J19" s="71"/>
      <c r="K19" s="71"/>
      <c r="L19" s="71"/>
      <c r="M19" s="62">
        <f>SUM(C19:L19)</f>
        <v>7565</v>
      </c>
    </row>
    <row r="20" spans="1:13" x14ac:dyDescent="0.25">
      <c r="A20" s="231"/>
      <c r="B20" s="61"/>
      <c r="C20" s="72"/>
      <c r="D20" s="73"/>
      <c r="E20" s="74"/>
      <c r="F20" s="73"/>
      <c r="G20" s="72"/>
      <c r="H20" s="73"/>
      <c r="I20" s="74"/>
      <c r="J20" s="73"/>
      <c r="K20" s="73"/>
      <c r="L20" s="73"/>
      <c r="M20" s="62"/>
    </row>
    <row r="21" spans="1:13" ht="15.75" thickBot="1" x14ac:dyDescent="0.3">
      <c r="A21" s="232"/>
      <c r="B21" s="63" t="s">
        <v>157</v>
      </c>
      <c r="C21" s="75">
        <v>6589</v>
      </c>
      <c r="D21" s="75">
        <v>643</v>
      </c>
      <c r="E21" s="76">
        <v>333</v>
      </c>
      <c r="F21" s="75"/>
      <c r="G21" s="77"/>
      <c r="H21" s="75"/>
      <c r="I21" s="76"/>
      <c r="J21" s="75"/>
      <c r="K21" s="75"/>
      <c r="L21" s="75"/>
      <c r="M21" s="64">
        <f>SUM(C21:L21)</f>
        <v>7565</v>
      </c>
    </row>
    <row r="22" spans="1:13" x14ac:dyDescent="0.25">
      <c r="A22" s="230" t="s">
        <v>86</v>
      </c>
      <c r="B22" s="98" t="s">
        <v>140</v>
      </c>
      <c r="C22" s="70"/>
      <c r="D22" s="70"/>
      <c r="E22" s="72">
        <v>3048</v>
      </c>
      <c r="F22" s="71"/>
      <c r="G22" s="70"/>
      <c r="H22" s="70"/>
      <c r="I22" s="70"/>
      <c r="J22" s="71"/>
      <c r="K22" s="71"/>
      <c r="L22" s="71"/>
      <c r="M22" s="62">
        <f>SUM(C22:L22)</f>
        <v>3048</v>
      </c>
    </row>
    <row r="23" spans="1:13" x14ac:dyDescent="0.25">
      <c r="A23" s="231"/>
      <c r="B23" s="61"/>
      <c r="C23" s="72"/>
      <c r="D23" s="73"/>
      <c r="E23" s="74"/>
      <c r="F23" s="73"/>
      <c r="G23" s="72"/>
      <c r="H23" s="73"/>
      <c r="I23" s="74"/>
      <c r="J23" s="73"/>
      <c r="K23" s="73"/>
      <c r="L23" s="73"/>
      <c r="M23" s="62"/>
    </row>
    <row r="24" spans="1:13" ht="15.75" thickBot="1" x14ac:dyDescent="0.3">
      <c r="A24" s="232"/>
      <c r="B24" s="63" t="s">
        <v>157</v>
      </c>
      <c r="C24" s="75"/>
      <c r="D24" s="75"/>
      <c r="E24" s="76">
        <v>3048</v>
      </c>
      <c r="F24" s="75"/>
      <c r="G24" s="77"/>
      <c r="H24" s="75"/>
      <c r="I24" s="76"/>
      <c r="J24" s="75"/>
      <c r="K24" s="75"/>
      <c r="L24" s="75"/>
      <c r="M24" s="64">
        <f>SUM(C24:L24)</f>
        <v>3048</v>
      </c>
    </row>
    <row r="25" spans="1:13" x14ac:dyDescent="0.25">
      <c r="A25" s="230" t="s">
        <v>87</v>
      </c>
      <c r="B25" s="98" t="s">
        <v>140</v>
      </c>
      <c r="C25" s="70"/>
      <c r="D25" s="70"/>
      <c r="E25" s="70">
        <v>1173</v>
      </c>
      <c r="F25" s="71"/>
      <c r="G25" s="70"/>
      <c r="H25" s="70"/>
      <c r="I25" s="70"/>
      <c r="J25" s="71"/>
      <c r="K25" s="71"/>
      <c r="L25" s="71"/>
      <c r="M25" s="62">
        <f>SUM(C25:L25)</f>
        <v>1173</v>
      </c>
    </row>
    <row r="26" spans="1:13" x14ac:dyDescent="0.25">
      <c r="A26" s="231"/>
      <c r="B26" s="61"/>
      <c r="C26" s="72"/>
      <c r="D26" s="73"/>
      <c r="E26" s="74"/>
      <c r="F26" s="73"/>
      <c r="G26" s="72"/>
      <c r="H26" s="73"/>
      <c r="I26" s="74"/>
      <c r="J26" s="73"/>
      <c r="K26" s="73"/>
      <c r="L26" s="73"/>
      <c r="M26" s="62"/>
    </row>
    <row r="27" spans="1:13" ht="15.75" thickBot="1" x14ac:dyDescent="0.3">
      <c r="A27" s="232"/>
      <c r="B27" s="63" t="s">
        <v>157</v>
      </c>
      <c r="C27" s="75"/>
      <c r="D27" s="75"/>
      <c r="E27" s="76">
        <v>1173</v>
      </c>
      <c r="F27" s="75"/>
      <c r="G27" s="77"/>
      <c r="H27" s="75"/>
      <c r="I27" s="76"/>
      <c r="J27" s="75"/>
      <c r="K27" s="75"/>
      <c r="L27" s="75"/>
      <c r="M27" s="64">
        <f>SUM(C27:L27)</f>
        <v>1173</v>
      </c>
    </row>
    <row r="28" spans="1:13" x14ac:dyDescent="0.25">
      <c r="A28" s="230" t="s">
        <v>211</v>
      </c>
      <c r="B28" s="98" t="s">
        <v>140</v>
      </c>
      <c r="C28" s="70"/>
      <c r="D28" s="70"/>
      <c r="E28" s="70">
        <v>6553</v>
      </c>
      <c r="F28" s="71"/>
      <c r="G28" s="70"/>
      <c r="H28" s="70"/>
      <c r="I28" s="70"/>
      <c r="J28" s="71"/>
      <c r="K28" s="71"/>
      <c r="L28" s="71"/>
      <c r="M28" s="161">
        <f>SUM(C28:L28)</f>
        <v>6553</v>
      </c>
    </row>
    <row r="29" spans="1:13" x14ac:dyDescent="0.25">
      <c r="A29" s="231"/>
      <c r="B29" s="61"/>
      <c r="C29" s="72"/>
      <c r="D29" s="73"/>
      <c r="E29" s="74"/>
      <c r="F29" s="73"/>
      <c r="G29" s="72"/>
      <c r="H29" s="73"/>
      <c r="I29" s="74"/>
      <c r="J29" s="73"/>
      <c r="K29" s="73"/>
      <c r="L29" s="73"/>
      <c r="M29" s="62"/>
    </row>
    <row r="30" spans="1:13" x14ac:dyDescent="0.25">
      <c r="A30" s="232"/>
      <c r="B30" s="63" t="s">
        <v>157</v>
      </c>
      <c r="C30" s="75"/>
      <c r="D30" s="75"/>
      <c r="E30" s="76">
        <v>6553</v>
      </c>
      <c r="F30" s="75"/>
      <c r="G30" s="77"/>
      <c r="H30" s="75"/>
      <c r="I30" s="76"/>
      <c r="J30" s="75"/>
      <c r="K30" s="75"/>
      <c r="L30" s="75"/>
      <c r="M30" s="64">
        <f>SUM(C30:L30)</f>
        <v>6553</v>
      </c>
    </row>
    <row r="31" spans="1:13" ht="15.75" thickBot="1" x14ac:dyDescent="0.3">
      <c r="A31" s="102"/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1:13" ht="15.75" thickBot="1" x14ac:dyDescent="0.3">
      <c r="A32" s="229" t="s">
        <v>10</v>
      </c>
      <c r="B32" s="228" t="s">
        <v>17</v>
      </c>
      <c r="C32" s="228" t="s">
        <v>14</v>
      </c>
      <c r="D32" s="228"/>
      <c r="E32" s="228"/>
      <c r="F32" s="228"/>
      <c r="G32" s="228"/>
      <c r="H32" s="228" t="s">
        <v>15</v>
      </c>
      <c r="I32" s="228"/>
      <c r="J32" s="228"/>
      <c r="K32" s="97"/>
      <c r="L32" s="97" t="s">
        <v>16</v>
      </c>
      <c r="M32" s="233" t="s">
        <v>5</v>
      </c>
    </row>
    <row r="33" spans="1:13" ht="15.75" thickBot="1" x14ac:dyDescent="0.3">
      <c r="A33" s="229"/>
      <c r="B33" s="228"/>
      <c r="C33" s="128" t="s">
        <v>63</v>
      </c>
      <c r="D33" s="128" t="s">
        <v>64</v>
      </c>
      <c r="E33" s="128" t="s">
        <v>65</v>
      </c>
      <c r="F33" s="128" t="s">
        <v>66</v>
      </c>
      <c r="G33" s="128" t="s">
        <v>67</v>
      </c>
      <c r="H33" s="128" t="s">
        <v>68</v>
      </c>
      <c r="I33" s="128" t="s">
        <v>69</v>
      </c>
      <c r="J33" s="128" t="s">
        <v>70</v>
      </c>
      <c r="K33" s="128" t="s">
        <v>71</v>
      </c>
      <c r="L33" s="128" t="s">
        <v>73</v>
      </c>
      <c r="M33" s="233"/>
    </row>
    <row r="34" spans="1:13" ht="33.75" customHeight="1" thickBot="1" x14ac:dyDescent="0.3">
      <c r="A34" s="229"/>
      <c r="B34" s="228"/>
      <c r="C34" s="234" t="s">
        <v>74</v>
      </c>
      <c r="D34" s="234" t="s">
        <v>75</v>
      </c>
      <c r="E34" s="234" t="s">
        <v>76</v>
      </c>
      <c r="F34" s="234" t="s">
        <v>77</v>
      </c>
      <c r="G34" s="234" t="s">
        <v>78</v>
      </c>
      <c r="H34" s="234" t="s">
        <v>79</v>
      </c>
      <c r="I34" s="234" t="s">
        <v>80</v>
      </c>
      <c r="J34" s="234" t="s">
        <v>72</v>
      </c>
      <c r="K34" s="234" t="s">
        <v>81</v>
      </c>
      <c r="L34" s="234" t="s">
        <v>21</v>
      </c>
      <c r="M34" s="233"/>
    </row>
    <row r="35" spans="1:13" ht="9.75" customHeight="1" thickBot="1" x14ac:dyDescent="0.3">
      <c r="A35" s="229"/>
      <c r="B35" s="228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3"/>
    </row>
    <row r="36" spans="1:13" ht="15" customHeight="1" thickBot="1" x14ac:dyDescent="0.3">
      <c r="A36" s="229"/>
      <c r="B36" s="228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3"/>
    </row>
    <row r="37" spans="1:13" ht="15.75" customHeight="1" x14ac:dyDescent="0.25">
      <c r="A37" s="231" t="s">
        <v>212</v>
      </c>
      <c r="B37" s="98" t="s">
        <v>140</v>
      </c>
      <c r="C37" s="72">
        <v>4148</v>
      </c>
      <c r="D37" s="72">
        <v>785</v>
      </c>
      <c r="E37" s="72">
        <v>4837</v>
      </c>
      <c r="F37" s="73"/>
      <c r="G37" s="72"/>
      <c r="H37" s="72"/>
      <c r="I37" s="72"/>
      <c r="J37" s="73"/>
      <c r="K37" s="73"/>
      <c r="L37" s="73"/>
      <c r="M37" s="62">
        <f>SUM(C37:L37)</f>
        <v>9770</v>
      </c>
    </row>
    <row r="38" spans="1:13" ht="15.75" customHeight="1" x14ac:dyDescent="0.25">
      <c r="A38" s="231"/>
      <c r="B38" s="61"/>
      <c r="C38" s="72"/>
      <c r="D38" s="73"/>
      <c r="E38" s="74"/>
      <c r="F38" s="73"/>
      <c r="G38" s="72"/>
      <c r="H38" s="73"/>
      <c r="I38" s="74"/>
      <c r="J38" s="73"/>
      <c r="K38" s="73"/>
      <c r="L38" s="73"/>
      <c r="M38" s="62"/>
    </row>
    <row r="39" spans="1:13" ht="15.75" thickBot="1" x14ac:dyDescent="0.3">
      <c r="A39" s="232"/>
      <c r="B39" s="63" t="s">
        <v>157</v>
      </c>
      <c r="C39" s="75">
        <f>+C37+93</f>
        <v>4241</v>
      </c>
      <c r="D39" s="75">
        <f>+D37+18</f>
        <v>803</v>
      </c>
      <c r="E39" s="76">
        <v>4837</v>
      </c>
      <c r="F39" s="75"/>
      <c r="G39" s="77"/>
      <c r="H39" s="75"/>
      <c r="I39" s="76"/>
      <c r="J39" s="75"/>
      <c r="K39" s="75"/>
      <c r="L39" s="75"/>
      <c r="M39" s="64">
        <f>SUM(C39:L39)</f>
        <v>9881</v>
      </c>
    </row>
    <row r="40" spans="1:13" x14ac:dyDescent="0.25">
      <c r="A40" s="230" t="s">
        <v>213</v>
      </c>
      <c r="B40" s="98" t="s">
        <v>140</v>
      </c>
      <c r="C40" s="70"/>
      <c r="D40" s="70"/>
      <c r="E40" s="72">
        <v>1374</v>
      </c>
      <c r="F40" s="71"/>
      <c r="G40" s="70">
        <v>816</v>
      </c>
      <c r="H40" s="70"/>
      <c r="I40" s="70"/>
      <c r="J40" s="71"/>
      <c r="K40" s="71"/>
      <c r="L40" s="71"/>
      <c r="M40" s="62">
        <f>SUM(C40:L40)</f>
        <v>2190</v>
      </c>
    </row>
    <row r="41" spans="1:13" ht="15.75" customHeight="1" x14ac:dyDescent="0.25">
      <c r="A41" s="231"/>
      <c r="B41" s="61"/>
      <c r="C41" s="72"/>
      <c r="D41" s="73"/>
      <c r="E41" s="74"/>
      <c r="F41" s="73"/>
      <c r="G41" s="72"/>
      <c r="H41" s="73"/>
      <c r="I41" s="74"/>
      <c r="J41" s="73"/>
      <c r="K41" s="73"/>
      <c r="L41" s="73"/>
      <c r="M41" s="62"/>
    </row>
    <row r="42" spans="1:13" ht="15.75" customHeight="1" thickBot="1" x14ac:dyDescent="0.3">
      <c r="A42" s="232"/>
      <c r="B42" s="63" t="s">
        <v>157</v>
      </c>
      <c r="C42" s="75"/>
      <c r="D42" s="75"/>
      <c r="E42" s="76">
        <v>1374</v>
      </c>
      <c r="F42" s="75"/>
      <c r="G42" s="77">
        <v>816</v>
      </c>
      <c r="H42" s="75"/>
      <c r="I42" s="76">
        <f>24440+3000</f>
        <v>27440</v>
      </c>
      <c r="J42" s="75"/>
      <c r="K42" s="75"/>
      <c r="L42" s="75"/>
      <c r="M42" s="64">
        <f>SUM(C42:L42)</f>
        <v>29630</v>
      </c>
    </row>
    <row r="43" spans="1:13" x14ac:dyDescent="0.25">
      <c r="A43" s="230" t="s">
        <v>214</v>
      </c>
      <c r="B43" s="98" t="s">
        <v>140</v>
      </c>
      <c r="C43" s="70">
        <v>2327</v>
      </c>
      <c r="D43" s="70">
        <v>448</v>
      </c>
      <c r="E43" s="72"/>
      <c r="F43" s="71"/>
      <c r="G43" s="70"/>
      <c r="H43" s="70"/>
      <c r="I43" s="70"/>
      <c r="J43" s="71"/>
      <c r="K43" s="71"/>
      <c r="L43" s="71"/>
      <c r="M43" s="62">
        <f>SUM(C43:L43)</f>
        <v>2775</v>
      </c>
    </row>
    <row r="44" spans="1:13" ht="30" customHeight="1" x14ac:dyDescent="0.25">
      <c r="A44" s="231"/>
      <c r="B44" s="61"/>
      <c r="C44" s="72"/>
      <c r="D44" s="73"/>
      <c r="E44" s="74"/>
      <c r="F44" s="73"/>
      <c r="G44" s="72"/>
      <c r="H44" s="73"/>
      <c r="I44" s="74"/>
      <c r="J44" s="73"/>
      <c r="K44" s="73"/>
      <c r="L44" s="73"/>
      <c r="M44" s="62"/>
    </row>
    <row r="45" spans="1:13" ht="15.75" thickBot="1" x14ac:dyDescent="0.3">
      <c r="A45" s="232"/>
      <c r="B45" s="63" t="s">
        <v>157</v>
      </c>
      <c r="C45" s="75">
        <f>+C43+291</f>
        <v>2618</v>
      </c>
      <c r="D45" s="75">
        <f>+D43+48+15</f>
        <v>511</v>
      </c>
      <c r="E45" s="76"/>
      <c r="F45" s="75"/>
      <c r="G45" s="77"/>
      <c r="H45" s="75"/>
      <c r="I45" s="76"/>
      <c r="J45" s="75"/>
      <c r="K45" s="75"/>
      <c r="L45" s="75"/>
      <c r="M45" s="64">
        <f>SUM(C45:L45)</f>
        <v>3129</v>
      </c>
    </row>
    <row r="46" spans="1:13" x14ac:dyDescent="0.25">
      <c r="A46" s="230" t="s">
        <v>215</v>
      </c>
      <c r="B46" s="98" t="s">
        <v>140</v>
      </c>
      <c r="C46" s="70"/>
      <c r="D46" s="70"/>
      <c r="E46" s="72">
        <v>12182</v>
      </c>
      <c r="F46" s="71"/>
      <c r="G46" s="70"/>
      <c r="H46" s="70"/>
      <c r="I46" s="70"/>
      <c r="J46" s="71"/>
      <c r="K46" s="71"/>
      <c r="L46" s="71"/>
      <c r="M46" s="62">
        <f>SUM(C46:L46)</f>
        <v>12182</v>
      </c>
    </row>
    <row r="47" spans="1:13" x14ac:dyDescent="0.25">
      <c r="A47" s="231"/>
      <c r="B47" s="61"/>
      <c r="C47" s="72"/>
      <c r="D47" s="73"/>
      <c r="E47" s="74"/>
      <c r="F47" s="73"/>
      <c r="G47" s="72"/>
      <c r="H47" s="73"/>
      <c r="I47" s="74"/>
      <c r="J47" s="73"/>
      <c r="K47" s="73"/>
      <c r="L47" s="73"/>
      <c r="M47" s="62"/>
    </row>
    <row r="48" spans="1:13" ht="15.75" thickBot="1" x14ac:dyDescent="0.3">
      <c r="A48" s="232"/>
      <c r="B48" s="63" t="s">
        <v>157</v>
      </c>
      <c r="C48" s="75"/>
      <c r="D48" s="75"/>
      <c r="E48" s="76">
        <v>12182</v>
      </c>
      <c r="F48" s="75"/>
      <c r="G48" s="77"/>
      <c r="H48" s="75"/>
      <c r="I48" s="76"/>
      <c r="J48" s="75"/>
      <c r="K48" s="75"/>
      <c r="L48" s="75"/>
      <c r="M48" s="64">
        <f>SUM(C48:L48)</f>
        <v>12182</v>
      </c>
    </row>
    <row r="49" spans="1:13" x14ac:dyDescent="0.25">
      <c r="A49" s="230" t="s">
        <v>216</v>
      </c>
      <c r="B49" s="98" t="s">
        <v>140</v>
      </c>
      <c r="C49" s="72"/>
      <c r="D49" s="71"/>
      <c r="E49" s="78">
        <v>336</v>
      </c>
      <c r="F49" s="73"/>
      <c r="G49" s="72"/>
      <c r="H49" s="71"/>
      <c r="I49" s="78"/>
      <c r="J49" s="73"/>
      <c r="K49" s="73"/>
      <c r="L49" s="73"/>
      <c r="M49" s="62">
        <f>SUM(C49:L49)</f>
        <v>336</v>
      </c>
    </row>
    <row r="50" spans="1:13" x14ac:dyDescent="0.25">
      <c r="A50" s="231"/>
      <c r="B50" s="61"/>
      <c r="C50" s="72"/>
      <c r="D50" s="73"/>
      <c r="E50" s="78"/>
      <c r="F50" s="73"/>
      <c r="G50" s="72"/>
      <c r="H50" s="73"/>
      <c r="I50" s="78"/>
      <c r="J50" s="73"/>
      <c r="K50" s="73"/>
      <c r="L50" s="73"/>
      <c r="M50" s="62"/>
    </row>
    <row r="51" spans="1:13" ht="15.75" thickBot="1" x14ac:dyDescent="0.3">
      <c r="A51" s="232"/>
      <c r="B51" s="63" t="s">
        <v>157</v>
      </c>
      <c r="C51" s="77"/>
      <c r="D51" s="75"/>
      <c r="E51" s="124">
        <v>336</v>
      </c>
      <c r="F51" s="75"/>
      <c r="G51" s="77"/>
      <c r="H51" s="75"/>
      <c r="I51" s="124"/>
      <c r="J51" s="75"/>
      <c r="K51" s="75"/>
      <c r="L51" s="75"/>
      <c r="M51" s="64">
        <f>SUM(C51:L51)</f>
        <v>336</v>
      </c>
    </row>
    <row r="52" spans="1:13" x14ac:dyDescent="0.25">
      <c r="A52" s="230" t="s">
        <v>217</v>
      </c>
      <c r="B52" s="98" t="s">
        <v>140</v>
      </c>
      <c r="C52" s="70"/>
      <c r="D52" s="70"/>
      <c r="E52" s="70"/>
      <c r="F52" s="71"/>
      <c r="G52" s="70"/>
      <c r="H52" s="70"/>
      <c r="I52" s="70"/>
      <c r="J52" s="71">
        <v>16000</v>
      </c>
      <c r="K52" s="71"/>
      <c r="L52" s="71"/>
      <c r="M52" s="161">
        <f>SUM(C52:L52)</f>
        <v>16000</v>
      </c>
    </row>
    <row r="53" spans="1:13" x14ac:dyDescent="0.25">
      <c r="A53" s="231"/>
      <c r="B53" s="61"/>
      <c r="C53" s="72"/>
      <c r="D53" s="73"/>
      <c r="E53" s="74"/>
      <c r="F53" s="73"/>
      <c r="G53" s="72"/>
      <c r="H53" s="73"/>
      <c r="I53" s="74"/>
      <c r="J53" s="73"/>
      <c r="K53" s="73"/>
      <c r="L53" s="73"/>
      <c r="M53" s="62"/>
    </row>
    <row r="54" spans="1:13" x14ac:dyDescent="0.25">
      <c r="A54" s="232"/>
      <c r="B54" s="63" t="s">
        <v>157</v>
      </c>
      <c r="C54" s="75"/>
      <c r="D54" s="75"/>
      <c r="E54" s="76"/>
      <c r="F54" s="75"/>
      <c r="G54" s="77"/>
      <c r="H54" s="75">
        <v>32133</v>
      </c>
      <c r="I54" s="76">
        <v>5215</v>
      </c>
      <c r="J54" s="75">
        <v>16000</v>
      </c>
      <c r="K54" s="75"/>
      <c r="L54" s="75"/>
      <c r="M54" s="64">
        <f>SUM(C54:L54)</f>
        <v>53348</v>
      </c>
    </row>
    <row r="55" spans="1:13" s="25" customFormat="1" ht="15.75" thickBot="1" x14ac:dyDescent="0.3">
      <c r="A55" s="162"/>
      <c r="B55" s="163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154"/>
    </row>
    <row r="56" spans="1:13" ht="15.75" thickBot="1" x14ac:dyDescent="0.3">
      <c r="A56" s="229" t="s">
        <v>10</v>
      </c>
      <c r="B56" s="228" t="s">
        <v>17</v>
      </c>
      <c r="C56" s="228" t="s">
        <v>14</v>
      </c>
      <c r="D56" s="228"/>
      <c r="E56" s="228"/>
      <c r="F56" s="228"/>
      <c r="G56" s="228"/>
      <c r="H56" s="228" t="s">
        <v>15</v>
      </c>
      <c r="I56" s="228"/>
      <c r="J56" s="228"/>
      <c r="K56" s="128"/>
      <c r="L56" s="128" t="s">
        <v>16</v>
      </c>
      <c r="M56" s="233" t="s">
        <v>5</v>
      </c>
    </row>
    <row r="57" spans="1:13" ht="15.75" thickBot="1" x14ac:dyDescent="0.3">
      <c r="A57" s="229"/>
      <c r="B57" s="228"/>
      <c r="C57" s="128" t="s">
        <v>63</v>
      </c>
      <c r="D57" s="128" t="s">
        <v>64</v>
      </c>
      <c r="E57" s="128" t="s">
        <v>65</v>
      </c>
      <c r="F57" s="128" t="s">
        <v>66</v>
      </c>
      <c r="G57" s="128" t="s">
        <v>67</v>
      </c>
      <c r="H57" s="128" t="s">
        <v>68</v>
      </c>
      <c r="I57" s="128" t="s">
        <v>69</v>
      </c>
      <c r="J57" s="128" t="s">
        <v>70</v>
      </c>
      <c r="K57" s="128" t="s">
        <v>71</v>
      </c>
      <c r="L57" s="128" t="s">
        <v>73</v>
      </c>
      <c r="M57" s="233"/>
    </row>
    <row r="58" spans="1:13" ht="33.75" customHeight="1" thickBot="1" x14ac:dyDescent="0.3">
      <c r="A58" s="229"/>
      <c r="B58" s="228"/>
      <c r="C58" s="234" t="s">
        <v>74</v>
      </c>
      <c r="D58" s="234" t="s">
        <v>75</v>
      </c>
      <c r="E58" s="234" t="s">
        <v>76</v>
      </c>
      <c r="F58" s="234" t="s">
        <v>77</v>
      </c>
      <c r="G58" s="234" t="s">
        <v>78</v>
      </c>
      <c r="H58" s="234" t="s">
        <v>79</v>
      </c>
      <c r="I58" s="234" t="s">
        <v>80</v>
      </c>
      <c r="J58" s="234" t="s">
        <v>72</v>
      </c>
      <c r="K58" s="234" t="s">
        <v>81</v>
      </c>
      <c r="L58" s="234" t="s">
        <v>21</v>
      </c>
      <c r="M58" s="233"/>
    </row>
    <row r="59" spans="1:13" ht="9.75" customHeight="1" thickBot="1" x14ac:dyDescent="0.3">
      <c r="A59" s="229"/>
      <c r="B59" s="228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3"/>
    </row>
    <row r="60" spans="1:13" ht="15" customHeight="1" thickBot="1" x14ac:dyDescent="0.3">
      <c r="A60" s="229"/>
      <c r="B60" s="228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3"/>
    </row>
    <row r="61" spans="1:13" x14ac:dyDescent="0.25">
      <c r="A61" s="230" t="s">
        <v>218</v>
      </c>
      <c r="B61" s="98" t="s">
        <v>140</v>
      </c>
      <c r="C61" s="71"/>
      <c r="D61" s="71"/>
      <c r="E61" s="160">
        <v>2032</v>
      </c>
      <c r="F61" s="71"/>
      <c r="G61" s="70"/>
      <c r="H61" s="71">
        <v>9060</v>
      </c>
      <c r="I61" s="160"/>
      <c r="J61" s="71"/>
      <c r="K61" s="71"/>
      <c r="L61" s="71"/>
      <c r="M61" s="161">
        <f>SUM(C61:L61)</f>
        <v>11092</v>
      </c>
    </row>
    <row r="62" spans="1:13" x14ac:dyDescent="0.25">
      <c r="A62" s="231"/>
      <c r="B62" s="61"/>
      <c r="C62" s="73"/>
      <c r="D62" s="73"/>
      <c r="E62" s="74"/>
      <c r="F62" s="73"/>
      <c r="G62" s="72"/>
      <c r="H62" s="73"/>
      <c r="I62" s="74"/>
      <c r="J62" s="73"/>
      <c r="K62" s="73"/>
      <c r="L62" s="73"/>
      <c r="M62" s="62"/>
    </row>
    <row r="63" spans="1:13" ht="15.75" thickBot="1" x14ac:dyDescent="0.3">
      <c r="A63" s="232"/>
      <c r="B63" s="63" t="s">
        <v>157</v>
      </c>
      <c r="C63" s="75"/>
      <c r="D63" s="75"/>
      <c r="E63" s="75">
        <f>+E61+14073+250+175+50</f>
        <v>16580</v>
      </c>
      <c r="F63" s="75"/>
      <c r="G63" s="77"/>
      <c r="H63" s="75">
        <f>+H61+147542+3500+9652+30000+1870+5000+8239+700+23000+31000</f>
        <v>269563</v>
      </c>
      <c r="I63" s="76">
        <f>3000+500</f>
        <v>3500</v>
      </c>
      <c r="J63" s="75">
        <v>250</v>
      </c>
      <c r="K63" s="75"/>
      <c r="L63" s="75"/>
      <c r="M63" s="64">
        <f>SUM(C63:L63)</f>
        <v>289893</v>
      </c>
    </row>
    <row r="64" spans="1:13" x14ac:dyDescent="0.25">
      <c r="A64" s="230" t="s">
        <v>219</v>
      </c>
      <c r="B64" s="98" t="s">
        <v>140</v>
      </c>
      <c r="C64" s="73">
        <v>7538</v>
      </c>
      <c r="D64" s="73">
        <v>1335</v>
      </c>
      <c r="E64" s="74">
        <v>1336</v>
      </c>
      <c r="F64" s="73"/>
      <c r="G64" s="72"/>
      <c r="H64" s="73"/>
      <c r="I64" s="74"/>
      <c r="J64" s="73"/>
      <c r="K64" s="73"/>
      <c r="L64" s="73"/>
      <c r="M64" s="62">
        <f>SUM(C64:L64)</f>
        <v>10209</v>
      </c>
    </row>
    <row r="65" spans="1:13" x14ac:dyDescent="0.25">
      <c r="A65" s="231"/>
      <c r="B65" s="61"/>
      <c r="C65" s="73"/>
      <c r="D65" s="73"/>
      <c r="E65" s="74"/>
      <c r="F65" s="73"/>
      <c r="G65" s="72"/>
      <c r="H65" s="73"/>
      <c r="I65" s="74"/>
      <c r="J65" s="73"/>
      <c r="K65" s="73"/>
      <c r="L65" s="73"/>
      <c r="M65" s="62"/>
    </row>
    <row r="66" spans="1:13" ht="15.75" thickBot="1" x14ac:dyDescent="0.3">
      <c r="A66" s="232"/>
      <c r="B66" s="63" t="s">
        <v>157</v>
      </c>
      <c r="C66" s="75">
        <v>7538</v>
      </c>
      <c r="D66" s="75">
        <v>1335</v>
      </c>
      <c r="E66" s="75">
        <v>1336</v>
      </c>
      <c r="F66" s="75"/>
      <c r="G66" s="77"/>
      <c r="H66" s="75"/>
      <c r="I66" s="76"/>
      <c r="J66" s="75"/>
      <c r="K66" s="75"/>
      <c r="L66" s="75"/>
      <c r="M66" s="64">
        <f>SUM(C66:L66)</f>
        <v>10209</v>
      </c>
    </row>
    <row r="67" spans="1:13" x14ac:dyDescent="0.25">
      <c r="A67" s="230" t="s">
        <v>220</v>
      </c>
      <c r="B67" s="98" t="s">
        <v>140</v>
      </c>
      <c r="C67" s="73"/>
      <c r="D67" s="73"/>
      <c r="E67" s="74"/>
      <c r="F67" s="73">
        <v>5949</v>
      </c>
      <c r="G67" s="72">
        <v>450</v>
      </c>
      <c r="H67" s="73"/>
      <c r="I67" s="74"/>
      <c r="J67" s="73"/>
      <c r="K67" s="73"/>
      <c r="L67" s="73"/>
      <c r="M67" s="62">
        <f>SUM(C67:L67)</f>
        <v>6399</v>
      </c>
    </row>
    <row r="68" spans="1:13" x14ac:dyDescent="0.25">
      <c r="A68" s="231"/>
      <c r="B68" s="61"/>
      <c r="C68" s="73"/>
      <c r="D68" s="73"/>
      <c r="E68" s="74"/>
      <c r="F68" s="73"/>
      <c r="G68" s="72"/>
      <c r="H68" s="73"/>
      <c r="I68" s="74"/>
      <c r="J68" s="73"/>
      <c r="K68" s="73"/>
      <c r="L68" s="73"/>
      <c r="M68" s="62"/>
    </row>
    <row r="69" spans="1:13" ht="15.75" thickBot="1" x14ac:dyDescent="0.3">
      <c r="A69" s="232"/>
      <c r="B69" s="63" t="s">
        <v>157</v>
      </c>
      <c r="C69" s="75"/>
      <c r="D69" s="75"/>
      <c r="E69" s="75"/>
      <c r="F69" s="75">
        <f>+F67+324</f>
        <v>6273</v>
      </c>
      <c r="G69" s="77">
        <v>450</v>
      </c>
      <c r="H69" s="75"/>
      <c r="I69" s="76"/>
      <c r="J69" s="75"/>
      <c r="K69" s="75"/>
      <c r="L69" s="75"/>
      <c r="M69" s="64">
        <f>SUM(C69:L69)</f>
        <v>6723</v>
      </c>
    </row>
    <row r="70" spans="1:13" ht="15" customHeight="1" x14ac:dyDescent="0.25">
      <c r="A70" s="231" t="s">
        <v>221</v>
      </c>
      <c r="B70" s="98" t="s">
        <v>140</v>
      </c>
      <c r="C70" s="73"/>
      <c r="D70" s="73"/>
      <c r="E70" s="74">
        <v>1191</v>
      </c>
      <c r="F70" s="73"/>
      <c r="G70" s="72"/>
      <c r="H70" s="73"/>
      <c r="I70" s="74"/>
      <c r="J70" s="73"/>
      <c r="K70" s="73"/>
      <c r="L70" s="73"/>
      <c r="M70" s="62">
        <f>SUM(C70:L70)</f>
        <v>1191</v>
      </c>
    </row>
    <row r="71" spans="1:13" x14ac:dyDescent="0.25">
      <c r="A71" s="231"/>
      <c r="B71" s="61"/>
      <c r="C71" s="73"/>
      <c r="D71" s="73"/>
      <c r="E71" s="74"/>
      <c r="F71" s="73"/>
      <c r="G71" s="72"/>
      <c r="H71" s="73"/>
      <c r="I71" s="74"/>
      <c r="J71" s="73"/>
      <c r="K71" s="73"/>
      <c r="L71" s="73"/>
      <c r="M71" s="62"/>
    </row>
    <row r="72" spans="1:13" ht="15.75" thickBot="1" x14ac:dyDescent="0.3">
      <c r="A72" s="232"/>
      <c r="B72" s="63" t="s">
        <v>157</v>
      </c>
      <c r="C72" s="75"/>
      <c r="D72" s="75"/>
      <c r="E72" s="75">
        <v>1191</v>
      </c>
      <c r="F72" s="75"/>
      <c r="G72" s="77"/>
      <c r="H72" s="75"/>
      <c r="I72" s="76"/>
      <c r="J72" s="75"/>
      <c r="K72" s="75"/>
      <c r="L72" s="75"/>
      <c r="M72" s="64">
        <f>SUM(C72:L72)</f>
        <v>1191</v>
      </c>
    </row>
    <row r="73" spans="1:13" x14ac:dyDescent="0.25">
      <c r="A73" s="230" t="s">
        <v>222</v>
      </c>
      <c r="B73" s="98" t="s">
        <v>140</v>
      </c>
      <c r="C73" s="73"/>
      <c r="D73" s="73"/>
      <c r="E73" s="74">
        <v>121</v>
      </c>
      <c r="F73" s="73"/>
      <c r="G73" s="72"/>
      <c r="H73" s="73"/>
      <c r="I73" s="74"/>
      <c r="J73" s="73"/>
      <c r="K73" s="73"/>
      <c r="L73" s="73"/>
      <c r="M73" s="62">
        <f>SUM(C73:L73)</f>
        <v>121</v>
      </c>
    </row>
    <row r="74" spans="1:13" x14ac:dyDescent="0.25">
      <c r="A74" s="231"/>
      <c r="B74" s="61"/>
      <c r="C74" s="73"/>
      <c r="D74" s="73"/>
      <c r="E74" s="74"/>
      <c r="F74" s="73"/>
      <c r="G74" s="72"/>
      <c r="H74" s="73"/>
      <c r="I74" s="74"/>
      <c r="J74" s="73"/>
      <c r="K74" s="73"/>
      <c r="L74" s="73"/>
      <c r="M74" s="62"/>
    </row>
    <row r="75" spans="1:13" ht="15.75" thickBot="1" x14ac:dyDescent="0.3">
      <c r="A75" s="232"/>
      <c r="B75" s="63" t="s">
        <v>157</v>
      </c>
      <c r="C75" s="75"/>
      <c r="D75" s="75"/>
      <c r="E75" s="75">
        <v>121</v>
      </c>
      <c r="F75" s="75"/>
      <c r="G75" s="77"/>
      <c r="H75" s="75"/>
      <c r="I75" s="76"/>
      <c r="J75" s="75"/>
      <c r="K75" s="75"/>
      <c r="L75" s="75"/>
      <c r="M75" s="64">
        <f>SUM(C75:L75)</f>
        <v>121</v>
      </c>
    </row>
    <row r="76" spans="1:13" x14ac:dyDescent="0.25">
      <c r="A76" s="230" t="s">
        <v>223</v>
      </c>
      <c r="B76" s="98" t="s">
        <v>140</v>
      </c>
      <c r="C76" s="71"/>
      <c r="D76" s="71"/>
      <c r="E76" s="160">
        <v>652</v>
      </c>
      <c r="F76" s="71"/>
      <c r="G76" s="70"/>
      <c r="H76" s="71"/>
      <c r="I76" s="160"/>
      <c r="J76" s="71"/>
      <c r="K76" s="71"/>
      <c r="L76" s="71"/>
      <c r="M76" s="161">
        <f>SUM(C76:L76)</f>
        <v>652</v>
      </c>
    </row>
    <row r="77" spans="1:13" x14ac:dyDescent="0.25">
      <c r="A77" s="231"/>
      <c r="B77" s="61"/>
      <c r="C77" s="73"/>
      <c r="D77" s="73"/>
      <c r="E77" s="74"/>
      <c r="F77" s="73"/>
      <c r="G77" s="72"/>
      <c r="H77" s="73"/>
      <c r="I77" s="74"/>
      <c r="J77" s="73"/>
      <c r="K77" s="73"/>
      <c r="L77" s="73"/>
      <c r="M77" s="62"/>
    </row>
    <row r="78" spans="1:13" ht="15.75" thickBot="1" x14ac:dyDescent="0.3">
      <c r="A78" s="232"/>
      <c r="B78" s="63" t="s">
        <v>157</v>
      </c>
      <c r="C78" s="75"/>
      <c r="D78" s="75"/>
      <c r="E78" s="75">
        <v>652</v>
      </c>
      <c r="F78" s="75"/>
      <c r="G78" s="77"/>
      <c r="H78" s="75"/>
      <c r="I78" s="76"/>
      <c r="J78" s="75"/>
      <c r="K78" s="75"/>
      <c r="L78" s="75"/>
      <c r="M78" s="64">
        <f>SUM(C78:L78)</f>
        <v>652</v>
      </c>
    </row>
    <row r="79" spans="1:13" ht="15.75" thickBot="1" x14ac:dyDescent="0.3">
      <c r="A79" s="229" t="s">
        <v>10</v>
      </c>
      <c r="B79" s="228" t="s">
        <v>17</v>
      </c>
      <c r="C79" s="228" t="s">
        <v>14</v>
      </c>
      <c r="D79" s="228"/>
      <c r="E79" s="228"/>
      <c r="F79" s="228"/>
      <c r="G79" s="228"/>
      <c r="H79" s="228" t="s">
        <v>15</v>
      </c>
      <c r="I79" s="228"/>
      <c r="J79" s="228"/>
      <c r="K79" s="128"/>
      <c r="L79" s="128" t="s">
        <v>16</v>
      </c>
      <c r="M79" s="233" t="s">
        <v>5</v>
      </c>
    </row>
    <row r="80" spans="1:13" ht="15.75" thickBot="1" x14ac:dyDescent="0.3">
      <c r="A80" s="229"/>
      <c r="B80" s="228"/>
      <c r="C80" s="128" t="s">
        <v>63</v>
      </c>
      <c r="D80" s="128" t="s">
        <v>64</v>
      </c>
      <c r="E80" s="128" t="s">
        <v>65</v>
      </c>
      <c r="F80" s="128" t="s">
        <v>66</v>
      </c>
      <c r="G80" s="128" t="s">
        <v>67</v>
      </c>
      <c r="H80" s="128" t="s">
        <v>68</v>
      </c>
      <c r="I80" s="128" t="s">
        <v>69</v>
      </c>
      <c r="J80" s="128" t="s">
        <v>70</v>
      </c>
      <c r="K80" s="128" t="s">
        <v>71</v>
      </c>
      <c r="L80" s="128" t="s">
        <v>73</v>
      </c>
      <c r="M80" s="233"/>
    </row>
    <row r="81" spans="1:13" ht="15.75" thickBot="1" x14ac:dyDescent="0.3">
      <c r="A81" s="229"/>
      <c r="B81" s="228"/>
      <c r="C81" s="234" t="s">
        <v>74</v>
      </c>
      <c r="D81" s="234" t="s">
        <v>75</v>
      </c>
      <c r="E81" s="234" t="s">
        <v>76</v>
      </c>
      <c r="F81" s="234" t="s">
        <v>77</v>
      </c>
      <c r="G81" s="234" t="s">
        <v>78</v>
      </c>
      <c r="H81" s="234" t="s">
        <v>79</v>
      </c>
      <c r="I81" s="234" t="s">
        <v>80</v>
      </c>
      <c r="J81" s="234" t="s">
        <v>72</v>
      </c>
      <c r="K81" s="234" t="s">
        <v>81</v>
      </c>
      <c r="L81" s="234" t="s">
        <v>21</v>
      </c>
      <c r="M81" s="233"/>
    </row>
    <row r="82" spans="1:13" ht="15.75" thickBot="1" x14ac:dyDescent="0.3">
      <c r="A82" s="229"/>
      <c r="B82" s="228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3"/>
    </row>
    <row r="83" spans="1:13" ht="15.75" thickBot="1" x14ac:dyDescent="0.3">
      <c r="A83" s="229"/>
      <c r="B83" s="228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3"/>
    </row>
    <row r="84" spans="1:13" x14ac:dyDescent="0.25">
      <c r="A84" s="230" t="s">
        <v>224</v>
      </c>
      <c r="B84" s="98" t="s">
        <v>140</v>
      </c>
      <c r="C84" s="71"/>
      <c r="D84" s="71"/>
      <c r="E84" s="160"/>
      <c r="F84" s="71"/>
      <c r="G84" s="70"/>
      <c r="H84" s="71"/>
      <c r="I84" s="160"/>
      <c r="J84" s="71">
        <v>1400</v>
      </c>
      <c r="K84" s="71"/>
      <c r="L84" s="71"/>
      <c r="M84" s="161">
        <f>SUM(C84:L84)</f>
        <v>1400</v>
      </c>
    </row>
    <row r="85" spans="1:13" x14ac:dyDescent="0.25">
      <c r="A85" s="231"/>
      <c r="B85" s="61"/>
      <c r="C85" s="73"/>
      <c r="D85" s="73"/>
      <c r="E85" s="74"/>
      <c r="F85" s="73"/>
      <c r="G85" s="72"/>
      <c r="H85" s="73"/>
      <c r="I85" s="74"/>
      <c r="J85" s="73"/>
      <c r="K85" s="73"/>
      <c r="L85" s="73"/>
      <c r="M85" s="62"/>
    </row>
    <row r="86" spans="1:13" ht="15.75" thickBot="1" x14ac:dyDescent="0.3">
      <c r="A86" s="232"/>
      <c r="B86" s="63" t="s">
        <v>157</v>
      </c>
      <c r="C86" s="75"/>
      <c r="D86" s="75"/>
      <c r="E86" s="75"/>
      <c r="F86" s="75"/>
      <c r="G86" s="77"/>
      <c r="H86" s="75"/>
      <c r="I86" s="76"/>
      <c r="J86" s="75">
        <f>+J84+3600</f>
        <v>5000</v>
      </c>
      <c r="K86" s="75"/>
      <c r="L86" s="75"/>
      <c r="M86" s="64">
        <f>SUM(C86:L86)</f>
        <v>5000</v>
      </c>
    </row>
    <row r="87" spans="1:13" x14ac:dyDescent="0.25">
      <c r="A87" s="230" t="s">
        <v>225</v>
      </c>
      <c r="B87" s="98" t="s">
        <v>140</v>
      </c>
      <c r="C87" s="71"/>
      <c r="D87" s="71"/>
      <c r="E87" s="160">
        <v>512</v>
      </c>
      <c r="F87" s="71"/>
      <c r="G87" s="70"/>
      <c r="H87" s="71"/>
      <c r="I87" s="160">
        <v>2089</v>
      </c>
      <c r="J87" s="71"/>
      <c r="K87" s="71"/>
      <c r="L87" s="71"/>
      <c r="M87" s="161">
        <f>SUM(C87:L87)</f>
        <v>2601</v>
      </c>
    </row>
    <row r="88" spans="1:13" x14ac:dyDescent="0.25">
      <c r="A88" s="231"/>
      <c r="B88" s="61"/>
      <c r="C88" s="73"/>
      <c r="D88" s="73"/>
      <c r="E88" s="74"/>
      <c r="F88" s="73"/>
      <c r="G88" s="72"/>
      <c r="H88" s="73"/>
      <c r="I88" s="74"/>
      <c r="J88" s="73"/>
      <c r="K88" s="73"/>
      <c r="L88" s="73"/>
      <c r="M88" s="62"/>
    </row>
    <row r="89" spans="1:13" ht="15.75" thickBot="1" x14ac:dyDescent="0.3">
      <c r="A89" s="232"/>
      <c r="B89" s="63" t="s">
        <v>157</v>
      </c>
      <c r="C89" s="75"/>
      <c r="D89" s="75"/>
      <c r="E89" s="75">
        <v>512</v>
      </c>
      <c r="F89" s="75"/>
      <c r="G89" s="77">
        <v>6123</v>
      </c>
      <c r="H89" s="75">
        <v>2500</v>
      </c>
      <c r="I89" s="76">
        <v>2089</v>
      </c>
      <c r="J89" s="75"/>
      <c r="K89" s="75"/>
      <c r="L89" s="75"/>
      <c r="M89" s="64">
        <f>SUM(C89:L89)</f>
        <v>11224</v>
      </c>
    </row>
    <row r="90" spans="1:13" x14ac:dyDescent="0.25">
      <c r="A90" s="230" t="s">
        <v>226</v>
      </c>
      <c r="B90" s="98" t="s">
        <v>140</v>
      </c>
      <c r="C90" s="71"/>
      <c r="D90" s="71"/>
      <c r="E90" s="160"/>
      <c r="F90" s="71"/>
      <c r="G90" s="70">
        <v>280</v>
      </c>
      <c r="H90" s="71"/>
      <c r="I90" s="160"/>
      <c r="J90" s="71"/>
      <c r="K90" s="71"/>
      <c r="L90" s="71"/>
      <c r="M90" s="161">
        <f>SUM(C90:L90)</f>
        <v>280</v>
      </c>
    </row>
    <row r="91" spans="1:13" x14ac:dyDescent="0.25">
      <c r="A91" s="231"/>
      <c r="B91" s="61"/>
      <c r="C91" s="73"/>
      <c r="D91" s="73"/>
      <c r="E91" s="74"/>
      <c r="F91" s="73"/>
      <c r="G91" s="72"/>
      <c r="H91" s="73"/>
      <c r="I91" s="74"/>
      <c r="J91" s="73"/>
      <c r="K91" s="73"/>
      <c r="L91" s="73"/>
      <c r="M91" s="62"/>
    </row>
    <row r="92" spans="1:13" ht="15.75" thickBot="1" x14ac:dyDescent="0.3">
      <c r="A92" s="232"/>
      <c r="B92" s="63" t="s">
        <v>157</v>
      </c>
      <c r="C92" s="75"/>
      <c r="D92" s="75"/>
      <c r="E92" s="75"/>
      <c r="F92" s="75"/>
      <c r="G92" s="77">
        <v>280</v>
      </c>
      <c r="H92" s="75"/>
      <c r="I92" s="76"/>
      <c r="J92" s="75"/>
      <c r="K92" s="75"/>
      <c r="L92" s="75"/>
      <c r="M92" s="64">
        <f>SUM(C92:L92)</f>
        <v>280</v>
      </c>
    </row>
    <row r="93" spans="1:13" x14ac:dyDescent="0.25">
      <c r="A93" s="230" t="s">
        <v>227</v>
      </c>
      <c r="B93" s="98" t="s">
        <v>140</v>
      </c>
      <c r="C93" s="73"/>
      <c r="D93" s="73"/>
      <c r="E93" s="74"/>
      <c r="F93" s="73"/>
      <c r="G93" s="72">
        <v>1960</v>
      </c>
      <c r="H93" s="73"/>
      <c r="I93" s="74"/>
      <c r="J93" s="73"/>
      <c r="K93" s="73"/>
      <c r="L93" s="73"/>
      <c r="M93" s="62">
        <f>SUM(C93:L93)</f>
        <v>1960</v>
      </c>
    </row>
    <row r="94" spans="1:13" x14ac:dyDescent="0.25">
      <c r="A94" s="231"/>
      <c r="B94" s="61"/>
      <c r="C94" s="73"/>
      <c r="D94" s="73"/>
      <c r="E94" s="74"/>
      <c r="F94" s="73"/>
      <c r="G94" s="72"/>
      <c r="H94" s="73"/>
      <c r="I94" s="74"/>
      <c r="J94" s="73"/>
      <c r="K94" s="73"/>
      <c r="L94" s="73"/>
      <c r="M94" s="62"/>
    </row>
    <row r="95" spans="1:13" ht="15.75" thickBot="1" x14ac:dyDescent="0.3">
      <c r="A95" s="232"/>
      <c r="B95" s="291" t="s">
        <v>157</v>
      </c>
      <c r="C95" s="75"/>
      <c r="D95" s="75"/>
      <c r="E95" s="75"/>
      <c r="F95" s="75"/>
      <c r="G95" s="77">
        <v>1960</v>
      </c>
      <c r="H95" s="75"/>
      <c r="I95" s="76"/>
      <c r="J95" s="75"/>
      <c r="K95" s="75"/>
      <c r="L95" s="75"/>
      <c r="M95" s="64">
        <f>SUM(C95:L95)</f>
        <v>1960</v>
      </c>
    </row>
    <row r="96" spans="1:13" ht="15" customHeight="1" x14ac:dyDescent="0.25">
      <c r="A96" s="286" t="s">
        <v>228</v>
      </c>
      <c r="B96" s="293" t="s">
        <v>140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1">
        <f>SUM(C96:L96)</f>
        <v>0</v>
      </c>
    </row>
    <row r="97" spans="1:13" x14ac:dyDescent="0.25">
      <c r="A97" s="286"/>
      <c r="B97" s="61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62"/>
    </row>
    <row r="98" spans="1:13" ht="15.75" thickBot="1" x14ac:dyDescent="0.3">
      <c r="A98" s="287"/>
      <c r="B98" s="291" t="s">
        <v>157</v>
      </c>
      <c r="C98" s="75"/>
      <c r="D98" s="76"/>
      <c r="E98" s="76">
        <v>809</v>
      </c>
      <c r="F98" s="76"/>
      <c r="G98" s="76"/>
      <c r="H98" s="76"/>
      <c r="I98" s="76"/>
      <c r="J98" s="76"/>
      <c r="K98" s="76"/>
      <c r="L98" s="76"/>
      <c r="M98" s="64">
        <f>SUM(C98:L98)</f>
        <v>809</v>
      </c>
    </row>
    <row r="99" spans="1:13" ht="14.25" customHeight="1" x14ac:dyDescent="0.25">
      <c r="A99" s="294" t="s">
        <v>229</v>
      </c>
      <c r="B99" s="293" t="s">
        <v>140</v>
      </c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62">
        <f>SUM(C99:L99)</f>
        <v>0</v>
      </c>
    </row>
    <row r="100" spans="1:13" x14ac:dyDescent="0.25">
      <c r="A100" s="295"/>
      <c r="B100" s="61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62"/>
    </row>
    <row r="101" spans="1:13" ht="15.75" thickBot="1" x14ac:dyDescent="0.3">
      <c r="A101" s="296"/>
      <c r="B101" s="291" t="s">
        <v>157</v>
      </c>
      <c r="C101" s="292">
        <v>470</v>
      </c>
      <c r="D101" s="292">
        <v>30</v>
      </c>
      <c r="E101" s="292"/>
      <c r="F101" s="292"/>
      <c r="G101" s="292">
        <v>18724</v>
      </c>
      <c r="H101" s="292">
        <v>2758</v>
      </c>
      <c r="I101" s="292"/>
      <c r="J101" s="292"/>
      <c r="K101" s="292"/>
      <c r="L101" s="292"/>
      <c r="M101" s="297">
        <f>SUM(C101:L101)</f>
        <v>21982</v>
      </c>
    </row>
    <row r="102" spans="1:13" ht="15.75" customHeight="1" thickBot="1" x14ac:dyDescent="0.3">
      <c r="A102" s="241" t="s">
        <v>92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3"/>
    </row>
    <row r="103" spans="1:13" x14ac:dyDescent="0.25">
      <c r="A103" s="231" t="s">
        <v>230</v>
      </c>
      <c r="B103" s="98" t="s">
        <v>140</v>
      </c>
      <c r="C103" s="73"/>
      <c r="D103" s="73"/>
      <c r="E103" s="74"/>
      <c r="F103" s="73"/>
      <c r="G103" s="72"/>
      <c r="H103" s="73"/>
      <c r="I103" s="74"/>
      <c r="J103" s="73"/>
      <c r="K103" s="73">
        <v>68266</v>
      </c>
      <c r="L103" s="73"/>
      <c r="M103" s="62">
        <f>SUM(C103:L103)</f>
        <v>68266</v>
      </c>
    </row>
    <row r="104" spans="1:13" x14ac:dyDescent="0.25">
      <c r="A104" s="231"/>
      <c r="B104" s="61"/>
      <c r="C104" s="73"/>
      <c r="D104" s="73"/>
      <c r="E104" s="74"/>
      <c r="F104" s="73"/>
      <c r="G104" s="72"/>
      <c r="H104" s="73"/>
      <c r="I104" s="74"/>
      <c r="J104" s="73"/>
      <c r="K104" s="73"/>
      <c r="L104" s="73"/>
      <c r="M104" s="62"/>
    </row>
    <row r="105" spans="1:13" ht="15.75" thickBot="1" x14ac:dyDescent="0.3">
      <c r="A105" s="232"/>
      <c r="B105" s="63" t="s">
        <v>157</v>
      </c>
      <c r="C105" s="75"/>
      <c r="D105" s="75"/>
      <c r="E105" s="75"/>
      <c r="F105" s="75"/>
      <c r="G105" s="77"/>
      <c r="H105" s="75"/>
      <c r="I105" s="76"/>
      <c r="J105" s="75"/>
      <c r="K105" s="75">
        <v>68266</v>
      </c>
      <c r="L105" s="75"/>
      <c r="M105" s="64">
        <f>SUM(C105:L105)</f>
        <v>68266</v>
      </c>
    </row>
    <row r="106" spans="1:13" x14ac:dyDescent="0.25">
      <c r="A106" s="230" t="s">
        <v>231</v>
      </c>
      <c r="B106" s="98" t="s">
        <v>140</v>
      </c>
      <c r="C106" s="73"/>
      <c r="D106" s="73"/>
      <c r="E106" s="74"/>
      <c r="F106" s="73"/>
      <c r="G106" s="72"/>
      <c r="H106" s="73"/>
      <c r="I106" s="74"/>
      <c r="J106" s="73"/>
      <c r="K106" s="73">
        <v>77682</v>
      </c>
      <c r="L106" s="73"/>
      <c r="M106" s="62">
        <f>SUM(C106:L106)</f>
        <v>77682</v>
      </c>
    </row>
    <row r="107" spans="1:13" x14ac:dyDescent="0.25">
      <c r="A107" s="231"/>
      <c r="B107" s="61"/>
      <c r="C107" s="73"/>
      <c r="D107" s="73"/>
      <c r="E107" s="74"/>
      <c r="F107" s="73"/>
      <c r="G107" s="72"/>
      <c r="H107" s="73"/>
      <c r="I107" s="74"/>
      <c r="J107" s="73"/>
      <c r="K107" s="73"/>
      <c r="L107" s="73"/>
      <c r="M107" s="62"/>
    </row>
    <row r="108" spans="1:13" ht="15.75" thickBot="1" x14ac:dyDescent="0.3">
      <c r="A108" s="232"/>
      <c r="B108" s="63" t="s">
        <v>157</v>
      </c>
      <c r="C108" s="75"/>
      <c r="D108" s="75"/>
      <c r="E108" s="75"/>
      <c r="F108" s="75"/>
      <c r="G108" s="77"/>
      <c r="H108" s="75"/>
      <c r="I108" s="76"/>
      <c r="J108" s="75"/>
      <c r="K108" s="75">
        <f>+K106+1901</f>
        <v>79583</v>
      </c>
      <c r="L108" s="75"/>
      <c r="M108" s="64">
        <f>SUM(C108:L108)</f>
        <v>79583</v>
      </c>
    </row>
    <row r="109" spans="1:13" x14ac:dyDescent="0.25">
      <c r="A109" s="230" t="s">
        <v>232</v>
      </c>
      <c r="B109" s="98" t="s">
        <v>140</v>
      </c>
      <c r="C109" s="73"/>
      <c r="D109" s="73"/>
      <c r="E109" s="74"/>
      <c r="F109" s="73"/>
      <c r="G109" s="72"/>
      <c r="H109" s="73"/>
      <c r="I109" s="74"/>
      <c r="J109" s="73"/>
      <c r="K109" s="73">
        <v>39945</v>
      </c>
      <c r="L109" s="73"/>
      <c r="M109" s="62">
        <f>SUM(C109:L109)</f>
        <v>39945</v>
      </c>
    </row>
    <row r="110" spans="1:13" x14ac:dyDescent="0.25">
      <c r="A110" s="231"/>
      <c r="B110" s="61"/>
      <c r="C110" s="73"/>
      <c r="D110" s="73"/>
      <c r="E110" s="74"/>
      <c r="F110" s="73"/>
      <c r="G110" s="72"/>
      <c r="H110" s="73"/>
      <c r="I110" s="74"/>
      <c r="J110" s="73"/>
      <c r="K110" s="73"/>
      <c r="L110" s="73"/>
      <c r="M110" s="62"/>
    </row>
    <row r="111" spans="1:13" ht="15.75" thickBot="1" x14ac:dyDescent="0.3">
      <c r="A111" s="232"/>
      <c r="B111" s="63" t="s">
        <v>157</v>
      </c>
      <c r="C111" s="75"/>
      <c r="D111" s="75"/>
      <c r="E111" s="75"/>
      <c r="F111" s="75"/>
      <c r="G111" s="77"/>
      <c r="H111" s="75"/>
      <c r="I111" s="76"/>
      <c r="J111" s="75"/>
      <c r="K111" s="75">
        <f>+K109+1614</f>
        <v>41559</v>
      </c>
      <c r="L111" s="75"/>
      <c r="M111" s="64">
        <f>SUM(C111:L111)</f>
        <v>41559</v>
      </c>
    </row>
    <row r="112" spans="1:13" ht="15.75" customHeight="1" thickBot="1" x14ac:dyDescent="0.3">
      <c r="A112" s="159" t="s">
        <v>88</v>
      </c>
      <c r="B112" s="155"/>
      <c r="C112" s="156"/>
      <c r="D112" s="156"/>
      <c r="E112" s="157"/>
      <c r="F112" s="157"/>
      <c r="G112" s="157"/>
      <c r="H112" s="157"/>
      <c r="I112" s="157"/>
      <c r="J112" s="156"/>
      <c r="K112" s="156"/>
      <c r="L112" s="156"/>
      <c r="M112" s="158"/>
    </row>
    <row r="113" spans="1:13" x14ac:dyDescent="0.25">
      <c r="A113" s="230" t="s">
        <v>89</v>
      </c>
      <c r="B113" s="98" t="s">
        <v>140</v>
      </c>
      <c r="C113" s="73"/>
      <c r="D113" s="73"/>
      <c r="E113" s="74"/>
      <c r="F113" s="73"/>
      <c r="G113" s="72">
        <v>3500</v>
      </c>
      <c r="H113" s="73"/>
      <c r="I113" s="74"/>
      <c r="J113" s="73">
        <v>3000</v>
      </c>
      <c r="K113" s="73"/>
      <c r="L113" s="73"/>
      <c r="M113" s="62">
        <f>SUM(C113:L113)</f>
        <v>6500</v>
      </c>
    </row>
    <row r="114" spans="1:13" x14ac:dyDescent="0.25">
      <c r="A114" s="231"/>
      <c r="B114" s="61"/>
      <c r="C114" s="73"/>
      <c r="D114" s="73"/>
      <c r="E114" s="74"/>
      <c r="F114" s="73"/>
      <c r="G114" s="72"/>
      <c r="H114" s="73"/>
      <c r="I114" s="74"/>
      <c r="J114" s="73"/>
      <c r="K114" s="73"/>
      <c r="L114" s="73"/>
      <c r="M114" s="62"/>
    </row>
    <row r="115" spans="1:13" x14ac:dyDescent="0.25">
      <c r="A115" s="232"/>
      <c r="B115" s="63" t="s">
        <v>157</v>
      </c>
      <c r="C115" s="75"/>
      <c r="D115" s="75"/>
      <c r="E115" s="75"/>
      <c r="F115" s="75"/>
      <c r="G115" s="77">
        <f>+G113+100+400</f>
        <v>4000</v>
      </c>
      <c r="H115" s="75"/>
      <c r="I115" s="76"/>
      <c r="J115" s="75">
        <v>3000</v>
      </c>
      <c r="K115" s="75"/>
      <c r="L115" s="75"/>
      <c r="M115" s="64">
        <f>SUM(C115:L115)</f>
        <v>7000</v>
      </c>
    </row>
    <row r="116" spans="1:13" x14ac:dyDescent="0.25">
      <c r="A116" s="102"/>
      <c r="B116" s="103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5"/>
    </row>
    <row r="117" spans="1:13" ht="15.75" thickBot="1" x14ac:dyDescent="0.3">
      <c r="A117" s="177"/>
      <c r="B117" s="178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80"/>
    </row>
    <row r="118" spans="1:13" ht="15.75" thickBot="1" x14ac:dyDescent="0.3">
      <c r="A118" s="229" t="s">
        <v>10</v>
      </c>
      <c r="B118" s="228" t="s">
        <v>17</v>
      </c>
      <c r="C118" s="228" t="s">
        <v>14</v>
      </c>
      <c r="D118" s="228"/>
      <c r="E118" s="228"/>
      <c r="F118" s="228"/>
      <c r="G118" s="228"/>
      <c r="H118" s="228" t="s">
        <v>15</v>
      </c>
      <c r="I118" s="228"/>
      <c r="J118" s="228"/>
      <c r="K118" s="128"/>
      <c r="L118" s="128" t="s">
        <v>16</v>
      </c>
      <c r="M118" s="233" t="s">
        <v>5</v>
      </c>
    </row>
    <row r="119" spans="1:13" ht="15.75" thickBot="1" x14ac:dyDescent="0.3">
      <c r="A119" s="229"/>
      <c r="B119" s="228"/>
      <c r="C119" s="128" t="s">
        <v>63</v>
      </c>
      <c r="D119" s="128" t="s">
        <v>64</v>
      </c>
      <c r="E119" s="128" t="s">
        <v>65</v>
      </c>
      <c r="F119" s="128" t="s">
        <v>66</v>
      </c>
      <c r="G119" s="128" t="s">
        <v>67</v>
      </c>
      <c r="H119" s="128" t="s">
        <v>68</v>
      </c>
      <c r="I119" s="128" t="s">
        <v>69</v>
      </c>
      <c r="J119" s="128" t="s">
        <v>70</v>
      </c>
      <c r="K119" s="128" t="s">
        <v>71</v>
      </c>
      <c r="L119" s="128" t="s">
        <v>73</v>
      </c>
      <c r="M119" s="233"/>
    </row>
    <row r="120" spans="1:13" ht="15.75" thickBot="1" x14ac:dyDescent="0.3">
      <c r="A120" s="229"/>
      <c r="B120" s="228"/>
      <c r="C120" s="234" t="s">
        <v>74</v>
      </c>
      <c r="D120" s="234" t="s">
        <v>75</v>
      </c>
      <c r="E120" s="234" t="s">
        <v>76</v>
      </c>
      <c r="F120" s="234" t="s">
        <v>77</v>
      </c>
      <c r="G120" s="234" t="s">
        <v>78</v>
      </c>
      <c r="H120" s="234" t="s">
        <v>79</v>
      </c>
      <c r="I120" s="234" t="s">
        <v>80</v>
      </c>
      <c r="J120" s="234" t="s">
        <v>72</v>
      </c>
      <c r="K120" s="234" t="s">
        <v>81</v>
      </c>
      <c r="L120" s="234" t="s">
        <v>21</v>
      </c>
      <c r="M120" s="233"/>
    </row>
    <row r="121" spans="1:13" ht="15.75" thickBot="1" x14ac:dyDescent="0.3">
      <c r="A121" s="229"/>
      <c r="B121" s="228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3"/>
    </row>
    <row r="122" spans="1:13" ht="15.75" thickBot="1" x14ac:dyDescent="0.3">
      <c r="A122" s="229"/>
      <c r="B122" s="22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3"/>
    </row>
    <row r="123" spans="1:13" ht="15" customHeight="1" x14ac:dyDescent="0.25">
      <c r="A123" s="240" t="s">
        <v>90</v>
      </c>
      <c r="B123" s="98" t="s">
        <v>140</v>
      </c>
      <c r="C123" s="100"/>
      <c r="D123" s="195"/>
      <c r="E123" s="195">
        <v>492</v>
      </c>
      <c r="F123" s="195"/>
      <c r="G123" s="195"/>
      <c r="H123" s="195"/>
      <c r="I123" s="195"/>
      <c r="J123" s="195"/>
      <c r="K123" s="195"/>
      <c r="L123" s="195"/>
      <c r="M123" s="193">
        <f>SUM(C123:L123)</f>
        <v>492</v>
      </c>
    </row>
    <row r="124" spans="1:13" x14ac:dyDescent="0.25">
      <c r="A124" s="240"/>
      <c r="B124" s="61"/>
      <c r="C124" s="73"/>
      <c r="D124" s="74"/>
      <c r="E124" s="74"/>
      <c r="F124" s="74"/>
      <c r="G124" s="74"/>
      <c r="H124" s="74"/>
      <c r="I124" s="74"/>
      <c r="J124" s="74"/>
      <c r="K124" s="74"/>
      <c r="L124" s="74"/>
      <c r="M124" s="62"/>
    </row>
    <row r="125" spans="1:13" ht="15.75" thickBot="1" x14ac:dyDescent="0.3">
      <c r="A125" s="240"/>
      <c r="B125" s="63" t="s">
        <v>157</v>
      </c>
      <c r="C125" s="75"/>
      <c r="D125" s="76"/>
      <c r="E125" s="76">
        <v>492</v>
      </c>
      <c r="F125" s="76"/>
      <c r="G125" s="76"/>
      <c r="H125" s="76"/>
      <c r="I125" s="76"/>
      <c r="J125" s="76"/>
      <c r="K125" s="76"/>
      <c r="L125" s="76"/>
      <c r="M125" s="194">
        <f>SUM(C125:L125)</f>
        <v>492</v>
      </c>
    </row>
    <row r="126" spans="1:13" x14ac:dyDescent="0.25">
      <c r="A126" s="231" t="s">
        <v>91</v>
      </c>
      <c r="B126" s="98" t="s">
        <v>140</v>
      </c>
      <c r="C126" s="73">
        <v>1694</v>
      </c>
      <c r="D126" s="73">
        <v>330</v>
      </c>
      <c r="E126" s="74">
        <v>1245</v>
      </c>
      <c r="F126" s="73"/>
      <c r="G126" s="72"/>
      <c r="H126" s="73"/>
      <c r="I126" s="74"/>
      <c r="J126" s="73"/>
      <c r="K126" s="73"/>
      <c r="L126" s="73"/>
      <c r="M126" s="62">
        <f>SUM(C126:L126)</f>
        <v>3269</v>
      </c>
    </row>
    <row r="127" spans="1:13" x14ac:dyDescent="0.25">
      <c r="A127" s="231"/>
      <c r="B127" s="61"/>
      <c r="C127" s="73"/>
      <c r="D127" s="73"/>
      <c r="E127" s="74"/>
      <c r="F127" s="73"/>
      <c r="G127" s="72"/>
      <c r="H127" s="73"/>
      <c r="I127" s="74"/>
      <c r="J127" s="73"/>
      <c r="K127" s="73"/>
      <c r="L127" s="73"/>
      <c r="M127" s="62"/>
    </row>
    <row r="128" spans="1:13" ht="15.75" thickBot="1" x14ac:dyDescent="0.3">
      <c r="A128" s="232"/>
      <c r="B128" s="63" t="s">
        <v>157</v>
      </c>
      <c r="C128" s="73">
        <v>1694</v>
      </c>
      <c r="D128" s="73">
        <v>330</v>
      </c>
      <c r="E128" s="74">
        <v>1245</v>
      </c>
      <c r="F128" s="73"/>
      <c r="G128" s="72"/>
      <c r="H128" s="73"/>
      <c r="I128" s="74"/>
      <c r="J128" s="73"/>
      <c r="K128" s="73"/>
      <c r="L128" s="73"/>
      <c r="M128" s="64">
        <f>SUM(C128:L128)</f>
        <v>3269</v>
      </c>
    </row>
    <row r="129" spans="1:15" ht="15.75" x14ac:dyDescent="0.25">
      <c r="A129" s="237" t="s">
        <v>5</v>
      </c>
      <c r="B129" s="209" t="s">
        <v>140</v>
      </c>
      <c r="C129" s="79">
        <f>+C13+C16+C19+C22+C25+C28+C37+C40+C43+C46+C49+C52+C61+C64+C67+C70+C73+C76+C84+C87+C90+C93+C96+C99+C103+C106+C108+C113+C123+C126-C108</f>
        <v>37644</v>
      </c>
      <c r="D129" s="79">
        <f t="shared" ref="D129:L129" si="0">+D13+D16+D19+D22+D25+D28+D37+D40+D43+D46+D49+D52+D61+D64+D67+D70+D73+D76+D84+D87+D90+D93+D96+D99+D103+D106+D108+D113+D123+D126-D108</f>
        <v>6482</v>
      </c>
      <c r="E129" s="79">
        <f t="shared" si="0"/>
        <v>56987</v>
      </c>
      <c r="F129" s="79">
        <f t="shared" si="0"/>
        <v>5999</v>
      </c>
      <c r="G129" s="79">
        <f t="shared" si="0"/>
        <v>8032</v>
      </c>
      <c r="H129" s="79">
        <f t="shared" si="0"/>
        <v>9060</v>
      </c>
      <c r="I129" s="79">
        <f t="shared" si="0"/>
        <v>2089</v>
      </c>
      <c r="J129" s="79">
        <f t="shared" si="0"/>
        <v>20400</v>
      </c>
      <c r="K129" s="79">
        <f>+K13+K16+K19+K22+K25+K28+K37+K40+K43+K46+K49+K52+K61+K64+K67+K70+K73+K76+K84+K87+K90+K93+K96+K99+K103+K106+K108+K113+K123+K126-K108+K109</f>
        <v>185893</v>
      </c>
      <c r="L129" s="79">
        <f t="shared" si="0"/>
        <v>184</v>
      </c>
      <c r="M129" s="80">
        <f>SUM(C129:L129)</f>
        <v>332770</v>
      </c>
    </row>
    <row r="130" spans="1:15" ht="15.75" x14ac:dyDescent="0.25">
      <c r="A130" s="238"/>
      <c r="B130" s="210"/>
      <c r="C130" s="79"/>
      <c r="D130" s="79"/>
      <c r="E130" s="81"/>
      <c r="F130" s="81"/>
      <c r="G130" s="81"/>
      <c r="H130" s="81"/>
      <c r="I130" s="81"/>
      <c r="J130" s="79"/>
      <c r="K130" s="79"/>
      <c r="L130" s="79"/>
      <c r="M130" s="80"/>
    </row>
    <row r="131" spans="1:15" ht="15.75" x14ac:dyDescent="0.25">
      <c r="A131" s="239"/>
      <c r="B131" s="211" t="s">
        <v>157</v>
      </c>
      <c r="C131" s="82">
        <f>+C15+C18+C21+C24+C27+C30+C39+C42+C45+C48+C54+C63+C66+C69+C72+C75+C51+C78+C86+C89+C92+C95+C98+C101+C105+C108+C111+C115+C125+C128</f>
        <v>38498</v>
      </c>
      <c r="D131" s="82">
        <f t="shared" ref="D131:L131" si="1">+D15+D18+D21+D24+D27+D30+D39+D42+D45+D48+D54+D63+D66+D69+D72+D75+D51+D78+D86+D89+D92+D95+D98+D101+D105+D108+D111+D115+D125+D128</f>
        <v>6593</v>
      </c>
      <c r="E131" s="82">
        <f t="shared" si="1"/>
        <v>72594</v>
      </c>
      <c r="F131" s="82">
        <f t="shared" si="1"/>
        <v>6323</v>
      </c>
      <c r="G131" s="82">
        <f t="shared" si="1"/>
        <v>33479</v>
      </c>
      <c r="H131" s="82">
        <f t="shared" si="1"/>
        <v>306954</v>
      </c>
      <c r="I131" s="82">
        <f t="shared" si="1"/>
        <v>38244</v>
      </c>
      <c r="J131" s="82">
        <f t="shared" si="1"/>
        <v>24250</v>
      </c>
      <c r="K131" s="82">
        <f t="shared" si="1"/>
        <v>195635</v>
      </c>
      <c r="L131" s="82">
        <f t="shared" si="1"/>
        <v>1913</v>
      </c>
      <c r="M131" s="80">
        <f t="shared" ref="M131" si="2">SUM(C131:L131)</f>
        <v>724483</v>
      </c>
      <c r="O131" s="298"/>
    </row>
    <row r="132" spans="1:15" x14ac:dyDescent="0.25">
      <c r="E132" s="36"/>
      <c r="F132" s="36"/>
      <c r="G132" s="36"/>
      <c r="H132" s="36"/>
      <c r="I132" s="36"/>
    </row>
    <row r="133" spans="1:15" x14ac:dyDescent="0.25">
      <c r="E133" s="36"/>
      <c r="F133" s="36"/>
      <c r="G133" s="36"/>
      <c r="H133" s="36"/>
      <c r="I133" s="36"/>
    </row>
    <row r="134" spans="1:15" s="6" customFormat="1" x14ac:dyDescent="0.25">
      <c r="A134" s="2" t="s">
        <v>158</v>
      </c>
      <c r="B134" s="7"/>
      <c r="C134" s="173"/>
      <c r="D134" s="173"/>
    </row>
    <row r="135" spans="1:15" s="6" customFormat="1" x14ac:dyDescent="0.25">
      <c r="A135" s="7"/>
      <c r="B135" s="7"/>
      <c r="C135" s="173"/>
      <c r="D135" s="173"/>
    </row>
    <row r="136" spans="1:15" s="6" customFormat="1" x14ac:dyDescent="0.25">
      <c r="A136" s="7"/>
      <c r="B136" s="7"/>
      <c r="C136" s="173"/>
      <c r="D136" s="173"/>
    </row>
    <row r="137" spans="1:15" s="6" customFormat="1" x14ac:dyDescent="0.25">
      <c r="A137" s="7"/>
      <c r="B137" s="7"/>
      <c r="C137" s="7"/>
      <c r="D137" s="173"/>
      <c r="E137" s="256" t="s">
        <v>56</v>
      </c>
      <c r="F137" s="256"/>
      <c r="I137" s="255" t="s">
        <v>51</v>
      </c>
      <c r="J137" s="255"/>
    </row>
    <row r="138" spans="1:15" s="6" customFormat="1" x14ac:dyDescent="0.25">
      <c r="A138" s="7"/>
      <c r="B138" s="7"/>
      <c r="C138" s="7"/>
      <c r="D138" s="173"/>
      <c r="E138" s="256" t="s">
        <v>57</v>
      </c>
      <c r="F138" s="256"/>
      <c r="I138" s="255" t="s">
        <v>52</v>
      </c>
      <c r="J138" s="255"/>
    </row>
    <row r="139" spans="1:15" s="6" customForma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</sheetData>
  <mergeCells count="114">
    <mergeCell ref="A96:A98"/>
    <mergeCell ref="A99:A101"/>
    <mergeCell ref="I137:J137"/>
    <mergeCell ref="I138:J138"/>
    <mergeCell ref="E137:F137"/>
    <mergeCell ref="E138:F138"/>
    <mergeCell ref="J120:J122"/>
    <mergeCell ref="K120:K122"/>
    <mergeCell ref="L120:L122"/>
    <mergeCell ref="A103:A105"/>
    <mergeCell ref="A106:A108"/>
    <mergeCell ref="A109:A111"/>
    <mergeCell ref="A118:A122"/>
    <mergeCell ref="B118:B122"/>
    <mergeCell ref="C118:G118"/>
    <mergeCell ref="H118:J118"/>
    <mergeCell ref="M118:M122"/>
    <mergeCell ref="C120:C122"/>
    <mergeCell ref="D120:D122"/>
    <mergeCell ref="E120:E122"/>
    <mergeCell ref="F120:F122"/>
    <mergeCell ref="G120:G122"/>
    <mergeCell ref="H120:H122"/>
    <mergeCell ref="I120:I122"/>
    <mergeCell ref="L58:L60"/>
    <mergeCell ref="C58:C60"/>
    <mergeCell ref="D58:D60"/>
    <mergeCell ref="E58:E60"/>
    <mergeCell ref="F58:F60"/>
    <mergeCell ref="G58:G60"/>
    <mergeCell ref="H58:H60"/>
    <mergeCell ref="I58:I60"/>
    <mergeCell ref="J58:J60"/>
    <mergeCell ref="K58:K60"/>
    <mergeCell ref="B79:B83"/>
    <mergeCell ref="C79:G79"/>
    <mergeCell ref="H79:J79"/>
    <mergeCell ref="M79:M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L81:L83"/>
    <mergeCell ref="A13:A15"/>
    <mergeCell ref="A16:A18"/>
    <mergeCell ref="A19:A21"/>
    <mergeCell ref="C34:C36"/>
    <mergeCell ref="D34:D36"/>
    <mergeCell ref="H8:H11"/>
    <mergeCell ref="I8:I11"/>
    <mergeCell ref="A1:M1"/>
    <mergeCell ref="A4:M4"/>
    <mergeCell ref="L5:M5"/>
    <mergeCell ref="A6:A11"/>
    <mergeCell ref="B6:B11"/>
    <mergeCell ref="C6:G6"/>
    <mergeCell ref="H6:J6"/>
    <mergeCell ref="M6:M11"/>
    <mergeCell ref="J8:J11"/>
    <mergeCell ref="L8:L11"/>
    <mergeCell ref="K8:K11"/>
    <mergeCell ref="C8:C11"/>
    <mergeCell ref="D8:D11"/>
    <mergeCell ref="E8:E11"/>
    <mergeCell ref="F8:F11"/>
    <mergeCell ref="G8:G11"/>
    <mergeCell ref="A28:A30"/>
    <mergeCell ref="A37:A39"/>
    <mergeCell ref="A40:A42"/>
    <mergeCell ref="A43:A45"/>
    <mergeCell ref="A46:A48"/>
    <mergeCell ref="C32:G32"/>
    <mergeCell ref="A129:A131"/>
    <mergeCell ref="A22:A24"/>
    <mergeCell ref="A25:A27"/>
    <mergeCell ref="A56:A60"/>
    <mergeCell ref="B56:B60"/>
    <mergeCell ref="C56:G56"/>
    <mergeCell ref="A64:A66"/>
    <mergeCell ref="A123:A125"/>
    <mergeCell ref="A67:A69"/>
    <mergeCell ref="A90:A92"/>
    <mergeCell ref="A93:A95"/>
    <mergeCell ref="A113:A115"/>
    <mergeCell ref="A70:A72"/>
    <mergeCell ref="A73:A75"/>
    <mergeCell ref="A102:M102"/>
    <mergeCell ref="H32:J32"/>
    <mergeCell ref="A32:A36"/>
    <mergeCell ref="B32:B36"/>
    <mergeCell ref="A49:A51"/>
    <mergeCell ref="A61:A63"/>
    <mergeCell ref="A126:A128"/>
    <mergeCell ref="M32:M36"/>
    <mergeCell ref="H34:H36"/>
    <mergeCell ref="I34:I36"/>
    <mergeCell ref="J34:J36"/>
    <mergeCell ref="K34:K36"/>
    <mergeCell ref="L34:L36"/>
    <mergeCell ref="E34:E36"/>
    <mergeCell ref="F34:F36"/>
    <mergeCell ref="G34:G36"/>
    <mergeCell ref="A52:A54"/>
    <mergeCell ref="H56:J56"/>
    <mergeCell ref="A76:A78"/>
    <mergeCell ref="A84:A86"/>
    <mergeCell ref="A87:A89"/>
    <mergeCell ref="A79:A83"/>
    <mergeCell ref="M56:M6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1.1. BÖ Bevételek</vt:lpstr>
      <vt:lpstr>1.2. Hivatal Bevételek</vt:lpstr>
      <vt:lpstr>1.3. BNVÓ Bevételek</vt:lpstr>
      <vt:lpstr>1.4. BNI Bevételek</vt:lpstr>
      <vt:lpstr>2.1. BÖ Műk bev</vt:lpstr>
      <vt:lpstr>2.2. Hivatal Műk bev</vt:lpstr>
      <vt:lpstr>2.3. BNVÓ Műk bev</vt:lpstr>
      <vt:lpstr>BNI Működési bevétel</vt:lpstr>
      <vt:lpstr>3.1. BÖ Kiadások</vt:lpstr>
      <vt:lpstr>3.2. Hivatal Kiadások</vt:lpstr>
      <vt:lpstr>3.3. BNVÓ Kiadások</vt:lpstr>
      <vt:lpstr>3.4. BNI Kiadások</vt:lpstr>
      <vt:lpstr>4. BÖ Társ. és szoc.pol. jut</vt:lpstr>
      <vt:lpstr>5.1. BÖ Felhalmozási kiadások</vt:lpstr>
      <vt:lpstr>5.2. Hivatal Felhalmozási kiadá</vt:lpstr>
      <vt:lpstr>5.3. BNVÓ Felhalmzási kiadás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GErzsébet</cp:lastModifiedBy>
  <cp:lastPrinted>2018-07-10T12:46:16Z</cp:lastPrinted>
  <dcterms:created xsi:type="dcterms:W3CDTF">2016-01-27T12:55:37Z</dcterms:created>
  <dcterms:modified xsi:type="dcterms:W3CDTF">2018-07-10T13:12:12Z</dcterms:modified>
</cp:coreProperties>
</file>