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oslele\Desktop\dokumentumok\Rendeletek 2020\"/>
    </mc:Choice>
  </mc:AlternateContent>
  <xr:revisionPtr revIDLastSave="0" documentId="8_{BCFFF458-794C-4A9C-B62B-2465BF6F0DB6}" xr6:coauthVersionLast="45" xr6:coauthVersionMax="45" xr10:uidLastSave="{00000000-0000-0000-0000-000000000000}"/>
  <bookViews>
    <workbookView xWindow="-120" yWindow="-120" windowWidth="29040" windowHeight="15840" firstSheet="3" activeTab="18" xr2:uid="{00000000-000D-0000-FFFF-FFFF00000000}"/>
  </bookViews>
  <sheets>
    <sheet name="1.sz.m. " sheetId="1" r:id="rId1"/>
    <sheet name="2. sz. m." sheetId="16" r:id="rId2"/>
    <sheet name="2a" sheetId="19" r:id="rId3"/>
    <sheet name="2b" sheetId="13" r:id="rId4"/>
    <sheet name="2c" sheetId="15" r:id="rId5"/>
    <sheet name="3. sz. m. " sheetId="17" r:id="rId6"/>
    <sheet name="4 sz. m. " sheetId="10" r:id="rId7"/>
    <sheet name="4a" sheetId="18" r:id="rId8"/>
    <sheet name="4.b. " sheetId="6" r:id="rId9"/>
    <sheet name="4c." sheetId="24" r:id="rId10"/>
    <sheet name="4d." sheetId="25" r:id="rId11"/>
    <sheet name="5.sz.m." sheetId="9" r:id="rId12"/>
    <sheet name="6.sz.m." sheetId="21" r:id="rId13"/>
    <sheet name="7.sz.m." sheetId="20" r:id="rId14"/>
    <sheet name="7.1.sz. " sheetId="8" r:id="rId15"/>
    <sheet name="8.sz.m." sheetId="4" r:id="rId16"/>
    <sheet name="8.1.sz.m." sheetId="23" r:id="rId17"/>
    <sheet name="9. sz. m." sheetId="22" r:id="rId18"/>
    <sheet name="10. sz. m." sheetId="26" r:id="rId19"/>
  </sheets>
  <definedNames>
    <definedName name="_xlnm.Print_Titles" localSheetId="1">'2. sz. m.'!$1:$4</definedName>
    <definedName name="_xlnm.Print_Titles" localSheetId="5">'3. sz. m. '!$1:$5</definedName>
    <definedName name="_xlnm.Print_Titles" localSheetId="6">'4 sz. m. '!$1:$4</definedName>
    <definedName name="_xlnm.Print_Titles" localSheetId="8">'4.b. '!$1:$5</definedName>
    <definedName name="_xlnm.Print_Area" localSheetId="0">'1.sz.m. '!$A$1:$D$55</definedName>
    <definedName name="_xlnm.Print_Area" localSheetId="2">'2a'!$A$1:$I$29</definedName>
    <definedName name="_xlnm.Print_Area" localSheetId="5">'3. sz. m. '!$A$1:$I$110</definedName>
    <definedName name="_xlnm.Print_Area" localSheetId="6">'4 sz. m. '!$A$1:$J$541</definedName>
    <definedName name="_xlnm.Print_Area" localSheetId="8">'4.b. '!$A$1:$D$52</definedName>
    <definedName name="_xlnm.Print_Area" localSheetId="17">'9. sz. m.'!$A$1:$Q$39</definedName>
  </definedName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1" i="10" l="1"/>
  <c r="D49" i="6" l="1"/>
  <c r="C49" i="6"/>
  <c r="B49" i="6"/>
  <c r="D6" i="6"/>
  <c r="G188" i="10" l="1"/>
  <c r="B6" i="26" l="1"/>
  <c r="M9" i="22"/>
  <c r="L9" i="22"/>
  <c r="F9" i="22"/>
  <c r="E9" i="22"/>
  <c r="J33" i="22"/>
  <c r="J31" i="22"/>
  <c r="F12" i="22"/>
  <c r="C32" i="22"/>
  <c r="C31" i="22"/>
  <c r="D106" i="23"/>
  <c r="D113" i="23"/>
  <c r="D112" i="23"/>
  <c r="D111" i="23"/>
  <c r="D89" i="23"/>
  <c r="D96" i="23"/>
  <c r="D95" i="23"/>
  <c r="D94" i="23"/>
  <c r="C95" i="23"/>
  <c r="C94" i="23"/>
  <c r="D82" i="23"/>
  <c r="D75" i="23"/>
  <c r="E73" i="23"/>
  <c r="E72" i="23"/>
  <c r="C72" i="23"/>
  <c r="E56" i="23"/>
  <c r="G56" i="23" s="1"/>
  <c r="F66" i="23"/>
  <c r="G65" i="23"/>
  <c r="G64" i="23"/>
  <c r="F59" i="23"/>
  <c r="G57" i="23"/>
  <c r="G46" i="23"/>
  <c r="G47" i="23"/>
  <c r="F50" i="23"/>
  <c r="G49" i="23"/>
  <c r="E48" i="23"/>
  <c r="E50" i="23" s="1"/>
  <c r="F43" i="23"/>
  <c r="F34" i="23"/>
  <c r="D32" i="23"/>
  <c r="G31" i="23"/>
  <c r="G30" i="23"/>
  <c r="E27" i="23"/>
  <c r="F27" i="23"/>
  <c r="F18" i="23"/>
  <c r="G17" i="23"/>
  <c r="G15" i="23"/>
  <c r="G14" i="23"/>
  <c r="D9" i="20"/>
  <c r="F19" i="21"/>
  <c r="E19" i="21"/>
  <c r="D19" i="21"/>
  <c r="C35" i="21"/>
  <c r="C34" i="21"/>
  <c r="D18" i="9"/>
  <c r="D24" i="9"/>
  <c r="D25" i="9"/>
  <c r="D26" i="9"/>
  <c r="D27" i="9"/>
  <c r="D28" i="9"/>
  <c r="D29" i="9"/>
  <c r="D23" i="9"/>
  <c r="D19" i="9"/>
  <c r="D20" i="9"/>
  <c r="D21" i="9"/>
  <c r="D22" i="9"/>
  <c r="D17" i="9"/>
  <c r="D24" i="18"/>
  <c r="G380" i="10"/>
  <c r="G336" i="10"/>
  <c r="G290" i="10"/>
  <c r="G274" i="10"/>
  <c r="G227" i="10"/>
  <c r="G272" i="10" s="1"/>
  <c r="G242" i="10" l="1"/>
  <c r="G267" i="10"/>
  <c r="G241" i="10"/>
  <c r="G240" i="10"/>
  <c r="F20" i="17"/>
  <c r="G25" i="10" l="1"/>
  <c r="G287" i="10"/>
  <c r="G519" i="10" s="1"/>
  <c r="G521" i="10"/>
  <c r="G200" i="10"/>
  <c r="F76" i="17"/>
  <c r="G289" i="10"/>
  <c r="G532" i="10"/>
  <c r="G494" i="10"/>
  <c r="G493" i="10"/>
  <c r="G495" i="10" s="1"/>
  <c r="G468" i="10"/>
  <c r="G537" i="10"/>
  <c r="G299" i="10"/>
  <c r="G531" i="10" s="1"/>
  <c r="G298" i="10"/>
  <c r="G530" i="10" s="1"/>
  <c r="G297" i="10"/>
  <c r="G529" i="10" s="1"/>
  <c r="G294" i="10"/>
  <c r="G526" i="10" s="1"/>
  <c r="G296" i="10"/>
  <c r="G528" i="10" s="1"/>
  <c r="G295" i="10"/>
  <c r="G527" i="10" s="1"/>
  <c r="G288" i="10"/>
  <c r="G520" i="10" s="1"/>
  <c r="G286" i="10"/>
  <c r="G518" i="10" s="1"/>
  <c r="G284" i="10"/>
  <c r="G264" i="10"/>
  <c r="G273" i="10"/>
  <c r="G29" i="10"/>
  <c r="G83" i="10"/>
  <c r="G271" i="10"/>
  <c r="G270" i="10"/>
  <c r="G259" i="10"/>
  <c r="G254" i="10"/>
  <c r="G50" i="10"/>
  <c r="G35" i="10"/>
  <c r="G489" i="10"/>
  <c r="G488" i="10"/>
  <c r="G483" i="10"/>
  <c r="G482" i="10"/>
  <c r="G463" i="10"/>
  <c r="G458" i="10"/>
  <c r="G439" i="10"/>
  <c r="G438" i="10"/>
  <c r="G434" i="10"/>
  <c r="G470" i="10" l="1"/>
  <c r="G293" i="10"/>
  <c r="G490" i="10"/>
  <c r="G300" i="10" l="1"/>
  <c r="G525" i="10"/>
  <c r="G533" i="10" s="1"/>
  <c r="D13" i="9" l="1"/>
  <c r="D12" i="9"/>
  <c r="B21" i="9"/>
  <c r="B20" i="9"/>
  <c r="B19" i="9"/>
  <c r="B18" i="9"/>
  <c r="B17" i="9"/>
  <c r="B14" i="9"/>
  <c r="B13" i="9"/>
  <c r="B9" i="9"/>
  <c r="B8" i="9"/>
  <c r="D48" i="6"/>
  <c r="C48" i="6"/>
  <c r="B48" i="6"/>
  <c r="D41" i="6"/>
  <c r="C41" i="6"/>
  <c r="B41" i="6"/>
  <c r="C15" i="24"/>
  <c r="D18" i="15"/>
  <c r="D20" i="15"/>
  <c r="F28" i="17"/>
  <c r="F26" i="17"/>
  <c r="F29" i="17"/>
  <c r="F16" i="17"/>
  <c r="I15" i="19" l="1"/>
  <c r="F22" i="8"/>
  <c r="F24" i="8"/>
  <c r="F17" i="8"/>
  <c r="F15" i="8"/>
  <c r="F13" i="8"/>
  <c r="D30" i="9" l="1"/>
  <c r="B30" i="9"/>
  <c r="B25" i="26" l="1"/>
  <c r="B13" i="26"/>
  <c r="B14" i="26" s="1"/>
  <c r="B26" i="26" l="1"/>
  <c r="E78" i="23"/>
  <c r="E79" i="23"/>
  <c r="E74" i="23"/>
  <c r="C82" i="23"/>
  <c r="B82" i="23"/>
  <c r="E81" i="23"/>
  <c r="E80" i="23"/>
  <c r="C75" i="23"/>
  <c r="B75" i="23"/>
  <c r="E97" i="23"/>
  <c r="E114" i="23"/>
  <c r="D59" i="23"/>
  <c r="E59" i="23"/>
  <c r="E66" i="23"/>
  <c r="D43" i="23"/>
  <c r="E43" i="23"/>
  <c r="E34" i="23"/>
  <c r="E18" i="23"/>
  <c r="C16" i="23"/>
  <c r="G16" i="23" s="1"/>
  <c r="C9" i="20"/>
  <c r="L8" i="20"/>
  <c r="K8" i="20"/>
  <c r="J8" i="20"/>
  <c r="I8" i="20"/>
  <c r="H8" i="20"/>
  <c r="G8" i="20"/>
  <c r="F8" i="20"/>
  <c r="E8" i="20"/>
  <c r="D8" i="20"/>
  <c r="C8" i="20"/>
  <c r="M8" i="20" l="1"/>
  <c r="M9" i="20"/>
  <c r="E82" i="23"/>
  <c r="E75" i="23"/>
  <c r="G109" i="10" l="1"/>
  <c r="G433" i="10" l="1"/>
  <c r="G432" i="10"/>
  <c r="G427" i="10"/>
  <c r="G346" i="10"/>
  <c r="G345" i="10"/>
  <c r="G344" i="10"/>
  <c r="G339" i="10"/>
  <c r="G229" i="10"/>
  <c r="G234" i="10"/>
  <c r="G236" i="10" l="1"/>
  <c r="G244" i="10"/>
  <c r="I24" i="19" l="1"/>
  <c r="I14" i="19"/>
  <c r="G508" i="10"/>
  <c r="G507" i="10"/>
  <c r="G279" i="10"/>
  <c r="G511" i="10" s="1"/>
  <c r="G278" i="10"/>
  <c r="G510" i="10" s="1"/>
  <c r="C50" i="6" l="1"/>
  <c r="D50" i="6"/>
  <c r="B50" i="6"/>
  <c r="C47" i="6"/>
  <c r="D47" i="6"/>
  <c r="B47" i="6"/>
  <c r="D28" i="6" l="1"/>
  <c r="C28" i="6"/>
  <c r="B28" i="6"/>
  <c r="D16" i="18"/>
  <c r="E30" i="22" l="1"/>
  <c r="F30" i="22"/>
  <c r="H30" i="22"/>
  <c r="I30" i="22"/>
  <c r="J30" i="22"/>
  <c r="K30" i="22"/>
  <c r="L30" i="22"/>
  <c r="M30" i="22"/>
  <c r="N30" i="22"/>
  <c r="O30" i="22"/>
  <c r="P29" i="22"/>
  <c r="G30" i="22"/>
  <c r="D30" i="22"/>
  <c r="P30" i="22" l="1"/>
  <c r="D51" i="6"/>
  <c r="C51" i="6"/>
  <c r="B51" i="6"/>
  <c r="G283" i="10"/>
  <c r="G386" i="10"/>
  <c r="G395" i="10"/>
  <c r="G350" i="10"/>
  <c r="G517" i="10" s="1"/>
  <c r="G351" i="10"/>
  <c r="G516" i="10" s="1"/>
  <c r="G325" i="10"/>
  <c r="G316" i="10"/>
  <c r="G522" i="10" l="1"/>
  <c r="F56" i="16" s="1"/>
  <c r="C46" i="6"/>
  <c r="D46" i="6"/>
  <c r="G515" i="10"/>
  <c r="G352" i="10"/>
  <c r="F49" i="17" s="1"/>
  <c r="G506" i="10"/>
  <c r="D11" i="9" s="1"/>
  <c r="G505" i="10" l="1"/>
  <c r="C21" i="4"/>
  <c r="C29" i="22"/>
  <c r="Q29" i="22" s="1"/>
  <c r="G57" i="10"/>
  <c r="G59" i="10" s="1"/>
  <c r="G15" i="10" l="1"/>
  <c r="G10" i="10"/>
  <c r="G17" i="10" l="1"/>
  <c r="E112" i="23" l="1"/>
  <c r="E113" i="23"/>
  <c r="E115" i="23"/>
  <c r="E111" i="23"/>
  <c r="D108" i="23"/>
  <c r="D91" i="23"/>
  <c r="E98" i="23"/>
  <c r="E94" i="23"/>
  <c r="E95" i="23"/>
  <c r="D116" i="23"/>
  <c r="C116" i="23"/>
  <c r="B116" i="23"/>
  <c r="C108" i="23"/>
  <c r="B108" i="23"/>
  <c r="E107" i="23"/>
  <c r="E106" i="23"/>
  <c r="E105" i="23"/>
  <c r="D99" i="23"/>
  <c r="C99" i="23"/>
  <c r="B99" i="23"/>
  <c r="E96" i="23"/>
  <c r="C91" i="23"/>
  <c r="B91" i="23"/>
  <c r="E90" i="23"/>
  <c r="E89" i="23"/>
  <c r="E88" i="23"/>
  <c r="C48" i="23"/>
  <c r="G48" i="23" s="1"/>
  <c r="C32" i="23"/>
  <c r="G32" i="23" s="1"/>
  <c r="E116" i="23" l="1"/>
  <c r="E108" i="23"/>
  <c r="E91" i="23"/>
  <c r="E99" i="23"/>
  <c r="D66" i="23" l="1"/>
  <c r="C66" i="23"/>
  <c r="B66" i="23"/>
  <c r="G63" i="23"/>
  <c r="G62" i="23"/>
  <c r="C59" i="23"/>
  <c r="B59" i="23"/>
  <c r="G58" i="23"/>
  <c r="D50" i="23"/>
  <c r="B50" i="23"/>
  <c r="C50" i="23"/>
  <c r="C43" i="23"/>
  <c r="B43" i="23"/>
  <c r="G42" i="23"/>
  <c r="G41" i="23"/>
  <c r="G40" i="23"/>
  <c r="D34" i="23"/>
  <c r="B34" i="23"/>
  <c r="C34" i="23"/>
  <c r="D27" i="23"/>
  <c r="B27" i="23"/>
  <c r="G26" i="23"/>
  <c r="C25" i="23"/>
  <c r="C27" i="23" s="1"/>
  <c r="G24" i="23"/>
  <c r="D18" i="23"/>
  <c r="B18" i="23"/>
  <c r="C18" i="23"/>
  <c r="B11" i="23"/>
  <c r="G10" i="23"/>
  <c r="C9" i="23"/>
  <c r="C11" i="23" s="1"/>
  <c r="G8" i="23"/>
  <c r="G66" i="23" l="1"/>
  <c r="G9" i="23"/>
  <c r="G11" i="23" s="1"/>
  <c r="G43" i="23"/>
  <c r="G59" i="23"/>
  <c r="G25" i="23"/>
  <c r="G27" i="23" s="1"/>
  <c r="G33" i="23"/>
  <c r="G34" i="23" s="1"/>
  <c r="G18" i="23"/>
  <c r="G50" i="23"/>
  <c r="I25" i="19" l="1"/>
  <c r="I17" i="19" l="1"/>
  <c r="I27" i="19" s="1"/>
  <c r="G374" i="10"/>
  <c r="G400" i="10" l="1"/>
  <c r="G402" i="10" s="1"/>
  <c r="G440" i="10" l="1"/>
  <c r="F63" i="17" s="1"/>
  <c r="G332" i="10"/>
  <c r="F102" i="17" l="1"/>
  <c r="G128" i="10"/>
  <c r="G132" i="10" s="1"/>
  <c r="F40" i="16" l="1"/>
  <c r="G202" i="10" l="1"/>
  <c r="D28" i="24"/>
  <c r="C28" i="24"/>
  <c r="D24" i="13" l="1"/>
  <c r="F14" i="17" l="1"/>
  <c r="F85" i="17" s="1"/>
  <c r="C9" i="4" l="1"/>
  <c r="C13" i="21"/>
  <c r="F15" i="16"/>
  <c r="G170" i="10" l="1"/>
  <c r="G71" i="10"/>
  <c r="G64" i="10"/>
  <c r="C19" i="4" l="1"/>
  <c r="C24" i="21"/>
  <c r="G38" i="10"/>
  <c r="G44" i="10" s="1"/>
  <c r="G484" i="10" l="1"/>
  <c r="G504" i="10" l="1"/>
  <c r="E41" i="21" l="1"/>
  <c r="E33" i="21"/>
  <c r="F86" i="17" l="1"/>
  <c r="B12" i="9" s="1"/>
  <c r="P32" i="22" l="1"/>
  <c r="P31" i="22"/>
  <c r="P13" i="22"/>
  <c r="P14" i="22"/>
  <c r="P15" i="22"/>
  <c r="P12" i="22"/>
  <c r="P26" i="22"/>
  <c r="P27" i="22"/>
  <c r="P28" i="22"/>
  <c r="P24" i="22"/>
  <c r="P25" i="22" l="1"/>
  <c r="F83" i="17"/>
  <c r="B7" i="9" s="1"/>
  <c r="G503" i="10" l="1"/>
  <c r="G502" i="10"/>
  <c r="G477" i="10"/>
  <c r="G174" i="10" l="1"/>
  <c r="F88" i="17" l="1"/>
  <c r="F20" i="8"/>
  <c r="F19" i="8"/>
  <c r="F27" i="8" l="1"/>
  <c r="G219" i="10"/>
  <c r="G211" i="10"/>
  <c r="F87" i="17"/>
  <c r="B10" i="9" s="1"/>
  <c r="B15" i="9" s="1"/>
  <c r="B31" i="9" s="1"/>
  <c r="C10" i="4" l="1"/>
  <c r="C14" i="21"/>
  <c r="C9" i="22"/>
  <c r="C6" i="6" l="1"/>
  <c r="B6" i="6"/>
  <c r="G451" i="10" l="1"/>
  <c r="G485" i="10" l="1"/>
  <c r="G497" i="10" s="1"/>
  <c r="D10" i="9" l="1"/>
  <c r="F72" i="17"/>
  <c r="F73" i="17" s="1"/>
  <c r="F78" i="17" s="1"/>
  <c r="G189" i="10"/>
  <c r="G160" i="10"/>
  <c r="G22" i="10"/>
  <c r="G31" i="10" s="1"/>
  <c r="F18" i="16"/>
  <c r="F95" i="17"/>
  <c r="F99" i="17"/>
  <c r="F100" i="17"/>
  <c r="C32" i="21" s="1"/>
  <c r="P8" i="22"/>
  <c r="C32" i="4"/>
  <c r="C10" i="21"/>
  <c r="F10" i="17"/>
  <c r="F23" i="17" s="1"/>
  <c r="G148" i="10"/>
  <c r="G141" i="10"/>
  <c r="C25" i="21"/>
  <c r="G181" i="10"/>
  <c r="G165" i="10"/>
  <c r="F10" i="16"/>
  <c r="D10" i="25" s="1"/>
  <c r="F11" i="16"/>
  <c r="D11" i="25" s="1"/>
  <c r="F12" i="16"/>
  <c r="D12" i="25" s="1"/>
  <c r="F37" i="16"/>
  <c r="D22" i="6"/>
  <c r="C22" i="6"/>
  <c r="B22" i="6"/>
  <c r="P37" i="22"/>
  <c r="Q37" i="22" s="1"/>
  <c r="C33" i="4"/>
  <c r="F94" i="17"/>
  <c r="F101" i="17"/>
  <c r="F96" i="17"/>
  <c r="F35" i="17"/>
  <c r="F97" i="17"/>
  <c r="F17" i="16" s="1"/>
  <c r="G414" i="10"/>
  <c r="G311" i="10"/>
  <c r="G318" i="10" s="1"/>
  <c r="D11" i="22"/>
  <c r="D16" i="22"/>
  <c r="D33" i="22"/>
  <c r="E16" i="22"/>
  <c r="E33" i="22"/>
  <c r="F16" i="22"/>
  <c r="F33" i="22"/>
  <c r="G16" i="22"/>
  <c r="G33" i="22"/>
  <c r="H16" i="22"/>
  <c r="H33" i="22"/>
  <c r="I16" i="22"/>
  <c r="I33" i="22"/>
  <c r="J16" i="22"/>
  <c r="J34" i="22"/>
  <c r="K33" i="22"/>
  <c r="K16" i="22"/>
  <c r="L16" i="22"/>
  <c r="L33" i="22"/>
  <c r="L34" i="22" s="1"/>
  <c r="M16" i="22"/>
  <c r="M33" i="22"/>
  <c r="N16" i="22"/>
  <c r="N33" i="22"/>
  <c r="N34" i="22" s="1"/>
  <c r="O16" i="22"/>
  <c r="O33" i="22"/>
  <c r="O34" i="22" s="1"/>
  <c r="E11" i="22"/>
  <c r="F11" i="22"/>
  <c r="G11" i="22"/>
  <c r="H11" i="22"/>
  <c r="I11" i="22"/>
  <c r="J11" i="22"/>
  <c r="K11" i="22"/>
  <c r="L11" i="22"/>
  <c r="M11" i="22"/>
  <c r="N11" i="22"/>
  <c r="O11" i="22"/>
  <c r="J18" i="22"/>
  <c r="K18" i="22"/>
  <c r="G78" i="10"/>
  <c r="G85" i="10" s="1"/>
  <c r="G381" i="10"/>
  <c r="G388" i="10" s="1"/>
  <c r="P16" i="22"/>
  <c r="E18" i="22"/>
  <c r="G18" i="22"/>
  <c r="I18" i="22"/>
  <c r="L18" i="22"/>
  <c r="M18" i="22"/>
  <c r="N18" i="22"/>
  <c r="O18" i="22"/>
  <c r="P9" i="22"/>
  <c r="P6" i="22"/>
  <c r="P7" i="22"/>
  <c r="P10" i="22"/>
  <c r="P19" i="22"/>
  <c r="P20" i="22"/>
  <c r="C6" i="22"/>
  <c r="C18" i="22"/>
  <c r="C34" i="4"/>
  <c r="G153" i="10"/>
  <c r="G409" i="10"/>
  <c r="H18" i="22"/>
  <c r="F18" i="22"/>
  <c r="D35" i="22"/>
  <c r="E35" i="22"/>
  <c r="F35" i="22"/>
  <c r="G35" i="22"/>
  <c r="H35" i="22"/>
  <c r="I35" i="22"/>
  <c r="J35" i="22"/>
  <c r="K35" i="22"/>
  <c r="L35" i="22"/>
  <c r="M35" i="22"/>
  <c r="N35" i="22"/>
  <c r="O35" i="22"/>
  <c r="P36" i="22"/>
  <c r="C35" i="22"/>
  <c r="P38" i="22"/>
  <c r="G363" i="10"/>
  <c r="G367" i="10" s="1"/>
  <c r="F16" i="21"/>
  <c r="C16" i="21"/>
  <c r="C12" i="4"/>
  <c r="C7" i="4"/>
  <c r="F41" i="21"/>
  <c r="F33" i="21"/>
  <c r="D31" i="21"/>
  <c r="D33" i="21" s="1"/>
  <c r="D41" i="21" s="1"/>
  <c r="G90" i="10"/>
  <c r="E22" i="4"/>
  <c r="E36" i="4"/>
  <c r="E39" i="4" s="1"/>
  <c r="D22" i="4"/>
  <c r="D36" i="4"/>
  <c r="E13" i="4"/>
  <c r="E29" i="4"/>
  <c r="D13" i="4"/>
  <c r="D29" i="4"/>
  <c r="D38" i="4" s="1"/>
  <c r="D25" i="15"/>
  <c r="D18" i="22"/>
  <c r="M34" i="22" l="1"/>
  <c r="M39" i="22" s="1"/>
  <c r="H34" i="22"/>
  <c r="H39" i="22" s="1"/>
  <c r="C19" i="25"/>
  <c r="F104" i="17"/>
  <c r="C15" i="22"/>
  <c r="Q15" i="22" s="1"/>
  <c r="I34" i="22"/>
  <c r="I39" i="22" s="1"/>
  <c r="B46" i="6"/>
  <c r="D39" i="4"/>
  <c r="C8" i="22"/>
  <c r="Q8" i="22" s="1"/>
  <c r="P35" i="22"/>
  <c r="Q35" i="22" s="1"/>
  <c r="P18" i="22"/>
  <c r="O39" i="22"/>
  <c r="N39" i="22"/>
  <c r="L39" i="22"/>
  <c r="J39" i="22"/>
  <c r="E38" i="4"/>
  <c r="F24" i="16"/>
  <c r="C28" i="21"/>
  <c r="C28" i="22"/>
  <c r="Q28" i="22" s="1"/>
  <c r="C27" i="22"/>
  <c r="Q27" i="22" s="1"/>
  <c r="C25" i="22"/>
  <c r="Q25" i="22" s="1"/>
  <c r="C14" i="4"/>
  <c r="D19" i="25"/>
  <c r="F36" i="16"/>
  <c r="F35" i="16" s="1"/>
  <c r="F16" i="16"/>
  <c r="C27" i="4" s="1"/>
  <c r="F23" i="16"/>
  <c r="F30" i="16"/>
  <c r="C25" i="4" s="1"/>
  <c r="P33" i="22"/>
  <c r="G34" i="22"/>
  <c r="G39" i="22" s="1"/>
  <c r="F34" i="22"/>
  <c r="F39" i="22" s="1"/>
  <c r="E34" i="22"/>
  <c r="E39" i="22" s="1"/>
  <c r="M17" i="22"/>
  <c r="M21" i="22" s="1"/>
  <c r="L17" i="22"/>
  <c r="L21" i="22" s="1"/>
  <c r="O17" i="22"/>
  <c r="O21" i="22" s="1"/>
  <c r="N17" i="22"/>
  <c r="N21" i="22" s="1"/>
  <c r="K17" i="22"/>
  <c r="K21" i="22" s="1"/>
  <c r="I17" i="22"/>
  <c r="I21" i="22" s="1"/>
  <c r="H17" i="22"/>
  <c r="H21" i="22" s="1"/>
  <c r="K34" i="22"/>
  <c r="K39" i="22" s="1"/>
  <c r="P11" i="22"/>
  <c r="P17" i="22" s="1"/>
  <c r="P21" i="22" s="1"/>
  <c r="J17" i="22"/>
  <c r="J21" i="22" s="1"/>
  <c r="D17" i="22"/>
  <c r="D21" i="22" s="1"/>
  <c r="C13" i="22"/>
  <c r="Q13" i="22" s="1"/>
  <c r="F84" i="17"/>
  <c r="C29" i="21"/>
  <c r="C14" i="22"/>
  <c r="Q14" i="22" s="1"/>
  <c r="C12" i="22"/>
  <c r="Q12" i="22" s="1"/>
  <c r="D34" i="22"/>
  <c r="G17" i="22"/>
  <c r="G21" i="22" s="1"/>
  <c r="F17" i="22"/>
  <c r="F21" i="22" s="1"/>
  <c r="E17" i="22"/>
  <c r="E21" i="22" s="1"/>
  <c r="Q32" i="22"/>
  <c r="C10" i="22"/>
  <c r="Q10" i="22" s="1"/>
  <c r="F8" i="16"/>
  <c r="C20" i="4"/>
  <c r="G347" i="10"/>
  <c r="D9" i="9" s="1"/>
  <c r="G435" i="10"/>
  <c r="D8" i="9" s="1"/>
  <c r="F9" i="16"/>
  <c r="Q6" i="22"/>
  <c r="C22" i="21"/>
  <c r="C18" i="4"/>
  <c r="F45" i="17" l="1"/>
  <c r="C16" i="4"/>
  <c r="C20" i="21"/>
  <c r="F48" i="16"/>
  <c r="C26" i="4"/>
  <c r="G354" i="10"/>
  <c r="C8" i="4"/>
  <c r="G442" i="10"/>
  <c r="C33" i="21"/>
  <c r="F25" i="16"/>
  <c r="C24" i="4" s="1"/>
  <c r="C26" i="22"/>
  <c r="Q26" i="22" s="1"/>
  <c r="C12" i="21"/>
  <c r="F12" i="21" s="1"/>
  <c r="F17" i="21" s="1"/>
  <c r="F42" i="21" s="1"/>
  <c r="C7" i="22"/>
  <c r="Q7" i="22" s="1"/>
  <c r="F59" i="17"/>
  <c r="F60" i="17" s="1"/>
  <c r="F65" i="17" s="1"/>
  <c r="P34" i="22"/>
  <c r="D39" i="22"/>
  <c r="P39" i="22" s="1"/>
  <c r="F37" i="17"/>
  <c r="C16" i="22"/>
  <c r="Q16" i="22" s="1"/>
  <c r="C23" i="21"/>
  <c r="C17" i="4"/>
  <c r="C30" i="4"/>
  <c r="C24" i="22"/>
  <c r="C19" i="21"/>
  <c r="C15" i="4"/>
  <c r="C18" i="21"/>
  <c r="G196" i="10" l="1"/>
  <c r="Q24" i="22"/>
  <c r="C30" i="22"/>
  <c r="Q30" i="22" s="1"/>
  <c r="C29" i="4"/>
  <c r="F46" i="17"/>
  <c r="F51" i="17" s="1"/>
  <c r="F106" i="17"/>
  <c r="F89" i="17"/>
  <c r="C17" i="21"/>
  <c r="C42" i="21" s="1"/>
  <c r="E12" i="21"/>
  <c r="E17" i="21" s="1"/>
  <c r="E42" i="21" s="1"/>
  <c r="D17" i="21"/>
  <c r="D42" i="21" s="1"/>
  <c r="F19" i="16"/>
  <c r="C22" i="4"/>
  <c r="C11" i="22"/>
  <c r="C26" i="21"/>
  <c r="F29" i="16"/>
  <c r="C13" i="4"/>
  <c r="F26" i="21"/>
  <c r="F43" i="21" s="1"/>
  <c r="C31" i="4"/>
  <c r="C36" i="4" s="1"/>
  <c r="C41" i="21"/>
  <c r="Q31" i="22"/>
  <c r="C33" i="22"/>
  <c r="E26" i="21" l="1"/>
  <c r="E43" i="21" s="1"/>
  <c r="D26" i="21"/>
  <c r="D43" i="21" s="1"/>
  <c r="C38" i="4"/>
  <c r="F41" i="16"/>
  <c r="F49" i="16" s="1"/>
  <c r="F91" i="17"/>
  <c r="F108" i="17" s="1"/>
  <c r="Q9" i="22"/>
  <c r="C39" i="4"/>
  <c r="C43" i="21"/>
  <c r="F31" i="16"/>
  <c r="Q33" i="22"/>
  <c r="C34" i="22"/>
  <c r="C17" i="22"/>
  <c r="Q11" i="22"/>
  <c r="G197" i="10" l="1"/>
  <c r="G204" i="10" s="1"/>
  <c r="G277" i="10"/>
  <c r="F47" i="16"/>
  <c r="F51" i="16" s="1"/>
  <c r="C21" i="22"/>
  <c r="Q21" i="22" s="1"/>
  <c r="Q17" i="22"/>
  <c r="C39" i="22"/>
  <c r="Q39" i="22" s="1"/>
  <c r="Q34" i="22"/>
  <c r="G509" i="10" l="1"/>
  <c r="G512" i="10" s="1"/>
  <c r="G539" i="10" s="1"/>
  <c r="G280" i="10"/>
  <c r="D7" i="9" s="1"/>
  <c r="D15" i="9" s="1"/>
  <c r="D31" i="9" s="1"/>
  <c r="G536" i="10" l="1"/>
  <c r="G302" i="10"/>
  <c r="F55" i="16" l="1"/>
  <c r="G535" i="10"/>
</calcChain>
</file>

<file path=xl/sharedStrings.xml><?xml version="1.0" encoding="utf-8"?>
<sst xmlns="http://schemas.openxmlformats.org/spreadsheetml/2006/main" count="1398" uniqueCount="617">
  <si>
    <t>Címrend a költségvetési rendelet 2.§. /2./ bekezdéséhez</t>
  </si>
  <si>
    <t>Cím</t>
  </si>
  <si>
    <t>Cím neve:</t>
  </si>
  <si>
    <t>Alcím</t>
  </si>
  <si>
    <t>Alcím megnevezése</t>
  </si>
  <si>
    <t>száma:</t>
  </si>
  <si>
    <t>száma</t>
  </si>
  <si>
    <t>1.</t>
  </si>
  <si>
    <t>POLGÁRMESTERI</t>
  </si>
  <si>
    <t>HIVATAL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</si>
  <si>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</si>
  <si>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</si>
  <si>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</si>
  <si>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</si>
  <si>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</si>
  <si>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</si>
  <si>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</si>
  <si>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</si>
  <si>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</si>
  <si>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</si>
  <si>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</si>
  <si>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</si>
  <si>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</si>
  <si>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</si>
  <si>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</si>
  <si>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</si>
  <si>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</si>
  <si>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</si>
  <si>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</si>
  <si>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</si>
  <si>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</si>
  <si>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</si>
  <si>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</si>
  <si>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</si>
  <si>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</si>
  <si>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 xml:space="preserve">EGYESÍTETT </t>
  </si>
  <si>
    <t>27.</t>
  </si>
  <si>
    <t xml:space="preserve">EGÉSZSÉGÜGYI ÉS </t>
  </si>
  <si>
    <t>28.</t>
  </si>
  <si>
    <t>Házi segítségnyújtás</t>
  </si>
  <si>
    <t>SZOCIÁLIS INTÉZMÉNY</t>
  </si>
  <si>
    <t>29.</t>
  </si>
  <si>
    <t>Szociális étkeztetés</t>
  </si>
  <si>
    <t>30.</t>
  </si>
  <si>
    <t>BEVÉTELEK ÖSSZESEN</t>
  </si>
  <si>
    <t>sorszám</t>
  </si>
  <si>
    <t>Megnevezés</t>
  </si>
  <si>
    <t>Ezer forintban</t>
  </si>
  <si>
    <t>ÖSSZESEN</t>
  </si>
  <si>
    <t xml:space="preserve">Kommunális adó </t>
  </si>
  <si>
    <t>Al-</t>
  </si>
  <si>
    <t>Előir.</t>
  </si>
  <si>
    <t>Kie.</t>
  </si>
  <si>
    <t>BEVÉTELEK</t>
  </si>
  <si>
    <t>sz.</t>
  </si>
  <si>
    <t>cím</t>
  </si>
  <si>
    <t>csop.</t>
  </si>
  <si>
    <t>előir.</t>
  </si>
  <si>
    <t xml:space="preserve">eredeti </t>
  </si>
  <si>
    <t>Cím, Alcím, Előírányzat csoport, Kiemelt előírányzat</t>
  </si>
  <si>
    <t>MŰKÖDÉSI BEVÉTELEK</t>
  </si>
  <si>
    <t>Sajátos bevételek</t>
  </si>
  <si>
    <t>TÁMOGATÁSOK</t>
  </si>
  <si>
    <t>ÖSSZESEN:</t>
  </si>
  <si>
    <t>FELHALMOZÁS ÉS TŐKE JELL. BEV.</t>
  </si>
  <si>
    <t>Sajátos felhalmozás és tőke jellegű bev.</t>
  </si>
  <si>
    <t>VÉGLEGESEN ÁTVETT PÉNZESZKÖZÖK</t>
  </si>
  <si>
    <t>Működési célú pénzeszköz átvétel</t>
  </si>
  <si>
    <t>Felhalmozás célra átvett pénzeszköz</t>
  </si>
  <si>
    <t>PÉNZFORGALOM NÉLKÜLI BEVÉTELEK</t>
  </si>
  <si>
    <t>Előző évi pénzmaradvány igénybevétel</t>
  </si>
  <si>
    <t xml:space="preserve">Cím  </t>
  </si>
  <si>
    <t xml:space="preserve">Alcím </t>
  </si>
  <si>
    <t xml:space="preserve">Előir. </t>
  </si>
  <si>
    <t xml:space="preserve">Kie. </t>
  </si>
  <si>
    <t>cs.</t>
  </si>
  <si>
    <t>elői.</t>
  </si>
  <si>
    <t>Eredeti ei.</t>
  </si>
  <si>
    <t>Cím, Alcím. Előirányzat csoport, Kiemelt előirányzat</t>
  </si>
  <si>
    <t>POLGÁRMESTERI HIVATAL</t>
  </si>
  <si>
    <t xml:space="preserve">            MŰKÖDÉSI BEVÉTELEK</t>
  </si>
  <si>
    <t>Működési  célú pénzeszköz átvétel</t>
  </si>
  <si>
    <t>Működési célú pénzmaradvány</t>
  </si>
  <si>
    <t>Működési célú hitel</t>
  </si>
  <si>
    <t>Felhalmozás és tőke jellegű bevétel</t>
  </si>
  <si>
    <t>Intézményi működési bevételek</t>
  </si>
  <si>
    <t>Működési célú maradvány</t>
  </si>
  <si>
    <t>Intézményfinanszírozás</t>
  </si>
  <si>
    <t>Intézményi működési bevétel</t>
  </si>
  <si>
    <t>ÖNKORMÁNYZATI ÖSSZESEN</t>
  </si>
  <si>
    <t xml:space="preserve">KÖLTSÉGVETÉS </t>
  </si>
  <si>
    <t>BEVÉTELEI ÖSSZESEN</t>
  </si>
  <si>
    <t>eredeti</t>
  </si>
  <si>
    <t>I.</t>
  </si>
  <si>
    <t>Helyi önszerveződések támogatása</t>
  </si>
  <si>
    <t>II.</t>
  </si>
  <si>
    <t>Cím , Alcím, Előirányzat csoport</t>
  </si>
  <si>
    <t xml:space="preserve">                     kiemelt előirányzat </t>
  </si>
  <si>
    <t>Működési költségvetés</t>
  </si>
  <si>
    <t>Dologi kiadások</t>
  </si>
  <si>
    <t>Fejlesztési kiadások</t>
  </si>
  <si>
    <t>Ellátottak pénzbeli juttatása</t>
  </si>
  <si>
    <t>Költségvetés kiadásai</t>
  </si>
  <si>
    <t>Működési kiadások</t>
  </si>
  <si>
    <t>Fejlesztési kiadás</t>
  </si>
  <si>
    <t>EGYESÍTETT EGÉSZSÉGÜGYI ÉS SZOCIÁLIS INTÉZMÉNY</t>
  </si>
  <si>
    <t>EGYESÍTETT EGÉSZS. ÉS SZOC. INT.</t>
  </si>
  <si>
    <t>KÖLTSÉGVETÉS KIADÁSAI ÖSSZESEN</t>
  </si>
  <si>
    <t>ÖNKORMÁNYZAT ÖSSZESEN</t>
  </si>
  <si>
    <t>Személyi juttatások</t>
  </si>
  <si>
    <t>Munkaadókat terh. elvonás</t>
  </si>
  <si>
    <t>Átadott pénzeszköz működéshez</t>
  </si>
  <si>
    <t>Működési hitel visszafizetése</t>
  </si>
  <si>
    <t>Működési tartalék</t>
  </si>
  <si>
    <t>MEGNEVEZÉS</t>
  </si>
  <si>
    <t>előirányzat</t>
  </si>
  <si>
    <t xml:space="preserve">I. MŰKÖDÉSI CÉLÚ BEVÉTELEK: </t>
  </si>
  <si>
    <t xml:space="preserve">I. MŰKÖDÉSI CÉLÚ KIADÁSOK: </t>
  </si>
  <si>
    <t xml:space="preserve"> - Intézmény működési bevétel</t>
  </si>
  <si>
    <t xml:space="preserve"> - Sajátos működési bevétel</t>
  </si>
  <si>
    <t xml:space="preserve"> - Egyesített Egészségügyi Intézmény</t>
  </si>
  <si>
    <t xml:space="preserve"> - Polgármesteri Hivatal</t>
  </si>
  <si>
    <t xml:space="preserve"> - Pénzeszköz átadás</t>
  </si>
  <si>
    <t xml:space="preserve"> - Működésre átvett pénzeszközök</t>
  </si>
  <si>
    <t xml:space="preserve"> - Működési hitel törlesztése</t>
  </si>
  <si>
    <t xml:space="preserve"> - Működési hitel</t>
  </si>
  <si>
    <t xml:space="preserve"> - Működési tartalék</t>
  </si>
  <si>
    <t xml:space="preserve"> - Működési célú pénzmaradvány</t>
  </si>
  <si>
    <t xml:space="preserve">ÖSSZESEN: </t>
  </si>
  <si>
    <t>II. FELHALMOZÁSI BEVÉTELEK:</t>
  </si>
  <si>
    <t>II. FELHALMOZÁSI KIADÁSOK:</t>
  </si>
  <si>
    <t xml:space="preserve"> - Felhalmozás és tőke jellegű bevétel+ komm adó</t>
  </si>
  <si>
    <t xml:space="preserve"> - felhalmozás átvett pénzeszköz</t>
  </si>
  <si>
    <t xml:space="preserve"> - felhalmozás célú maradvány</t>
  </si>
  <si>
    <t xml:space="preserve"> - felhalmozás célú hitel igénybevétele</t>
  </si>
  <si>
    <t>BEVÉTEL ÖSSZESEN:</t>
  </si>
  <si>
    <t>KIADÁS ÖSSZESEN:</t>
  </si>
  <si>
    <t>Képviselők  tiszteletdíja</t>
  </si>
  <si>
    <t>Sorsz.</t>
  </si>
  <si>
    <t>I. Működési célú bevételek és kiadások</t>
  </si>
  <si>
    <t xml:space="preserve">Intézményi működési bevétel </t>
  </si>
  <si>
    <t>Sajátos működési bevétel</t>
  </si>
  <si>
    <t>Műk. célú előző évi pénzmaradvány</t>
  </si>
  <si>
    <t>Működési célú bevételek összesen:</t>
  </si>
  <si>
    <t>Munkaadókat terhelő járulékok</t>
  </si>
  <si>
    <t>Pénzeszköz átadás</t>
  </si>
  <si>
    <t>Tartalékok</t>
  </si>
  <si>
    <t>Működési célú kiadások összesen:</t>
  </si>
  <si>
    <t>II. Felhalmozási célú bevételek és kiadások</t>
  </si>
  <si>
    <t>Felhalmozásra átvett pénzeszköz</t>
  </si>
  <si>
    <t>Előző évi tartalék maradvány</t>
  </si>
  <si>
    <t>Felhalmozás célú hitel</t>
  </si>
  <si>
    <t>Felhalmozás célú bevételek összes</t>
  </si>
  <si>
    <t>Felhalmozási kiadás (ÁFA-val)</t>
  </si>
  <si>
    <t>Felújítási kiadás (ÁFA-val)</t>
  </si>
  <si>
    <t>Felhalmozás célú pénz átadás</t>
  </si>
  <si>
    <t>Fejlesztési hitel törlesztés</t>
  </si>
  <si>
    <t>Felhalmozási célú tartalék</t>
  </si>
  <si>
    <t>Felhalmozási célú kiadások összesen:</t>
  </si>
  <si>
    <t>ÖNKORMÁNYZAT BEVÉTELEI:</t>
  </si>
  <si>
    <t>ÖNKORMÁNYZAT KIADÁSAI:</t>
  </si>
  <si>
    <t xml:space="preserve">    Működésre átvett pénzeszközök</t>
  </si>
  <si>
    <t xml:space="preserve">  Felhalmozás és tőkejellegű bevételek</t>
  </si>
  <si>
    <t>adatok ezer Ft-ban</t>
  </si>
  <si>
    <t>A működési és fejlesztési célú bevételek és kiadások</t>
  </si>
  <si>
    <t>Vinczéné Faragó Anikó</t>
  </si>
  <si>
    <t>Kurusa Tibor</t>
  </si>
  <si>
    <t xml:space="preserve"> - működési</t>
  </si>
  <si>
    <t xml:space="preserve"> - fejlesztési</t>
  </si>
  <si>
    <t>Közutak üzemeltetése és fenntartása</t>
  </si>
  <si>
    <t>Önkormányzatok igazgatási tevékenysége</t>
  </si>
  <si>
    <t>Közvilágítási feladatok</t>
  </si>
  <si>
    <t>Sorszám</t>
  </si>
  <si>
    <t>összesen</t>
  </si>
  <si>
    <t>Összesen</t>
  </si>
  <si>
    <t>ezer forintban</t>
  </si>
  <si>
    <t>M e g n e v e z é s</t>
  </si>
  <si>
    <t>Sor-</t>
  </si>
  <si>
    <t>szám</t>
  </si>
  <si>
    <t>I. Működési bevételek és kiadások</t>
  </si>
  <si>
    <t>Önkormányzatok sajátos működési bevételei</t>
  </si>
  <si>
    <t>Működési célú kölcsönök igénybevétele</t>
  </si>
  <si>
    <t>Működési célú eszköz /pénzmaradvány/</t>
  </si>
  <si>
    <t>Működési célú pénzeszköz átadás, egyéb támogatás</t>
  </si>
  <si>
    <t>Működési célú kölcsönök nyújtása és törlesztése</t>
  </si>
  <si>
    <t>Önkormányzatok felhalmozási és tőke jell. bev. + kommunális adó</t>
  </si>
  <si>
    <t>Felhalmozási célú átvett pénzeszköz</t>
  </si>
  <si>
    <t>Hosszú lejáratú hitel</t>
  </si>
  <si>
    <t>Hosszú lejáratú értékpapírok kibocsátása</t>
  </si>
  <si>
    <t>Felhalmozási célú előző évi pénzmaradvány igénybevétele</t>
  </si>
  <si>
    <t>Felhalmozási kiadások (áfa-val együtt)</t>
  </si>
  <si>
    <t>Felújítási kiadások (áfa-val együtt)</t>
  </si>
  <si>
    <t>Értékesített tárgyi eszközök, immateriális javak utáni áfa befizetés</t>
  </si>
  <si>
    <t>Felhalmozási célú pénzeszköz átadás</t>
  </si>
  <si>
    <t>Felhalmozási célú kölcsönök és törlesztése</t>
  </si>
  <si>
    <t>Hosszú lejáratú hitel visszafizetése</t>
  </si>
  <si>
    <t>Intézményi működési bevételek, levonva a felhalmozási áfa visszatérülések,</t>
  </si>
  <si>
    <t>értékesített tárgyi eszközök, immateriális javak áfá-ját</t>
  </si>
  <si>
    <t xml:space="preserve">Dologi kiadások és egyéb folyó kiadások (levonva az értékesített tárgyi eszközök, </t>
  </si>
  <si>
    <t>immateriális javak utáni áfa és kamatfizetés)</t>
  </si>
  <si>
    <t>Átvett pénzeszköz</t>
  </si>
  <si>
    <t>MŰKÖDÉSI ÉS FELHALMOZÁSI CÉLÚ MÉRLEGE</t>
  </si>
  <si>
    <t>Ellátottak pénzbeli és természetbeli juttatása</t>
  </si>
  <si>
    <t>adatok Ft-ban</t>
  </si>
  <si>
    <t>Jogcím megnevezése</t>
  </si>
  <si>
    <t xml:space="preserve"> - helyi adók</t>
  </si>
  <si>
    <t xml:space="preserve"> - átengedett központi adók</t>
  </si>
  <si>
    <t>Fejlesztési célú támogatás</t>
  </si>
  <si>
    <t>FEJLESZTÉSI BEVÉTELEK</t>
  </si>
  <si>
    <t xml:space="preserve"> - Helyi adók</t>
  </si>
  <si>
    <t>FELHALMOZÁSI BEVÉTELEK</t>
  </si>
  <si>
    <t>Sajátos felhalmozási és tőke bevételek</t>
  </si>
  <si>
    <t>Fejlesztési célú támogatások</t>
  </si>
  <si>
    <t>Felhalmozási célú péneszköz átvétel</t>
  </si>
  <si>
    <t>FELHALMOZÁSI  BEVÉTELEK</t>
  </si>
  <si>
    <t>Felhalmozási célú pénzmaradvány</t>
  </si>
  <si>
    <t xml:space="preserve"> - bírságok, pótlékok</t>
  </si>
  <si>
    <t xml:space="preserve"> - felhalmozási célú támogatások</t>
  </si>
  <si>
    <t>Többcélú Kistérségi Társulás</t>
  </si>
  <si>
    <t>31.</t>
  </si>
  <si>
    <t>32.</t>
  </si>
  <si>
    <t>33.</t>
  </si>
  <si>
    <t>Ktgvet. támog. ( normatíva, közp.támogatás)</t>
  </si>
  <si>
    <t xml:space="preserve">Álláshelyek </t>
  </si>
  <si>
    <t>Munkajogi</t>
  </si>
  <si>
    <t>létszám</t>
  </si>
  <si>
    <t xml:space="preserve">Statisztikai </t>
  </si>
  <si>
    <t>Intézmény - szakfeladat</t>
  </si>
  <si>
    <t>megnevezése</t>
  </si>
  <si>
    <t>Polgármesteri Hivatal</t>
  </si>
  <si>
    <t xml:space="preserve">  - igazgatási tevékenység</t>
  </si>
  <si>
    <t xml:space="preserve">     közalkalmazott</t>
  </si>
  <si>
    <t xml:space="preserve">     köztisztviselő</t>
  </si>
  <si>
    <t xml:space="preserve">     munkatörvénkönyve alá tartozó</t>
  </si>
  <si>
    <t xml:space="preserve">    közalkalmazott</t>
  </si>
  <si>
    <t>Maroslelei Egyesített és Egészségügyi Intézmény</t>
  </si>
  <si>
    <t xml:space="preserve">  - Védőnői szolgálat</t>
  </si>
  <si>
    <t xml:space="preserve">  - Házisegítségnyújtás</t>
  </si>
  <si>
    <t xml:space="preserve">  - Szociális étkezés</t>
  </si>
  <si>
    <t xml:space="preserve">  - köztisztviselő</t>
  </si>
  <si>
    <t xml:space="preserve">  - munkatörvénykönyve alá tartozó</t>
  </si>
  <si>
    <t xml:space="preserve">  - közfoglalkoztatott</t>
  </si>
  <si>
    <t xml:space="preserve">Teljesítés     %  </t>
  </si>
  <si>
    <t>Önkormányzat sajátos működési bevétele</t>
  </si>
  <si>
    <t>Finanszírozási műveletek (hitel...)</t>
  </si>
  <si>
    <t xml:space="preserve">            -ebből működési célú hitel</t>
  </si>
  <si>
    <t xml:space="preserve">            -ebből felhalmozási célú hitel</t>
  </si>
  <si>
    <t>KIADÁSOK</t>
  </si>
  <si>
    <t>Személyi juttatás</t>
  </si>
  <si>
    <t>Munkaadókat terhelő járulék</t>
  </si>
  <si>
    <t>Dologi kiadás</t>
  </si>
  <si>
    <t>Szociális kiadás</t>
  </si>
  <si>
    <t>Egyéb működési célú kiadás</t>
  </si>
  <si>
    <t>Felújítás</t>
  </si>
  <si>
    <t>Beruházás</t>
  </si>
  <si>
    <t>Finanszírozási műveletek (hiteltörlesztés...)</t>
  </si>
  <si>
    <t xml:space="preserve">            -ebből működési célú hiteltörlesztés</t>
  </si>
  <si>
    <t xml:space="preserve">            -ebből felhalmozási célú hiteltörlesztés</t>
  </si>
  <si>
    <t xml:space="preserve">            -ebből függő 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</si>
  <si>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</si>
  <si>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</si>
  <si>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</si>
  <si>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</si>
  <si>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</si>
  <si>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</si>
  <si>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</si>
  <si>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</si>
  <si>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</si>
  <si>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</si>
  <si>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</si>
  <si>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</si>
  <si>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Működési célú péneszközátvétel</t>
  </si>
  <si>
    <t>Sajátos felhalmozási bevételek</t>
  </si>
  <si>
    <t>Felhalmozási célú pénzeszköz átvvétel</t>
  </si>
  <si>
    <t>Eredeti</t>
  </si>
  <si>
    <t>adatok ezer forintban</t>
  </si>
  <si>
    <t xml:space="preserve"> </t>
  </si>
  <si>
    <t xml:space="preserve">          </t>
  </si>
  <si>
    <t xml:space="preserve">A működési és fejlesztési célú bevételek és kiadások </t>
  </si>
  <si>
    <t>Zöldterület-kezelés</t>
  </si>
  <si>
    <t>Civil szervezetek működési támogatása</t>
  </si>
  <si>
    <t>34.</t>
  </si>
  <si>
    <t>35.</t>
  </si>
  <si>
    <t>36.</t>
  </si>
  <si>
    <t>37.</t>
  </si>
  <si>
    <t>38.</t>
  </si>
  <si>
    <t>39.</t>
  </si>
  <si>
    <t>40.</t>
  </si>
  <si>
    <t>41.</t>
  </si>
  <si>
    <t>Család és nővédelmi eü-i gondozás</t>
  </si>
  <si>
    <t>Könyvtári szolgáltatások</t>
  </si>
  <si>
    <t>Város- és községgazdálkodási szolgáltatás</t>
  </si>
  <si>
    <t>Köztemető fenntartás</t>
  </si>
  <si>
    <t>Személyi jellegű kiadás</t>
  </si>
  <si>
    <t>Munkaadói elvonás</t>
  </si>
  <si>
    <t>Működési költség</t>
  </si>
  <si>
    <t>Átadott pénzeszköz</t>
  </si>
  <si>
    <r>
      <t xml:space="preserve"> </t>
    </r>
    <r>
      <rPr>
        <b/>
        <sz val="12"/>
        <rFont val="Times New Roman"/>
        <family val="1"/>
        <charset val="238"/>
      </rPr>
      <t>ÖSSZESEN:</t>
    </r>
  </si>
  <si>
    <t>Felújítások</t>
  </si>
  <si>
    <t>Működési célú hitel törlesztés</t>
  </si>
  <si>
    <t xml:space="preserve"> Személyi juttatás</t>
  </si>
  <si>
    <t>Céltartalék</t>
  </si>
  <si>
    <t>Támogatások</t>
  </si>
  <si>
    <t>Működési bevételek (1+..6)</t>
  </si>
  <si>
    <t>Felhalmozási bevételek (7.+..11.)</t>
  </si>
  <si>
    <t>BEVÉTELEK (7.+12.)</t>
  </si>
  <si>
    <t>Összese bevétel (13.+14.)</t>
  </si>
  <si>
    <t>Schulcz János</t>
  </si>
  <si>
    <t>Munkaügyi Központtól átvett pénzeszköz:</t>
  </si>
  <si>
    <t>Egyéb átvett pénzeszköz</t>
  </si>
  <si>
    <t xml:space="preserve"> - idősek nappali ellátása</t>
  </si>
  <si>
    <t xml:space="preserve">   közalkalmazott</t>
  </si>
  <si>
    <t>MAROSLELE KÖZSÉG</t>
  </si>
  <si>
    <t>ÖNKORMÁNYZATA</t>
  </si>
  <si>
    <t>Rövid időtartamú közfoglalkoztatás</t>
  </si>
  <si>
    <t>Hosszabb időtartamú közfoglalkoztatás</t>
  </si>
  <si>
    <t>MAROSLELE KÖZSÉG ÖNKORMÁNYZATA</t>
  </si>
  <si>
    <t>EGYESÍTETT EGÉSZSÉGÜGYI ÉS  SZOCIÁLIS INTÉZMÉNY</t>
  </si>
  <si>
    <t>Intézményfinanszírozás (korrekció)</t>
  </si>
  <si>
    <t>Felhalmozási célú hiány</t>
  </si>
  <si>
    <t>KÖLTSÉGVETÉSI HIÁNY</t>
  </si>
  <si>
    <t>Működési hiány</t>
  </si>
  <si>
    <t>Fejlesztési célú hiány</t>
  </si>
  <si>
    <t>Intézményműködés bevétele</t>
  </si>
  <si>
    <t>ÖNKORMÁNYZAT  KIADÁSAI ÖSSZESEN</t>
  </si>
  <si>
    <t xml:space="preserve"> - Európai Uniós támogatás</t>
  </si>
  <si>
    <t xml:space="preserve"> - Önkormányzati kiadások</t>
  </si>
  <si>
    <t>Az önkormányzat több éves kihatással járó döntései</t>
  </si>
  <si>
    <t xml:space="preserve">Önkormányzat </t>
  </si>
  <si>
    <t xml:space="preserve">  - zöldterület kezelés</t>
  </si>
  <si>
    <t>Helyi önkormányzatok feladatainak támogatása</t>
  </si>
  <si>
    <t>Önkormányzati hivatal működésének támogatása</t>
  </si>
  <si>
    <t>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</si>
  <si>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</si>
  <si>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</si>
  <si>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</si>
  <si>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</si>
  <si>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Óvodapedagógusok és az óvodapedagógusok munkáját segítők bértámogatása</t>
  </si>
  <si>
    <t>Óvodaműködtetési támogatás</t>
  </si>
  <si>
    <t>Hozzájárulás a pénzbeli szociális ellátásokhoz</t>
  </si>
  <si>
    <t>Egészségbiztosítási pénztártól átvett pénzeszköz:</t>
  </si>
  <si>
    <t xml:space="preserve"> - Védőnői ellátás: </t>
  </si>
  <si>
    <t>Önkormányzati feladatok támogatása</t>
  </si>
  <si>
    <t xml:space="preserve">  - Könyvtári szolgáltatások</t>
  </si>
  <si>
    <t xml:space="preserve"> - Önkormányzati feladatok támogatása</t>
  </si>
  <si>
    <t>Működőképesség megőrzését szolgáló támog.</t>
  </si>
  <si>
    <t xml:space="preserve"> - Működőképesség megőrzését szolgáló támog.</t>
  </si>
  <si>
    <t>Út, autópálya építése</t>
  </si>
  <si>
    <t>Közutak, hidak, alagutak üzemeltetése, fenntartása</t>
  </si>
  <si>
    <t>Város-, községgazdálkodási egyéb szolgáltatások</t>
  </si>
  <si>
    <t>Köztemető fenntartás és működtetés</t>
  </si>
  <si>
    <t>Közvilágítás</t>
  </si>
  <si>
    <t>Egészségügy igazgatása</t>
  </si>
  <si>
    <t>Lakásfenntartással, lakhatással összefüggő ellátások</t>
  </si>
  <si>
    <t>Gyermekvédelmi pénzbeli és természetbeni ellátások</t>
  </si>
  <si>
    <t>Elhunyt személyek hátramaradottainak pénzbeli ellátása</t>
  </si>
  <si>
    <t>Fogyatékossággal összefüggő pénzbeli ellátások, támogatások</t>
  </si>
  <si>
    <t>Betegséggel kapcsolatos pénzbeli ellátások</t>
  </si>
  <si>
    <t>Közfoglalkoztatási mintaprogram</t>
  </si>
  <si>
    <t>Szennyvíz gyűjtése, tisztítás</t>
  </si>
  <si>
    <t>Mindenféle egyéb szabadidős szolgáltatás</t>
  </si>
  <si>
    <t>Egyéb kiadói tevékenység</t>
  </si>
  <si>
    <t>Önkormányzatok és önkormányzati hivatalok jogalkotó és általános igazgatási tevékenysége</t>
  </si>
  <si>
    <t>Országgyűlési, önkormányzati és európai parlamenti képviselőválasztásokhoz kapcsolódó tevékenységek</t>
  </si>
  <si>
    <t>Óvodai nevelés, ellátás szakmai feladatai</t>
  </si>
  <si>
    <t>Óvodai nevelés, ellátás működtetési feladatai</t>
  </si>
  <si>
    <t>Sajátos nevelési igényű gyermekek óvodai nevelésének, ellátásának szakmai feladatai</t>
  </si>
  <si>
    <t>Család- és nővédelmi egészségügyi gondozás</t>
  </si>
  <si>
    <t>Tagsági díjak, hozzájárulások</t>
  </si>
  <si>
    <t>Fejlesztések áfája</t>
  </si>
  <si>
    <t>Lakásfenntartással, lakhatással összefüggő ellát</t>
  </si>
  <si>
    <t>Gyermekvédelmi pénzbeli és természetbeli ellát.</t>
  </si>
  <si>
    <t>Egyéb szociális természetbeni és pénzbeli ellátások</t>
  </si>
  <si>
    <t>Elhunyt személyek hátramaradottainak pénzbeli ellát.</t>
  </si>
  <si>
    <t>Ellátottak pénzbeli juttatásai (köztemetés)</t>
  </si>
  <si>
    <t>Fogyatékosággal összefüggő pénzbeli ellátások</t>
  </si>
  <si>
    <t>Szennyvíz gyűjtése, tisztítása</t>
  </si>
  <si>
    <t>Könyvtári szolgáltatás</t>
  </si>
  <si>
    <t>Önkormányzatok elszámolásai költségvetési szerveivel</t>
  </si>
  <si>
    <t>Országgyűlés, önkormányzati és európai parlamenti képviselőválasztás</t>
  </si>
  <si>
    <t>SNI gyermekek óvodai nevelésének szakmai feladatai</t>
  </si>
  <si>
    <t>Közművelődés – közösségi és társadalmi részvétel fejlesztése</t>
  </si>
  <si>
    <t>Közművelődés – közösségi és társadalmi részvétel fejl</t>
  </si>
  <si>
    <t>Egészségügyi igazgatás</t>
  </si>
  <si>
    <t xml:space="preserve">Önkormányzatok költségvetési támogatása </t>
  </si>
  <si>
    <t xml:space="preserve"> - Élelmiszergyártás</t>
  </si>
  <si>
    <t>MAROSLELEI ZENGŐ ÓVODA</t>
  </si>
  <si>
    <t xml:space="preserve"> - Maroslelei Zengő Óvoda</t>
  </si>
  <si>
    <t>Maroslelei Zengő Óvoda</t>
  </si>
  <si>
    <t xml:space="preserve"> - Óvodai nevelés</t>
  </si>
  <si>
    <t xml:space="preserve"> - közművelődési intézmények működtetése</t>
  </si>
  <si>
    <t>Ellátottak pénzbeli, természetbeli juttatásai</t>
  </si>
  <si>
    <t>Ellátottak természetbeli juttatásai (karácsonyi csomag)</t>
  </si>
  <si>
    <t>2016.</t>
  </si>
  <si>
    <t xml:space="preserve"> - Közfoglalkoztatás</t>
  </si>
  <si>
    <t xml:space="preserve">  - közalkalmazott</t>
  </si>
  <si>
    <t xml:space="preserve">      Költségtérítés</t>
  </si>
  <si>
    <t>Ft/hó</t>
  </si>
  <si>
    <t>Lakott külterülettel kapcsolatos feladatok támogatása</t>
  </si>
  <si>
    <t>Országos közfoglalkoztatási program</t>
  </si>
  <si>
    <t>Az önkormányzat önként vállalt feladatai</t>
  </si>
  <si>
    <t>Arany János tehetséggondozó program + BURSA HUNGARICA</t>
  </si>
  <si>
    <t>Gazdainformációs Központ üzemeltetése</t>
  </si>
  <si>
    <t>Növénytermesztési szolgáltatás</t>
  </si>
  <si>
    <t>Kiadási</t>
  </si>
  <si>
    <t>Bevételi</t>
  </si>
  <si>
    <t>Az önkormányzat államigazgatási feladatai</t>
  </si>
  <si>
    <t>Helyi adók</t>
  </si>
  <si>
    <t>Átengedett központi adók</t>
  </si>
  <si>
    <t>Bírságok, pótlékok</t>
  </si>
  <si>
    <t>Köznevelési feladatok</t>
  </si>
  <si>
    <t>Adózással összefüggő feladatok</t>
  </si>
  <si>
    <t>Maroslele Község Önkormányzata adósságot keletkeztető ügyleteiből eredő</t>
  </si>
  <si>
    <t>fizetési kötelezettségeinek bemutatása</t>
  </si>
  <si>
    <t>Saját bevétel összesen</t>
  </si>
  <si>
    <t>Saját bevételek 50%-a</t>
  </si>
  <si>
    <t xml:space="preserve">Adósságot keletkeztető ügyletekből eredő fizetési kötelezettség  összesen </t>
  </si>
  <si>
    <t xml:space="preserve">Saját bevétel megnevezése </t>
  </si>
  <si>
    <t xml:space="preserve">Adósságot keletkeztető ügylet megnevezése </t>
  </si>
  <si>
    <t>Gyermekétkeztetés köznevelési intézményben</t>
  </si>
  <si>
    <t>Az önkormányzati vagyonnal való gazdálkodással kapcs. Feladatok</t>
  </si>
  <si>
    <t>Piac üzemeltetése</t>
  </si>
  <si>
    <t>Intézményen kívüli gyermekétkeztetés</t>
  </si>
  <si>
    <t>Lakóingatlan szociális célú bérbeadása, üzemeltetése</t>
  </si>
  <si>
    <t>Idősek nappali ellátása</t>
  </si>
  <si>
    <t>Család- és gyermekjóléti szolgáltatások</t>
  </si>
  <si>
    <t>Az önkormányzati vagyonnal való gazdálkod.feladatok</t>
  </si>
  <si>
    <t>Lakóingatlan szociális c. bérbeadása, üzemeltetése</t>
  </si>
  <si>
    <t>2017.</t>
  </si>
  <si>
    <t>Ívóvíz hálózat felújítása</t>
  </si>
  <si>
    <t>POLGÁRMESTERI HIVATAL KIADÁSAI ÖSSZESEN</t>
  </si>
  <si>
    <t>Lakás célú kölcsön</t>
  </si>
  <si>
    <t>Ellátottak pénzbeli juttatásai (beiskolázási tám.)</t>
  </si>
  <si>
    <t>Ellátottak pénzbeli juttatásai (babaszámla)</t>
  </si>
  <si>
    <t>Ellátottak természetbeli jutt. (Mikulás cs.)</t>
  </si>
  <si>
    <t>DAREH</t>
  </si>
  <si>
    <t xml:space="preserve">  - Család- és gyermekjóléti szolgáltatás</t>
  </si>
  <si>
    <t>Működési célú kölcsön nyújtása és törlesztése</t>
  </si>
  <si>
    <t>Tárgyi eszköz, immat. Javak értékesítése, bérbeadása</t>
  </si>
  <si>
    <t>Tárgyi eszköz, imm. javak értékesítése, bérbeadása</t>
  </si>
  <si>
    <t xml:space="preserve"> - Önkormányzatok működésének általános támogatása</t>
  </si>
  <si>
    <t xml:space="preserve"> - Köznevelési feladatok támogatása</t>
  </si>
  <si>
    <t xml:space="preserve"> - Szociális, gyermekjóléti és gyermekétkezt. feladatok tám.</t>
  </si>
  <si>
    <t xml:space="preserve"> - Kulturális feladatok támogatása</t>
  </si>
  <si>
    <t>Ellátottak pénzbeli jutattat. (Önkorm. Tám. Lakásfennt.)</t>
  </si>
  <si>
    <t>Ellátottak pénzbeli juttatásai (közgyógy )</t>
  </si>
  <si>
    <t>Kisértékű tárgyieszköz beszerzés</t>
  </si>
  <si>
    <t>Kisértékű tárgyi eszköz</t>
  </si>
  <si>
    <t>Növénytermesztés, állattenyésztés, kapcs. Szolg. (élelmiszergy.)</t>
  </si>
  <si>
    <t>Növénytermesztés, állattenyésztés, kapcs. Szolg. (növényterm.)</t>
  </si>
  <si>
    <t>Növénytermesztés, állatteny., kapcs.szolg (Élelmiszergyártás)</t>
  </si>
  <si>
    <t>Növénytermesztés, állatteny., kapcs. szolg. (Növénytermesztés)</t>
  </si>
  <si>
    <t>Fejlesztések kiadások</t>
  </si>
  <si>
    <t xml:space="preserve">Önkormányzatok elszámolásai </t>
  </si>
  <si>
    <t xml:space="preserve"> - bírságok, pótlékok, egyéb adók</t>
  </si>
  <si>
    <t>42.</t>
  </si>
  <si>
    <t>Országos és helyi népszavazással kapcsolatos tevékenységek</t>
  </si>
  <si>
    <t>Országos és helyi népszavazáshoz kapcsolódó tev.</t>
  </si>
  <si>
    <t>2020. évre</t>
  </si>
  <si>
    <t>2018.</t>
  </si>
  <si>
    <t>Szociális bérlakás</t>
  </si>
  <si>
    <t>Projekt megnevezése</t>
  </si>
  <si>
    <t>Projekt bevételei:</t>
  </si>
  <si>
    <t>Összessen</t>
  </si>
  <si>
    <t>Saját erő</t>
  </si>
  <si>
    <t>EU-s forrás</t>
  </si>
  <si>
    <t>Egyéb forrás (EU önerő, átcsop.kérelem)</t>
  </si>
  <si>
    <t>Projekt kiadásai:</t>
  </si>
  <si>
    <t>Személyi jellegű</t>
  </si>
  <si>
    <t>Munkáltatói járulék</t>
  </si>
  <si>
    <t>Beruházások, beszerzések</t>
  </si>
  <si>
    <t>kisértékű tárgyi eszköz</t>
  </si>
  <si>
    <t>Ellátottak pénzbeli juttatásai (eseti segély )</t>
  </si>
  <si>
    <t xml:space="preserve">    közfoglalkoztatott</t>
  </si>
  <si>
    <t xml:space="preserve">  Az önkormányzat működési célú pénzeszköz átadásai</t>
  </si>
  <si>
    <t>működési célú</t>
  </si>
  <si>
    <t>fejlesztési célú</t>
  </si>
  <si>
    <t>2019.</t>
  </si>
  <si>
    <t>2021. évre</t>
  </si>
  <si>
    <t>Polgármesteri illetmény támogatása</t>
  </si>
  <si>
    <t>A helyi önkormányzatok működésének általános támogatása összesen:</t>
  </si>
  <si>
    <t>Települési önkormányzatok egyes köznevelési feladatainak támogatása</t>
  </si>
  <si>
    <t>Család- és gyermekjóléti szolgálat</t>
  </si>
  <si>
    <t xml:space="preserve"> Szociális étkeztetés</t>
  </si>
  <si>
    <t xml:space="preserve"> Házi segítségnyújtás</t>
  </si>
  <si>
    <t>Időskorúak nappali intézményi ellátása</t>
  </si>
  <si>
    <t>Települési önkormányzatok szociális, gyermekjóléti és gyermekétkeztetési feladatainak támogatása</t>
  </si>
  <si>
    <t>Gyermekétkeztetés  támogatása</t>
  </si>
  <si>
    <t>Rászoruló gyermekek szünidei étkeztetésének támogatása</t>
  </si>
  <si>
    <t>Könyvtári, közművelődési és múzeumi feladatok támogatása</t>
  </si>
  <si>
    <t xml:space="preserve">Az európai uniós támogatással valósuló programok, projektek bevételei, kiadásai </t>
  </si>
  <si>
    <t>(adatok ezer forintban)</t>
  </si>
  <si>
    <t>Maroslele község bel- és külterületi kerékpárforgalmi létesítményeinek kiépítése (TOP-3.1.1-15-CS1-2016-00008)</t>
  </si>
  <si>
    <t>Maroslele önkormányzati tulajdonú épületeinek energetikai korszerűsítése (TOP-3.2.1-15-CS1-2016-00007)</t>
  </si>
  <si>
    <t>Maroslele Község Önkormányzatának agrárlogisztikai célú ipari terület fejlesztése (TOP-1.1.1-15-CS1-2016-00004)</t>
  </si>
  <si>
    <t>Helytörténeti gyűjtemény külső felújítása, energetikai korszerűsítése (VP6-7.2.1-7.4.1.1-16)</t>
  </si>
  <si>
    <t>Humán szolgáltatások fejlesztése térségi szemléletben (EFOP-1.5.3-16)</t>
  </si>
  <si>
    <t>Humán kapacitások fejlesztése térségi szemléletben (EFOP-3.9.2-16)</t>
  </si>
  <si>
    <t>2020.</t>
  </si>
  <si>
    <t>Fejlesztések</t>
  </si>
  <si>
    <t>Kerékpárforgalmi létesítmény kialakítása (TOP-3.1.1)</t>
  </si>
  <si>
    <t>Elszámolások központi költségvetéssel</t>
  </si>
  <si>
    <t>Pénzmaradvány</t>
  </si>
  <si>
    <t xml:space="preserve"> -  ebből Európai Uniós támogatás</t>
  </si>
  <si>
    <t xml:space="preserve"> - ebből Európai Uniós támogatás</t>
  </si>
  <si>
    <t>Működési kiadások (18.+..23.)</t>
  </si>
  <si>
    <t>Felhalmozási kiadás (25.+26.)</t>
  </si>
  <si>
    <t>Kiadások (24.+27.)</t>
  </si>
  <si>
    <t>Összes kiadás (28.+29.)</t>
  </si>
  <si>
    <t>Működési célú bevételek összesen: (01+… +06)</t>
  </si>
  <si>
    <t>Működési célú kiadások összesen: (08+ … +14)</t>
  </si>
  <si>
    <t>Felhalmozási célú bevételek összesen: (16+…+20)</t>
  </si>
  <si>
    <t>Felhalmozási célú kiadások összesen: (22+…+29)</t>
  </si>
  <si>
    <t>Önkormányzat bevételei ÖSSZESEN: (07+21)</t>
  </si>
  <si>
    <t>Önkormányzat kiadásai ÖSSZESEN: (15+29)</t>
  </si>
  <si>
    <t>Átadott pénzeszköz (Bursa)</t>
  </si>
  <si>
    <t>III.</t>
  </si>
  <si>
    <t>Bursa Hungarica</t>
  </si>
  <si>
    <t>Tárgyi eszköz, immateriális javak értékesítése, bérbeadása</t>
  </si>
  <si>
    <t>Tárgyi eszköz bérbeadás</t>
  </si>
  <si>
    <t xml:space="preserve">Önkormányzat összesen </t>
  </si>
  <si>
    <t>adatok e  forintban</t>
  </si>
  <si>
    <t xml:space="preserve">     köztisztviselő EFOP</t>
  </si>
  <si>
    <t xml:space="preserve">     munkatörvénkönyve alá tartozó EFOP</t>
  </si>
  <si>
    <t>Lejárt betét</t>
  </si>
  <si>
    <t xml:space="preserve"> - Lejárt betét </t>
  </si>
  <si>
    <t>INTÉZMÉNYFINANSZÍROZÁS</t>
  </si>
  <si>
    <t>LEKÖTÖTT BETÉT</t>
  </si>
  <si>
    <t>43.</t>
  </si>
  <si>
    <t>Felhalmozási célú hitel</t>
  </si>
  <si>
    <t>44.</t>
  </si>
  <si>
    <t>Esélyegyenlőség elősegítés célzó tevékenységek és programok (EFOP-1.5.3)</t>
  </si>
  <si>
    <t>Iskolarendszeren kívüli egyéb oktatás, képzés (EFOP-3.9.2)</t>
  </si>
  <si>
    <t>EFOP-1.5.3  mintaház kialakítás</t>
  </si>
  <si>
    <t>FEJLESZTÉSI CÉLÚ HITEL</t>
  </si>
  <si>
    <t xml:space="preserve">MAROSLELEI ZENGŐ </t>
  </si>
  <si>
    <t>ÓVODA</t>
  </si>
  <si>
    <t>Hiteltörlesztés</t>
  </si>
  <si>
    <t xml:space="preserve"> - köznevelési feladatok támogatása</t>
  </si>
  <si>
    <t xml:space="preserve">   </t>
  </si>
  <si>
    <t>2022. évre</t>
  </si>
  <si>
    <t>Támogatás kiegészítés</t>
  </si>
  <si>
    <t>Fejlesztési célú saját bevételek  (Tárgyi eszköz értékesítés, bérbeadás)</t>
  </si>
  <si>
    <t>Ellátottak pénzbeli juttatásai (Arany J)</t>
  </si>
  <si>
    <t xml:space="preserve"> - EFOP-1.5.3 - EFOP 3.9.2</t>
  </si>
  <si>
    <t xml:space="preserve">    munkatörvénykönyve alá tartozó </t>
  </si>
  <si>
    <t xml:space="preserve">2. </t>
  </si>
  <si>
    <t>Hiteltörlesztés (tőke)</t>
  </si>
  <si>
    <t>Hiteltörlesztés (kamat)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</si>
  <si>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</si>
  <si>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</si>
  <si>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</si>
  <si>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</si>
  <si>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</si>
  <si>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</si>
  <si>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</si>
  <si>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</si>
  <si>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Mezőgazdasági feltáróút építése Maroslele külterületi közigazgatási területén (VP6-7.2.1-7.4.1.2-16)</t>
  </si>
  <si>
    <t>Helyi adóból származó bevétel</t>
  </si>
  <si>
    <t>Tulajdonosi bevételek</t>
  </si>
  <si>
    <t>Díjak, pótlékok, bírságok, települési adók</t>
  </si>
  <si>
    <t>Immateriális javak, ingatlanok és egyéb tárgyi eszköz értékesítése</t>
  </si>
  <si>
    <t>Részesedések értékesítése és részesedések megszűnéséhez kapcsolódó bevételek</t>
  </si>
  <si>
    <t>Privatizációból származó bevételek</t>
  </si>
  <si>
    <t>Garancia- és kezességvállalásból származó megtérülések</t>
  </si>
  <si>
    <t>Hitel felvételéből eredő fizetési kötelezettség</t>
  </si>
  <si>
    <t>Kölcsön felvételéből eredő fizetési kötelezettség</t>
  </si>
  <si>
    <t>Hitelviszonyt megtestesítő értékpapírból eredő fizetési kötelezettség</t>
  </si>
  <si>
    <t>Váltóból eredő fizetési kötelezettség</t>
  </si>
  <si>
    <t>Pénzügyi lízingből eredő fizetési kötelezettség</t>
  </si>
  <si>
    <t>Halasztott fizetési, részletfizetési fizetési kötelezettség</t>
  </si>
  <si>
    <t>Szerződésben kikötött visszavásárlási kötelezettség</t>
  </si>
  <si>
    <t>Kezesség- és garanciavállalásból eredő fizetési kötelezettség</t>
  </si>
  <si>
    <t>Adósságot keletkeztető ügyletekből eredő fizetési kötelezettségekkel csökkentett saját bevétel 50%-a</t>
  </si>
  <si>
    <t>45.</t>
  </si>
  <si>
    <t>Településfejlesztési projektek és támogatásuk</t>
  </si>
  <si>
    <t>Egészségügyi eszközök beszerzése</t>
  </si>
  <si>
    <t>Arany Gábor</t>
  </si>
  <si>
    <t>Csordás Csaba</t>
  </si>
  <si>
    <t>Dr. Vári Anikó</t>
  </si>
  <si>
    <t>Éves összeg</t>
  </si>
  <si>
    <t>Összesen:</t>
  </si>
  <si>
    <t>Makói-Béke utca útfelújítás</t>
  </si>
  <si>
    <t>Járda felújítás</t>
  </si>
  <si>
    <t>Önkormányzat 2020. évi bevételei jogcímenként</t>
  </si>
  <si>
    <t xml:space="preserve">       2020. év</t>
  </si>
  <si>
    <t xml:space="preserve">   2020. év</t>
  </si>
  <si>
    <t>Az önkormányzat 2020. évi bevételei intézményenkénti címrend szerint</t>
  </si>
  <si>
    <t>2020. évi kiadások címrend szerinti kimutatása</t>
  </si>
  <si>
    <t xml:space="preserve">         2020. évi előirányzat</t>
  </si>
  <si>
    <t xml:space="preserve"> 2020. év</t>
  </si>
  <si>
    <t>Intézmények 2020. évi létszámkerete</t>
  </si>
  <si>
    <t xml:space="preserve">MAROSLELE ÖNKORMÁNYZAT 2020. ÉVI KÖLTSÉGVETÉSÉNEK </t>
  </si>
  <si>
    <t>2020. évi</t>
  </si>
  <si>
    <t xml:space="preserve"> 2020-2023. évi alakulását külön bemutató mérleg</t>
  </si>
  <si>
    <t>2020. évi alakulását külön bemutató mérleg</t>
  </si>
  <si>
    <t>2020. évi előirányzat</t>
  </si>
  <si>
    <t>2020. évi előirányzati ütemterv</t>
  </si>
  <si>
    <r>
      <t xml:space="preserve">2020. évi </t>
    </r>
    <r>
      <rPr>
        <b/>
        <sz val="12"/>
        <rFont val="Times New Roman"/>
        <family val="1"/>
        <charset val="238"/>
      </rPr>
      <t>eredeti</t>
    </r>
    <r>
      <rPr>
        <sz val="12"/>
        <rFont val="Times New Roman"/>
        <family val="1"/>
        <charset val="238"/>
      </rPr>
      <t xml:space="preserve"> előirányzat</t>
    </r>
  </si>
  <si>
    <t>2020. év</t>
  </si>
  <si>
    <t xml:space="preserve"> - Óvoda működtetés</t>
  </si>
  <si>
    <t xml:space="preserve">   közalkamazott</t>
  </si>
  <si>
    <t>Kerékpárút</t>
  </si>
  <si>
    <t>fejlesztések áfája</t>
  </si>
  <si>
    <t>Járda felújítás (Pacsirta u.)</t>
  </si>
  <si>
    <t>Temető felújítás</t>
  </si>
  <si>
    <t>Belterületi útfelújítás</t>
  </si>
  <si>
    <t>Óvoda épületfelújítás</t>
  </si>
  <si>
    <t>IV.</t>
  </si>
  <si>
    <t>Pályázati előleg visszautalása</t>
  </si>
  <si>
    <t>2023. évre</t>
  </si>
  <si>
    <t xml:space="preserve"> - igazgatási tvékenység</t>
  </si>
  <si>
    <t xml:space="preserve">   választott tisztviselő</t>
  </si>
  <si>
    <t xml:space="preserve">    munkatörvénykönyve alá tartozó  2020.február 29-ig</t>
  </si>
  <si>
    <t xml:space="preserve">    munkatörvénykönyve alá tartozó  2020.máricus 1-től</t>
  </si>
  <si>
    <t xml:space="preserve">  közfoglalkoztatás</t>
  </si>
  <si>
    <t xml:space="preserve">  - választott tisztviselő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</si>
</sst>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0.0"/>
    <numFmt numFmtId="166" formatCode="#,##0.0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9"/>
      <name val="Times New Roman"/>
      <family val="1"/>
      <charset val="238"/>
    </font>
    <font>
      <b/>
      <sz val="12"/>
      <color indexed="9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28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3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0" xfId="0" applyFont="1"/>
    <xf numFmtId="0" fontId="3" fillId="0" borderId="6" xfId="0" applyFont="1" applyBorder="1" applyAlignment="1">
      <alignment horizontal="center"/>
    </xf>
    <xf numFmtId="3" fontId="4" fillId="0" borderId="0" xfId="0" applyNumberFormat="1" applyFont="1"/>
    <xf numFmtId="0" fontId="4" fillId="0" borderId="12" xfId="0" applyFont="1" applyBorder="1"/>
    <xf numFmtId="0" fontId="4" fillId="0" borderId="13" xfId="0" applyFont="1" applyBorder="1"/>
    <xf numFmtId="0" fontId="3" fillId="0" borderId="15" xfId="0" applyFont="1" applyBorder="1"/>
    <xf numFmtId="3" fontId="3" fillId="0" borderId="16" xfId="0" applyNumberFormat="1" applyFont="1" applyBorder="1"/>
    <xf numFmtId="3" fontId="3" fillId="0" borderId="17" xfId="0" applyNumberFormat="1" applyFont="1" applyBorder="1"/>
    <xf numFmtId="0" fontId="3" fillId="0" borderId="1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17" xfId="0" applyFont="1" applyBorder="1" applyAlignment="1">
      <alignment horizontal="left" wrapText="1"/>
    </xf>
    <xf numFmtId="0" fontId="3" fillId="0" borderId="15" xfId="0" applyFont="1" applyBorder="1" applyAlignment="1">
      <alignment horizontal="center" wrapText="1"/>
    </xf>
    <xf numFmtId="14" fontId="3" fillId="0" borderId="15" xfId="0" applyNumberFormat="1" applyFont="1" applyBorder="1" applyAlignment="1">
      <alignment horizontal="center"/>
    </xf>
    <xf numFmtId="14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left" wrapText="1"/>
    </xf>
    <xf numFmtId="14" fontId="3" fillId="0" borderId="27" xfId="0" applyNumberFormat="1" applyFont="1" applyBorder="1" applyAlignment="1">
      <alignment horizontal="right"/>
    </xf>
    <xf numFmtId="14" fontId="4" fillId="0" borderId="28" xfId="0" applyNumberFormat="1" applyFont="1" applyBorder="1"/>
    <xf numFmtId="0" fontId="4" fillId="0" borderId="29" xfId="0" applyFont="1" applyBorder="1"/>
    <xf numFmtId="0" fontId="4" fillId="0" borderId="15" xfId="0" applyFont="1" applyBorder="1" applyAlignment="1">
      <alignment horizontal="left" wrapText="1"/>
    </xf>
    <xf numFmtId="3" fontId="4" fillId="0" borderId="15" xfId="0" applyNumberFormat="1" applyFont="1" applyBorder="1"/>
    <xf numFmtId="3" fontId="5" fillId="0" borderId="15" xfId="0" applyNumberFormat="1" applyFont="1" applyBorder="1"/>
    <xf numFmtId="3" fontId="5" fillId="0" borderId="26" xfId="0" applyNumberFormat="1" applyFont="1" applyBorder="1"/>
    <xf numFmtId="3" fontId="4" fillId="0" borderId="26" xfId="0" applyNumberFormat="1" applyFont="1" applyBorder="1"/>
    <xf numFmtId="0" fontId="4" fillId="0" borderId="30" xfId="0" applyFont="1" applyBorder="1"/>
    <xf numFmtId="0" fontId="4" fillId="0" borderId="31" xfId="0" applyFont="1" applyBorder="1" applyAlignment="1">
      <alignment horizontal="left" wrapText="1"/>
    </xf>
    <xf numFmtId="3" fontId="4" fillId="0" borderId="31" xfId="0" applyNumberFormat="1" applyFont="1" applyBorder="1"/>
    <xf numFmtId="3" fontId="5" fillId="0" borderId="31" xfId="0" applyNumberFormat="1" applyFont="1" applyBorder="1"/>
    <xf numFmtId="3" fontId="5" fillId="0" borderId="32" xfId="0" applyNumberFormat="1" applyFont="1" applyBorder="1"/>
    <xf numFmtId="0" fontId="3" fillId="0" borderId="33" xfId="0" applyFont="1" applyBorder="1" applyAlignment="1">
      <alignment horizontal="left" wrapText="1"/>
    </xf>
    <xf numFmtId="3" fontId="3" fillId="0" borderId="33" xfId="0" applyNumberFormat="1" applyFont="1" applyBorder="1"/>
    <xf numFmtId="3" fontId="6" fillId="0" borderId="33" xfId="0" applyNumberFormat="1" applyFont="1" applyBorder="1"/>
    <xf numFmtId="3" fontId="6" fillId="0" borderId="34" xfId="0" applyNumberFormat="1" applyFont="1" applyBorder="1"/>
    <xf numFmtId="0" fontId="4" fillId="0" borderId="35" xfId="0" applyFont="1" applyBorder="1"/>
    <xf numFmtId="0" fontId="4" fillId="0" borderId="12" xfId="0" applyFont="1" applyBorder="1" applyAlignment="1">
      <alignment horizontal="left" wrapText="1"/>
    </xf>
    <xf numFmtId="3" fontId="4" fillId="0" borderId="12" xfId="0" applyNumberFormat="1" applyFont="1" applyBorder="1"/>
    <xf numFmtId="3" fontId="5" fillId="0" borderId="12" xfId="0" applyNumberFormat="1" applyFont="1" applyBorder="1"/>
    <xf numFmtId="3" fontId="5" fillId="0" borderId="36" xfId="0" applyNumberFormat="1" applyFont="1" applyBorder="1"/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left" wrapText="1"/>
    </xf>
    <xf numFmtId="3" fontId="3" fillId="0" borderId="38" xfId="0" applyNumberFormat="1" applyFont="1" applyBorder="1" applyAlignment="1">
      <alignment horizontal="right"/>
    </xf>
    <xf numFmtId="3" fontId="5" fillId="0" borderId="38" xfId="0" applyNumberFormat="1" applyFont="1" applyBorder="1"/>
    <xf numFmtId="3" fontId="5" fillId="0" borderId="39" xfId="0" applyNumberFormat="1" applyFont="1" applyBorder="1"/>
    <xf numFmtId="0" fontId="4" fillId="0" borderId="35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right" wrapText="1"/>
    </xf>
    <xf numFmtId="3" fontId="5" fillId="0" borderId="12" xfId="0" applyNumberFormat="1" applyFont="1" applyBorder="1" applyAlignment="1">
      <alignment horizontal="right" wrapText="1"/>
    </xf>
    <xf numFmtId="3" fontId="5" fillId="0" borderId="36" xfId="0" applyNumberFormat="1" applyFont="1" applyBorder="1" applyAlignment="1">
      <alignment horizontal="right" wrapText="1"/>
    </xf>
    <xf numFmtId="3" fontId="4" fillId="0" borderId="15" xfId="0" applyNumberFormat="1" applyFont="1" applyBorder="1" applyAlignment="1">
      <alignment horizontal="right" wrapText="1"/>
    </xf>
    <xf numFmtId="3" fontId="5" fillId="0" borderId="15" xfId="0" applyNumberFormat="1" applyFont="1" applyBorder="1" applyAlignment="1">
      <alignment horizontal="right" wrapText="1"/>
    </xf>
    <xf numFmtId="3" fontId="5" fillId="0" borderId="26" xfId="0" applyNumberFormat="1" applyFont="1" applyBorder="1" applyAlignment="1">
      <alignment horizontal="right" wrapText="1"/>
    </xf>
    <xf numFmtId="0" fontId="4" fillId="0" borderId="40" xfId="0" applyFont="1" applyBorder="1"/>
    <xf numFmtId="0" fontId="3" fillId="0" borderId="13" xfId="0" applyFont="1" applyBorder="1" applyAlignment="1">
      <alignment horizontal="left" wrapText="1"/>
    </xf>
    <xf numFmtId="3" fontId="4" fillId="0" borderId="13" xfId="0" applyNumberFormat="1" applyFont="1" applyBorder="1"/>
    <xf numFmtId="3" fontId="5" fillId="0" borderId="13" xfId="0" applyNumberFormat="1" applyFont="1" applyBorder="1"/>
    <xf numFmtId="3" fontId="5" fillId="0" borderId="41" xfId="0" applyNumberFormat="1" applyFont="1" applyBorder="1"/>
    <xf numFmtId="0" fontId="3" fillId="0" borderId="42" xfId="0" applyFont="1" applyBorder="1" applyAlignment="1">
      <alignment horizontal="center"/>
    </xf>
    <xf numFmtId="0" fontId="5" fillId="0" borderId="0" xfId="0" applyFont="1"/>
    <xf numFmtId="3" fontId="3" fillId="0" borderId="0" xfId="0" applyNumberFormat="1" applyFont="1"/>
    <xf numFmtId="0" fontId="3" fillId="0" borderId="43" xfId="0" applyFont="1" applyBorder="1" applyAlignment="1">
      <alignment horizontal="center"/>
    </xf>
    <xf numFmtId="0" fontId="4" fillId="0" borderId="25" xfId="0" applyFont="1" applyBorder="1"/>
    <xf numFmtId="3" fontId="4" fillId="0" borderId="25" xfId="0" applyNumberFormat="1" applyFont="1" applyBorder="1"/>
    <xf numFmtId="0" fontId="4" fillId="0" borderId="46" xfId="0" applyFont="1" applyBorder="1"/>
    <xf numFmtId="0" fontId="7" fillId="0" borderId="37" xfId="0" applyFont="1" applyBorder="1"/>
    <xf numFmtId="3" fontId="7" fillId="0" borderId="34" xfId="0" applyNumberFormat="1" applyFont="1" applyBorder="1"/>
    <xf numFmtId="0" fontId="3" fillId="0" borderId="35" xfId="0" applyFont="1" applyBorder="1"/>
    <xf numFmtId="3" fontId="3" fillId="0" borderId="36" xfId="0" applyNumberFormat="1" applyFont="1" applyBorder="1"/>
    <xf numFmtId="3" fontId="3" fillId="0" borderId="35" xfId="0" applyNumberFormat="1" applyFont="1" applyBorder="1"/>
    <xf numFmtId="3" fontId="4" fillId="0" borderId="36" xfId="0" applyNumberFormat="1" applyFont="1" applyBorder="1"/>
    <xf numFmtId="3" fontId="4" fillId="0" borderId="29" xfId="0" applyNumberFormat="1" applyFont="1" applyBorder="1"/>
    <xf numFmtId="0" fontId="4" fillId="0" borderId="47" xfId="0" applyFont="1" applyBorder="1"/>
    <xf numFmtId="3" fontId="4" fillId="0" borderId="48" xfId="0" applyNumberFormat="1" applyFont="1" applyBorder="1"/>
    <xf numFmtId="0" fontId="7" fillId="0" borderId="42" xfId="0" applyFont="1" applyBorder="1"/>
    <xf numFmtId="0" fontId="3" fillId="0" borderId="50" xfId="0" applyFont="1" applyBorder="1"/>
    <xf numFmtId="3" fontId="3" fillId="0" borderId="34" xfId="0" applyNumberFormat="1" applyFont="1" applyBorder="1"/>
    <xf numFmtId="0" fontId="3" fillId="0" borderId="51" xfId="0" applyFont="1" applyBorder="1"/>
    <xf numFmtId="0" fontId="3" fillId="0" borderId="52" xfId="0" applyFont="1" applyBorder="1"/>
    <xf numFmtId="0" fontId="4" fillId="0" borderId="54" xfId="0" applyFont="1" applyBorder="1"/>
    <xf numFmtId="0" fontId="4" fillId="0" borderId="58" xfId="0" applyFont="1" applyBorder="1"/>
    <xf numFmtId="0" fontId="4" fillId="0" borderId="15" xfId="0" applyFont="1" applyBorder="1"/>
    <xf numFmtId="3" fontId="4" fillId="0" borderId="15" xfId="0" applyNumberFormat="1" applyFont="1" applyBorder="1" applyAlignment="1">
      <alignment horizontal="right"/>
    </xf>
    <xf numFmtId="3" fontId="3" fillId="0" borderId="15" xfId="0" applyNumberFormat="1" applyFont="1" applyBorder="1"/>
    <xf numFmtId="3" fontId="3" fillId="0" borderId="15" xfId="0" applyNumberFormat="1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3" fontId="4" fillId="0" borderId="12" xfId="0" applyNumberFormat="1" applyFont="1" applyBorder="1" applyAlignment="1">
      <alignment horizontal="right"/>
    </xf>
    <xf numFmtId="0" fontId="4" fillId="0" borderId="17" xfId="0" applyFont="1" applyBorder="1"/>
    <xf numFmtId="0" fontId="4" fillId="0" borderId="20" xfId="0" applyFont="1" applyBorder="1"/>
    <xf numFmtId="3" fontId="3" fillId="0" borderId="12" xfId="0" applyNumberFormat="1" applyFont="1" applyBorder="1" applyAlignment="1">
      <alignment horizontal="right"/>
    </xf>
    <xf numFmtId="0" fontId="4" fillId="0" borderId="31" xfId="0" applyFont="1" applyBorder="1"/>
    <xf numFmtId="3" fontId="4" fillId="0" borderId="31" xfId="0" applyNumberFormat="1" applyFont="1" applyBorder="1" applyAlignment="1">
      <alignment horizontal="right"/>
    </xf>
    <xf numFmtId="3" fontId="3" fillId="0" borderId="12" xfId="0" applyNumberFormat="1" applyFont="1" applyBorder="1"/>
    <xf numFmtId="0" fontId="4" fillId="0" borderId="21" xfId="0" applyFont="1" applyBorder="1"/>
    <xf numFmtId="0" fontId="3" fillId="0" borderId="29" xfId="0" applyFont="1" applyBorder="1"/>
    <xf numFmtId="3" fontId="4" fillId="0" borderId="26" xfId="0" applyNumberFormat="1" applyFont="1" applyBorder="1" applyAlignment="1">
      <alignment horizontal="right"/>
    </xf>
    <xf numFmtId="0" fontId="4" fillId="0" borderId="60" xfId="0" applyFont="1" applyBorder="1"/>
    <xf numFmtId="0" fontId="3" fillId="0" borderId="60" xfId="0" applyFont="1" applyBorder="1"/>
    <xf numFmtId="0" fontId="4" fillId="0" borderId="62" xfId="0" applyFont="1" applyBorder="1"/>
    <xf numFmtId="0" fontId="4" fillId="0" borderId="63" xfId="0" applyFont="1" applyBorder="1"/>
    <xf numFmtId="0" fontId="3" fillId="0" borderId="12" xfId="0" applyFont="1" applyBorder="1" applyAlignment="1">
      <alignment horizontal="left"/>
    </xf>
    <xf numFmtId="0" fontId="4" fillId="0" borderId="64" xfId="0" applyFont="1" applyBorder="1"/>
    <xf numFmtId="0" fontId="4" fillId="0" borderId="65" xfId="0" applyFont="1" applyBorder="1"/>
    <xf numFmtId="0" fontId="3" fillId="0" borderId="17" xfId="0" applyFont="1" applyBorder="1"/>
    <xf numFmtId="0" fontId="4" fillId="0" borderId="66" xfId="0" applyFont="1" applyBorder="1"/>
    <xf numFmtId="3" fontId="4" fillId="0" borderId="66" xfId="0" applyNumberFormat="1" applyFont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1" xfId="0" applyFont="1" applyBorder="1"/>
    <xf numFmtId="3" fontId="7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/>
    <xf numFmtId="3" fontId="7" fillId="0" borderId="1" xfId="0" applyNumberFormat="1" applyFont="1" applyBorder="1"/>
    <xf numFmtId="3" fontId="4" fillId="0" borderId="6" xfId="0" applyNumberFormat="1" applyFont="1" applyBorder="1"/>
    <xf numFmtId="3" fontId="9" fillId="0" borderId="1" xfId="0" applyNumberFormat="1" applyFont="1" applyBorder="1"/>
    <xf numFmtId="3" fontId="3" fillId="0" borderId="1" xfId="0" applyNumberFormat="1" applyFont="1" applyBorder="1"/>
    <xf numFmtId="0" fontId="9" fillId="0" borderId="1" xfId="0" applyFont="1" applyBorder="1"/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8" xfId="0" applyFont="1" applyBorder="1" applyAlignment="1">
      <alignment horizontal="right"/>
    </xf>
    <xf numFmtId="0" fontId="4" fillId="0" borderId="38" xfId="0" applyFont="1" applyBorder="1"/>
    <xf numFmtId="0" fontId="3" fillId="0" borderId="38" xfId="0" applyFont="1" applyBorder="1" applyAlignment="1">
      <alignment horizontal="right"/>
    </xf>
    <xf numFmtId="0" fontId="4" fillId="0" borderId="39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9" xfId="0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vertical="top" wrapText="1"/>
    </xf>
    <xf numFmtId="0" fontId="4" fillId="0" borderId="27" xfId="0" applyFont="1" applyBorder="1" applyAlignment="1">
      <alignment vertical="top" wrapText="1"/>
    </xf>
    <xf numFmtId="0" fontId="3" fillId="0" borderId="15" xfId="0" applyFont="1" applyBorder="1" applyAlignment="1">
      <alignment horizontal="justify" vertical="top" wrapText="1"/>
    </xf>
    <xf numFmtId="0" fontId="4" fillId="0" borderId="15" xfId="0" applyFont="1" applyBorder="1" applyAlignment="1">
      <alignment horizontal="right" vertical="top" wrapText="1"/>
    </xf>
    <xf numFmtId="0" fontId="7" fillId="0" borderId="15" xfId="0" applyFont="1" applyBorder="1" applyAlignment="1">
      <alignment horizontal="center" wrapText="1"/>
    </xf>
    <xf numFmtId="0" fontId="4" fillId="0" borderId="15" xfId="0" applyFont="1" applyBorder="1" applyAlignment="1">
      <alignment wrapText="1"/>
    </xf>
    <xf numFmtId="0" fontId="4" fillId="0" borderId="15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4" fillId="0" borderId="15" xfId="0" applyFont="1" applyBorder="1" applyAlignment="1">
      <alignment horizontal="justify" vertical="top" wrapText="1"/>
    </xf>
    <xf numFmtId="0" fontId="3" fillId="0" borderId="15" xfId="0" applyFont="1" applyBorder="1" applyAlignment="1">
      <alignment horizontal="justify" wrapText="1"/>
    </xf>
    <xf numFmtId="0" fontId="3" fillId="0" borderId="15" xfId="0" applyFont="1" applyBorder="1" applyAlignment="1">
      <alignment wrapText="1"/>
    </xf>
    <xf numFmtId="0" fontId="7" fillId="0" borderId="15" xfId="0" applyFont="1" applyBorder="1" applyAlignment="1">
      <alignment horizontal="left" wrapText="1" indent="4"/>
    </xf>
    <xf numFmtId="0" fontId="4" fillId="0" borderId="15" xfId="0" applyFont="1" applyBorder="1" applyAlignment="1">
      <alignment horizontal="center" wrapText="1"/>
    </xf>
    <xf numFmtId="0" fontId="8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vertical="top" wrapText="1"/>
    </xf>
    <xf numFmtId="0" fontId="3" fillId="0" borderId="15" xfId="0" applyFont="1" applyBorder="1" applyAlignment="1">
      <alignment horizontal="left" wrapText="1" indent="4"/>
    </xf>
    <xf numFmtId="0" fontId="4" fillId="0" borderId="15" xfId="0" applyFont="1" applyBorder="1" applyAlignment="1">
      <alignment horizontal="right" wrapText="1"/>
    </xf>
    <xf numFmtId="0" fontId="4" fillId="0" borderId="29" xfId="0" applyFont="1" applyBorder="1" applyAlignment="1">
      <alignment vertical="top" wrapText="1"/>
    </xf>
    <xf numFmtId="0" fontId="4" fillId="0" borderId="29" xfId="0" applyFont="1" applyBorder="1" applyAlignment="1">
      <alignment horizontal="right" vertical="top" wrapText="1"/>
    </xf>
    <xf numFmtId="0" fontId="4" fillId="0" borderId="35" xfId="0" applyFont="1" applyBorder="1" applyAlignment="1">
      <alignment horizontal="center"/>
    </xf>
    <xf numFmtId="0" fontId="4" fillId="0" borderId="29" xfId="0" applyFont="1" applyBorder="1" applyAlignment="1">
      <alignment horizontal="right" wrapText="1"/>
    </xf>
    <xf numFmtId="3" fontId="4" fillId="0" borderId="26" xfId="0" applyNumberFormat="1" applyFont="1" applyBorder="1" applyAlignment="1">
      <alignment horizontal="right" wrapText="1"/>
    </xf>
    <xf numFmtId="0" fontId="4" fillId="0" borderId="30" xfId="0" applyFont="1" applyBorder="1" applyAlignment="1">
      <alignment horizontal="right" wrapText="1"/>
    </xf>
    <xf numFmtId="0" fontId="4" fillId="0" borderId="31" xfId="0" applyFont="1" applyBorder="1" applyAlignment="1">
      <alignment horizontal="right" wrapText="1"/>
    </xf>
    <xf numFmtId="0" fontId="3" fillId="0" borderId="31" xfId="0" applyFont="1" applyBorder="1" applyAlignment="1">
      <alignment horizontal="left" wrapText="1"/>
    </xf>
    <xf numFmtId="3" fontId="4" fillId="0" borderId="68" xfId="0" applyNumberFormat="1" applyFont="1" applyBorder="1"/>
    <xf numFmtId="0" fontId="8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3" fontId="3" fillId="0" borderId="51" xfId="0" applyNumberFormat="1" applyFont="1" applyBorder="1" applyAlignment="1">
      <alignment horizontal="center"/>
    </xf>
    <xf numFmtId="3" fontId="3" fillId="0" borderId="52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4" fillId="0" borderId="47" xfId="0" applyNumberFormat="1" applyFont="1" applyBorder="1"/>
    <xf numFmtId="3" fontId="3" fillId="0" borderId="66" xfId="0" applyNumberFormat="1" applyFont="1" applyBorder="1"/>
    <xf numFmtId="3" fontId="4" fillId="0" borderId="35" xfId="0" applyNumberFormat="1" applyFont="1" applyBorder="1"/>
    <xf numFmtId="3" fontId="3" fillId="0" borderId="50" xfId="0" applyNumberFormat="1" applyFont="1" applyBorder="1"/>
    <xf numFmtId="3" fontId="3" fillId="0" borderId="56" xfId="0" applyNumberFormat="1" applyFont="1" applyBorder="1"/>
    <xf numFmtId="3" fontId="3" fillId="0" borderId="66" xfId="0" applyNumberFormat="1" applyFont="1" applyBorder="1" applyAlignment="1">
      <alignment horizontal="center"/>
    </xf>
    <xf numFmtId="3" fontId="3" fillId="0" borderId="43" xfId="0" applyNumberFormat="1" applyFont="1" applyBorder="1"/>
    <xf numFmtId="3" fontId="4" fillId="0" borderId="68" xfId="0" applyNumberFormat="1" applyFont="1" applyBorder="1" applyAlignment="1">
      <alignment horizontal="right" wrapText="1"/>
    </xf>
    <xf numFmtId="3" fontId="4" fillId="0" borderId="59" xfId="0" applyNumberFormat="1" applyFont="1" applyBorder="1" applyAlignment="1">
      <alignment horizontal="right" wrapText="1"/>
    </xf>
    <xf numFmtId="3" fontId="4" fillId="0" borderId="15" xfId="0" applyNumberFormat="1" applyFont="1" applyBorder="1" applyAlignment="1">
      <alignment horizontal="center" wrapText="1"/>
    </xf>
    <xf numFmtId="3" fontId="4" fillId="0" borderId="31" xfId="0" applyNumberFormat="1" applyFont="1" applyBorder="1" applyAlignment="1">
      <alignment horizontal="center" wrapText="1"/>
    </xf>
    <xf numFmtId="3" fontId="4" fillId="0" borderId="31" xfId="0" applyNumberFormat="1" applyFont="1" applyBorder="1" applyAlignment="1">
      <alignment horizontal="right" wrapText="1"/>
    </xf>
    <xf numFmtId="3" fontId="4" fillId="0" borderId="12" xfId="0" applyNumberFormat="1" applyFont="1" applyBorder="1" applyAlignment="1">
      <alignment horizontal="center" wrapText="1"/>
    </xf>
    <xf numFmtId="3" fontId="3" fillId="0" borderId="42" xfId="0" applyNumberFormat="1" applyFont="1" applyBorder="1" applyAlignment="1">
      <alignment vertical="top" wrapText="1"/>
    </xf>
    <xf numFmtId="3" fontId="3" fillId="0" borderId="33" xfId="0" applyNumberFormat="1" applyFont="1" applyBorder="1" applyAlignment="1">
      <alignment horizontal="center" wrapText="1"/>
    </xf>
    <xf numFmtId="3" fontId="3" fillId="0" borderId="33" xfId="0" applyNumberFormat="1" applyFont="1" applyBorder="1" applyAlignment="1">
      <alignment horizontal="right" wrapText="1"/>
    </xf>
    <xf numFmtId="3" fontId="3" fillId="0" borderId="34" xfId="0" applyNumberFormat="1" applyFont="1" applyBorder="1" applyAlignment="1">
      <alignment horizontal="right" wrapText="1"/>
    </xf>
    <xf numFmtId="3" fontId="4" fillId="0" borderId="70" xfId="0" applyNumberFormat="1" applyFont="1" applyBorder="1" applyAlignment="1">
      <alignment horizontal="right" wrapText="1"/>
    </xf>
    <xf numFmtId="3" fontId="4" fillId="0" borderId="71" xfId="0" applyNumberFormat="1" applyFont="1" applyBorder="1" applyAlignment="1">
      <alignment horizontal="right" wrapText="1"/>
    </xf>
    <xf numFmtId="3" fontId="4" fillId="0" borderId="32" xfId="0" applyNumberFormat="1" applyFont="1" applyBorder="1" applyAlignment="1">
      <alignment horizontal="right" wrapText="1"/>
    </xf>
    <xf numFmtId="3" fontId="4" fillId="0" borderId="36" xfId="0" applyNumberFormat="1" applyFont="1" applyBorder="1" applyAlignment="1">
      <alignment horizontal="right" wrapText="1"/>
    </xf>
    <xf numFmtId="3" fontId="4" fillId="0" borderId="46" xfId="0" applyNumberFormat="1" applyFont="1" applyBorder="1" applyAlignment="1">
      <alignment vertical="top" wrapText="1"/>
    </xf>
    <xf numFmtId="3" fontId="4" fillId="0" borderId="72" xfId="0" applyNumberFormat="1" applyFont="1" applyBorder="1" applyAlignment="1">
      <alignment vertical="top" wrapText="1"/>
    </xf>
    <xf numFmtId="3" fontId="4" fillId="0" borderId="29" xfId="0" applyNumberFormat="1" applyFont="1" applyBorder="1" applyAlignment="1">
      <alignment vertical="top" wrapText="1"/>
    </xf>
    <xf numFmtId="3" fontId="4" fillId="0" borderId="30" xfId="0" applyNumberFormat="1" applyFont="1" applyBorder="1" applyAlignment="1">
      <alignment vertical="top" wrapText="1"/>
    </xf>
    <xf numFmtId="3" fontId="4" fillId="0" borderId="35" xfId="0" applyNumberFormat="1" applyFont="1" applyBorder="1" applyAlignment="1">
      <alignment vertical="top" wrapText="1"/>
    </xf>
    <xf numFmtId="3" fontId="4" fillId="0" borderId="25" xfId="0" applyNumberFormat="1" applyFont="1" applyBorder="1" applyAlignment="1">
      <alignment vertical="top" wrapText="1"/>
    </xf>
    <xf numFmtId="3" fontId="3" fillId="0" borderId="37" xfId="0" applyNumberFormat="1" applyFont="1" applyBorder="1" applyAlignment="1">
      <alignment vertical="top" wrapText="1"/>
    </xf>
    <xf numFmtId="3" fontId="4" fillId="0" borderId="27" xfId="0" applyNumberFormat="1" applyFont="1" applyBorder="1" applyAlignment="1">
      <alignment horizontal="right" wrapText="1"/>
    </xf>
    <xf numFmtId="3" fontId="4" fillId="0" borderId="28" xfId="0" applyNumberFormat="1" applyFont="1" applyBorder="1" applyAlignment="1">
      <alignment horizontal="right" wrapText="1"/>
    </xf>
    <xf numFmtId="3" fontId="4" fillId="0" borderId="24" xfId="0" applyNumberFormat="1" applyFont="1" applyBorder="1" applyAlignment="1">
      <alignment horizontal="right" wrapText="1"/>
    </xf>
    <xf numFmtId="3" fontId="3" fillId="2" borderId="38" xfId="0" applyNumberFormat="1" applyFont="1" applyFill="1" applyBorder="1" applyAlignment="1">
      <alignment horizontal="right" wrapText="1"/>
    </xf>
    <xf numFmtId="3" fontId="3" fillId="2" borderId="33" xfId="0" applyNumberFormat="1" applyFont="1" applyFill="1" applyBorder="1" applyAlignment="1">
      <alignment horizontal="right" wrapText="1"/>
    </xf>
    <xf numFmtId="3" fontId="3" fillId="2" borderId="39" xfId="0" applyNumberFormat="1" applyFont="1" applyFill="1" applyBorder="1" applyAlignment="1">
      <alignment horizontal="right" wrapText="1"/>
    </xf>
    <xf numFmtId="3" fontId="3" fillId="2" borderId="34" xfId="0" applyNumberFormat="1" applyFont="1" applyFill="1" applyBorder="1" applyAlignment="1">
      <alignment horizontal="right" wrapText="1"/>
    </xf>
    <xf numFmtId="3" fontId="3" fillId="0" borderId="51" xfId="0" applyNumberFormat="1" applyFont="1" applyBorder="1"/>
    <xf numFmtId="3" fontId="3" fillId="0" borderId="52" xfId="0" applyNumberFormat="1" applyFont="1" applyBorder="1"/>
    <xf numFmtId="3" fontId="3" fillId="0" borderId="53" xfId="0" applyNumberFormat="1" applyFont="1" applyBorder="1"/>
    <xf numFmtId="3" fontId="4" fillId="0" borderId="54" xfId="0" applyNumberFormat="1" applyFont="1" applyBorder="1"/>
    <xf numFmtId="3" fontId="3" fillId="0" borderId="55" xfId="0" applyNumberFormat="1" applyFont="1" applyBorder="1"/>
    <xf numFmtId="3" fontId="4" fillId="0" borderId="9" xfId="0" applyNumberFormat="1" applyFont="1" applyBorder="1"/>
    <xf numFmtId="3" fontId="3" fillId="0" borderId="49" xfId="0" applyNumberFormat="1" applyFont="1" applyBorder="1"/>
    <xf numFmtId="3" fontId="3" fillId="0" borderId="56" xfId="0" applyNumberFormat="1" applyFont="1" applyBorder="1" applyAlignment="1">
      <alignment horizontal="center"/>
    </xf>
    <xf numFmtId="3" fontId="4" fillId="0" borderId="44" xfId="0" applyNumberFormat="1" applyFont="1" applyBorder="1"/>
    <xf numFmtId="3" fontId="4" fillId="0" borderId="55" xfId="0" applyNumberFormat="1" applyFont="1" applyBorder="1"/>
    <xf numFmtId="3" fontId="7" fillId="0" borderId="15" xfId="0" applyNumberFormat="1" applyFont="1" applyBorder="1" applyAlignment="1">
      <alignment horizontal="center"/>
    </xf>
    <xf numFmtId="3" fontId="3" fillId="0" borderId="29" xfId="0" applyNumberFormat="1" applyFont="1" applyBorder="1"/>
    <xf numFmtId="3" fontId="3" fillId="0" borderId="26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center"/>
    </xf>
    <xf numFmtId="3" fontId="7" fillId="0" borderId="15" xfId="0" applyNumberFormat="1" applyFont="1" applyBorder="1"/>
    <xf numFmtId="3" fontId="4" fillId="0" borderId="29" xfId="0" applyNumberFormat="1" applyFont="1" applyBorder="1" applyAlignment="1">
      <alignment horizontal="left" indent="15"/>
    </xf>
    <xf numFmtId="3" fontId="4" fillId="0" borderId="15" xfId="0" applyNumberFormat="1" applyFont="1" applyBorder="1" applyAlignment="1">
      <alignment horizontal="left" indent="15"/>
    </xf>
    <xf numFmtId="3" fontId="3" fillId="0" borderId="15" xfId="0" applyNumberFormat="1" applyFont="1" applyBorder="1" applyAlignment="1">
      <alignment horizontal="left" indent="15"/>
    </xf>
    <xf numFmtId="3" fontId="7" fillId="0" borderId="15" xfId="0" applyNumberFormat="1" applyFont="1" applyBorder="1" applyAlignment="1">
      <alignment horizontal="left" indent="15"/>
    </xf>
    <xf numFmtId="3" fontId="4" fillId="0" borderId="29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left"/>
    </xf>
    <xf numFmtId="3" fontId="4" fillId="0" borderId="17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left"/>
    </xf>
    <xf numFmtId="3" fontId="7" fillId="0" borderId="15" xfId="0" applyNumberFormat="1" applyFont="1" applyBorder="1" applyAlignment="1">
      <alignment horizontal="left"/>
    </xf>
    <xf numFmtId="3" fontId="3" fillId="0" borderId="15" xfId="0" applyNumberFormat="1" applyFont="1" applyBorder="1" applyAlignment="1">
      <alignment horizontal="left"/>
    </xf>
    <xf numFmtId="3" fontId="4" fillId="0" borderId="31" xfId="0" applyNumberFormat="1" applyFont="1" applyBorder="1" applyAlignment="1">
      <alignment horizontal="left"/>
    </xf>
    <xf numFmtId="3" fontId="3" fillId="0" borderId="29" xfId="0" applyNumberFormat="1" applyFont="1" applyBorder="1" applyAlignment="1">
      <alignment horizontal="right"/>
    </xf>
    <xf numFmtId="3" fontId="3" fillId="0" borderId="47" xfId="0" applyNumberFormat="1" applyFont="1" applyBorder="1" applyAlignment="1">
      <alignment horizontal="right"/>
    </xf>
    <xf numFmtId="3" fontId="3" fillId="0" borderId="66" xfId="0" applyNumberFormat="1" applyFont="1" applyBorder="1" applyAlignment="1">
      <alignment horizontal="right"/>
    </xf>
    <xf numFmtId="3" fontId="3" fillId="0" borderId="73" xfId="0" applyNumberFormat="1" applyFont="1" applyBorder="1"/>
    <xf numFmtId="3" fontId="3" fillId="0" borderId="48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3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72" xfId="0" applyNumberFormat="1" applyFont="1" applyBorder="1"/>
    <xf numFmtId="3" fontId="4" fillId="0" borderId="59" xfId="0" applyNumberFormat="1" applyFont="1" applyBorder="1"/>
    <xf numFmtId="3" fontId="3" fillId="0" borderId="59" xfId="0" applyNumberFormat="1" applyFont="1" applyBorder="1"/>
    <xf numFmtId="3" fontId="4" fillId="0" borderId="71" xfId="0" applyNumberFormat="1" applyFont="1" applyBorder="1"/>
    <xf numFmtId="0" fontId="3" fillId="0" borderId="23" xfId="0" applyFont="1" applyBorder="1"/>
    <xf numFmtId="0" fontId="3" fillId="0" borderId="74" xfId="0" applyFont="1" applyBorder="1"/>
    <xf numFmtId="0" fontId="3" fillId="0" borderId="24" xfId="0" applyFont="1" applyBorder="1"/>
    <xf numFmtId="14" fontId="3" fillId="0" borderId="54" xfId="0" applyNumberFormat="1" applyFont="1" applyBorder="1" applyAlignment="1">
      <alignment horizontal="center"/>
    </xf>
    <xf numFmtId="9" fontId="3" fillId="0" borderId="45" xfId="1" applyFont="1" applyBorder="1" applyAlignment="1">
      <alignment horizontal="center"/>
    </xf>
    <xf numFmtId="0" fontId="4" fillId="0" borderId="75" xfId="0" applyFont="1" applyBorder="1"/>
    <xf numFmtId="0" fontId="4" fillId="0" borderId="76" xfId="0" applyFont="1" applyBorder="1"/>
    <xf numFmtId="0" fontId="4" fillId="0" borderId="76" xfId="0" applyFont="1" applyBorder="1" applyAlignment="1">
      <alignment horizontal="right"/>
    </xf>
    <xf numFmtId="0" fontId="4" fillId="0" borderId="77" xfId="0" applyFont="1" applyBorder="1"/>
    <xf numFmtId="0" fontId="4" fillId="0" borderId="78" xfId="0" applyFont="1" applyBorder="1"/>
    <xf numFmtId="3" fontId="4" fillId="0" borderId="16" xfId="0" applyNumberFormat="1" applyFont="1" applyBorder="1"/>
    <xf numFmtId="0" fontId="3" fillId="0" borderId="16" xfId="0" applyFont="1" applyBorder="1"/>
    <xf numFmtId="0" fontId="3" fillId="0" borderId="59" xfId="0" applyFont="1" applyBorder="1"/>
    <xf numFmtId="3" fontId="4" fillId="0" borderId="30" xfId="0" applyNumberFormat="1" applyFont="1" applyBorder="1" applyAlignment="1">
      <alignment horizontal="right"/>
    </xf>
    <xf numFmtId="3" fontId="4" fillId="0" borderId="79" xfId="0" applyNumberFormat="1" applyFont="1" applyBorder="1"/>
    <xf numFmtId="0" fontId="3" fillId="0" borderId="27" xfId="0" applyFont="1" applyBorder="1"/>
    <xf numFmtId="3" fontId="3" fillId="0" borderId="31" xfId="0" applyNumberFormat="1" applyFont="1" applyBorder="1" applyAlignment="1">
      <alignment horizontal="left"/>
    </xf>
    <xf numFmtId="3" fontId="7" fillId="0" borderId="31" xfId="0" applyNumberFormat="1" applyFont="1" applyBorder="1"/>
    <xf numFmtId="3" fontId="7" fillId="0" borderId="68" xfId="0" applyNumberFormat="1" applyFont="1" applyBorder="1"/>
    <xf numFmtId="3" fontId="5" fillId="0" borderId="32" xfId="0" applyNumberFormat="1" applyFont="1" applyBorder="1" applyAlignment="1">
      <alignment horizontal="right" wrapText="1"/>
    </xf>
    <xf numFmtId="3" fontId="5" fillId="0" borderId="31" xfId="0" applyNumberFormat="1" applyFont="1" applyBorder="1" applyAlignment="1">
      <alignment horizontal="right" wrapText="1"/>
    </xf>
    <xf numFmtId="0" fontId="4" fillId="0" borderId="67" xfId="0" applyFont="1" applyBorder="1"/>
    <xf numFmtId="0" fontId="3" fillId="0" borderId="80" xfId="0" applyFont="1" applyBorder="1"/>
    <xf numFmtId="0" fontId="3" fillId="0" borderId="5" xfId="0" applyFont="1" applyBorder="1"/>
    <xf numFmtId="0" fontId="3" fillId="0" borderId="10" xfId="0" applyFont="1" applyBorder="1"/>
    <xf numFmtId="2" fontId="4" fillId="0" borderId="7" xfId="0" applyNumberFormat="1" applyFont="1" applyBorder="1"/>
    <xf numFmtId="0" fontId="4" fillId="0" borderId="81" xfId="0" applyFont="1" applyBorder="1"/>
    <xf numFmtId="0" fontId="3" fillId="0" borderId="78" xfId="0" applyFont="1" applyBorder="1"/>
    <xf numFmtId="0" fontId="3" fillId="0" borderId="52" xfId="0" applyFont="1" applyBorder="1" applyAlignment="1">
      <alignment horizontal="center"/>
    </xf>
    <xf numFmtId="0" fontId="3" fillId="0" borderId="6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2" xfId="0" applyFont="1" applyBorder="1"/>
    <xf numFmtId="0" fontId="4" fillId="0" borderId="80" xfId="0" applyFont="1" applyBorder="1"/>
    <xf numFmtId="0" fontId="4" fillId="0" borderId="5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/>
    </xf>
    <xf numFmtId="0" fontId="4" fillId="0" borderId="82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17" xfId="0" applyFont="1" applyBorder="1" applyAlignment="1">
      <alignment horizontal="center"/>
    </xf>
    <xf numFmtId="0" fontId="4" fillId="0" borderId="34" xfId="0" applyFont="1" applyBorder="1" applyAlignment="1">
      <alignment horizontal="center" vertical="top"/>
    </xf>
    <xf numFmtId="0" fontId="4" fillId="0" borderId="36" xfId="0" applyFont="1" applyBorder="1" applyAlignment="1">
      <alignment horizontal="center" vertical="top" wrapText="1"/>
    </xf>
    <xf numFmtId="2" fontId="4" fillId="0" borderId="26" xfId="0" applyNumberFormat="1" applyFont="1" applyBorder="1"/>
    <xf numFmtId="0" fontId="4" fillId="0" borderId="53" xfId="0" applyFont="1" applyBorder="1" applyAlignment="1">
      <alignment horizontal="center" vertical="center"/>
    </xf>
    <xf numFmtId="0" fontId="4" fillId="0" borderId="50" xfId="0" applyFont="1" applyBorder="1"/>
    <xf numFmtId="2" fontId="3" fillId="0" borderId="26" xfId="0" applyNumberFormat="1" applyFont="1" applyBorder="1"/>
    <xf numFmtId="0" fontId="3" fillId="3" borderId="17" xfId="0" applyFont="1" applyFill="1" applyBorder="1"/>
    <xf numFmtId="3" fontId="3" fillId="3" borderId="15" xfId="0" applyNumberFormat="1" applyFont="1" applyFill="1" applyBorder="1"/>
    <xf numFmtId="2" fontId="3" fillId="3" borderId="26" xfId="0" applyNumberFormat="1" applyFont="1" applyFill="1" applyBorder="1"/>
    <xf numFmtId="0" fontId="3" fillId="3" borderId="83" xfId="0" applyFont="1" applyFill="1" applyBorder="1"/>
    <xf numFmtId="3" fontId="3" fillId="3" borderId="66" xfId="0" applyNumberFormat="1" applyFont="1" applyFill="1" applyBorder="1"/>
    <xf numFmtId="0" fontId="4" fillId="0" borderId="66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/>
    </xf>
    <xf numFmtId="3" fontId="4" fillId="0" borderId="41" xfId="0" applyNumberFormat="1" applyFont="1" applyBorder="1"/>
    <xf numFmtId="0" fontId="3" fillId="0" borderId="54" xfId="0" applyFont="1" applyBorder="1"/>
    <xf numFmtId="0" fontId="4" fillId="0" borderId="19" xfId="0" applyFont="1" applyBorder="1"/>
    <xf numFmtId="0" fontId="4" fillId="0" borderId="17" xfId="0" applyFont="1" applyBorder="1" applyAlignment="1">
      <alignment horizontal="left"/>
    </xf>
    <xf numFmtId="0" fontId="4" fillId="0" borderId="17" xfId="0" applyFont="1" applyBorder="1" applyAlignment="1">
      <alignment horizontal="left" indent="7"/>
    </xf>
    <xf numFmtId="0" fontId="7" fillId="0" borderId="17" xfId="0" applyFont="1" applyBorder="1"/>
    <xf numFmtId="0" fontId="7" fillId="0" borderId="17" xfId="0" applyFont="1" applyBorder="1" applyAlignment="1">
      <alignment horizontal="left" indent="2"/>
    </xf>
    <xf numFmtId="0" fontId="7" fillId="0" borderId="17" xfId="0" applyFont="1" applyBorder="1" applyAlignment="1">
      <alignment horizontal="left"/>
    </xf>
    <xf numFmtId="0" fontId="4" fillId="0" borderId="84" xfId="0" applyFont="1" applyBorder="1"/>
    <xf numFmtId="0" fontId="4" fillId="0" borderId="86" xfId="0" applyFont="1" applyBorder="1"/>
    <xf numFmtId="0" fontId="3" fillId="0" borderId="65" xfId="0" applyFont="1" applyBorder="1" applyAlignment="1">
      <alignment horizontal="center"/>
    </xf>
    <xf numFmtId="0" fontId="4" fillId="0" borderId="87" xfId="0" applyFont="1" applyBorder="1"/>
    <xf numFmtId="0" fontId="4" fillId="0" borderId="83" xfId="0" applyFont="1" applyBorder="1"/>
    <xf numFmtId="0" fontId="4" fillId="0" borderId="88" xfId="0" applyFont="1" applyBorder="1"/>
    <xf numFmtId="0" fontId="3" fillId="0" borderId="89" xfId="0" applyFont="1" applyBorder="1" applyAlignment="1">
      <alignment horizontal="center"/>
    </xf>
    <xf numFmtId="0" fontId="7" fillId="0" borderId="85" xfId="0" applyFont="1" applyBorder="1"/>
    <xf numFmtId="0" fontId="4" fillId="0" borderId="17" xfId="0" applyFont="1" applyBorder="1" applyAlignment="1">
      <alignment horizontal="center"/>
    </xf>
    <xf numFmtId="0" fontId="4" fillId="0" borderId="27" xfId="0" applyFont="1" applyBorder="1"/>
    <xf numFmtId="0" fontId="4" fillId="0" borderId="90" xfId="0" applyFont="1" applyBorder="1"/>
    <xf numFmtId="0" fontId="4" fillId="0" borderId="91" xfId="0" applyFont="1" applyBorder="1"/>
    <xf numFmtId="3" fontId="3" fillId="0" borderId="1" xfId="0" applyNumberFormat="1" applyFont="1" applyBorder="1" applyAlignment="1">
      <alignment horizontal="right"/>
    </xf>
    <xf numFmtId="3" fontId="3" fillId="0" borderId="31" xfId="0" applyNumberFormat="1" applyFont="1" applyBorder="1"/>
    <xf numFmtId="0" fontId="4" fillId="0" borderId="12" xfId="0" applyFont="1" applyBorder="1" applyAlignment="1">
      <alignment horizontal="center"/>
    </xf>
    <xf numFmtId="0" fontId="4" fillId="0" borderId="92" xfId="0" applyFont="1" applyBorder="1" applyAlignment="1">
      <alignment horizontal="center"/>
    </xf>
    <xf numFmtId="0" fontId="4" fillId="0" borderId="92" xfId="0" applyFont="1" applyBorder="1" applyAlignment="1">
      <alignment horizontal="right"/>
    </xf>
    <xf numFmtId="3" fontId="3" fillId="0" borderId="92" xfId="0" applyNumberFormat="1" applyFont="1" applyBorder="1" applyAlignment="1">
      <alignment horizontal="center"/>
    </xf>
    <xf numFmtId="3" fontId="4" fillId="0" borderId="92" xfId="0" applyNumberFormat="1" applyFont="1" applyBorder="1"/>
    <xf numFmtId="0" fontId="4" fillId="0" borderId="31" xfId="0" applyFont="1" applyBorder="1" applyAlignment="1">
      <alignment vertical="top" wrapText="1"/>
    </xf>
    <xf numFmtId="0" fontId="4" fillId="0" borderId="31" xfId="0" applyFont="1" applyBorder="1" applyAlignment="1">
      <alignment horizontal="right" vertical="top" wrapText="1"/>
    </xf>
    <xf numFmtId="0" fontId="3" fillId="0" borderId="31" xfId="0" applyFont="1" applyBorder="1" applyAlignment="1">
      <alignment wrapText="1"/>
    </xf>
    <xf numFmtId="0" fontId="4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right" vertical="top" wrapText="1"/>
    </xf>
    <xf numFmtId="0" fontId="3" fillId="0" borderId="19" xfId="0" applyFont="1" applyBorder="1" applyAlignment="1">
      <alignment wrapText="1"/>
    </xf>
    <xf numFmtId="0" fontId="4" fillId="0" borderId="92" xfId="0" applyFont="1" applyBorder="1"/>
    <xf numFmtId="0" fontId="4" fillId="0" borderId="92" xfId="0" applyFont="1" applyBorder="1" applyAlignment="1">
      <alignment vertical="top" wrapText="1"/>
    </xf>
    <xf numFmtId="0" fontId="4" fillId="0" borderId="92" xfId="0" applyFont="1" applyBorder="1" applyAlignment="1">
      <alignment horizontal="right" vertical="top" wrapText="1"/>
    </xf>
    <xf numFmtId="0" fontId="3" fillId="0" borderId="92" xfId="0" applyFont="1" applyBorder="1" applyAlignment="1">
      <alignment wrapText="1"/>
    </xf>
    <xf numFmtId="0" fontId="4" fillId="0" borderId="91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right" wrapText="1"/>
    </xf>
    <xf numFmtId="0" fontId="3" fillId="0" borderId="31" xfId="0" applyFont="1" applyBorder="1" applyAlignment="1">
      <alignment horizontal="justify" wrapText="1"/>
    </xf>
    <xf numFmtId="0" fontId="4" fillId="0" borderId="31" xfId="0" applyFont="1" applyBorder="1" applyAlignment="1">
      <alignment horizontal="center" wrapText="1"/>
    </xf>
    <xf numFmtId="3" fontId="4" fillId="0" borderId="93" xfId="0" applyNumberFormat="1" applyFont="1" applyBorder="1"/>
    <xf numFmtId="0" fontId="4" fillId="0" borderId="91" xfId="0" applyFont="1" applyBorder="1" applyAlignment="1">
      <alignment horizontal="center" wrapText="1"/>
    </xf>
    <xf numFmtId="0" fontId="4" fillId="0" borderId="27" xfId="0" applyFont="1" applyBorder="1" applyAlignment="1">
      <alignment wrapText="1"/>
    </xf>
    <xf numFmtId="0" fontId="3" fillId="0" borderId="68" xfId="0" applyFont="1" applyBorder="1" applyAlignment="1">
      <alignment horizontal="justify" wrapText="1"/>
    </xf>
    <xf numFmtId="3" fontId="3" fillId="0" borderId="60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4" fillId="0" borderId="35" xfId="0" applyFont="1" applyBorder="1" applyAlignment="1">
      <alignment horizontal="right" wrapText="1"/>
    </xf>
    <xf numFmtId="0" fontId="3" fillId="0" borderId="12" xfId="0" applyFont="1" applyBorder="1" applyAlignment="1">
      <alignment horizontal="left" wrapText="1" indent="4"/>
    </xf>
    <xf numFmtId="0" fontId="4" fillId="0" borderId="72" xfId="0" applyFont="1" applyBorder="1"/>
    <xf numFmtId="3" fontId="4" fillId="0" borderId="40" xfId="0" applyNumberFormat="1" applyFont="1" applyBorder="1"/>
    <xf numFmtId="3" fontId="4" fillId="0" borderId="23" xfId="0" applyNumberFormat="1" applyFont="1" applyBorder="1"/>
    <xf numFmtId="3" fontId="4" fillId="0" borderId="24" xfId="0" applyNumberFormat="1" applyFont="1" applyBorder="1"/>
    <xf numFmtId="3" fontId="3" fillId="0" borderId="45" xfId="0" applyNumberFormat="1" applyFont="1" applyBorder="1"/>
    <xf numFmtId="0" fontId="3" fillId="0" borderId="17" xfId="0" applyFont="1" applyBorder="1" applyAlignment="1">
      <alignment horizontal="justify" wrapText="1"/>
    </xf>
    <xf numFmtId="0" fontId="3" fillId="0" borderId="13" xfId="0" applyFont="1" applyBorder="1" applyAlignment="1">
      <alignment horizontal="center"/>
    </xf>
    <xf numFmtId="3" fontId="4" fillId="0" borderId="44" xfId="0" applyNumberFormat="1" applyFont="1" applyBorder="1" applyAlignment="1">
      <alignment vertical="top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55" xfId="0" applyNumberFormat="1" applyFont="1" applyBorder="1" applyAlignment="1">
      <alignment horizontal="right" wrapText="1"/>
    </xf>
    <xf numFmtId="3" fontId="4" fillId="0" borderId="45" xfId="0" applyNumberFormat="1" applyFont="1" applyBorder="1" applyAlignment="1">
      <alignment horizontal="right" wrapText="1"/>
    </xf>
    <xf numFmtId="3" fontId="4" fillId="0" borderId="94" xfId="0" applyNumberFormat="1" applyFont="1" applyBorder="1" applyAlignment="1">
      <alignment vertical="top" wrapText="1"/>
    </xf>
    <xf numFmtId="3" fontId="4" fillId="0" borderId="66" xfId="0" applyNumberFormat="1" applyFont="1" applyBorder="1" applyAlignment="1">
      <alignment horizontal="center" wrapText="1"/>
    </xf>
    <xf numFmtId="3" fontId="4" fillId="0" borderId="73" xfId="0" applyNumberFormat="1" applyFont="1" applyBorder="1" applyAlignment="1">
      <alignment horizontal="right" wrapText="1"/>
    </xf>
    <xf numFmtId="3" fontId="4" fillId="0" borderId="66" xfId="0" applyNumberFormat="1" applyFont="1" applyBorder="1" applyAlignment="1">
      <alignment horizontal="right" wrapText="1"/>
    </xf>
    <xf numFmtId="3" fontId="4" fillId="0" borderId="48" xfId="0" applyNumberFormat="1" applyFont="1" applyBorder="1" applyAlignment="1">
      <alignment horizontal="right" wrapText="1"/>
    </xf>
    <xf numFmtId="0" fontId="4" fillId="0" borderId="40" xfId="0" applyFont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7" fillId="0" borderId="17" xfId="0" applyFont="1" applyBorder="1" applyAlignment="1">
      <alignment wrapText="1"/>
    </xf>
    <xf numFmtId="0" fontId="3" fillId="0" borderId="20" xfId="0" applyFont="1" applyBorder="1" applyAlignment="1">
      <alignment horizontal="left"/>
    </xf>
    <xf numFmtId="0" fontId="4" fillId="0" borderId="25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/>
    </xf>
    <xf numFmtId="0" fontId="4" fillId="0" borderId="95" xfId="0" applyFont="1" applyBorder="1"/>
    <xf numFmtId="0" fontId="4" fillId="0" borderId="95" xfId="0" applyFont="1" applyBorder="1" applyAlignment="1">
      <alignment vertical="top" wrapText="1"/>
    </xf>
    <xf numFmtId="0" fontId="4" fillId="0" borderId="6" xfId="0" applyFont="1" applyBorder="1" applyAlignment="1">
      <alignment wrapText="1"/>
    </xf>
    <xf numFmtId="0" fontId="4" fillId="0" borderId="8" xfId="0" applyFont="1" applyBorder="1" applyAlignment="1">
      <alignment horizontal="justify"/>
    </xf>
    <xf numFmtId="3" fontId="4" fillId="0" borderId="21" xfId="0" applyNumberFormat="1" applyFont="1" applyBorder="1" applyAlignment="1">
      <alignment horizontal="right"/>
    </xf>
    <xf numFmtId="164" fontId="12" fillId="0" borderId="87" xfId="0" applyNumberFormat="1" applyFont="1" applyBorder="1"/>
    <xf numFmtId="3" fontId="4" fillId="0" borderId="19" xfId="0" applyNumberFormat="1" applyFont="1" applyBorder="1"/>
    <xf numFmtId="3" fontId="4" fillId="0" borderId="87" xfId="0" applyNumberFormat="1" applyFont="1" applyBorder="1"/>
    <xf numFmtId="0" fontId="4" fillId="0" borderId="91" xfId="0" applyFont="1" applyBorder="1" applyAlignment="1">
      <alignment horizontal="right" wrapText="1"/>
    </xf>
    <xf numFmtId="0" fontId="4" fillId="0" borderId="92" xfId="0" applyFont="1" applyBorder="1" applyAlignment="1">
      <alignment horizontal="right" wrapText="1"/>
    </xf>
    <xf numFmtId="0" fontId="3" fillId="0" borderId="92" xfId="0" applyFont="1" applyBorder="1" applyAlignment="1">
      <alignment horizontal="left"/>
    </xf>
    <xf numFmtId="3" fontId="3" fillId="0" borderId="92" xfId="0" applyNumberFormat="1" applyFont="1" applyBorder="1" applyAlignment="1">
      <alignment horizontal="right"/>
    </xf>
    <xf numFmtId="0" fontId="4" fillId="0" borderId="16" xfId="0" applyFont="1" applyBorder="1"/>
    <xf numFmtId="0" fontId="4" fillId="0" borderId="79" xfId="0" applyFont="1" applyBorder="1"/>
    <xf numFmtId="0" fontId="7" fillId="0" borderId="17" xfId="0" applyFont="1" applyBorder="1" applyAlignment="1">
      <alignment vertical="top" wrapText="1"/>
    </xf>
    <xf numFmtId="3" fontId="4" fillId="0" borderId="94" xfId="0" applyNumberFormat="1" applyFont="1" applyBorder="1"/>
    <xf numFmtId="0" fontId="3" fillId="0" borderId="25" xfId="0" applyFont="1" applyBorder="1"/>
    <xf numFmtId="0" fontId="13" fillId="0" borderId="17" xfId="0" applyFont="1" applyBorder="1"/>
    <xf numFmtId="3" fontId="7" fillId="0" borderId="37" xfId="0" applyNumberFormat="1" applyFont="1" applyBorder="1"/>
    <xf numFmtId="3" fontId="3" fillId="0" borderId="44" xfId="0" applyNumberFormat="1" applyFont="1" applyBorder="1"/>
    <xf numFmtId="3" fontId="4" fillId="0" borderId="45" xfId="0" applyNumberFormat="1" applyFont="1" applyBorder="1"/>
    <xf numFmtId="3" fontId="8" fillId="0" borderId="32" xfId="0" applyNumberFormat="1" applyFont="1" applyBorder="1" applyAlignment="1">
      <alignment horizontal="left"/>
    </xf>
    <xf numFmtId="14" fontId="11" fillId="0" borderId="48" xfId="1" applyNumberFormat="1" applyFont="1" applyBorder="1" applyAlignment="1">
      <alignment horizontal="center"/>
    </xf>
    <xf numFmtId="14" fontId="11" fillId="0" borderId="43" xfId="0" applyNumberFormat="1" applyFont="1" applyBorder="1"/>
    <xf numFmtId="14" fontId="12" fillId="0" borderId="48" xfId="0" applyNumberFormat="1" applyFont="1" applyBorder="1"/>
    <xf numFmtId="0" fontId="4" fillId="0" borderId="95" xfId="0" applyFont="1" applyBorder="1" applyAlignment="1">
      <alignment horizontal="justify"/>
    </xf>
    <xf numFmtId="0" fontId="4" fillId="0" borderId="95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6" xfId="0" applyFont="1" applyBorder="1" applyAlignment="1">
      <alignment horizontal="justify"/>
    </xf>
    <xf numFmtId="3" fontId="4" fillId="0" borderId="18" xfId="0" applyNumberFormat="1" applyFont="1" applyBorder="1" applyAlignment="1">
      <alignment horizontal="right" wrapText="1"/>
    </xf>
    <xf numFmtId="3" fontId="4" fillId="0" borderId="19" xfId="0" applyNumberFormat="1" applyFont="1" applyBorder="1" applyAlignment="1">
      <alignment horizontal="right" wrapText="1"/>
    </xf>
    <xf numFmtId="3" fontId="4" fillId="0" borderId="21" xfId="0" applyNumberFormat="1" applyFont="1" applyBorder="1" applyAlignment="1">
      <alignment horizontal="right" wrapText="1"/>
    </xf>
    <xf numFmtId="3" fontId="4" fillId="0" borderId="87" xfId="0" applyNumberFormat="1" applyFont="1" applyBorder="1" applyAlignment="1">
      <alignment horizontal="right" wrapText="1"/>
    </xf>
    <xf numFmtId="0" fontId="3" fillId="0" borderId="4" xfId="0" applyFont="1" applyBorder="1"/>
    <xf numFmtId="0" fontId="9" fillId="0" borderId="4" xfId="0" applyFont="1" applyBorder="1"/>
    <xf numFmtId="3" fontId="9" fillId="0" borderId="4" xfId="0" applyNumberFormat="1" applyFont="1" applyBorder="1"/>
    <xf numFmtId="0" fontId="7" fillId="0" borderId="1" xfId="0" applyFont="1" applyBorder="1" applyAlignment="1">
      <alignment horizontal="left" wrapText="1"/>
    </xf>
    <xf numFmtId="0" fontId="1" fillId="0" borderId="0" xfId="0" applyFont="1" applyAlignment="1">
      <alignment horizontal="right"/>
    </xf>
    <xf numFmtId="0" fontId="4" fillId="0" borderId="0" xfId="2" applyFont="1"/>
    <xf numFmtId="0" fontId="4" fillId="0" borderId="0" xfId="2" applyFont="1" applyAlignment="1">
      <alignment vertical="center" wrapText="1"/>
    </xf>
    <xf numFmtId="0" fontId="4" fillId="0" borderId="59" xfId="0" applyFont="1" applyBorder="1"/>
    <xf numFmtId="3" fontId="4" fillId="0" borderId="20" xfId="0" applyNumberFormat="1" applyFont="1" applyBorder="1"/>
    <xf numFmtId="3" fontId="3" fillId="0" borderId="31" xfId="0" applyNumberFormat="1" applyFont="1" applyBorder="1" applyAlignment="1">
      <alignment horizontal="right"/>
    </xf>
    <xf numFmtId="0" fontId="4" fillId="0" borderId="18" xfId="0" applyFont="1" applyBorder="1"/>
    <xf numFmtId="0" fontId="3" fillId="0" borderId="14" xfId="0" applyFont="1" applyBorder="1"/>
    <xf numFmtId="0" fontId="3" fillId="0" borderId="55" xfId="0" applyFont="1" applyBorder="1"/>
    <xf numFmtId="165" fontId="3" fillId="0" borderId="22" xfId="0" applyNumberFormat="1" applyFont="1" applyBorder="1"/>
    <xf numFmtId="165" fontId="3" fillId="0" borderId="41" xfId="0" applyNumberFormat="1" applyFont="1" applyBorder="1"/>
    <xf numFmtId="165" fontId="3" fillId="0" borderId="43" xfId="0" applyNumberFormat="1" applyFont="1" applyBorder="1"/>
    <xf numFmtId="1" fontId="3" fillId="0" borderId="52" xfId="0" applyNumberFormat="1" applyFont="1" applyBorder="1"/>
    <xf numFmtId="1" fontId="3" fillId="0" borderId="13" xfId="0" applyNumberFormat="1" applyFont="1" applyBorder="1"/>
    <xf numFmtId="1" fontId="3" fillId="0" borderId="56" xfId="0" applyNumberFormat="1" applyFont="1" applyBorder="1"/>
    <xf numFmtId="165" fontId="3" fillId="0" borderId="9" xfId="0" applyNumberFormat="1" applyFont="1" applyBorder="1"/>
    <xf numFmtId="165" fontId="4" fillId="0" borderId="7" xfId="0" applyNumberFormat="1" applyFont="1" applyBorder="1"/>
    <xf numFmtId="165" fontId="3" fillId="0" borderId="28" xfId="0" applyNumberFormat="1" applyFont="1" applyBorder="1"/>
    <xf numFmtId="3" fontId="3" fillId="0" borderId="78" xfId="0" applyNumberFormat="1" applyFont="1" applyBorder="1" applyAlignment="1">
      <alignment horizontal="right"/>
    </xf>
    <xf numFmtId="164" fontId="11" fillId="0" borderId="57" xfId="0" applyNumberFormat="1" applyFont="1" applyBorder="1"/>
    <xf numFmtId="3" fontId="3" fillId="0" borderId="87" xfId="0" applyNumberFormat="1" applyFont="1" applyBorder="1" applyAlignment="1">
      <alignment horizontal="right"/>
    </xf>
    <xf numFmtId="0" fontId="3" fillId="0" borderId="31" xfId="0" applyFont="1" applyBorder="1" applyAlignment="1">
      <alignment horizontal="left"/>
    </xf>
    <xf numFmtId="3" fontId="4" fillId="0" borderId="61" xfId="0" applyNumberFormat="1" applyFont="1" applyBorder="1" applyAlignment="1">
      <alignment horizontal="right"/>
    </xf>
    <xf numFmtId="0" fontId="3" fillId="0" borderId="72" xfId="0" applyFont="1" applyBorder="1"/>
    <xf numFmtId="3" fontId="4" fillId="0" borderId="51" xfId="0" applyNumberFormat="1" applyFont="1" applyBorder="1" applyAlignment="1">
      <alignment horizontal="center" vertical="top" wrapText="1"/>
    </xf>
    <xf numFmtId="3" fontId="4" fillId="0" borderId="52" xfId="0" applyNumberFormat="1" applyFont="1" applyBorder="1" applyAlignment="1">
      <alignment horizontal="center" vertical="top" wrapText="1"/>
    </xf>
    <xf numFmtId="3" fontId="3" fillId="0" borderId="5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center" vertical="top" wrapText="1"/>
    </xf>
    <xf numFmtId="3" fontId="3" fillId="0" borderId="40" xfId="0" applyNumberFormat="1" applyFont="1" applyBorder="1" applyAlignment="1">
      <alignment horizontal="center" vertical="top" wrapText="1"/>
    </xf>
    <xf numFmtId="3" fontId="3" fillId="0" borderId="13" xfId="0" applyNumberFormat="1" applyFont="1" applyBorder="1" applyAlignment="1">
      <alignment horizontal="center" vertical="top" wrapText="1"/>
    </xf>
    <xf numFmtId="3" fontId="3" fillId="0" borderId="41" xfId="0" applyNumberFormat="1" applyFont="1" applyBorder="1" applyAlignment="1">
      <alignment horizontal="center" vertical="top" wrapText="1"/>
    </xf>
    <xf numFmtId="3" fontId="4" fillId="0" borderId="40" xfId="0" applyNumberFormat="1" applyFont="1" applyBorder="1" applyAlignment="1">
      <alignment vertical="top" wrapText="1"/>
    </xf>
    <xf numFmtId="3" fontId="4" fillId="0" borderId="13" xfId="0" applyNumberFormat="1" applyFont="1" applyBorder="1" applyAlignment="1">
      <alignment vertical="top" wrapText="1"/>
    </xf>
    <xf numFmtId="3" fontId="4" fillId="0" borderId="41" xfId="0" applyNumberFormat="1" applyFont="1" applyBorder="1" applyAlignment="1">
      <alignment vertical="top" wrapText="1"/>
    </xf>
    <xf numFmtId="3" fontId="4" fillId="0" borderId="42" xfId="0" applyNumberFormat="1" applyFont="1" applyBorder="1" applyAlignment="1">
      <alignment horizontal="center" vertical="top" wrapText="1"/>
    </xf>
    <xf numFmtId="3" fontId="4" fillId="0" borderId="33" xfId="0" applyNumberFormat="1" applyFont="1" applyBorder="1" applyAlignment="1">
      <alignment horizontal="center" vertical="top" wrapText="1"/>
    </xf>
    <xf numFmtId="3" fontId="4" fillId="0" borderId="34" xfId="0" applyNumberFormat="1" applyFont="1" applyBorder="1" applyAlignment="1">
      <alignment horizontal="center" vertical="top" wrapText="1"/>
    </xf>
    <xf numFmtId="0" fontId="4" fillId="0" borderId="17" xfId="0" applyFont="1" applyBorder="1" applyAlignment="1">
      <alignment horizontal="justify" wrapText="1"/>
    </xf>
    <xf numFmtId="0" fontId="4" fillId="0" borderId="14" xfId="0" applyFont="1" applyBorder="1"/>
    <xf numFmtId="0" fontId="3" fillId="0" borderId="60" xfId="0" applyFont="1" applyBorder="1" applyAlignment="1">
      <alignment horizontal="left"/>
    </xf>
    <xf numFmtId="0" fontId="3" fillId="0" borderId="56" xfId="0" applyFont="1" applyBorder="1"/>
    <xf numFmtId="0" fontId="11" fillId="0" borderId="56" xfId="0" applyFont="1" applyBorder="1" applyAlignment="1">
      <alignment horizontal="center"/>
    </xf>
    <xf numFmtId="0" fontId="3" fillId="0" borderId="9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3" fontId="4" fillId="0" borderId="21" xfId="0" applyNumberFormat="1" applyFont="1" applyBorder="1"/>
    <xf numFmtId="3" fontId="3" fillId="0" borderId="10" xfId="0" applyNumberFormat="1" applyFont="1" applyBorder="1"/>
    <xf numFmtId="3" fontId="4" fillId="0" borderId="14" xfId="0" applyNumberFormat="1" applyFont="1" applyBorder="1"/>
    <xf numFmtId="0" fontId="4" fillId="0" borderId="68" xfId="0" applyFont="1" applyBorder="1"/>
    <xf numFmtId="3" fontId="4" fillId="0" borderId="17" xfId="0" applyNumberFormat="1" applyFont="1" applyBorder="1"/>
    <xf numFmtId="0" fontId="4" fillId="0" borderId="3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3" fontId="4" fillId="0" borderId="27" xfId="0" applyNumberFormat="1" applyFont="1" applyBorder="1"/>
    <xf numFmtId="0" fontId="3" fillId="0" borderId="18" xfId="0" applyFont="1" applyBorder="1" applyAlignment="1">
      <alignment horizontal="left"/>
    </xf>
    <xf numFmtId="0" fontId="0" fillId="0" borderId="0" xfId="0" applyAlignment="1">
      <alignment wrapText="1"/>
    </xf>
    <xf numFmtId="3" fontId="8" fillId="0" borderId="1" xfId="0" applyNumberFormat="1" applyFont="1" applyBorder="1"/>
    <xf numFmtId="0" fontId="8" fillId="0" borderId="15" xfId="0" applyFont="1" applyBorder="1" applyAlignment="1">
      <alignment wrapText="1"/>
    </xf>
    <xf numFmtId="0" fontId="3" fillId="0" borderId="28" xfId="0" applyFont="1" applyBorder="1"/>
    <xf numFmtId="3" fontId="4" fillId="0" borderId="92" xfId="0" applyNumberFormat="1" applyFont="1" applyBorder="1" applyAlignment="1">
      <alignment horizontal="right"/>
    </xf>
    <xf numFmtId="3" fontId="4" fillId="0" borderId="60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4" fillId="0" borderId="86" xfId="0" applyNumberFormat="1" applyFont="1" applyBorder="1"/>
    <xf numFmtId="3" fontId="4" fillId="0" borderId="73" xfId="0" applyNumberFormat="1" applyFont="1" applyBorder="1" applyAlignment="1">
      <alignment horizontal="right"/>
    </xf>
    <xf numFmtId="14" fontId="11" fillId="0" borderId="57" xfId="0" applyNumberFormat="1" applyFont="1" applyBorder="1" applyAlignment="1">
      <alignment horizontal="center"/>
    </xf>
    <xf numFmtId="0" fontId="4" fillId="0" borderId="98" xfId="0" applyFont="1" applyBorder="1" applyAlignment="1">
      <alignment horizontal="right"/>
    </xf>
    <xf numFmtId="0" fontId="4" fillId="0" borderId="21" xfId="0" applyFont="1" applyBorder="1" applyAlignment="1">
      <alignment horizontal="center" vertical="top" wrapText="1"/>
    </xf>
    <xf numFmtId="0" fontId="4" fillId="0" borderId="31" xfId="0" applyFont="1" applyBorder="1" applyAlignment="1">
      <alignment wrapText="1"/>
    </xf>
    <xf numFmtId="3" fontId="7" fillId="0" borderId="31" xfId="0" applyNumberFormat="1" applyFont="1" applyBorder="1" applyAlignment="1">
      <alignment horizontal="left"/>
    </xf>
    <xf numFmtId="0" fontId="4" fillId="0" borderId="49" xfId="0" applyFont="1" applyBorder="1"/>
    <xf numFmtId="0" fontId="4" fillId="0" borderId="56" xfId="0" applyFont="1" applyBorder="1"/>
    <xf numFmtId="0" fontId="4" fillId="0" borderId="57" xfId="0" applyFont="1" applyBorder="1"/>
    <xf numFmtId="3" fontId="3" fillId="0" borderId="57" xfId="0" applyNumberFormat="1" applyFont="1" applyBorder="1" applyAlignment="1">
      <alignment horizontal="right"/>
    </xf>
    <xf numFmtId="3" fontId="4" fillId="0" borderId="99" xfId="0" applyNumberFormat="1" applyFont="1" applyBorder="1" applyAlignment="1">
      <alignment horizontal="right"/>
    </xf>
    <xf numFmtId="3" fontId="14" fillId="0" borderId="15" xfId="0" applyNumberFormat="1" applyFont="1" applyBorder="1" applyAlignment="1">
      <alignment horizontal="right" vertical="top" wrapText="1"/>
    </xf>
    <xf numFmtId="3" fontId="14" fillId="0" borderId="15" xfId="0" applyNumberFormat="1" applyFont="1" applyBorder="1" applyAlignment="1">
      <alignment horizontal="right"/>
    </xf>
    <xf numFmtId="3" fontId="13" fillId="0" borderId="15" xfId="0" applyNumberFormat="1" applyFont="1" applyBorder="1" applyAlignment="1">
      <alignment horizontal="right" vertical="top" wrapText="1"/>
    </xf>
    <xf numFmtId="3" fontId="14" fillId="0" borderId="13" xfId="0" applyNumberFormat="1" applyFont="1" applyBorder="1"/>
    <xf numFmtId="3" fontId="13" fillId="0" borderId="15" xfId="0" applyNumberFormat="1" applyFont="1" applyBorder="1" applyAlignment="1">
      <alignment horizontal="right" wrapText="1"/>
    </xf>
    <xf numFmtId="3" fontId="13" fillId="0" borderId="31" xfId="0" applyNumberFormat="1" applyFont="1" applyBorder="1" applyAlignment="1">
      <alignment horizontal="right" wrapText="1"/>
    </xf>
    <xf numFmtId="3" fontId="13" fillId="0" borderId="92" xfId="0" applyNumberFormat="1" applyFont="1" applyBorder="1" applyAlignment="1">
      <alignment horizontal="right" wrapText="1"/>
    </xf>
    <xf numFmtId="3" fontId="14" fillId="0" borderId="92" xfId="0" applyNumberFormat="1" applyFont="1" applyBorder="1" applyAlignment="1">
      <alignment horizontal="right"/>
    </xf>
    <xf numFmtId="3" fontId="13" fillId="0" borderId="20" xfId="0" applyNumberFormat="1" applyFont="1" applyBorder="1" applyAlignment="1">
      <alignment horizontal="right" wrapText="1"/>
    </xf>
    <xf numFmtId="3" fontId="14" fillId="0" borderId="12" xfId="0" applyNumberFormat="1" applyFont="1" applyBorder="1" applyAlignment="1">
      <alignment horizontal="right"/>
    </xf>
    <xf numFmtId="3" fontId="14" fillId="0" borderId="15" xfId="0" applyNumberFormat="1" applyFont="1" applyBorder="1" applyAlignment="1">
      <alignment vertical="top" wrapText="1"/>
    </xf>
    <xf numFmtId="0" fontId="13" fillId="0" borderId="92" xfId="0" applyFont="1" applyBorder="1" applyAlignment="1">
      <alignment wrapText="1"/>
    </xf>
    <xf numFmtId="3" fontId="14" fillId="0" borderId="12" xfId="0" applyNumberFormat="1" applyFont="1" applyBorder="1" applyAlignment="1">
      <alignment horizontal="right" vertical="top" wrapText="1"/>
    </xf>
    <xf numFmtId="3" fontId="14" fillId="0" borderId="15" xfId="0" applyNumberFormat="1" applyFont="1" applyBorder="1" applyAlignment="1">
      <alignment horizontal="right" wrapText="1"/>
    </xf>
    <xf numFmtId="3" fontId="14" fillId="0" borderId="31" xfId="0" applyNumberFormat="1" applyFont="1" applyBorder="1"/>
    <xf numFmtId="0" fontId="13" fillId="0" borderId="92" xfId="0" applyFont="1" applyBorder="1"/>
    <xf numFmtId="3" fontId="14" fillId="0" borderId="63" xfId="0" applyNumberFormat="1" applyFont="1" applyBorder="1"/>
    <xf numFmtId="3" fontId="13" fillId="0" borderId="15" xfId="0" applyNumberFormat="1" applyFont="1" applyBorder="1"/>
    <xf numFmtId="3" fontId="14" fillId="0" borderId="15" xfId="0" applyNumberFormat="1" applyFont="1" applyBorder="1"/>
    <xf numFmtId="3" fontId="14" fillId="0" borderId="92" xfId="0" applyNumberFormat="1" applyFont="1" applyBorder="1" applyAlignment="1">
      <alignment horizontal="right" wrapText="1"/>
    </xf>
    <xf numFmtId="3" fontId="14" fillId="0" borderId="12" xfId="0" applyNumberFormat="1" applyFont="1" applyBorder="1" applyAlignment="1">
      <alignment horizontal="right" wrapText="1"/>
    </xf>
    <xf numFmtId="3" fontId="14" fillId="0" borderId="31" xfId="0" applyNumberFormat="1" applyFont="1" applyBorder="1" applyAlignment="1">
      <alignment horizontal="right" wrapText="1"/>
    </xf>
    <xf numFmtId="0" fontId="4" fillId="0" borderId="100" xfId="0" applyFont="1" applyBorder="1"/>
    <xf numFmtId="0" fontId="4" fillId="0" borderId="100" xfId="0" applyFont="1" applyBorder="1" applyAlignment="1">
      <alignment horizontal="justify"/>
    </xf>
    <xf numFmtId="0" fontId="4" fillId="0" borderId="3" xfId="0" applyFont="1" applyBorder="1" applyAlignment="1">
      <alignment horizontal="left" wrapText="1"/>
    </xf>
    <xf numFmtId="0" fontId="3" fillId="0" borderId="17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8" fillId="0" borderId="29" xfId="0" applyFont="1" applyBorder="1" applyAlignment="1">
      <alignment horizontal="center" vertical="top" wrapText="1"/>
    </xf>
    <xf numFmtId="3" fontId="7" fillId="0" borderId="27" xfId="0" applyNumberFormat="1" applyFont="1" applyBorder="1"/>
    <xf numFmtId="3" fontId="4" fillId="0" borderId="93" xfId="0" applyNumberFormat="1" applyFont="1" applyBorder="1" applyAlignment="1">
      <alignment horizontal="right"/>
    </xf>
    <xf numFmtId="0" fontId="4" fillId="0" borderId="18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3" fillId="0" borderId="92" xfId="0" applyFont="1" applyBorder="1"/>
    <xf numFmtId="2" fontId="4" fillId="4" borderId="26" xfId="0" applyNumberFormat="1" applyFont="1" applyFill="1" applyBorder="1"/>
    <xf numFmtId="0" fontId="4" fillId="0" borderId="29" xfId="0" applyFont="1" applyBorder="1" applyAlignment="1">
      <alignment vertical="center"/>
    </xf>
    <xf numFmtId="0" fontId="4" fillId="0" borderId="29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47" xfId="0" applyFont="1" applyBorder="1" applyAlignment="1">
      <alignment vertical="center" wrapText="1"/>
    </xf>
    <xf numFmtId="0" fontId="4" fillId="0" borderId="35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4" fillId="0" borderId="30" xfId="0" applyFont="1" applyBorder="1" applyAlignment="1">
      <alignment vertical="center"/>
    </xf>
    <xf numFmtId="0" fontId="12" fillId="0" borderId="35" xfId="0" applyFont="1" applyBorder="1"/>
    <xf numFmtId="0" fontId="3" fillId="0" borderId="23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4" fillId="0" borderId="30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3" fontId="4" fillId="0" borderId="32" xfId="0" applyNumberFormat="1" applyFont="1" applyBorder="1"/>
    <xf numFmtId="166" fontId="4" fillId="0" borderId="48" xfId="0" applyNumberFormat="1" applyFont="1" applyBorder="1"/>
    <xf numFmtId="2" fontId="3" fillId="3" borderId="48" xfId="0" applyNumberFormat="1" applyFont="1" applyFill="1" applyBorder="1"/>
    <xf numFmtId="3" fontId="14" fillId="0" borderId="18" xfId="0" applyNumberFormat="1" applyFont="1" applyBorder="1"/>
    <xf numFmtId="3" fontId="13" fillId="0" borderId="19" xfId="0" applyNumberFormat="1" applyFont="1" applyBorder="1" applyAlignment="1">
      <alignment horizontal="right" wrapText="1"/>
    </xf>
    <xf numFmtId="3" fontId="4" fillId="0" borderId="101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0" fontId="3" fillId="0" borderId="15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9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4" fillId="0" borderId="55" xfId="0" applyFont="1" applyBorder="1"/>
    <xf numFmtId="0" fontId="4" fillId="0" borderId="9" xfId="0" applyFont="1" applyBorder="1"/>
    <xf numFmtId="3" fontId="14" fillId="0" borderId="26" xfId="0" applyNumberFormat="1" applyFont="1" applyBorder="1" applyAlignment="1">
      <alignment horizontal="right"/>
    </xf>
    <xf numFmtId="3" fontId="14" fillId="0" borderId="93" xfId="0" applyNumberFormat="1" applyFont="1" applyBorder="1" applyAlignment="1">
      <alignment horizontal="right"/>
    </xf>
    <xf numFmtId="3" fontId="14" fillId="0" borderId="36" xfId="0" applyNumberFormat="1" applyFont="1" applyBorder="1" applyAlignment="1">
      <alignment horizontal="right"/>
    </xf>
    <xf numFmtId="3" fontId="4" fillId="0" borderId="32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7" fillId="0" borderId="0" xfId="0" applyFont="1" applyBorder="1"/>
    <xf numFmtId="3" fontId="3" fillId="0" borderId="32" xfId="0" applyNumberFormat="1" applyFont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4" fillId="0" borderId="102" xfId="0" applyNumberFormat="1" applyFont="1" applyBorder="1" applyAlignment="1">
      <alignment horizontal="right"/>
    </xf>
    <xf numFmtId="3" fontId="4" fillId="0" borderId="103" xfId="0" applyNumberFormat="1" applyFont="1" applyBorder="1" applyAlignment="1">
      <alignment horizontal="right"/>
    </xf>
    <xf numFmtId="0" fontId="4" fillId="0" borderId="104" xfId="0" applyFont="1" applyBorder="1"/>
    <xf numFmtId="0" fontId="4" fillId="0" borderId="105" xfId="0" applyFont="1" applyBorder="1"/>
    <xf numFmtId="3" fontId="7" fillId="0" borderId="38" xfId="0" applyNumberFormat="1" applyFont="1" applyBorder="1"/>
    <xf numFmtId="3" fontId="3" fillId="0" borderId="104" xfId="0" applyNumberFormat="1" applyFont="1" applyBorder="1"/>
    <xf numFmtId="0" fontId="3" fillId="0" borderId="45" xfId="0" applyFont="1" applyBorder="1"/>
    <xf numFmtId="3" fontId="4" fillId="0" borderId="43" xfId="0" applyNumberFormat="1" applyFont="1" applyBorder="1"/>
    <xf numFmtId="0" fontId="3" fillId="0" borderId="17" xfId="0" applyFont="1" applyBorder="1" applyAlignment="1">
      <alignment horizontal="left"/>
    </xf>
    <xf numFmtId="1" fontId="3" fillId="0" borderId="41" xfId="0" applyNumberFormat="1" applyFont="1" applyBorder="1"/>
    <xf numFmtId="0" fontId="4" fillId="0" borderId="0" xfId="0" applyFont="1" applyAlignment="1">
      <alignment horizontal="center"/>
    </xf>
    <xf numFmtId="3" fontId="3" fillId="0" borderId="0" xfId="0" applyNumberFormat="1" applyFont="1" applyBorder="1"/>
    <xf numFmtId="0" fontId="4" fillId="0" borderId="40" xfId="0" applyFont="1" applyBorder="1" applyAlignment="1">
      <alignment wrapText="1"/>
    </xf>
    <xf numFmtId="0" fontId="4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68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9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8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top" wrapText="1"/>
    </xf>
    <xf numFmtId="3" fontId="3" fillId="0" borderId="42" xfId="0" applyNumberFormat="1" applyFont="1" applyBorder="1" applyAlignment="1">
      <alignment horizontal="center" vertical="top" wrapText="1"/>
    </xf>
    <xf numFmtId="3" fontId="3" fillId="0" borderId="33" xfId="0" applyNumberFormat="1" applyFont="1" applyBorder="1" applyAlignment="1">
      <alignment horizontal="center" vertical="top" wrapText="1"/>
    </xf>
    <xf numFmtId="3" fontId="3" fillId="0" borderId="96" xfId="0" applyNumberFormat="1" applyFont="1" applyBorder="1" applyAlignment="1">
      <alignment horizontal="center" vertical="top" wrapText="1"/>
    </xf>
    <xf numFmtId="3" fontId="3" fillId="0" borderId="34" xfId="0" applyNumberFormat="1" applyFont="1" applyBorder="1" applyAlignment="1">
      <alignment horizontal="center" vertical="top" wrapText="1"/>
    </xf>
    <xf numFmtId="3" fontId="3" fillId="0" borderId="55" xfId="0" applyNumberFormat="1" applyFont="1" applyBorder="1" applyAlignment="1">
      <alignment horizontal="center"/>
    </xf>
    <xf numFmtId="0" fontId="3" fillId="0" borderId="54" xfId="0" applyFont="1" applyBorder="1" applyAlignment="1">
      <alignment horizontal="center" wrapText="1"/>
    </xf>
    <xf numFmtId="0" fontId="4" fillId="0" borderId="55" xfId="0" applyFont="1" applyBorder="1"/>
    <xf numFmtId="0" fontId="4" fillId="0" borderId="9" xfId="0" applyFont="1" applyBorder="1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center"/>
    </xf>
    <xf numFmtId="0" fontId="4" fillId="0" borderId="0" xfId="2" applyFont="1" applyAlignment="1">
      <alignment horizontal="left" vertical="center" wrapText="1"/>
    </xf>
  </cellXfs>
  <cellStyles count="3">
    <cellStyle name="Normál" xfId="0" builtinId="0"/>
    <cellStyle name="Normál 2" xfId="2" xr:uid="{00000000-0005-0000-0000-000001000000}"/>
    <cellStyle name="Százalék" xfId="1" builtinId="5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opLeftCell="A19" workbookViewId="0">
      <selection activeCell="J63" sqref="J63"/>
    </sheetView>
  </sheetViews>
  <sheetFormatPr defaultRowHeight="15.75" x14ac:dyDescent="0.25"/>
  <cols>
    <col min="1" max="1" width="8.140625" style="12" customWidth="1"/>
    <col min="2" max="2" width="28.5703125" style="12" customWidth="1"/>
    <col min="3" max="3" width="6.85546875" style="12" customWidth="1"/>
    <col min="4" max="4" width="69.140625" style="12" customWidth="1"/>
    <col min="5" max="16384" width="9.140625" style="12"/>
  </cols>
  <sheetData>
    <row r="1" spans="1:4" x14ac:dyDescent="0.25">
      <c r="A1" s="595" t="s">
        <v>0</v>
      </c>
      <c r="B1" s="595"/>
      <c r="C1" s="595"/>
      <c r="D1" s="595"/>
    </row>
    <row r="2" spans="1:4" ht="16.5" thickBot="1" x14ac:dyDescent="0.3"/>
    <row r="3" spans="1:4" x14ac:dyDescent="0.25">
      <c r="A3" s="7" t="s">
        <v>1</v>
      </c>
      <c r="B3" s="7" t="s">
        <v>2</v>
      </c>
      <c r="C3" s="7" t="s">
        <v>3</v>
      </c>
      <c r="D3" s="7" t="s">
        <v>4</v>
      </c>
    </row>
    <row r="4" spans="1:4" ht="16.5" thickBot="1" x14ac:dyDescent="0.3">
      <c r="A4" s="4" t="s">
        <v>5</v>
      </c>
      <c r="B4" s="4"/>
      <c r="C4" s="4" t="s">
        <v>6</v>
      </c>
      <c r="D4" s="4"/>
    </row>
    <row r="5" spans="1:4" ht="15.75" customHeight="1" x14ac:dyDescent="0.25">
      <c r="A5" s="13" t="s">
        <v>7</v>
      </c>
      <c r="B5" s="7" t="s">
        <v>312</v>
      </c>
      <c r="C5" s="393" t="s">
        <v>7</v>
      </c>
      <c r="D5" s="394" t="s">
        <v>347</v>
      </c>
    </row>
    <row r="6" spans="1:4" ht="15.75" customHeight="1" x14ac:dyDescent="0.25">
      <c r="A6" s="1"/>
      <c r="B6" s="1" t="s">
        <v>313</v>
      </c>
      <c r="C6" s="3" t="s">
        <v>10</v>
      </c>
      <c r="D6" s="390" t="s">
        <v>348</v>
      </c>
    </row>
    <row r="7" spans="1:4" ht="15.75" customHeight="1" x14ac:dyDescent="0.25">
      <c r="A7" s="1"/>
      <c r="B7" s="1"/>
      <c r="C7" s="3" t="s">
        <v>11</v>
      </c>
      <c r="D7" s="391" t="s">
        <v>349</v>
      </c>
    </row>
    <row r="8" spans="1:4" ht="15.75" customHeight="1" x14ac:dyDescent="0.25">
      <c r="A8" s="1"/>
      <c r="B8" s="1"/>
      <c r="C8" s="3" t="s">
        <v>12</v>
      </c>
      <c r="D8" s="391" t="s">
        <v>420</v>
      </c>
    </row>
    <row r="9" spans="1:4" ht="15.75" customHeight="1" x14ac:dyDescent="0.25">
      <c r="A9" s="1"/>
      <c r="B9" s="1"/>
      <c r="C9" s="3" t="s">
        <v>13</v>
      </c>
      <c r="D9" s="391" t="s">
        <v>421</v>
      </c>
    </row>
    <row r="10" spans="1:4" ht="15.75" customHeight="1" x14ac:dyDescent="0.25">
      <c r="A10" s="1"/>
      <c r="B10" s="1"/>
      <c r="C10" s="3" t="s">
        <v>14</v>
      </c>
      <c r="D10" s="391" t="s">
        <v>423</v>
      </c>
    </row>
    <row r="11" spans="1:4" ht="15.75" customHeight="1" x14ac:dyDescent="0.25">
      <c r="A11" s="1"/>
      <c r="B11" s="1"/>
      <c r="C11" s="3" t="s">
        <v>15</v>
      </c>
      <c r="D11" s="391" t="s">
        <v>350</v>
      </c>
    </row>
    <row r="12" spans="1:4" ht="15.75" customHeight="1" x14ac:dyDescent="0.25">
      <c r="A12" s="1"/>
      <c r="B12" s="1"/>
      <c r="C12" s="3" t="s">
        <v>16</v>
      </c>
      <c r="D12" s="391" t="s">
        <v>351</v>
      </c>
    </row>
    <row r="13" spans="1:4" ht="15.75" customHeight="1" x14ac:dyDescent="0.25">
      <c r="A13" s="1"/>
      <c r="B13" s="1"/>
      <c r="C13" s="3" t="s">
        <v>17</v>
      </c>
      <c r="D13" s="390" t="s">
        <v>353</v>
      </c>
    </row>
    <row r="14" spans="1:4" ht="15.75" customHeight="1" x14ac:dyDescent="0.25">
      <c r="A14" s="1"/>
      <c r="B14" s="1"/>
      <c r="C14" s="3" t="s">
        <v>18</v>
      </c>
      <c r="D14" s="390" t="s">
        <v>354</v>
      </c>
    </row>
    <row r="15" spans="1:4" ht="15.75" customHeight="1" x14ac:dyDescent="0.25">
      <c r="A15" s="1"/>
      <c r="B15" s="1"/>
      <c r="C15" s="3" t="s">
        <v>19</v>
      </c>
      <c r="D15" s="390" t="s">
        <v>372</v>
      </c>
    </row>
    <row r="16" spans="1:4" ht="15.75" customHeight="1" x14ac:dyDescent="0.25">
      <c r="A16" s="1"/>
      <c r="B16" s="1"/>
      <c r="C16" s="3" t="s">
        <v>20</v>
      </c>
      <c r="D16" s="390" t="s">
        <v>355</v>
      </c>
    </row>
    <row r="17" spans="1:4" ht="15.75" customHeight="1" x14ac:dyDescent="0.25">
      <c r="A17" s="1"/>
      <c r="B17" s="1"/>
      <c r="C17" s="3" t="s">
        <v>21</v>
      </c>
      <c r="D17" s="390" t="s">
        <v>356</v>
      </c>
    </row>
    <row r="18" spans="1:4" ht="15.75" customHeight="1" x14ac:dyDescent="0.25">
      <c r="A18" s="1"/>
      <c r="B18" s="1"/>
      <c r="C18" s="3" t="s">
        <v>22</v>
      </c>
      <c r="D18" s="390" t="s">
        <v>357</v>
      </c>
    </row>
    <row r="19" spans="1:4" ht="15.75" customHeight="1" x14ac:dyDescent="0.25">
      <c r="A19" s="1"/>
      <c r="B19" s="1"/>
      <c r="C19" s="3" t="s">
        <v>23</v>
      </c>
      <c r="D19" s="390" t="s">
        <v>314</v>
      </c>
    </row>
    <row r="20" spans="1:4" ht="15.75" customHeight="1" x14ac:dyDescent="0.25">
      <c r="A20" s="1"/>
      <c r="B20" s="1"/>
      <c r="C20" s="3" t="s">
        <v>24</v>
      </c>
      <c r="D20" s="390" t="s">
        <v>399</v>
      </c>
    </row>
    <row r="21" spans="1:4" ht="15.75" customHeight="1" x14ac:dyDescent="0.25">
      <c r="A21" s="1"/>
      <c r="B21" s="1"/>
      <c r="C21" s="3" t="s">
        <v>25</v>
      </c>
      <c r="D21" s="390" t="s">
        <v>315</v>
      </c>
    </row>
    <row r="22" spans="1:4" ht="15.75" customHeight="1" x14ac:dyDescent="0.25">
      <c r="A22" s="1"/>
      <c r="B22" s="1"/>
      <c r="C22" s="3" t="s">
        <v>26</v>
      </c>
      <c r="D22" s="390" t="s">
        <v>358</v>
      </c>
    </row>
    <row r="23" spans="1:4" ht="15.75" customHeight="1" x14ac:dyDescent="0.25">
      <c r="A23" s="1"/>
      <c r="B23" s="1"/>
      <c r="C23" s="3" t="s">
        <v>27</v>
      </c>
      <c r="D23" s="390" t="s">
        <v>359</v>
      </c>
    </row>
    <row r="24" spans="1:4" ht="15.75" customHeight="1" x14ac:dyDescent="0.25">
      <c r="A24" s="1"/>
      <c r="B24" s="1"/>
      <c r="C24" s="3" t="s">
        <v>28</v>
      </c>
      <c r="D24" s="390" t="s">
        <v>360</v>
      </c>
    </row>
    <row r="25" spans="1:4" ht="16.5" customHeight="1" x14ac:dyDescent="0.25">
      <c r="A25" s="1"/>
      <c r="B25" s="1"/>
      <c r="C25" s="3" t="s">
        <v>29</v>
      </c>
      <c r="D25" s="390" t="s">
        <v>361</v>
      </c>
    </row>
    <row r="26" spans="1:4" ht="16.5" customHeight="1" x14ac:dyDescent="0.25">
      <c r="A26" s="1"/>
      <c r="B26" s="1"/>
      <c r="C26" s="3" t="s">
        <v>30</v>
      </c>
      <c r="D26" s="390" t="s">
        <v>280</v>
      </c>
    </row>
    <row r="27" spans="1:4" ht="16.5" customHeight="1" x14ac:dyDescent="0.25">
      <c r="A27" s="1"/>
      <c r="B27" s="1"/>
      <c r="C27" s="3" t="s">
        <v>31</v>
      </c>
      <c r="D27" s="390" t="s">
        <v>279</v>
      </c>
    </row>
    <row r="28" spans="1:4" ht="16.5" customHeight="1" x14ac:dyDescent="0.25">
      <c r="A28" s="1"/>
      <c r="B28" s="1"/>
      <c r="C28" s="3" t="s">
        <v>32</v>
      </c>
      <c r="D28" s="390" t="s">
        <v>419</v>
      </c>
    </row>
    <row r="29" spans="1:4" ht="16.5" customHeight="1" x14ac:dyDescent="0.25">
      <c r="A29" s="1"/>
      <c r="B29" s="1"/>
      <c r="C29" s="3" t="s">
        <v>33</v>
      </c>
      <c r="D29" s="390" t="s">
        <v>422</v>
      </c>
    </row>
    <row r="30" spans="1:4" ht="16.5" customHeight="1" x14ac:dyDescent="0.25">
      <c r="A30" s="1"/>
      <c r="B30" s="1"/>
      <c r="C30" s="3" t="s">
        <v>34</v>
      </c>
      <c r="D30" s="391" t="s">
        <v>449</v>
      </c>
    </row>
    <row r="31" spans="1:4" ht="16.5" customHeight="1" x14ac:dyDescent="0.25">
      <c r="A31" s="1"/>
      <c r="B31" s="1"/>
      <c r="C31" s="3" t="s">
        <v>36</v>
      </c>
      <c r="D31" s="391" t="s">
        <v>448</v>
      </c>
    </row>
    <row r="32" spans="1:4" ht="16.5" customHeight="1" x14ac:dyDescent="0.25">
      <c r="A32" s="1"/>
      <c r="B32" s="1"/>
      <c r="C32" s="3" t="s">
        <v>38</v>
      </c>
      <c r="D32" s="391" t="s">
        <v>290</v>
      </c>
    </row>
    <row r="33" spans="1:6" ht="16.5" customHeight="1" x14ac:dyDescent="0.25">
      <c r="A33" s="1"/>
      <c r="B33" s="1"/>
      <c r="C33" s="3" t="s">
        <v>41</v>
      </c>
      <c r="D33" s="391" t="s">
        <v>378</v>
      </c>
    </row>
    <row r="34" spans="1:6" ht="30.75" customHeight="1" x14ac:dyDescent="0.25">
      <c r="A34" s="1"/>
      <c r="B34" s="1"/>
      <c r="C34" s="3" t="s">
        <v>43</v>
      </c>
      <c r="D34" s="419" t="s">
        <v>362</v>
      </c>
    </row>
    <row r="35" spans="1:6" ht="17.25" customHeight="1" x14ac:dyDescent="0.25">
      <c r="A35" s="1"/>
      <c r="B35" s="1"/>
      <c r="C35" s="3" t="s">
        <v>219</v>
      </c>
      <c r="D35" s="530" t="s">
        <v>381</v>
      </c>
    </row>
    <row r="36" spans="1:6" ht="18.75" customHeight="1" x14ac:dyDescent="0.25">
      <c r="A36" s="1"/>
      <c r="B36" s="1"/>
      <c r="C36" s="3" t="s">
        <v>282</v>
      </c>
      <c r="D36" s="530" t="s">
        <v>42</v>
      </c>
    </row>
    <row r="37" spans="1:6" ht="19.5" customHeight="1" x14ac:dyDescent="0.25">
      <c r="A37" s="1"/>
      <c r="B37" s="1"/>
      <c r="C37" s="3" t="s">
        <v>528</v>
      </c>
      <c r="D37" s="530" t="s">
        <v>531</v>
      </c>
    </row>
    <row r="38" spans="1:6" ht="16.5" customHeight="1" x14ac:dyDescent="0.25">
      <c r="A38" s="1"/>
      <c r="B38" s="1"/>
      <c r="C38" s="3" t="s">
        <v>530</v>
      </c>
      <c r="D38" s="3" t="s">
        <v>532</v>
      </c>
    </row>
    <row r="39" spans="1:6" ht="16.5" customHeight="1" thickBot="1" x14ac:dyDescent="0.3">
      <c r="A39" s="4"/>
      <c r="B39" s="4"/>
      <c r="C39" s="4" t="s">
        <v>574</v>
      </c>
      <c r="D39" s="4" t="s">
        <v>575</v>
      </c>
    </row>
    <row r="40" spans="1:6" ht="33.75" customHeight="1" x14ac:dyDescent="0.25">
      <c r="A40" s="126" t="s">
        <v>10</v>
      </c>
      <c r="B40" s="1" t="s">
        <v>8</v>
      </c>
      <c r="C40" s="393" t="s">
        <v>43</v>
      </c>
      <c r="D40" s="418" t="s">
        <v>362</v>
      </c>
    </row>
    <row r="41" spans="1:6" ht="18.75" customHeight="1" x14ac:dyDescent="0.25">
      <c r="A41" s="126"/>
      <c r="B41" s="1" t="s">
        <v>9</v>
      </c>
      <c r="C41" s="3" t="s">
        <v>455</v>
      </c>
      <c r="D41" s="392" t="s">
        <v>456</v>
      </c>
    </row>
    <row r="42" spans="1:6" ht="32.25" customHeight="1" x14ac:dyDescent="0.25">
      <c r="A42" s="126"/>
      <c r="B42" s="1"/>
      <c r="C42" s="1" t="s">
        <v>220</v>
      </c>
      <c r="D42" s="392" t="s">
        <v>363</v>
      </c>
    </row>
    <row r="43" spans="1:6" ht="18.75" customHeight="1" thickBot="1" x14ac:dyDescent="0.3">
      <c r="A43" s="4"/>
      <c r="B43" s="4"/>
      <c r="C43" s="9" t="s">
        <v>528</v>
      </c>
      <c r="D43" s="420" t="s">
        <v>531</v>
      </c>
    </row>
    <row r="44" spans="1:6" ht="15.75" customHeight="1" x14ac:dyDescent="0.25">
      <c r="A44" s="13" t="s">
        <v>11</v>
      </c>
      <c r="B44" s="7" t="s">
        <v>35</v>
      </c>
      <c r="C44" s="2" t="s">
        <v>221</v>
      </c>
      <c r="D44" s="7" t="s">
        <v>367</v>
      </c>
    </row>
    <row r="45" spans="1:6" ht="15.75" customHeight="1" x14ac:dyDescent="0.25">
      <c r="A45" s="1"/>
      <c r="B45" s="1" t="s">
        <v>37</v>
      </c>
      <c r="C45" s="3" t="s">
        <v>281</v>
      </c>
      <c r="D45" s="3" t="s">
        <v>39</v>
      </c>
      <c r="F45" s="12" t="s">
        <v>276</v>
      </c>
    </row>
    <row r="46" spans="1:6" ht="15.75" customHeight="1" x14ac:dyDescent="0.25">
      <c r="A46" s="1"/>
      <c r="B46" s="1" t="s">
        <v>40</v>
      </c>
      <c r="C46" s="3" t="s">
        <v>282</v>
      </c>
      <c r="D46" s="3" t="s">
        <v>42</v>
      </c>
    </row>
    <row r="47" spans="1:6" ht="15.75" customHeight="1" x14ac:dyDescent="0.25">
      <c r="A47" s="1"/>
      <c r="B47" s="1"/>
      <c r="C47" s="3" t="s">
        <v>283</v>
      </c>
      <c r="D47" s="3" t="s">
        <v>424</v>
      </c>
    </row>
    <row r="48" spans="1:6" x14ac:dyDescent="0.25">
      <c r="A48" s="1"/>
      <c r="B48" s="1"/>
      <c r="C48" s="3" t="s">
        <v>284</v>
      </c>
      <c r="D48" s="3" t="s">
        <v>425</v>
      </c>
    </row>
    <row r="49" spans="1:4" x14ac:dyDescent="0.25">
      <c r="A49" s="1"/>
      <c r="B49" s="1"/>
      <c r="C49" s="3" t="s">
        <v>285</v>
      </c>
      <c r="D49" s="3" t="s">
        <v>352</v>
      </c>
    </row>
    <row r="50" spans="1:4" x14ac:dyDescent="0.25">
      <c r="A50" s="1"/>
      <c r="B50" s="1"/>
      <c r="C50" s="3" t="s">
        <v>25</v>
      </c>
      <c r="D50" s="3" t="s">
        <v>315</v>
      </c>
    </row>
    <row r="51" spans="1:4" ht="18.75" customHeight="1" thickBot="1" x14ac:dyDescent="0.3">
      <c r="A51" s="1"/>
      <c r="B51" s="1"/>
      <c r="C51" s="4" t="s">
        <v>528</v>
      </c>
      <c r="D51" s="390" t="s">
        <v>531</v>
      </c>
    </row>
    <row r="52" spans="1:4" x14ac:dyDescent="0.25">
      <c r="A52" s="13" t="s">
        <v>12</v>
      </c>
      <c r="B52" s="395" t="s">
        <v>535</v>
      </c>
      <c r="C52" s="2" t="s">
        <v>286</v>
      </c>
      <c r="D52" s="421" t="s">
        <v>364</v>
      </c>
    </row>
    <row r="53" spans="1:4" x14ac:dyDescent="0.25">
      <c r="A53" s="1"/>
      <c r="B53" s="1" t="s">
        <v>536</v>
      </c>
      <c r="C53" s="3" t="s">
        <v>287</v>
      </c>
      <c r="D53" s="392" t="s">
        <v>365</v>
      </c>
    </row>
    <row r="54" spans="1:4" ht="31.5" x14ac:dyDescent="0.25">
      <c r="A54" s="1"/>
      <c r="B54" s="1"/>
      <c r="C54" s="528" t="s">
        <v>288</v>
      </c>
      <c r="D54" s="529" t="s">
        <v>366</v>
      </c>
    </row>
    <row r="55" spans="1:4" ht="18.75" customHeight="1" thickBot="1" x14ac:dyDescent="0.3">
      <c r="A55" s="4"/>
      <c r="B55" s="4"/>
      <c r="C55" s="9" t="s">
        <v>528</v>
      </c>
      <c r="D55" s="396" t="s">
        <v>531</v>
      </c>
    </row>
  </sheetData>
  <mergeCells count="1">
    <mergeCell ref="A1:D1"/>
  </mergeCells>
  <phoneticPr fontId="2" type="noConversion"/>
  <printOptions horizontalCentered="1"/>
  <pageMargins left="0.39370078740157483" right="0.39370078740157483" top="0.59055118110236227" bottom="0.19685039370078741" header="0.31496062992125984" footer="0.31496062992125984"/>
  <pageSetup paperSize="9" scale="80" orientation="portrait" horizontalDpi="300" verticalDpi="300" r:id="rId1"/>
  <headerFooter alignWithMargins="0">
    <oddHeader xml:space="preserve">&amp;R1. melléklet a 3/2020. (II.14.)önkormányzati rendelethez
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D29"/>
  <sheetViews>
    <sheetView workbookViewId="0">
      <selection activeCell="J63" sqref="J63"/>
    </sheetView>
  </sheetViews>
  <sheetFormatPr defaultRowHeight="12.75" x14ac:dyDescent="0.2"/>
  <cols>
    <col min="2" max="2" width="40.85546875" customWidth="1"/>
    <col min="3" max="3" width="13.5703125" customWidth="1"/>
    <col min="4" max="4" width="12.85546875" customWidth="1"/>
  </cols>
  <sheetData>
    <row r="3" spans="1:4" ht="15.75" x14ac:dyDescent="0.25">
      <c r="A3" s="600" t="s">
        <v>400</v>
      </c>
      <c r="B3" s="600"/>
      <c r="C3" s="600"/>
      <c r="D3" s="600"/>
    </row>
    <row r="4" spans="1:4" ht="13.5" thickBot="1" x14ac:dyDescent="0.25">
      <c r="D4" s="430" t="s">
        <v>275</v>
      </c>
    </row>
    <row r="5" spans="1:4" ht="15.75" x14ac:dyDescent="0.25">
      <c r="A5" s="7"/>
      <c r="B5" s="296"/>
      <c r="C5" s="13" t="s">
        <v>404</v>
      </c>
      <c r="D5" s="13" t="s">
        <v>405</v>
      </c>
    </row>
    <row r="6" spans="1:4" ht="15.75" x14ac:dyDescent="0.25">
      <c r="A6" s="126" t="s">
        <v>45</v>
      </c>
      <c r="B6" s="5" t="s">
        <v>46</v>
      </c>
      <c r="C6" s="126" t="s">
        <v>115</v>
      </c>
      <c r="D6" s="126" t="s">
        <v>115</v>
      </c>
    </row>
    <row r="7" spans="1:4" ht="16.5" thickBot="1" x14ac:dyDescent="0.3">
      <c r="A7" s="4"/>
      <c r="B7" s="10"/>
      <c r="C7" s="4"/>
      <c r="D7" s="4"/>
    </row>
    <row r="8" spans="1:4" ht="16.5" thickBot="1" x14ac:dyDescent="0.3">
      <c r="A8" s="128">
        <v>1</v>
      </c>
      <c r="B8" s="128">
        <v>2</v>
      </c>
      <c r="C8" s="128">
        <v>3</v>
      </c>
      <c r="D8" s="128">
        <v>4</v>
      </c>
    </row>
    <row r="9" spans="1:4" ht="15.75" x14ac:dyDescent="0.25">
      <c r="A9" s="127"/>
      <c r="B9" s="1"/>
      <c r="C9" s="1"/>
      <c r="D9" s="1"/>
    </row>
    <row r="10" spans="1:4" ht="15.75" x14ac:dyDescent="0.25">
      <c r="A10" s="126" t="s">
        <v>7</v>
      </c>
      <c r="B10" s="134" t="s">
        <v>94</v>
      </c>
      <c r="C10" s="139">
        <v>1000</v>
      </c>
      <c r="D10" s="139">
        <v>0</v>
      </c>
    </row>
    <row r="11" spans="1:4" ht="15.75" x14ac:dyDescent="0.25">
      <c r="A11" s="132"/>
      <c r="B11" s="133"/>
      <c r="C11" s="130"/>
      <c r="D11" s="130"/>
    </row>
    <row r="12" spans="1:4" ht="15.75" x14ac:dyDescent="0.25">
      <c r="A12" s="126"/>
      <c r="B12" s="133"/>
      <c r="C12" s="339"/>
      <c r="D12" s="339"/>
    </row>
    <row r="13" spans="1:4" ht="15.75" x14ac:dyDescent="0.25">
      <c r="A13" s="126" t="s">
        <v>10</v>
      </c>
      <c r="B13" s="133" t="s">
        <v>368</v>
      </c>
      <c r="C13" s="339">
        <v>2000</v>
      </c>
      <c r="D13" s="339">
        <v>0</v>
      </c>
    </row>
    <row r="14" spans="1:4" ht="15.75" x14ac:dyDescent="0.25">
      <c r="A14" s="126"/>
      <c r="B14" s="133"/>
      <c r="C14" s="339"/>
      <c r="D14" s="339"/>
    </row>
    <row r="15" spans="1:4" ht="31.5" x14ac:dyDescent="0.25">
      <c r="A15" s="126" t="s">
        <v>11</v>
      </c>
      <c r="B15" s="429" t="s">
        <v>401</v>
      </c>
      <c r="C15" s="339">
        <f>450+160</f>
        <v>610</v>
      </c>
      <c r="D15" s="339">
        <v>0</v>
      </c>
    </row>
    <row r="16" spans="1:4" ht="15.75" x14ac:dyDescent="0.25">
      <c r="A16" s="126"/>
      <c r="B16" s="133"/>
      <c r="C16" s="339"/>
      <c r="D16" s="339"/>
    </row>
    <row r="17" spans="1:4" ht="15.75" x14ac:dyDescent="0.25">
      <c r="A17" s="126" t="s">
        <v>12</v>
      </c>
      <c r="B17" s="133" t="s">
        <v>431</v>
      </c>
      <c r="C17" s="339">
        <v>2000</v>
      </c>
      <c r="D17" s="339">
        <v>0</v>
      </c>
    </row>
    <row r="18" spans="1:4" ht="15.75" x14ac:dyDescent="0.25">
      <c r="A18" s="126"/>
      <c r="B18" s="133"/>
      <c r="C18" s="339"/>
      <c r="D18" s="339"/>
    </row>
    <row r="19" spans="1:4" ht="15.75" x14ac:dyDescent="0.25">
      <c r="A19" s="126" t="s">
        <v>13</v>
      </c>
      <c r="B19" s="133" t="s">
        <v>424</v>
      </c>
      <c r="C19" s="339">
        <v>10258</v>
      </c>
      <c r="D19" s="339">
        <v>4370</v>
      </c>
    </row>
    <row r="20" spans="1:4" ht="15.75" x14ac:dyDescent="0.25">
      <c r="A20" s="126"/>
      <c r="B20" s="133"/>
      <c r="C20" s="339"/>
      <c r="D20" s="339"/>
    </row>
    <row r="21" spans="1:4" ht="15.75" x14ac:dyDescent="0.25">
      <c r="A21" s="126" t="s">
        <v>14</v>
      </c>
      <c r="B21" s="133" t="s">
        <v>402</v>
      </c>
      <c r="C21" s="339">
        <v>2490</v>
      </c>
      <c r="D21" s="339">
        <v>127</v>
      </c>
    </row>
    <row r="22" spans="1:4" ht="15.75" x14ac:dyDescent="0.25">
      <c r="A22" s="126"/>
      <c r="B22" s="133"/>
      <c r="C22" s="339"/>
      <c r="D22" s="339"/>
    </row>
    <row r="23" spans="1:4" ht="15.75" x14ac:dyDescent="0.25">
      <c r="A23" s="126" t="s">
        <v>15</v>
      </c>
      <c r="B23" s="133" t="s">
        <v>403</v>
      </c>
      <c r="C23" s="339">
        <v>2712</v>
      </c>
      <c r="D23" s="339">
        <v>2000</v>
      </c>
    </row>
    <row r="24" spans="1:4" ht="15.75" x14ac:dyDescent="0.25">
      <c r="A24" s="126"/>
      <c r="B24" s="133"/>
      <c r="C24" s="339"/>
      <c r="D24" s="339"/>
    </row>
    <row r="25" spans="1:4" ht="15.75" x14ac:dyDescent="0.25">
      <c r="A25" s="126" t="s">
        <v>16</v>
      </c>
      <c r="B25" s="133" t="s">
        <v>460</v>
      </c>
      <c r="C25" s="339">
        <v>191</v>
      </c>
      <c r="D25" s="339">
        <v>1400</v>
      </c>
    </row>
    <row r="26" spans="1:4" ht="16.5" thickBot="1" x14ac:dyDescent="0.3">
      <c r="A26" s="259"/>
      <c r="B26" s="1"/>
      <c r="C26" s="131"/>
      <c r="D26" s="131"/>
    </row>
    <row r="27" spans="1:4" ht="15.75" x14ac:dyDescent="0.25">
      <c r="A27" s="7"/>
      <c r="B27" s="7"/>
      <c r="C27" s="137"/>
      <c r="D27" s="137"/>
    </row>
    <row r="28" spans="1:4" ht="15.75" x14ac:dyDescent="0.25">
      <c r="A28" s="129"/>
      <c r="B28" s="126" t="s">
        <v>48</v>
      </c>
      <c r="C28" s="139">
        <f>SUM(C10:C25)</f>
        <v>21261</v>
      </c>
      <c r="D28" s="139">
        <f>SUM(D10:D25)</f>
        <v>7897</v>
      </c>
    </row>
    <row r="29" spans="1:4" ht="16.5" thickBot="1" x14ac:dyDescent="0.3">
      <c r="A29" s="426"/>
      <c r="B29" s="427"/>
      <c r="C29" s="428"/>
      <c r="D29" s="428"/>
    </row>
  </sheetData>
  <mergeCells count="1"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&amp;R4/c. melléklet  a 3/2020. (II.14.)
 önkormányzati rendelethez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0"/>
  <sheetViews>
    <sheetView workbookViewId="0">
      <selection activeCell="J63" sqref="J63"/>
    </sheetView>
  </sheetViews>
  <sheetFormatPr defaultRowHeight="12.75" x14ac:dyDescent="0.2"/>
  <cols>
    <col min="2" max="2" width="41.85546875" customWidth="1"/>
    <col min="3" max="3" width="13.28515625" customWidth="1"/>
    <col min="4" max="4" width="13.85546875" customWidth="1"/>
  </cols>
  <sheetData>
    <row r="1" spans="1:4" ht="16.5" customHeight="1" x14ac:dyDescent="0.2"/>
    <row r="2" spans="1:4" ht="16.5" customHeight="1" x14ac:dyDescent="0.2"/>
    <row r="3" spans="1:4" ht="15.75" x14ac:dyDescent="0.25">
      <c r="A3" s="600" t="s">
        <v>406</v>
      </c>
      <c r="B3" s="600"/>
      <c r="C3" s="600"/>
      <c r="D3" s="600"/>
    </row>
    <row r="4" spans="1:4" ht="23.25" customHeight="1" thickBot="1" x14ac:dyDescent="0.25">
      <c r="D4" s="430" t="s">
        <v>275</v>
      </c>
    </row>
    <row r="5" spans="1:4" ht="15.75" x14ac:dyDescent="0.25">
      <c r="A5" s="7"/>
      <c r="B5" s="296"/>
      <c r="C5" s="13" t="s">
        <v>404</v>
      </c>
      <c r="D5" s="13" t="s">
        <v>405</v>
      </c>
    </row>
    <row r="6" spans="1:4" ht="15.75" x14ac:dyDescent="0.25">
      <c r="A6" s="126" t="s">
        <v>45</v>
      </c>
      <c r="B6" s="5" t="s">
        <v>46</v>
      </c>
      <c r="C6" s="126" t="s">
        <v>115</v>
      </c>
      <c r="D6" s="126" t="s">
        <v>115</v>
      </c>
    </row>
    <row r="7" spans="1:4" ht="16.5" thickBot="1" x14ac:dyDescent="0.3">
      <c r="A7" s="4"/>
      <c r="B7" s="10"/>
      <c r="C7" s="4"/>
      <c r="D7" s="4"/>
    </row>
    <row r="8" spans="1:4" ht="16.5" thickBot="1" x14ac:dyDescent="0.3">
      <c r="A8" s="128">
        <v>1</v>
      </c>
      <c r="B8" s="128">
        <v>2</v>
      </c>
      <c r="C8" s="128">
        <v>3</v>
      </c>
      <c r="D8" s="128">
        <v>4</v>
      </c>
    </row>
    <row r="9" spans="1:4" ht="15.75" x14ac:dyDescent="0.25">
      <c r="A9" s="126" t="s">
        <v>7</v>
      </c>
      <c r="B9" s="134" t="s">
        <v>411</v>
      </c>
      <c r="C9" s="1"/>
      <c r="D9" s="1"/>
    </row>
    <row r="10" spans="1:4" ht="15.75" x14ac:dyDescent="0.25">
      <c r="A10" s="126"/>
      <c r="B10" s="131" t="s">
        <v>407</v>
      </c>
      <c r="C10" s="139">
        <v>0</v>
      </c>
      <c r="D10" s="139">
        <f>+'2. sz. m.'!F10+8000</f>
        <v>43000</v>
      </c>
    </row>
    <row r="11" spans="1:4" ht="15.75" x14ac:dyDescent="0.25">
      <c r="A11" s="132"/>
      <c r="B11" s="131" t="s">
        <v>408</v>
      </c>
      <c r="C11" s="339">
        <v>0</v>
      </c>
      <c r="D11" s="339">
        <f>+'2. sz. m.'!F11</f>
        <v>4500</v>
      </c>
    </row>
    <row r="12" spans="1:4" ht="15.75" x14ac:dyDescent="0.25">
      <c r="A12" s="126"/>
      <c r="B12" s="131" t="s">
        <v>409</v>
      </c>
      <c r="C12" s="339">
        <v>0</v>
      </c>
      <c r="D12" s="339">
        <f>+'2. sz. m.'!F12</f>
        <v>1000</v>
      </c>
    </row>
    <row r="13" spans="1:4" ht="15.75" x14ac:dyDescent="0.25">
      <c r="A13" s="126"/>
      <c r="B13" s="133"/>
      <c r="C13" s="339"/>
      <c r="D13" s="339"/>
    </row>
    <row r="14" spans="1:4" ht="15.75" x14ac:dyDescent="0.25">
      <c r="A14" s="126" t="s">
        <v>10</v>
      </c>
      <c r="B14" s="133" t="s">
        <v>410</v>
      </c>
      <c r="C14" s="339">
        <v>50710</v>
      </c>
      <c r="D14" s="339">
        <v>50173</v>
      </c>
    </row>
    <row r="15" spans="1:4" ht="15.75" x14ac:dyDescent="0.25">
      <c r="A15" s="126"/>
      <c r="B15" s="133"/>
      <c r="C15" s="339"/>
      <c r="D15" s="339"/>
    </row>
    <row r="16" spans="1:4" ht="18.75" customHeight="1" x14ac:dyDescent="0.25">
      <c r="A16" s="126" t="s">
        <v>11</v>
      </c>
      <c r="B16" s="134" t="s">
        <v>289</v>
      </c>
      <c r="C16" s="339">
        <v>9066</v>
      </c>
      <c r="D16" s="339">
        <v>6000</v>
      </c>
    </row>
    <row r="17" spans="1:4" ht="16.5" thickBot="1" x14ac:dyDescent="0.3">
      <c r="A17" s="126"/>
      <c r="B17" s="133"/>
      <c r="C17" s="339"/>
      <c r="D17" s="339"/>
    </row>
    <row r="18" spans="1:4" ht="15.75" x14ac:dyDescent="0.25">
      <c r="A18" s="7"/>
      <c r="B18" s="7"/>
      <c r="C18" s="137"/>
      <c r="D18" s="137"/>
    </row>
    <row r="19" spans="1:4" ht="15.75" x14ac:dyDescent="0.25">
      <c r="A19" s="129"/>
      <c r="B19" s="126" t="s">
        <v>48</v>
      </c>
      <c r="C19" s="139">
        <f>SUM(C10:C17)</f>
        <v>59776</v>
      </c>
      <c r="D19" s="139">
        <f>SUM(D10:D17)</f>
        <v>104673</v>
      </c>
    </row>
    <row r="20" spans="1:4" ht="16.5" thickBot="1" x14ac:dyDescent="0.3">
      <c r="A20" s="426"/>
      <c r="B20" s="427"/>
      <c r="C20" s="428"/>
      <c r="D20" s="428"/>
    </row>
  </sheetData>
  <mergeCells count="1">
    <mergeCell ref="A3:D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&amp;R4/d. sz. melléklet a 3/2020.  (II.14.) önkormányzati rendelethez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2"/>
  <sheetViews>
    <sheetView topLeftCell="A7" workbookViewId="0">
      <selection activeCell="J63" sqref="J63"/>
    </sheetView>
  </sheetViews>
  <sheetFormatPr defaultRowHeight="15.75" x14ac:dyDescent="0.25"/>
  <cols>
    <col min="1" max="1" width="43.5703125" style="12" customWidth="1"/>
    <col min="2" max="2" width="14.140625" style="12" customWidth="1"/>
    <col min="3" max="3" width="49.140625" style="12" customWidth="1"/>
    <col min="4" max="4" width="13.42578125" style="12" customWidth="1"/>
    <col min="5" max="5" width="11" style="12" customWidth="1"/>
    <col min="6" max="16384" width="9.140625" style="12"/>
  </cols>
  <sheetData>
    <row r="1" spans="1:4" x14ac:dyDescent="0.25">
      <c r="A1" s="600" t="s">
        <v>592</v>
      </c>
      <c r="B1" s="600"/>
      <c r="C1" s="600"/>
    </row>
    <row r="2" spans="1:4" x14ac:dyDescent="0.25">
      <c r="A2" s="600" t="s">
        <v>201</v>
      </c>
      <c r="B2" s="600"/>
      <c r="C2" s="600"/>
    </row>
    <row r="3" spans="1:4" ht="16.5" thickBot="1" x14ac:dyDescent="0.3">
      <c r="C3" s="27" t="s">
        <v>521</v>
      </c>
    </row>
    <row r="4" spans="1:4" ht="21" customHeight="1" x14ac:dyDescent="0.25">
      <c r="A4" s="611" t="s">
        <v>114</v>
      </c>
      <c r="B4" s="472" t="s">
        <v>593</v>
      </c>
      <c r="C4" s="611" t="s">
        <v>114</v>
      </c>
      <c r="D4" s="28" t="s">
        <v>593</v>
      </c>
    </row>
    <row r="5" spans="1:4" ht="21" customHeight="1" thickBot="1" x14ac:dyDescent="0.3">
      <c r="A5" s="612"/>
      <c r="B5" s="473" t="s">
        <v>115</v>
      </c>
      <c r="C5" s="612"/>
      <c r="D5" s="80" t="s">
        <v>115</v>
      </c>
    </row>
    <row r="6" spans="1:4" ht="21" customHeight="1" x14ac:dyDescent="0.25">
      <c r="A6" s="453" t="s">
        <v>116</v>
      </c>
      <c r="B6" s="588"/>
      <c r="C6" s="453" t="s">
        <v>117</v>
      </c>
    </row>
    <row r="7" spans="1:4" ht="21" customHeight="1" x14ac:dyDescent="0.25">
      <c r="A7" s="81" t="s">
        <v>118</v>
      </c>
      <c r="B7" s="89">
        <f>+'3. sz. m. '!F83</f>
        <v>26992</v>
      </c>
      <c r="C7" s="369" t="s">
        <v>326</v>
      </c>
      <c r="D7" s="45">
        <f>+'4 sz. m. '!G280-'4 sz. m. '!G274-'4 sz. m. '!G277</f>
        <v>502286</v>
      </c>
    </row>
    <row r="8" spans="1:4" ht="21" customHeight="1" x14ac:dyDescent="0.25">
      <c r="A8" s="81" t="s">
        <v>119</v>
      </c>
      <c r="B8" s="45">
        <f>+'3. sz. m. '!F84</f>
        <v>40500</v>
      </c>
      <c r="C8" s="82" t="s">
        <v>120</v>
      </c>
      <c r="D8" s="45">
        <f>+'4 sz. m. '!G435</f>
        <v>57103</v>
      </c>
    </row>
    <row r="9" spans="1:4" ht="21" customHeight="1" x14ac:dyDescent="0.25">
      <c r="A9" s="81" t="s">
        <v>344</v>
      </c>
      <c r="B9" s="45">
        <f>+'3. sz. m. '!F85</f>
        <v>162955</v>
      </c>
      <c r="C9" s="82" t="s">
        <v>121</v>
      </c>
      <c r="D9" s="45">
        <f>+'4 sz. m. '!G347</f>
        <v>55502</v>
      </c>
    </row>
    <row r="10" spans="1:4" ht="21" customHeight="1" x14ac:dyDescent="0.25">
      <c r="A10" s="81" t="s">
        <v>123</v>
      </c>
      <c r="B10" s="45">
        <f>+'3. sz. m. '!F87</f>
        <v>378531</v>
      </c>
      <c r="C10" s="81" t="s">
        <v>387</v>
      </c>
      <c r="D10" s="319">
        <f>+'4 sz. m. '!G485</f>
        <v>49440</v>
      </c>
    </row>
    <row r="11" spans="1:4" ht="21" customHeight="1" x14ac:dyDescent="0.25">
      <c r="A11" s="81" t="s">
        <v>125</v>
      </c>
      <c r="B11" s="45">
        <v>0</v>
      </c>
      <c r="C11" s="82" t="s">
        <v>122</v>
      </c>
      <c r="D11" s="45">
        <f>+'4 sz. m. '!G506</f>
        <v>4100</v>
      </c>
    </row>
    <row r="12" spans="1:4" ht="21" customHeight="1" x14ac:dyDescent="0.25">
      <c r="A12" s="389" t="s">
        <v>346</v>
      </c>
      <c r="B12" s="45">
        <f>+'3. sz. m. '!F86</f>
        <v>3190</v>
      </c>
      <c r="C12" s="82" t="s">
        <v>124</v>
      </c>
      <c r="D12" s="45">
        <f>+'4 sz. m. '!G275</f>
        <v>0</v>
      </c>
    </row>
    <row r="13" spans="1:4" ht="21" customHeight="1" x14ac:dyDescent="0.25">
      <c r="A13" s="81" t="s">
        <v>127</v>
      </c>
      <c r="B13" s="45">
        <f>+'3. sz. m. '!F88</f>
        <v>56263</v>
      </c>
      <c r="C13" s="82" t="s">
        <v>126</v>
      </c>
      <c r="D13" s="45">
        <f>+'4 sz. m. '!G276</f>
        <v>0</v>
      </c>
    </row>
    <row r="14" spans="1:4" ht="21" customHeight="1" thickBot="1" x14ac:dyDescent="0.3">
      <c r="A14" s="6" t="s">
        <v>525</v>
      </c>
      <c r="B14" s="589">
        <f>+'3. sz. m. '!F90</f>
        <v>0</v>
      </c>
      <c r="C14" s="408"/>
      <c r="D14" s="92"/>
    </row>
    <row r="15" spans="1:4" ht="21" customHeight="1" thickBot="1" x14ac:dyDescent="0.3">
      <c r="A15" s="84" t="s">
        <v>128</v>
      </c>
      <c r="B15" s="85">
        <f>SUM(B7:B14)</f>
        <v>668431</v>
      </c>
      <c r="C15" s="411" t="s">
        <v>63</v>
      </c>
      <c r="D15" s="85">
        <f>SUM(D7:D14)</f>
        <v>668431</v>
      </c>
    </row>
    <row r="16" spans="1:4" ht="21" customHeight="1" x14ac:dyDescent="0.25">
      <c r="A16" s="86" t="s">
        <v>129</v>
      </c>
      <c r="B16" s="262"/>
      <c r="C16" s="412" t="s">
        <v>130</v>
      </c>
      <c r="D16" s="413"/>
    </row>
    <row r="17" spans="1:4" ht="21" customHeight="1" x14ac:dyDescent="0.25">
      <c r="A17" s="40" t="s">
        <v>131</v>
      </c>
      <c r="B17" s="484">
        <f>+'3. sz. m. '!F94+'3. sz. m. '!F95</f>
        <v>10466</v>
      </c>
      <c r="C17" s="40" t="s">
        <v>500</v>
      </c>
      <c r="D17" s="414">
        <f>+'4 sz. m. '!G515</f>
        <v>50</v>
      </c>
    </row>
    <row r="18" spans="1:4" ht="21" customHeight="1" x14ac:dyDescent="0.25">
      <c r="A18" s="40" t="s">
        <v>132</v>
      </c>
      <c r="B18" s="484">
        <f>+'3. sz. m. '!F99</f>
        <v>0</v>
      </c>
      <c r="C18" s="40" t="s">
        <v>369</v>
      </c>
      <c r="D18" s="414">
        <f>+'4 sz. m. '!G516+'4 sz. m. '!G525</f>
        <v>10298</v>
      </c>
    </row>
    <row r="19" spans="1:4" ht="21" customHeight="1" x14ac:dyDescent="0.25">
      <c r="A19" s="40" t="s">
        <v>133</v>
      </c>
      <c r="B19" s="484">
        <f>+'3. sz. m. '!F100</f>
        <v>20737</v>
      </c>
      <c r="C19" s="40" t="s">
        <v>447</v>
      </c>
      <c r="D19" s="414">
        <f>+'4 sz. m. '!G517</f>
        <v>380</v>
      </c>
    </row>
    <row r="20" spans="1:4" ht="21" customHeight="1" x14ac:dyDescent="0.25">
      <c r="A20" s="40" t="s">
        <v>134</v>
      </c>
      <c r="B20" s="484">
        <f>+'3. sz. m. '!F103</f>
        <v>0</v>
      </c>
      <c r="C20" s="40" t="s">
        <v>576</v>
      </c>
      <c r="D20" s="414">
        <f>+'4 sz. m. '!G518</f>
        <v>1000</v>
      </c>
    </row>
    <row r="21" spans="1:4" ht="21" customHeight="1" x14ac:dyDescent="0.25">
      <c r="A21" s="40" t="s">
        <v>217</v>
      </c>
      <c r="B21" s="484">
        <f>+'3. sz. m. '!F96</f>
        <v>25529</v>
      </c>
      <c r="C21" s="40" t="s">
        <v>533</v>
      </c>
      <c r="D21" s="414">
        <f>+'4 sz. m. '!G519</f>
        <v>1000</v>
      </c>
    </row>
    <row r="22" spans="1:4" ht="21" customHeight="1" x14ac:dyDescent="0.25">
      <c r="A22" s="40"/>
      <c r="B22" s="484"/>
      <c r="C22" s="561" t="s">
        <v>537</v>
      </c>
      <c r="D22" s="414">
        <f>+'4 sz. m. '!G520</f>
        <v>8220</v>
      </c>
    </row>
    <row r="23" spans="1:4" ht="21" customHeight="1" x14ac:dyDescent="0.25">
      <c r="A23" s="40"/>
      <c r="B23" s="484"/>
      <c r="C23" s="561" t="s">
        <v>582</v>
      </c>
      <c r="D23" s="414">
        <f>+'4 sz. m. '!G526</f>
        <v>15200</v>
      </c>
    </row>
    <row r="24" spans="1:4" ht="21" customHeight="1" x14ac:dyDescent="0.25">
      <c r="A24" s="40"/>
      <c r="B24" s="484"/>
      <c r="C24" s="40" t="s">
        <v>604</v>
      </c>
      <c r="D24" s="414">
        <f>+'4 sz. m. '!G527</f>
        <v>3740</v>
      </c>
    </row>
    <row r="25" spans="1:4" ht="21" customHeight="1" x14ac:dyDescent="0.25">
      <c r="A25" s="40"/>
      <c r="B25" s="484"/>
      <c r="C25" s="40" t="s">
        <v>429</v>
      </c>
      <c r="D25" s="414">
        <f>+'4 sz. m. '!G528</f>
        <v>1233</v>
      </c>
    </row>
    <row r="26" spans="1:4" ht="21" customHeight="1" x14ac:dyDescent="0.25">
      <c r="A26" s="40"/>
      <c r="B26" s="484"/>
      <c r="C26" s="561" t="s">
        <v>606</v>
      </c>
      <c r="D26" s="414">
        <f>+'4 sz. m. '!G529</f>
        <v>6669</v>
      </c>
    </row>
    <row r="27" spans="1:4" ht="21" customHeight="1" x14ac:dyDescent="0.25">
      <c r="A27" s="40"/>
      <c r="B27" s="484"/>
      <c r="C27" s="561" t="s">
        <v>583</v>
      </c>
      <c r="D27" s="414">
        <f>+'4 sz. m. '!G530</f>
        <v>3937</v>
      </c>
    </row>
    <row r="28" spans="1:4" ht="21" customHeight="1" x14ac:dyDescent="0.25">
      <c r="A28" s="40"/>
      <c r="B28" s="484"/>
      <c r="C28" s="561" t="s">
        <v>605</v>
      </c>
      <c r="D28" s="414">
        <f>+'4 sz. m. '!G531</f>
        <v>4105</v>
      </c>
    </row>
    <row r="29" spans="1:4" ht="21" customHeight="1" thickBot="1" x14ac:dyDescent="0.3">
      <c r="A29" s="46"/>
      <c r="B29" s="181"/>
      <c r="C29" s="46" t="s">
        <v>607</v>
      </c>
      <c r="D29" s="414">
        <f>+'4 sz. m. '!G532</f>
        <v>900</v>
      </c>
    </row>
    <row r="30" spans="1:4" ht="21" customHeight="1" thickBot="1" x14ac:dyDescent="0.3">
      <c r="A30" s="93" t="s">
        <v>63</v>
      </c>
      <c r="B30" s="586">
        <f>SUM(B17:B28)</f>
        <v>56732</v>
      </c>
      <c r="C30" s="411" t="s">
        <v>63</v>
      </c>
      <c r="D30" s="85">
        <f>SUM(D17:D29)</f>
        <v>56732</v>
      </c>
    </row>
    <row r="31" spans="1:4" ht="21" customHeight="1" thickBot="1" x14ac:dyDescent="0.3">
      <c r="A31" s="295" t="s">
        <v>135</v>
      </c>
      <c r="B31" s="587">
        <f>SUM(B15+B30)</f>
        <v>725163</v>
      </c>
      <c r="C31" s="475" t="s">
        <v>136</v>
      </c>
      <c r="D31" s="95">
        <f>SUM(D15+D30)</f>
        <v>725163</v>
      </c>
    </row>
    <row r="32" spans="1:4" x14ac:dyDescent="0.25">
      <c r="A32" s="26"/>
      <c r="B32" s="79"/>
      <c r="C32" s="14"/>
    </row>
  </sheetData>
  <mergeCells count="4">
    <mergeCell ref="A4:A5"/>
    <mergeCell ref="C4:C5"/>
    <mergeCell ref="A1:C1"/>
    <mergeCell ref="A2:C2"/>
  </mergeCells>
  <phoneticPr fontId="2" type="noConversion"/>
  <printOptions horizontalCentered="1"/>
  <pageMargins left="0.19685039370078741" right="0.19685039370078741" top="0.35433070866141736" bottom="0.35433070866141736" header="0.11811023622047245" footer="0.11811023622047245"/>
  <pageSetup paperSize="9" scale="70" orientation="portrait" horizontalDpi="300" verticalDpi="300" r:id="rId1"/>
  <headerFooter alignWithMargins="0">
    <oddHeader>&amp;R5.melléklet a 3/2020. (II.14.)
önkormányzati rendelethez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F43"/>
  <sheetViews>
    <sheetView topLeftCell="A10" workbookViewId="0">
      <selection activeCell="J63" sqref="J63"/>
    </sheetView>
  </sheetViews>
  <sheetFormatPr defaultRowHeight="15.75" x14ac:dyDescent="0.25"/>
  <cols>
    <col min="1" max="1" width="72.28515625" style="12" customWidth="1"/>
    <col min="2" max="2" width="7.140625" style="12" customWidth="1"/>
    <col min="3" max="3" width="9.85546875" style="12" customWidth="1"/>
    <col min="4" max="6" width="8.7109375" style="12" customWidth="1"/>
    <col min="7" max="16384" width="9.140625" style="12"/>
  </cols>
  <sheetData>
    <row r="2" spans="1:6" x14ac:dyDescent="0.25">
      <c r="A2" s="596" t="s">
        <v>278</v>
      </c>
      <c r="B2" s="596"/>
      <c r="C2" s="596"/>
      <c r="D2" s="596"/>
      <c r="E2" s="596"/>
      <c r="F2" s="596"/>
    </row>
    <row r="3" spans="1:6" x14ac:dyDescent="0.25">
      <c r="A3" s="596" t="s">
        <v>594</v>
      </c>
      <c r="B3" s="596"/>
      <c r="C3" s="596"/>
      <c r="D3" s="596"/>
      <c r="E3" s="596"/>
      <c r="F3" s="596"/>
    </row>
    <row r="4" spans="1:6" ht="16.5" thickBot="1" x14ac:dyDescent="0.3">
      <c r="A4" s="14"/>
      <c r="B4" s="14"/>
      <c r="C4" s="14"/>
      <c r="D4" s="14"/>
      <c r="E4" s="14"/>
      <c r="F4" s="14"/>
    </row>
    <row r="5" spans="1:6" x14ac:dyDescent="0.25">
      <c r="A5" s="454"/>
      <c r="B5" s="455"/>
      <c r="C5" s="456"/>
      <c r="D5" s="456"/>
      <c r="E5" s="456"/>
      <c r="F5" s="457"/>
    </row>
    <row r="6" spans="1:6" ht="31.5" x14ac:dyDescent="0.25">
      <c r="A6" s="458" t="s">
        <v>176</v>
      </c>
      <c r="B6" s="459" t="s">
        <v>177</v>
      </c>
      <c r="C6" s="459" t="s">
        <v>458</v>
      </c>
      <c r="D6" s="459" t="s">
        <v>478</v>
      </c>
      <c r="E6" s="459" t="s">
        <v>540</v>
      </c>
      <c r="F6" s="460" t="s">
        <v>610</v>
      </c>
    </row>
    <row r="7" spans="1:6" ht="16.5" thickBot="1" x14ac:dyDescent="0.3">
      <c r="A7" s="461"/>
      <c r="B7" s="459" t="s">
        <v>178</v>
      </c>
      <c r="C7" s="462"/>
      <c r="D7" s="462"/>
      <c r="E7" s="462"/>
      <c r="F7" s="463"/>
    </row>
    <row r="8" spans="1:6" ht="16.5" thickBot="1" x14ac:dyDescent="0.3">
      <c r="A8" s="464">
        <v>1</v>
      </c>
      <c r="B8" s="465">
        <v>2</v>
      </c>
      <c r="C8" s="465">
        <v>3</v>
      </c>
      <c r="D8" s="465">
        <v>4</v>
      </c>
      <c r="E8" s="465">
        <v>5</v>
      </c>
      <c r="F8" s="466">
        <v>6</v>
      </c>
    </row>
    <row r="9" spans="1:6" ht="16.5" customHeight="1" x14ac:dyDescent="0.25">
      <c r="A9" s="613" t="s">
        <v>179</v>
      </c>
      <c r="B9" s="614"/>
      <c r="C9" s="614"/>
      <c r="D9" s="614"/>
      <c r="E9" s="614"/>
      <c r="F9" s="615"/>
    </row>
    <row r="10" spans="1:6" ht="16.5" customHeight="1" x14ac:dyDescent="0.25">
      <c r="A10" s="210" t="s">
        <v>196</v>
      </c>
      <c r="B10" s="199">
        <v>1</v>
      </c>
      <c r="C10" s="196">
        <f>+'3. sz. m. '!F83</f>
        <v>26992</v>
      </c>
      <c r="D10" s="200">
        <v>30000</v>
      </c>
      <c r="E10" s="200">
        <v>30000</v>
      </c>
      <c r="F10" s="206">
        <v>30000</v>
      </c>
    </row>
    <row r="11" spans="1:6" ht="16.5" customHeight="1" x14ac:dyDescent="0.25">
      <c r="A11" s="211" t="s">
        <v>197</v>
      </c>
      <c r="B11" s="201"/>
      <c r="C11" s="197"/>
      <c r="D11" s="66"/>
      <c r="E11" s="66"/>
      <c r="F11" s="207"/>
    </row>
    <row r="12" spans="1:6" ht="16.5" customHeight="1" x14ac:dyDescent="0.25">
      <c r="A12" s="215" t="s">
        <v>180</v>
      </c>
      <c r="B12" s="198">
        <v>2</v>
      </c>
      <c r="C12" s="217">
        <f>+'3. sz. m. '!F84</f>
        <v>40500</v>
      </c>
      <c r="D12" s="69">
        <v>45000</v>
      </c>
      <c r="E12" s="69">
        <f>+D12*1.03</f>
        <v>46350</v>
      </c>
      <c r="F12" s="218">
        <f t="shared" ref="F12:F16" si="0">+D12*1.03</f>
        <v>46350</v>
      </c>
    </row>
    <row r="13" spans="1:6" ht="16.5" customHeight="1" x14ac:dyDescent="0.25">
      <c r="A13" s="215" t="s">
        <v>384</v>
      </c>
      <c r="B13" s="198">
        <v>3</v>
      </c>
      <c r="C13" s="217">
        <f>+'3. sz. m. '!F85</f>
        <v>162955</v>
      </c>
      <c r="D13" s="69">
        <v>165000</v>
      </c>
      <c r="E13" s="69">
        <v>165000</v>
      </c>
      <c r="F13" s="218">
        <v>165000</v>
      </c>
    </row>
    <row r="14" spans="1:6" ht="16.5" customHeight="1" x14ac:dyDescent="0.25">
      <c r="A14" s="215" t="s">
        <v>67</v>
      </c>
      <c r="B14" s="198">
        <v>4</v>
      </c>
      <c r="C14" s="217">
        <f>+'3. sz. m. '!F87+'3. sz. m. '!F86</f>
        <v>381721</v>
      </c>
      <c r="D14" s="69">
        <v>5600</v>
      </c>
      <c r="E14" s="69">
        <v>5250</v>
      </c>
      <c r="F14" s="218">
        <v>5250</v>
      </c>
    </row>
    <row r="15" spans="1:6" ht="16.5" customHeight="1" x14ac:dyDescent="0.25">
      <c r="A15" s="215" t="s">
        <v>181</v>
      </c>
      <c r="B15" s="198">
        <v>5</v>
      </c>
      <c r="C15" s="217">
        <v>0</v>
      </c>
      <c r="D15" s="69">
        <v>0</v>
      </c>
      <c r="E15" s="69">
        <v>0</v>
      </c>
      <c r="F15" s="218">
        <v>0</v>
      </c>
    </row>
    <row r="16" spans="1:6" ht="16.5" customHeight="1" thickBot="1" x14ac:dyDescent="0.3">
      <c r="A16" s="210" t="s">
        <v>182</v>
      </c>
      <c r="B16" s="199">
        <v>6</v>
      </c>
      <c r="C16" s="196">
        <f>+'3. sz. m. '!F88</f>
        <v>56263</v>
      </c>
      <c r="D16" s="200">
        <v>0</v>
      </c>
      <c r="E16" s="200">
        <v>0</v>
      </c>
      <c r="F16" s="206">
        <f t="shared" si="0"/>
        <v>0</v>
      </c>
    </row>
    <row r="17" spans="1:6" ht="16.5" customHeight="1" thickBot="1" x14ac:dyDescent="0.3">
      <c r="A17" s="216" t="s">
        <v>509</v>
      </c>
      <c r="B17" s="203">
        <v>7</v>
      </c>
      <c r="C17" s="220">
        <f>SUM(C10:C16)</f>
        <v>668431</v>
      </c>
      <c r="D17" s="221">
        <f>SUM(D10:D16)</f>
        <v>245600</v>
      </c>
      <c r="E17" s="221">
        <f>SUM(E10:E16)</f>
        <v>246600</v>
      </c>
      <c r="F17" s="222">
        <f>SUM(F10:F16)</f>
        <v>246600</v>
      </c>
    </row>
    <row r="18" spans="1:6" ht="16.5" customHeight="1" x14ac:dyDescent="0.25">
      <c r="A18" s="376" t="s">
        <v>109</v>
      </c>
      <c r="B18" s="377">
        <v>8</v>
      </c>
      <c r="C18" s="378">
        <f>+'4 sz. m. '!G502</f>
        <v>199187</v>
      </c>
      <c r="D18" s="219">
        <v>120000</v>
      </c>
      <c r="E18" s="219">
        <v>120000</v>
      </c>
      <c r="F18" s="379">
        <v>120000</v>
      </c>
    </row>
    <row r="19" spans="1:6" ht="16.5" customHeight="1" x14ac:dyDescent="0.25">
      <c r="A19" s="210" t="s">
        <v>144</v>
      </c>
      <c r="B19" s="199">
        <v>9</v>
      </c>
      <c r="C19" s="196">
        <f>+'4 sz. m. '!G503</f>
        <v>35252</v>
      </c>
      <c r="D19" s="200">
        <f>+D18*0.18</f>
        <v>21600</v>
      </c>
      <c r="E19" s="200">
        <f>+E18*0.18</f>
        <v>21600</v>
      </c>
      <c r="F19" s="208">
        <f>+F18*0.18</f>
        <v>21600</v>
      </c>
    </row>
    <row r="20" spans="1:6" ht="16.5" customHeight="1" x14ac:dyDescent="0.25">
      <c r="A20" s="210" t="s">
        <v>198</v>
      </c>
      <c r="B20" s="199">
        <v>10</v>
      </c>
      <c r="C20" s="196">
        <f>+'4 sz. m. '!G504+'4 sz. m. '!G511</f>
        <v>416232</v>
      </c>
      <c r="D20" s="200">
        <v>90000</v>
      </c>
      <c r="E20" s="200">
        <v>91000</v>
      </c>
      <c r="F20" s="208">
        <v>91000</v>
      </c>
    </row>
    <row r="21" spans="1:6" ht="16.5" customHeight="1" x14ac:dyDescent="0.25">
      <c r="A21" s="211" t="s">
        <v>199</v>
      </c>
      <c r="B21" s="201"/>
      <c r="C21" s="197"/>
      <c r="D21" s="66"/>
      <c r="E21" s="66"/>
      <c r="F21" s="209"/>
    </row>
    <row r="22" spans="1:6" ht="16.5" customHeight="1" x14ac:dyDescent="0.25">
      <c r="A22" s="211" t="s">
        <v>183</v>
      </c>
      <c r="B22" s="201">
        <v>11</v>
      </c>
      <c r="C22" s="197">
        <f>+'4 sz. m. '!G506</f>
        <v>4100</v>
      </c>
      <c r="D22" s="66">
        <v>4000</v>
      </c>
      <c r="E22" s="66">
        <v>4000</v>
      </c>
      <c r="F22" s="209">
        <v>4000</v>
      </c>
    </row>
    <row r="23" spans="1:6" ht="16.5" customHeight="1" x14ac:dyDescent="0.25">
      <c r="A23" s="215" t="s">
        <v>202</v>
      </c>
      <c r="B23" s="198">
        <v>12</v>
      </c>
      <c r="C23" s="217">
        <f>+'4 sz. m. '!G505</f>
        <v>11660</v>
      </c>
      <c r="D23" s="69">
        <v>8000</v>
      </c>
      <c r="E23" s="69">
        <v>8000</v>
      </c>
      <c r="F23" s="177">
        <v>8000</v>
      </c>
    </row>
    <row r="24" spans="1:6" ht="16.5" customHeight="1" x14ac:dyDescent="0.25">
      <c r="A24" s="215" t="s">
        <v>184</v>
      </c>
      <c r="B24" s="198">
        <v>13</v>
      </c>
      <c r="C24" s="217">
        <f>+'4 sz. m. '!G510</f>
        <v>2000</v>
      </c>
      <c r="D24" s="69">
        <v>2000</v>
      </c>
      <c r="E24" s="69">
        <v>2000</v>
      </c>
      <c r="F24" s="177">
        <v>2000</v>
      </c>
    </row>
    <row r="25" spans="1:6" ht="16.5" customHeight="1" thickBot="1" x14ac:dyDescent="0.3">
      <c r="A25" s="380" t="s">
        <v>146</v>
      </c>
      <c r="B25" s="381">
        <v>14</v>
      </c>
      <c r="C25" s="382">
        <f>+'4 sz. m. '!G508</f>
        <v>0</v>
      </c>
      <c r="D25" s="383"/>
      <c r="E25" s="425"/>
      <c r="F25" s="384"/>
    </row>
    <row r="26" spans="1:6" ht="16.5" customHeight="1" thickBot="1" x14ac:dyDescent="0.3">
      <c r="A26" s="216" t="s">
        <v>510</v>
      </c>
      <c r="B26" s="203">
        <v>15</v>
      </c>
      <c r="C26" s="220">
        <f>SUM(C18:C25)</f>
        <v>668431</v>
      </c>
      <c r="D26" s="221">
        <f>SUM(D18:D25)</f>
        <v>245600</v>
      </c>
      <c r="E26" s="221">
        <f>SUM(E18:E25)</f>
        <v>246600</v>
      </c>
      <c r="F26" s="222">
        <f>SUM(F18:F25)</f>
        <v>246600</v>
      </c>
    </row>
    <row r="27" spans="1:6" ht="16.5" customHeight="1" thickBot="1" x14ac:dyDescent="0.3">
      <c r="A27" s="616" t="s">
        <v>148</v>
      </c>
      <c r="B27" s="617"/>
      <c r="C27" s="617"/>
      <c r="D27" s="617"/>
      <c r="E27" s="618"/>
      <c r="F27" s="619"/>
    </row>
    <row r="28" spans="1:6" ht="16.5" customHeight="1" x14ac:dyDescent="0.25">
      <c r="A28" s="214" t="s">
        <v>185</v>
      </c>
      <c r="B28" s="201">
        <v>16</v>
      </c>
      <c r="C28" s="219">
        <f>+'3. sz. m. '!F95+'3. sz. m. '!F26</f>
        <v>10466</v>
      </c>
      <c r="D28" s="66">
        <v>10000</v>
      </c>
      <c r="E28" s="423">
        <v>10000</v>
      </c>
      <c r="F28" s="209">
        <v>10000</v>
      </c>
    </row>
    <row r="29" spans="1:6" ht="16.5" customHeight="1" x14ac:dyDescent="0.25">
      <c r="A29" s="212" t="s">
        <v>186</v>
      </c>
      <c r="B29" s="198">
        <v>17</v>
      </c>
      <c r="C29" s="69">
        <f>+'3. sz. m. '!F96+'3. sz. m. '!F99</f>
        <v>25529</v>
      </c>
      <c r="D29" s="69">
        <v>0</v>
      </c>
      <c r="E29" s="424">
        <v>0</v>
      </c>
      <c r="F29" s="177">
        <v>0</v>
      </c>
    </row>
    <row r="30" spans="1:6" ht="16.5" customHeight="1" x14ac:dyDescent="0.25">
      <c r="A30" s="212" t="s">
        <v>187</v>
      </c>
      <c r="B30" s="198">
        <v>18</v>
      </c>
      <c r="C30" s="69">
        <v>0</v>
      </c>
      <c r="D30" s="69">
        <v>0</v>
      </c>
      <c r="E30" s="424">
        <v>0</v>
      </c>
      <c r="F30" s="177">
        <v>0</v>
      </c>
    </row>
    <row r="31" spans="1:6" ht="16.5" customHeight="1" x14ac:dyDescent="0.25">
      <c r="A31" s="212" t="s">
        <v>188</v>
      </c>
      <c r="B31" s="198">
        <v>19</v>
      </c>
      <c r="C31" s="69">
        <v>0</v>
      </c>
      <c r="D31" s="69">
        <f>+C31*1.033</f>
        <v>0</v>
      </c>
      <c r="E31" s="424">
        <v>0</v>
      </c>
      <c r="F31" s="177">
        <v>0</v>
      </c>
    </row>
    <row r="32" spans="1:6" ht="16.5" customHeight="1" thickBot="1" x14ac:dyDescent="0.3">
      <c r="A32" s="213" t="s">
        <v>189</v>
      </c>
      <c r="B32" s="199">
        <v>20</v>
      </c>
      <c r="C32" s="200">
        <f>+'3. sz. m. '!F100</f>
        <v>20737</v>
      </c>
      <c r="D32" s="200">
        <v>0</v>
      </c>
      <c r="E32" s="422">
        <v>0</v>
      </c>
      <c r="F32" s="208">
        <v>0</v>
      </c>
    </row>
    <row r="33" spans="1:6" ht="16.5" customHeight="1" thickBot="1" x14ac:dyDescent="0.3">
      <c r="A33" s="202" t="s">
        <v>511</v>
      </c>
      <c r="B33" s="203">
        <v>21</v>
      </c>
      <c r="C33" s="221">
        <f>SUM(C28:C32)</f>
        <v>56732</v>
      </c>
      <c r="D33" s="221">
        <f>SUM(D28:D32)</f>
        <v>10000</v>
      </c>
      <c r="E33" s="221">
        <f>SUM(E28:E32)</f>
        <v>10000</v>
      </c>
      <c r="F33" s="223">
        <f>SUM(F28:F32)</f>
        <v>10000</v>
      </c>
    </row>
    <row r="34" spans="1:6" ht="16.5" customHeight="1" x14ac:dyDescent="0.25">
      <c r="A34" s="214" t="s">
        <v>190</v>
      </c>
      <c r="B34" s="201">
        <v>22</v>
      </c>
      <c r="C34" s="66">
        <f>+'4 sz. m. '!G522-'4 sz. m. '!G521</f>
        <v>11290</v>
      </c>
      <c r="D34" s="66">
        <v>8200</v>
      </c>
      <c r="E34" s="423">
        <v>8200</v>
      </c>
      <c r="F34" s="209">
        <v>8200</v>
      </c>
    </row>
    <row r="35" spans="1:6" ht="16.5" customHeight="1" x14ac:dyDescent="0.25">
      <c r="A35" s="212" t="s">
        <v>191</v>
      </c>
      <c r="B35" s="198">
        <v>23</v>
      </c>
      <c r="C35" s="69">
        <f>+'4 sz. m. '!G533</f>
        <v>45442</v>
      </c>
      <c r="D35" s="69">
        <v>1800</v>
      </c>
      <c r="E35" s="424">
        <v>1800</v>
      </c>
      <c r="F35" s="177">
        <v>1800</v>
      </c>
    </row>
    <row r="36" spans="1:6" ht="16.5" customHeight="1" x14ac:dyDescent="0.25">
      <c r="A36" s="212" t="s">
        <v>192</v>
      </c>
      <c r="B36" s="198">
        <v>24</v>
      </c>
      <c r="C36" s="69">
        <v>0</v>
      </c>
      <c r="D36" s="69">
        <v>0</v>
      </c>
      <c r="E36" s="424">
        <v>0</v>
      </c>
      <c r="F36" s="177">
        <v>0</v>
      </c>
    </row>
    <row r="37" spans="1:6" ht="16.5" customHeight="1" x14ac:dyDescent="0.25">
      <c r="A37" s="212" t="s">
        <v>193</v>
      </c>
      <c r="B37" s="198">
        <v>25</v>
      </c>
      <c r="C37" s="69">
        <v>0</v>
      </c>
      <c r="D37" s="69">
        <v>0</v>
      </c>
      <c r="E37" s="424">
        <v>0</v>
      </c>
      <c r="F37" s="177">
        <v>0</v>
      </c>
    </row>
    <row r="38" spans="1:6" ht="16.5" customHeight="1" x14ac:dyDescent="0.25">
      <c r="A38" s="212" t="s">
        <v>194</v>
      </c>
      <c r="B38" s="198">
        <v>26</v>
      </c>
      <c r="C38" s="69">
        <v>0</v>
      </c>
      <c r="D38" s="69">
        <v>0</v>
      </c>
      <c r="E38" s="424">
        <v>0</v>
      </c>
      <c r="F38" s="177">
        <v>0</v>
      </c>
    </row>
    <row r="39" spans="1:6" ht="16.5" customHeight="1" x14ac:dyDescent="0.25">
      <c r="A39" s="212" t="s">
        <v>195</v>
      </c>
      <c r="B39" s="198">
        <v>27</v>
      </c>
      <c r="C39" s="69">
        <v>0</v>
      </c>
      <c r="D39" s="69">
        <v>0</v>
      </c>
      <c r="E39" s="424">
        <v>0</v>
      </c>
      <c r="F39" s="177">
        <v>0</v>
      </c>
    </row>
    <row r="40" spans="1:6" ht="16.5" customHeight="1" thickBot="1" x14ac:dyDescent="0.3">
      <c r="A40" s="213" t="s">
        <v>146</v>
      </c>
      <c r="B40" s="199">
        <v>28</v>
      </c>
      <c r="C40" s="200">
        <v>0</v>
      </c>
      <c r="D40" s="200">
        <v>0</v>
      </c>
      <c r="E40" s="422">
        <v>0</v>
      </c>
      <c r="F40" s="208">
        <v>0</v>
      </c>
    </row>
    <row r="41" spans="1:6" ht="16.5" customHeight="1" thickBot="1" x14ac:dyDescent="0.3">
      <c r="A41" s="202" t="s">
        <v>512</v>
      </c>
      <c r="B41" s="203">
        <v>29</v>
      </c>
      <c r="C41" s="204">
        <f>SUM(C34:C40)</f>
        <v>56732</v>
      </c>
      <c r="D41" s="204">
        <f>SUM(D34:D40)</f>
        <v>10000</v>
      </c>
      <c r="E41" s="204">
        <f>SUM(E34:E40)</f>
        <v>10000</v>
      </c>
      <c r="F41" s="205">
        <f>SUM(F34:F40)</f>
        <v>10000</v>
      </c>
    </row>
    <row r="42" spans="1:6" ht="16.5" customHeight="1" thickBot="1" x14ac:dyDescent="0.3">
      <c r="A42" s="202" t="s">
        <v>513</v>
      </c>
      <c r="B42" s="203">
        <v>30</v>
      </c>
      <c r="C42" s="204">
        <f>+C17+C33</f>
        <v>725163</v>
      </c>
      <c r="D42" s="204">
        <f>+D17+D33</f>
        <v>255600</v>
      </c>
      <c r="E42" s="204">
        <f>+E17+E33</f>
        <v>256600</v>
      </c>
      <c r="F42" s="205">
        <f>+F17+F33</f>
        <v>256600</v>
      </c>
    </row>
    <row r="43" spans="1:6" ht="16.5" customHeight="1" thickBot="1" x14ac:dyDescent="0.3">
      <c r="A43" s="202" t="s">
        <v>514</v>
      </c>
      <c r="B43" s="203">
        <v>31</v>
      </c>
      <c r="C43" s="204">
        <f>+C26+C41</f>
        <v>725163</v>
      </c>
      <c r="D43" s="204">
        <f>+D26+D41</f>
        <v>255600</v>
      </c>
      <c r="E43" s="204">
        <f>+E26+E41</f>
        <v>256600</v>
      </c>
      <c r="F43" s="205">
        <f>+F26+F41</f>
        <v>256600</v>
      </c>
    </row>
  </sheetData>
  <mergeCells count="4">
    <mergeCell ref="A2:F2"/>
    <mergeCell ref="A3:F3"/>
    <mergeCell ref="A9:F9"/>
    <mergeCell ref="A27:F27"/>
  </mergeCells>
  <phoneticPr fontId="2" type="noConversion"/>
  <printOptions horizontalCentered="1"/>
  <pageMargins left="0.19685039370078741" right="0.19685039370078741" top="0.78740157480314965" bottom="0.78740157480314965" header="0.51181102362204722" footer="0.51181102362204722"/>
  <pageSetup paperSize="9" scale="80" orientation="portrait" horizontalDpi="300" verticalDpi="300" r:id="rId1"/>
  <headerFooter alignWithMargins="0">
    <oddHeader>&amp;R6. melléklet a 3/2020. (II.14.)
önkormányzati rendelethez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11"/>
  <sheetViews>
    <sheetView workbookViewId="0">
      <selection activeCell="J63" sqref="J63"/>
    </sheetView>
  </sheetViews>
  <sheetFormatPr defaultRowHeight="15.75" x14ac:dyDescent="0.25"/>
  <cols>
    <col min="1" max="1" width="7.7109375" style="14" customWidth="1"/>
    <col min="2" max="2" width="32.42578125" style="14" customWidth="1"/>
    <col min="3" max="12" width="9.140625" style="14"/>
    <col min="13" max="13" width="10.28515625" style="14" customWidth="1"/>
    <col min="14" max="16384" width="9.140625" style="14"/>
  </cols>
  <sheetData>
    <row r="2" spans="1:13" x14ac:dyDescent="0.25">
      <c r="A2" s="596" t="s">
        <v>327</v>
      </c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</row>
    <row r="3" spans="1:13" x14ac:dyDescent="0.25">
      <c r="A3" s="596"/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</row>
    <row r="4" spans="1:13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</row>
    <row r="5" spans="1:13" ht="16.5" thickBot="1" x14ac:dyDescent="0.3">
      <c r="M5" s="184" t="s">
        <v>175</v>
      </c>
    </row>
    <row r="6" spans="1:13" x14ac:dyDescent="0.25">
      <c r="A6" s="186" t="s">
        <v>172</v>
      </c>
      <c r="B6" s="187" t="s">
        <v>46</v>
      </c>
      <c r="C6" s="620"/>
      <c r="D6" s="620"/>
      <c r="E6" s="620"/>
      <c r="F6" s="620"/>
      <c r="G6" s="620"/>
      <c r="H6" s="620"/>
      <c r="I6" s="620"/>
      <c r="J6" s="620"/>
      <c r="K6" s="620"/>
      <c r="L6" s="620"/>
      <c r="M6" s="188" t="s">
        <v>174</v>
      </c>
    </row>
    <row r="7" spans="1:13" ht="16.5" thickBot="1" x14ac:dyDescent="0.3">
      <c r="A7" s="192"/>
      <c r="B7" s="193"/>
      <c r="C7" s="194" t="s">
        <v>477</v>
      </c>
      <c r="D7" s="194" t="s">
        <v>498</v>
      </c>
      <c r="E7" s="194" t="s">
        <v>549</v>
      </c>
      <c r="F7" s="194" t="s">
        <v>550</v>
      </c>
      <c r="G7" s="194" t="s">
        <v>551</v>
      </c>
      <c r="H7" s="194" t="s">
        <v>552</v>
      </c>
      <c r="I7" s="194" t="s">
        <v>553</v>
      </c>
      <c r="J7" s="194" t="s">
        <v>554</v>
      </c>
      <c r="K7" s="194" t="s">
        <v>555</v>
      </c>
      <c r="L7" s="194" t="s">
        <v>556</v>
      </c>
      <c r="M7" s="195"/>
    </row>
    <row r="8" spans="1:13" x14ac:dyDescent="0.25">
      <c r="A8" s="371" t="s">
        <v>7</v>
      </c>
      <c r="B8" s="372" t="s">
        <v>547</v>
      </c>
      <c r="C8" s="372">
        <f>2055*4</f>
        <v>8220</v>
      </c>
      <c r="D8" s="372">
        <f t="shared" ref="D8:K8" si="0">2055*4</f>
        <v>8220</v>
      </c>
      <c r="E8" s="372">
        <f t="shared" si="0"/>
        <v>8220</v>
      </c>
      <c r="F8" s="372">
        <f t="shared" si="0"/>
        <v>8220</v>
      </c>
      <c r="G8" s="372">
        <f t="shared" si="0"/>
        <v>8220</v>
      </c>
      <c r="H8" s="372">
        <f t="shared" si="0"/>
        <v>8220</v>
      </c>
      <c r="I8" s="372">
        <f t="shared" si="0"/>
        <v>8220</v>
      </c>
      <c r="J8" s="372">
        <f t="shared" si="0"/>
        <v>8220</v>
      </c>
      <c r="K8" s="372">
        <f t="shared" si="0"/>
        <v>8220</v>
      </c>
      <c r="L8" s="372">
        <f>2055+1910</f>
        <v>3965</v>
      </c>
      <c r="M8" s="373">
        <f>SUM(C8:L8)</f>
        <v>77945</v>
      </c>
    </row>
    <row r="9" spans="1:13" x14ac:dyDescent="0.25">
      <c r="A9" s="90" t="s">
        <v>546</v>
      </c>
      <c r="B9" s="42" t="s">
        <v>548</v>
      </c>
      <c r="C9" s="42">
        <f>526+512+498+485</f>
        <v>2021</v>
      </c>
      <c r="D9" s="42">
        <f>500+480+470+450</f>
        <v>1900</v>
      </c>
      <c r="E9" s="42">
        <v>1700</v>
      </c>
      <c r="F9" s="42">
        <v>1500</v>
      </c>
      <c r="G9" s="42">
        <v>1300</v>
      </c>
      <c r="H9" s="42">
        <v>1100</v>
      </c>
      <c r="I9" s="42">
        <v>900</v>
      </c>
      <c r="J9" s="42">
        <v>700</v>
      </c>
      <c r="K9" s="42">
        <v>500</v>
      </c>
      <c r="L9" s="42">
        <v>200</v>
      </c>
      <c r="M9" s="87">
        <f>SUM(C9:L9)</f>
        <v>11821</v>
      </c>
    </row>
    <row r="10" spans="1:13" x14ac:dyDescent="0.25">
      <c r="A10" s="370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87"/>
    </row>
    <row r="11" spans="1:13" ht="16.5" thickBot="1" x14ac:dyDescent="0.3">
      <c r="A11" s="189"/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5"/>
    </row>
  </sheetData>
  <mergeCells count="3">
    <mergeCell ref="A3:M3"/>
    <mergeCell ref="C6:L6"/>
    <mergeCell ref="A2:M2"/>
  </mergeCells>
  <phoneticPr fontId="2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>
    <oddHeader>&amp;R7. melléklet a 3/2020. (II.14.)
önkormányzati rendelethez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H27"/>
  <sheetViews>
    <sheetView topLeftCell="A7" workbookViewId="0">
      <selection activeCell="J63" sqref="J63"/>
    </sheetView>
  </sheetViews>
  <sheetFormatPr defaultRowHeight="15.75" x14ac:dyDescent="0.25"/>
  <cols>
    <col min="1" max="1" width="4.5703125" style="12" customWidth="1"/>
    <col min="2" max="2" width="35.140625" style="12" customWidth="1"/>
    <col min="3" max="3" width="3.5703125" style="12" customWidth="1"/>
    <col min="4" max="5" width="9.140625" style="12"/>
    <col min="6" max="6" width="11" style="12" customWidth="1"/>
    <col min="7" max="16384" width="9.140625" style="12"/>
  </cols>
  <sheetData>
    <row r="2" spans="1:8" x14ac:dyDescent="0.25">
      <c r="G2" s="26"/>
    </row>
    <row r="3" spans="1:8" x14ac:dyDescent="0.25">
      <c r="H3" s="26"/>
    </row>
    <row r="4" spans="1:8" x14ac:dyDescent="0.25">
      <c r="H4" s="26"/>
    </row>
    <row r="6" spans="1:8" x14ac:dyDescent="0.25">
      <c r="B6" s="600" t="s">
        <v>137</v>
      </c>
      <c r="C6" s="600"/>
      <c r="D6" s="600"/>
      <c r="E6" s="600"/>
      <c r="F6" s="600"/>
    </row>
    <row r="7" spans="1:8" x14ac:dyDescent="0.25">
      <c r="B7" s="600" t="s">
        <v>458</v>
      </c>
      <c r="C7" s="600"/>
      <c r="D7" s="600"/>
      <c r="E7" s="600"/>
      <c r="F7" s="600"/>
    </row>
    <row r="10" spans="1:8" x14ac:dyDescent="0.25">
      <c r="G10" s="26"/>
    </row>
    <row r="11" spans="1:8" x14ac:dyDescent="0.25">
      <c r="H11" s="26"/>
    </row>
    <row r="12" spans="1:8" x14ac:dyDescent="0.25">
      <c r="D12" s="153" t="s">
        <v>397</v>
      </c>
      <c r="F12" s="12" t="s">
        <v>580</v>
      </c>
      <c r="G12" s="26"/>
    </row>
    <row r="13" spans="1:8" x14ac:dyDescent="0.25">
      <c r="A13" s="26" t="s">
        <v>7</v>
      </c>
      <c r="B13" s="26" t="s">
        <v>577</v>
      </c>
      <c r="C13" s="26"/>
      <c r="D13" s="14">
        <v>43500</v>
      </c>
      <c r="F13" s="79">
        <f>+D13*12</f>
        <v>522000</v>
      </c>
      <c r="G13" s="26"/>
    </row>
    <row r="14" spans="1:8" x14ac:dyDescent="0.25">
      <c r="D14" s="14"/>
      <c r="E14" s="14"/>
      <c r="F14" s="79"/>
      <c r="G14" s="26"/>
      <c r="H14" s="26"/>
    </row>
    <row r="15" spans="1:8" x14ac:dyDescent="0.25">
      <c r="A15" s="26" t="s">
        <v>10</v>
      </c>
      <c r="B15" s="26" t="s">
        <v>578</v>
      </c>
      <c r="D15" s="14">
        <v>57000</v>
      </c>
      <c r="E15" s="14"/>
      <c r="F15" s="79">
        <f>+D15*12</f>
        <v>684000</v>
      </c>
      <c r="G15" s="26"/>
      <c r="H15" s="26"/>
    </row>
    <row r="16" spans="1:8" x14ac:dyDescent="0.25">
      <c r="D16" s="14"/>
      <c r="E16" s="14"/>
      <c r="F16" s="79"/>
      <c r="G16" s="26"/>
      <c r="H16" s="26"/>
    </row>
    <row r="17" spans="1:8" x14ac:dyDescent="0.25">
      <c r="A17" s="26" t="s">
        <v>11</v>
      </c>
      <c r="B17" s="26" t="s">
        <v>166</v>
      </c>
      <c r="C17" s="26"/>
      <c r="D17" s="14">
        <v>57000</v>
      </c>
      <c r="E17" s="14"/>
      <c r="F17" s="79">
        <f>+D17*12</f>
        <v>684000</v>
      </c>
      <c r="G17" s="26"/>
      <c r="H17" s="26"/>
    </row>
    <row r="18" spans="1:8" x14ac:dyDescent="0.25">
      <c r="A18" s="26"/>
      <c r="C18" s="26"/>
      <c r="D18" s="14"/>
      <c r="E18" s="14"/>
      <c r="F18" s="79"/>
      <c r="G18" s="26"/>
      <c r="H18" s="26"/>
    </row>
    <row r="19" spans="1:8" x14ac:dyDescent="0.25">
      <c r="A19" s="26" t="s">
        <v>12</v>
      </c>
      <c r="B19" s="26" t="s">
        <v>307</v>
      </c>
      <c r="C19" s="26"/>
      <c r="D19" s="14">
        <v>150000</v>
      </c>
      <c r="E19" s="14"/>
      <c r="F19" s="79">
        <f>+D19*12</f>
        <v>1800000</v>
      </c>
      <c r="G19" s="26"/>
      <c r="H19" s="26"/>
    </row>
    <row r="20" spans="1:8" x14ac:dyDescent="0.25">
      <c r="B20" s="12" t="s">
        <v>396</v>
      </c>
      <c r="D20" s="14">
        <v>22500</v>
      </c>
      <c r="E20" s="14"/>
      <c r="F20" s="79">
        <f>+D20*12</f>
        <v>270000</v>
      </c>
      <c r="G20" s="26"/>
      <c r="H20" s="26"/>
    </row>
    <row r="21" spans="1:8" x14ac:dyDescent="0.25">
      <c r="D21" s="14"/>
      <c r="E21" s="14"/>
      <c r="F21" s="79"/>
      <c r="G21" s="26"/>
      <c r="H21" s="26"/>
    </row>
    <row r="22" spans="1:8" x14ac:dyDescent="0.25">
      <c r="A22" s="26" t="s">
        <v>13</v>
      </c>
      <c r="B22" s="26" t="s">
        <v>579</v>
      </c>
      <c r="D22" s="14">
        <v>43500</v>
      </c>
      <c r="E22" s="14"/>
      <c r="F22" s="79">
        <f>+D22*12</f>
        <v>522000</v>
      </c>
      <c r="G22" s="26"/>
      <c r="H22" s="26"/>
    </row>
    <row r="23" spans="1:8" x14ac:dyDescent="0.25">
      <c r="D23" s="14"/>
      <c r="E23" s="14"/>
      <c r="F23" s="79"/>
      <c r="G23" s="26"/>
      <c r="H23" s="26"/>
    </row>
    <row r="24" spans="1:8" x14ac:dyDescent="0.25">
      <c r="A24" s="26" t="s">
        <v>14</v>
      </c>
      <c r="B24" s="26" t="s">
        <v>165</v>
      </c>
      <c r="C24" s="26"/>
      <c r="D24" s="14">
        <v>57000</v>
      </c>
      <c r="E24" s="14"/>
      <c r="F24" s="79">
        <f>+D24*12</f>
        <v>684000</v>
      </c>
      <c r="G24" s="26"/>
      <c r="H24" s="26"/>
    </row>
    <row r="25" spans="1:8" x14ac:dyDescent="0.25">
      <c r="A25" s="26"/>
      <c r="C25" s="26"/>
      <c r="D25" s="14"/>
      <c r="E25" s="14"/>
      <c r="F25" s="79"/>
      <c r="G25" s="26"/>
      <c r="H25" s="26"/>
    </row>
    <row r="26" spans="1:8" x14ac:dyDescent="0.25">
      <c r="D26" s="14"/>
      <c r="E26" s="14"/>
      <c r="F26" s="79"/>
      <c r="G26" s="26"/>
      <c r="H26" s="26"/>
    </row>
    <row r="27" spans="1:8" x14ac:dyDescent="0.25">
      <c r="B27" s="26" t="s">
        <v>581</v>
      </c>
      <c r="C27" s="26"/>
      <c r="D27" s="26"/>
      <c r="E27" s="26"/>
      <c r="F27" s="79">
        <f>SUM(F13:F26)</f>
        <v>5166000</v>
      </c>
    </row>
  </sheetData>
  <mergeCells count="2">
    <mergeCell ref="B6:F6"/>
    <mergeCell ref="B7:F7"/>
  </mergeCells>
  <phoneticPr fontId="2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horizontalDpi="300" verticalDpi="300" r:id="rId1"/>
  <headerFooter alignWithMargins="0">
    <oddHeader>&amp;R7/1. melléklet a 3/2020. (II.14.)
önkormányzati rendelethez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0"/>
  <sheetViews>
    <sheetView workbookViewId="0">
      <selection activeCell="J63" sqref="J63"/>
    </sheetView>
  </sheetViews>
  <sheetFormatPr defaultRowHeight="15.75" x14ac:dyDescent="0.25"/>
  <cols>
    <col min="1" max="1" width="6.42578125" style="12" customWidth="1"/>
    <col min="2" max="2" width="42.7109375" style="12" customWidth="1"/>
    <col min="3" max="3" width="11.140625" style="12" customWidth="1"/>
    <col min="4" max="5" width="10.7109375" style="12" customWidth="1"/>
    <col min="6" max="16384" width="9.140625" style="12"/>
  </cols>
  <sheetData>
    <row r="1" spans="1:5" ht="18" customHeight="1" x14ac:dyDescent="0.25">
      <c r="A1" s="600" t="s">
        <v>164</v>
      </c>
      <c r="B1" s="600"/>
      <c r="C1" s="600"/>
      <c r="D1" s="600"/>
      <c r="E1" s="600"/>
    </row>
    <row r="2" spans="1:5" ht="18" customHeight="1" x14ac:dyDescent="0.25">
      <c r="A2" s="600" t="s">
        <v>595</v>
      </c>
      <c r="B2" s="600"/>
      <c r="C2" s="600"/>
      <c r="D2" s="600"/>
      <c r="E2" s="600"/>
    </row>
    <row r="3" spans="1:5" ht="18" customHeight="1" thickBot="1" x14ac:dyDescent="0.3">
      <c r="B3" s="29"/>
      <c r="E3" s="27" t="s">
        <v>163</v>
      </c>
    </row>
    <row r="4" spans="1:5" ht="18" customHeight="1" x14ac:dyDescent="0.25">
      <c r="A4" s="30" t="s">
        <v>138</v>
      </c>
      <c r="B4" s="31" t="s">
        <v>46</v>
      </c>
      <c r="C4" s="621" t="s">
        <v>596</v>
      </c>
      <c r="D4" s="622"/>
      <c r="E4" s="623"/>
    </row>
    <row r="5" spans="1:5" ht="18" customHeight="1" x14ac:dyDescent="0.25">
      <c r="A5" s="32"/>
      <c r="B5" s="33"/>
      <c r="C5" s="34" t="s">
        <v>92</v>
      </c>
      <c r="D5" s="35"/>
      <c r="E5" s="36"/>
    </row>
    <row r="6" spans="1:5" ht="18" customHeight="1" x14ac:dyDescent="0.25">
      <c r="A6" s="32"/>
      <c r="B6" s="37"/>
      <c r="C6" s="38" t="s">
        <v>139</v>
      </c>
      <c r="E6" s="39"/>
    </row>
    <row r="7" spans="1:5" ht="18" customHeight="1" x14ac:dyDescent="0.25">
      <c r="A7" s="154" t="s">
        <v>7</v>
      </c>
      <c r="B7" s="41" t="s">
        <v>140</v>
      </c>
      <c r="C7" s="42">
        <f>+'3. sz. m. '!F83</f>
        <v>26992</v>
      </c>
      <c r="D7" s="43"/>
      <c r="E7" s="44"/>
    </row>
    <row r="8" spans="1:5" ht="18" customHeight="1" x14ac:dyDescent="0.25">
      <c r="A8" s="154" t="s">
        <v>10</v>
      </c>
      <c r="B8" s="41" t="s">
        <v>141</v>
      </c>
      <c r="C8" s="42">
        <f>+'3. sz. m. '!F84</f>
        <v>40500</v>
      </c>
      <c r="D8" s="43"/>
      <c r="E8" s="45"/>
    </row>
    <row r="9" spans="1:5" ht="18" customHeight="1" x14ac:dyDescent="0.25">
      <c r="A9" s="154" t="s">
        <v>11</v>
      </c>
      <c r="B9" s="41" t="s">
        <v>222</v>
      </c>
      <c r="C9" s="42">
        <f>+'3. sz. m. '!F85</f>
        <v>162955</v>
      </c>
      <c r="D9" s="43"/>
      <c r="E9" s="45"/>
    </row>
    <row r="10" spans="1:5" ht="18" customHeight="1" x14ac:dyDescent="0.25">
      <c r="A10" s="154" t="s">
        <v>13</v>
      </c>
      <c r="B10" s="41" t="s">
        <v>67</v>
      </c>
      <c r="C10" s="42">
        <f>+'3. sz. m. '!F87+'3. sz. m. '!F86</f>
        <v>381721</v>
      </c>
      <c r="D10" s="43"/>
      <c r="E10" s="45"/>
    </row>
    <row r="11" spans="1:5" ht="18" customHeight="1" x14ac:dyDescent="0.25">
      <c r="A11" s="154" t="s">
        <v>14</v>
      </c>
      <c r="B11" s="41" t="s">
        <v>83</v>
      </c>
      <c r="C11" s="42">
        <v>0</v>
      </c>
      <c r="D11" s="42"/>
      <c r="E11" s="45"/>
    </row>
    <row r="12" spans="1:5" ht="18" customHeight="1" thickBot="1" x14ac:dyDescent="0.3">
      <c r="A12" s="256" t="s">
        <v>15</v>
      </c>
      <c r="B12" s="47" t="s">
        <v>142</v>
      </c>
      <c r="C12" s="48">
        <f>+'3. sz. m. '!F88</f>
        <v>56263</v>
      </c>
      <c r="D12" s="49"/>
      <c r="E12" s="50"/>
    </row>
    <row r="13" spans="1:5" ht="18" customHeight="1" thickBot="1" x14ac:dyDescent="0.3">
      <c r="A13" s="257" t="s">
        <v>16</v>
      </c>
      <c r="B13" s="51" t="s">
        <v>143</v>
      </c>
      <c r="C13" s="52">
        <f>SUM(C7:C12)</f>
        <v>668431</v>
      </c>
      <c r="D13" s="53">
        <f>SUM(D7:D12)</f>
        <v>0</v>
      </c>
      <c r="E13" s="54">
        <f>SUM(E7:E12)</f>
        <v>0</v>
      </c>
    </row>
    <row r="14" spans="1:5" ht="18" customHeight="1" x14ac:dyDescent="0.25">
      <c r="A14" s="175" t="s">
        <v>17</v>
      </c>
      <c r="B14" s="56" t="s">
        <v>109</v>
      </c>
      <c r="C14" s="57">
        <f>+'4 sz. m. '!G502</f>
        <v>199187</v>
      </c>
      <c r="D14" s="58"/>
      <c r="E14" s="59"/>
    </row>
    <row r="15" spans="1:5" ht="18" customHeight="1" x14ac:dyDescent="0.25">
      <c r="A15" s="154" t="s">
        <v>18</v>
      </c>
      <c r="B15" s="41" t="s">
        <v>144</v>
      </c>
      <c r="C15" s="42">
        <f>+'4 sz. m. '!G503</f>
        <v>35252</v>
      </c>
      <c r="D15" s="43"/>
      <c r="E15" s="44"/>
    </row>
    <row r="16" spans="1:5" ht="18" customHeight="1" x14ac:dyDescent="0.25">
      <c r="A16" s="154" t="s">
        <v>19</v>
      </c>
      <c r="B16" s="41" t="s">
        <v>99</v>
      </c>
      <c r="C16" s="42">
        <f>+'4 sz. m. '!G504</f>
        <v>408663</v>
      </c>
      <c r="D16" s="43"/>
      <c r="E16" s="44"/>
    </row>
    <row r="17" spans="1:5" ht="18" customHeight="1" x14ac:dyDescent="0.25">
      <c r="A17" s="154" t="s">
        <v>20</v>
      </c>
      <c r="B17" s="41" t="s">
        <v>101</v>
      </c>
      <c r="C17" s="42">
        <f>+'4 sz. m. '!G505</f>
        <v>11660</v>
      </c>
      <c r="D17" s="43"/>
      <c r="E17" s="44"/>
    </row>
    <row r="18" spans="1:5" ht="18" customHeight="1" x14ac:dyDescent="0.25">
      <c r="A18" s="154" t="s">
        <v>21</v>
      </c>
      <c r="B18" s="41" t="s">
        <v>145</v>
      </c>
      <c r="C18" s="42">
        <f>+'4 sz. m. '!G506</f>
        <v>4100</v>
      </c>
      <c r="D18" s="43"/>
      <c r="E18" s="44"/>
    </row>
    <row r="19" spans="1:5" ht="18" customHeight="1" x14ac:dyDescent="0.25">
      <c r="A19" s="154" t="s">
        <v>22</v>
      </c>
      <c r="B19" s="41" t="s">
        <v>437</v>
      </c>
      <c r="C19" s="42">
        <f>+'4 sz. m. '!G510</f>
        <v>2000</v>
      </c>
      <c r="D19" s="43"/>
      <c r="E19" s="44"/>
    </row>
    <row r="20" spans="1:5" ht="18" customHeight="1" x14ac:dyDescent="0.25">
      <c r="A20" s="154" t="s">
        <v>23</v>
      </c>
      <c r="B20" s="41" t="s">
        <v>146</v>
      </c>
      <c r="C20" s="42">
        <f>+'4 sz. m. '!G508</f>
        <v>0</v>
      </c>
      <c r="D20" s="43"/>
      <c r="E20" s="44"/>
    </row>
    <row r="21" spans="1:5" ht="18" customHeight="1" thickBot="1" x14ac:dyDescent="0.3">
      <c r="A21" s="154" t="s">
        <v>24</v>
      </c>
      <c r="B21" s="106" t="s">
        <v>501</v>
      </c>
      <c r="C21" s="48">
        <f>+'4 sz. m. '!G511</f>
        <v>7569</v>
      </c>
      <c r="D21" s="49"/>
      <c r="E21" s="50"/>
    </row>
    <row r="22" spans="1:5" ht="18" customHeight="1" thickBot="1" x14ac:dyDescent="0.3">
      <c r="A22" s="77" t="s">
        <v>25</v>
      </c>
      <c r="B22" s="51" t="s">
        <v>147</v>
      </c>
      <c r="C22" s="52">
        <f>SUM(C14:C21)</f>
        <v>668431</v>
      </c>
      <c r="D22" s="53">
        <f>SUM(D14:D21)</f>
        <v>0</v>
      </c>
      <c r="E22" s="54">
        <f>SUM(E14:E21)</f>
        <v>0</v>
      </c>
    </row>
    <row r="23" spans="1:5" ht="18" customHeight="1" thickBot="1" x14ac:dyDescent="0.3">
      <c r="A23" s="60"/>
      <c r="B23" s="61"/>
      <c r="C23" s="62" t="s">
        <v>148</v>
      </c>
      <c r="D23" s="63"/>
      <c r="E23" s="64"/>
    </row>
    <row r="24" spans="1:5" ht="18" customHeight="1" x14ac:dyDescent="0.25">
      <c r="A24" s="65" t="s">
        <v>26</v>
      </c>
      <c r="B24" s="56" t="s">
        <v>84</v>
      </c>
      <c r="C24" s="66">
        <f>+'2. sz. m.'!F25</f>
        <v>10466</v>
      </c>
      <c r="D24" s="67"/>
      <c r="E24" s="68"/>
    </row>
    <row r="25" spans="1:5" ht="18" customHeight="1" x14ac:dyDescent="0.25">
      <c r="A25" s="65" t="s">
        <v>27</v>
      </c>
      <c r="B25" s="41" t="s">
        <v>149</v>
      </c>
      <c r="C25" s="69">
        <f>+'2. sz. m.'!F30</f>
        <v>0</v>
      </c>
      <c r="D25" s="70"/>
      <c r="E25" s="71"/>
    </row>
    <row r="26" spans="1:5" ht="18" customHeight="1" x14ac:dyDescent="0.25">
      <c r="A26" s="65" t="s">
        <v>28</v>
      </c>
      <c r="B26" s="41" t="s">
        <v>150</v>
      </c>
      <c r="C26" s="69">
        <f>+'2. sz. m.'!F36</f>
        <v>20737</v>
      </c>
      <c r="D26" s="70"/>
      <c r="E26" s="71"/>
    </row>
    <row r="27" spans="1:5" ht="18" customHeight="1" x14ac:dyDescent="0.25">
      <c r="A27" s="65" t="s">
        <v>29</v>
      </c>
      <c r="B27" s="47" t="s">
        <v>207</v>
      </c>
      <c r="C27" s="200">
        <f>+'2. sz. m.'!F16</f>
        <v>25529</v>
      </c>
      <c r="D27" s="284"/>
      <c r="E27" s="283"/>
    </row>
    <row r="28" spans="1:5" ht="18" customHeight="1" thickBot="1" x14ac:dyDescent="0.3">
      <c r="A28" s="385" t="s">
        <v>30</v>
      </c>
      <c r="B28" s="47" t="s">
        <v>151</v>
      </c>
      <c r="C28" s="48">
        <v>0</v>
      </c>
      <c r="D28" s="49"/>
      <c r="E28" s="50"/>
    </row>
    <row r="29" spans="1:5" ht="18" customHeight="1" thickBot="1" x14ac:dyDescent="0.3">
      <c r="A29" s="386" t="s">
        <v>31</v>
      </c>
      <c r="B29" s="51" t="s">
        <v>152</v>
      </c>
      <c r="C29" s="52">
        <f>SUM(C24:C28)</f>
        <v>56732</v>
      </c>
      <c r="D29" s="53">
        <f>SUM(D24:D28)</f>
        <v>0</v>
      </c>
      <c r="E29" s="54">
        <f>SUM(E24:E28)</f>
        <v>0</v>
      </c>
    </row>
    <row r="30" spans="1:5" ht="18" customHeight="1" x14ac:dyDescent="0.25">
      <c r="A30" s="65" t="s">
        <v>32</v>
      </c>
      <c r="B30" s="56" t="s">
        <v>153</v>
      </c>
      <c r="C30" s="57">
        <f>+'6.sz.m.'!C34</f>
        <v>11290</v>
      </c>
      <c r="D30" s="58"/>
      <c r="E30" s="59"/>
    </row>
    <row r="31" spans="1:5" ht="18" customHeight="1" x14ac:dyDescent="0.25">
      <c r="A31" s="65" t="s">
        <v>33</v>
      </c>
      <c r="B31" s="41" t="s">
        <v>154</v>
      </c>
      <c r="C31" s="42">
        <f>+'6.sz.m.'!C35</f>
        <v>45442</v>
      </c>
      <c r="D31" s="43"/>
      <c r="E31" s="44"/>
    </row>
    <row r="32" spans="1:5" ht="18" customHeight="1" x14ac:dyDescent="0.25">
      <c r="A32" s="65" t="s">
        <v>34</v>
      </c>
      <c r="B32" s="41" t="s">
        <v>155</v>
      </c>
      <c r="C32" s="42">
        <f>+'6.sz.m.'!C37</f>
        <v>0</v>
      </c>
      <c r="D32" s="43"/>
      <c r="E32" s="44"/>
    </row>
    <row r="33" spans="1:5" ht="18" customHeight="1" x14ac:dyDescent="0.25">
      <c r="A33" s="65" t="s">
        <v>36</v>
      </c>
      <c r="B33" s="41" t="s">
        <v>156</v>
      </c>
      <c r="C33" s="42">
        <f>+'6.sz.m.'!C39+'6.sz.m.'!C38</f>
        <v>0</v>
      </c>
      <c r="D33" s="43"/>
      <c r="E33" s="44"/>
    </row>
    <row r="34" spans="1:5" ht="18" customHeight="1" x14ac:dyDescent="0.25">
      <c r="A34" s="65" t="s">
        <v>38</v>
      </c>
      <c r="B34" s="41" t="s">
        <v>301</v>
      </c>
      <c r="C34" s="42">
        <f>+'6.sz.m.'!C40</f>
        <v>0</v>
      </c>
      <c r="D34" s="43"/>
      <c r="E34" s="44"/>
    </row>
    <row r="35" spans="1:5" ht="18" customHeight="1" thickBot="1" x14ac:dyDescent="0.3">
      <c r="A35" s="385" t="s">
        <v>41</v>
      </c>
      <c r="B35" s="47" t="s">
        <v>157</v>
      </c>
      <c r="C35" s="48"/>
      <c r="D35" s="49"/>
      <c r="E35" s="50"/>
    </row>
    <row r="36" spans="1:5" ht="18" customHeight="1" thickBot="1" x14ac:dyDescent="0.3">
      <c r="A36" s="386" t="s">
        <v>43</v>
      </c>
      <c r="B36" s="51" t="s">
        <v>158</v>
      </c>
      <c r="C36" s="52">
        <f>SUM(C30:C35)</f>
        <v>56732</v>
      </c>
      <c r="D36" s="53">
        <f>SUM(D30:D35)</f>
        <v>0</v>
      </c>
      <c r="E36" s="54">
        <f>SUM(E30:E35)</f>
        <v>0</v>
      </c>
    </row>
    <row r="37" spans="1:5" ht="18" customHeight="1" thickBot="1" x14ac:dyDescent="0.3">
      <c r="A37" s="72"/>
      <c r="B37" s="73"/>
      <c r="C37" s="74"/>
      <c r="D37" s="75"/>
      <c r="E37" s="76"/>
    </row>
    <row r="38" spans="1:5" ht="18" customHeight="1" thickBot="1" x14ac:dyDescent="0.3">
      <c r="A38" s="77" t="s">
        <v>219</v>
      </c>
      <c r="B38" s="51" t="s">
        <v>159</v>
      </c>
      <c r="C38" s="52">
        <f>SUM(C13+C29)</f>
        <v>725163</v>
      </c>
      <c r="D38" s="53">
        <f>SUM(D13+D29)</f>
        <v>0</v>
      </c>
      <c r="E38" s="54">
        <f>SUM(E13+E29)</f>
        <v>0</v>
      </c>
    </row>
    <row r="39" spans="1:5" ht="18" customHeight="1" thickBot="1" x14ac:dyDescent="0.3">
      <c r="A39" s="77" t="s">
        <v>220</v>
      </c>
      <c r="B39" s="51" t="s">
        <v>160</v>
      </c>
      <c r="C39" s="52">
        <f>SUM(C22+C36)</f>
        <v>725163</v>
      </c>
      <c r="D39" s="53">
        <f>SUM(D22+D36)</f>
        <v>0</v>
      </c>
      <c r="E39" s="54">
        <f>SUM(E22+E36)</f>
        <v>0</v>
      </c>
    </row>
    <row r="40" spans="1:5" x14ac:dyDescent="0.25">
      <c r="B40" s="29"/>
      <c r="D40" s="78"/>
      <c r="E40" s="78"/>
    </row>
  </sheetData>
  <mergeCells count="3">
    <mergeCell ref="C4:E4"/>
    <mergeCell ref="A1:E1"/>
    <mergeCell ref="A2:E2"/>
  </mergeCells>
  <phoneticPr fontId="2" type="noConversion"/>
  <printOptions horizontalCentered="1"/>
  <pageMargins left="0.39370078740157483" right="0.39370078740157483" top="0.78740157480314965" bottom="0.78740157480314965" header="0.31496062992125984" footer="0.51181102362204722"/>
  <pageSetup paperSize="9" orientation="portrait" horizontalDpi="300" verticalDpi="300" r:id="rId1"/>
  <headerFooter alignWithMargins="0">
    <oddHeader>&amp;R8. melléklet a 3/2020. (II.14.)
önkormányzati rendelethez</oddHead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16"/>
  <sheetViews>
    <sheetView workbookViewId="0">
      <selection activeCell="J63" sqref="J63"/>
    </sheetView>
  </sheetViews>
  <sheetFormatPr defaultRowHeight="12.75" x14ac:dyDescent="0.2"/>
  <cols>
    <col min="1" max="1" width="38.28515625" customWidth="1"/>
    <col min="2" max="2" width="14.140625" customWidth="1"/>
    <col min="3" max="3" width="12.85546875" customWidth="1"/>
    <col min="4" max="4" width="13.140625" customWidth="1"/>
    <col min="5" max="5" width="13.7109375" customWidth="1"/>
    <col min="6" max="6" width="13.42578125" customWidth="1"/>
    <col min="7" max="7" width="12.85546875" customWidth="1"/>
  </cols>
  <sheetData>
    <row r="1" spans="1:7" ht="15.75" x14ac:dyDescent="0.25">
      <c r="A1" s="600" t="s">
        <v>490</v>
      </c>
      <c r="B1" s="600"/>
      <c r="C1" s="600"/>
      <c r="D1" s="600"/>
      <c r="E1" s="600"/>
      <c r="F1" s="600"/>
      <c r="G1" s="600"/>
    </row>
    <row r="2" spans="1:7" ht="15.75" x14ac:dyDescent="0.25">
      <c r="A2" s="595" t="s">
        <v>491</v>
      </c>
      <c r="B2" s="595"/>
      <c r="C2" s="595"/>
      <c r="D2" s="595"/>
      <c r="E2" s="153"/>
      <c r="F2" s="592"/>
    </row>
    <row r="3" spans="1:7" ht="11.25" customHeight="1" x14ac:dyDescent="0.2"/>
    <row r="4" spans="1:7" ht="15.75" x14ac:dyDescent="0.25">
      <c r="A4" s="26" t="s">
        <v>461</v>
      </c>
      <c r="B4" s="79"/>
      <c r="C4" s="79"/>
      <c r="D4" s="79"/>
      <c r="E4" s="79"/>
      <c r="F4" s="79"/>
      <c r="G4" s="79"/>
    </row>
    <row r="5" spans="1:7" x14ac:dyDescent="0.2">
      <c r="A5" s="624" t="s">
        <v>492</v>
      </c>
      <c r="B5" s="625"/>
      <c r="C5" s="625"/>
      <c r="D5" s="625"/>
      <c r="E5" s="625"/>
      <c r="F5" s="625"/>
      <c r="G5" s="625"/>
    </row>
    <row r="6" spans="1:7" ht="15.75" x14ac:dyDescent="0.25">
      <c r="A6" s="26"/>
    </row>
    <row r="7" spans="1:7" ht="15.75" x14ac:dyDescent="0.25">
      <c r="A7" s="17" t="s">
        <v>462</v>
      </c>
      <c r="B7" s="104" t="s">
        <v>393</v>
      </c>
      <c r="C7" s="104" t="s">
        <v>428</v>
      </c>
      <c r="D7" s="104" t="s">
        <v>459</v>
      </c>
      <c r="E7" s="104" t="s">
        <v>477</v>
      </c>
      <c r="F7" s="104" t="s">
        <v>498</v>
      </c>
      <c r="G7" s="104" t="s">
        <v>463</v>
      </c>
    </row>
    <row r="8" spans="1:7" ht="15.75" x14ac:dyDescent="0.25">
      <c r="A8" s="100" t="s">
        <v>464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102">
        <f>SUM(B8:C8)</f>
        <v>0</v>
      </c>
    </row>
    <row r="9" spans="1:7" ht="15.75" x14ac:dyDescent="0.25">
      <c r="A9" s="100" t="s">
        <v>465</v>
      </c>
      <c r="B9" s="42">
        <v>0</v>
      </c>
      <c r="C9" s="42">
        <f>25621+477351</f>
        <v>502972</v>
      </c>
      <c r="D9" s="42">
        <v>0</v>
      </c>
      <c r="E9" s="42">
        <v>0</v>
      </c>
      <c r="F9" s="42">
        <v>0</v>
      </c>
      <c r="G9" s="102">
        <f>SUM(B9:C9)</f>
        <v>502972</v>
      </c>
    </row>
    <row r="10" spans="1:7" ht="15.75" x14ac:dyDescent="0.25">
      <c r="A10" s="100" t="s">
        <v>466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102">
        <f>SUM(B10:C10)</f>
        <v>0</v>
      </c>
    </row>
    <row r="11" spans="1:7" ht="15.75" x14ac:dyDescent="0.25">
      <c r="A11" s="17" t="s">
        <v>173</v>
      </c>
      <c r="B11" s="102">
        <f>SUM(B8:B10)</f>
        <v>0</v>
      </c>
      <c r="C11" s="102">
        <f>SUM(C8:C10)</f>
        <v>502972</v>
      </c>
      <c r="D11" s="102">
        <v>0</v>
      </c>
      <c r="E11" s="102">
        <v>0</v>
      </c>
      <c r="F11" s="102">
        <v>0</v>
      </c>
      <c r="G11" s="102">
        <f>SUM(G8:G10)</f>
        <v>502972</v>
      </c>
    </row>
    <row r="12" spans="1:7" ht="15.75" x14ac:dyDescent="0.25">
      <c r="A12" s="406"/>
      <c r="B12" s="12"/>
      <c r="C12" s="12"/>
      <c r="D12" s="12"/>
      <c r="E12" s="12"/>
      <c r="F12" s="12"/>
      <c r="G12" s="405"/>
    </row>
    <row r="13" spans="1:7" ht="15.75" x14ac:dyDescent="0.25">
      <c r="A13" s="17" t="s">
        <v>467</v>
      </c>
      <c r="B13" s="104" t="s">
        <v>393</v>
      </c>
      <c r="C13" s="104" t="s">
        <v>428</v>
      </c>
      <c r="D13" s="104" t="s">
        <v>459</v>
      </c>
      <c r="E13" s="104" t="s">
        <v>477</v>
      </c>
      <c r="F13" s="104" t="s">
        <v>498</v>
      </c>
      <c r="G13" s="104" t="s">
        <v>174</v>
      </c>
    </row>
    <row r="14" spans="1:7" ht="15.75" x14ac:dyDescent="0.25">
      <c r="A14" s="100" t="s">
        <v>468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102">
        <f>SUM(B14:F14)</f>
        <v>0</v>
      </c>
    </row>
    <row r="15" spans="1:7" ht="15.75" x14ac:dyDescent="0.25">
      <c r="A15" s="100" t="s">
        <v>469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102">
        <f>SUM(B15:F15)</f>
        <v>0</v>
      </c>
    </row>
    <row r="16" spans="1:7" ht="15.75" x14ac:dyDescent="0.25">
      <c r="A16" s="100" t="s">
        <v>99</v>
      </c>
      <c r="B16" s="42">
        <v>0</v>
      </c>
      <c r="C16" s="42">
        <f>200+286+508+1705+1592+610</f>
        <v>4901</v>
      </c>
      <c r="D16" s="42">
        <v>11627</v>
      </c>
      <c r="E16" s="42">
        <v>5770</v>
      </c>
      <c r="F16" s="42">
        <v>1606</v>
      </c>
      <c r="G16" s="102">
        <f>SUM(B16:F16)</f>
        <v>23904</v>
      </c>
    </row>
    <row r="17" spans="1:7" ht="15.75" x14ac:dyDescent="0.25">
      <c r="A17" s="100" t="s">
        <v>470</v>
      </c>
      <c r="B17" s="42">
        <v>8288</v>
      </c>
      <c r="C17" s="42">
        <v>11600</v>
      </c>
      <c r="D17" s="42">
        <v>417877</v>
      </c>
      <c r="E17" s="42">
        <v>41253</v>
      </c>
      <c r="F17" s="42">
        <v>50</v>
      </c>
      <c r="G17" s="102">
        <f>SUM(B17:F17)</f>
        <v>479068</v>
      </c>
    </row>
    <row r="18" spans="1:7" ht="15.75" x14ac:dyDescent="0.25">
      <c r="A18" s="17" t="s">
        <v>173</v>
      </c>
      <c r="B18" s="102">
        <f t="shared" ref="B18:G18" si="0">SUM(B14:B17)</f>
        <v>8288</v>
      </c>
      <c r="C18" s="102">
        <f t="shared" si="0"/>
        <v>16501</v>
      </c>
      <c r="D18" s="102">
        <f t="shared" si="0"/>
        <v>429504</v>
      </c>
      <c r="E18" s="102">
        <f t="shared" si="0"/>
        <v>47023</v>
      </c>
      <c r="F18" s="102">
        <f t="shared" si="0"/>
        <v>1656</v>
      </c>
      <c r="G18" s="102">
        <f t="shared" si="0"/>
        <v>502972</v>
      </c>
    </row>
    <row r="19" spans="1:7" ht="13.5" customHeight="1" x14ac:dyDescent="0.2"/>
    <row r="20" spans="1:7" ht="15.75" x14ac:dyDescent="0.25">
      <c r="A20" s="26" t="s">
        <v>461</v>
      </c>
      <c r="B20" s="79"/>
      <c r="C20" s="79"/>
      <c r="D20" s="79"/>
      <c r="E20" s="79"/>
      <c r="F20" s="79"/>
      <c r="G20" s="79"/>
    </row>
    <row r="21" spans="1:7" x14ac:dyDescent="0.2">
      <c r="A21" s="624" t="s">
        <v>493</v>
      </c>
      <c r="B21" s="625"/>
      <c r="C21" s="625"/>
      <c r="D21" s="625"/>
      <c r="E21" s="625"/>
      <c r="F21" s="625"/>
      <c r="G21" s="625"/>
    </row>
    <row r="22" spans="1:7" ht="13.5" customHeight="1" x14ac:dyDescent="0.25">
      <c r="A22" s="26"/>
    </row>
    <row r="23" spans="1:7" ht="15.75" x14ac:dyDescent="0.25">
      <c r="A23" s="17" t="s">
        <v>462</v>
      </c>
      <c r="B23" s="104" t="s">
        <v>393</v>
      </c>
      <c r="C23" s="104" t="s">
        <v>428</v>
      </c>
      <c r="D23" s="104" t="s">
        <v>459</v>
      </c>
      <c r="E23" s="104" t="s">
        <v>477</v>
      </c>
      <c r="F23" s="104" t="s">
        <v>498</v>
      </c>
      <c r="G23" s="104" t="s">
        <v>463</v>
      </c>
    </row>
    <row r="24" spans="1:7" ht="15.75" x14ac:dyDescent="0.25">
      <c r="A24" s="100" t="s">
        <v>464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102">
        <f>SUM(B24:C24)</f>
        <v>0</v>
      </c>
    </row>
    <row r="25" spans="1:7" ht="15.75" x14ac:dyDescent="0.25">
      <c r="A25" s="100" t="s">
        <v>465</v>
      </c>
      <c r="B25" s="42">
        <v>0</v>
      </c>
      <c r="C25" s="42">
        <f>6271+62008</f>
        <v>68279</v>
      </c>
      <c r="D25" s="42">
        <v>0</v>
      </c>
      <c r="E25" s="42">
        <v>0</v>
      </c>
      <c r="F25" s="42">
        <v>0</v>
      </c>
      <c r="G25" s="102">
        <f>SUM(B25:C25)</f>
        <v>68279</v>
      </c>
    </row>
    <row r="26" spans="1:7" ht="15.75" x14ac:dyDescent="0.25">
      <c r="A26" s="100" t="s">
        <v>466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102">
        <f>SUM(B26:C26)</f>
        <v>0</v>
      </c>
    </row>
    <row r="27" spans="1:7" ht="15.75" x14ac:dyDescent="0.25">
      <c r="A27" s="17" t="s">
        <v>173</v>
      </c>
      <c r="B27" s="102">
        <f>SUM(B24:B26)</f>
        <v>0</v>
      </c>
      <c r="C27" s="102">
        <f>SUM(C24:C26)</f>
        <v>68279</v>
      </c>
      <c r="D27" s="102">
        <f>SUM(D24:D26)</f>
        <v>0</v>
      </c>
      <c r="E27" s="102">
        <f t="shared" ref="E27:F27" si="1">SUM(E24:E26)</f>
        <v>0</v>
      </c>
      <c r="F27" s="102">
        <f t="shared" si="1"/>
        <v>0</v>
      </c>
      <c r="G27" s="102">
        <f>SUM(G24:G26)</f>
        <v>68279</v>
      </c>
    </row>
    <row r="28" spans="1:7" ht="15.75" x14ac:dyDescent="0.25">
      <c r="A28" s="12"/>
      <c r="B28" s="12"/>
      <c r="C28" s="12"/>
      <c r="D28" s="12"/>
      <c r="E28" s="12"/>
      <c r="F28" s="12"/>
      <c r="G28" s="12"/>
    </row>
    <row r="29" spans="1:7" ht="15.75" x14ac:dyDescent="0.25">
      <c r="A29" s="17" t="s">
        <v>467</v>
      </c>
      <c r="B29" s="104" t="s">
        <v>393</v>
      </c>
      <c r="C29" s="104" t="s">
        <v>428</v>
      </c>
      <c r="D29" s="104" t="s">
        <v>459</v>
      </c>
      <c r="E29" s="104" t="s">
        <v>477</v>
      </c>
      <c r="F29" s="104" t="s">
        <v>498</v>
      </c>
      <c r="G29" s="104" t="s">
        <v>174</v>
      </c>
    </row>
    <row r="30" spans="1:7" ht="15.75" x14ac:dyDescent="0.25">
      <c r="A30" s="100" t="s">
        <v>468</v>
      </c>
      <c r="B30" s="42">
        <v>0</v>
      </c>
      <c r="C30" s="42">
        <v>0</v>
      </c>
      <c r="D30" s="42">
        <v>173</v>
      </c>
      <c r="E30" s="42">
        <v>27</v>
      </c>
      <c r="F30" s="42">
        <v>0</v>
      </c>
      <c r="G30" s="102">
        <f>SUM(B30:F30)</f>
        <v>200</v>
      </c>
    </row>
    <row r="31" spans="1:7" ht="15.75" x14ac:dyDescent="0.25">
      <c r="A31" s="100" t="s">
        <v>469</v>
      </c>
      <c r="B31" s="42">
        <v>0</v>
      </c>
      <c r="C31" s="42">
        <v>0</v>
      </c>
      <c r="D31" s="42">
        <v>0</v>
      </c>
      <c r="E31" s="42">
        <v>35</v>
      </c>
      <c r="F31" s="42">
        <v>0</v>
      </c>
      <c r="G31" s="102">
        <f>SUM(B31:F31)</f>
        <v>35</v>
      </c>
    </row>
    <row r="32" spans="1:7" ht="15.75" x14ac:dyDescent="0.25">
      <c r="A32" s="100" t="s">
        <v>99</v>
      </c>
      <c r="B32" s="42">
        <v>1702</v>
      </c>
      <c r="C32" s="42">
        <f>432+673+1702</f>
        <v>2807</v>
      </c>
      <c r="D32" s="42">
        <f>1327-40</f>
        <v>1287</v>
      </c>
      <c r="E32" s="42">
        <v>90</v>
      </c>
      <c r="F32" s="42">
        <v>430</v>
      </c>
      <c r="G32" s="102">
        <f>SUM(B32:F32)</f>
        <v>6316</v>
      </c>
    </row>
    <row r="33" spans="1:7" ht="15.75" x14ac:dyDescent="0.25">
      <c r="A33" s="100" t="s">
        <v>470</v>
      </c>
      <c r="B33" s="42">
        <v>0</v>
      </c>
      <c r="C33" s="42"/>
      <c r="D33" s="42">
        <v>61728</v>
      </c>
      <c r="E33" s="42">
        <v>0</v>
      </c>
      <c r="F33" s="42">
        <v>0</v>
      </c>
      <c r="G33" s="102">
        <f t="shared" ref="G33" si="2">SUM(B33:D33)</f>
        <v>61728</v>
      </c>
    </row>
    <row r="34" spans="1:7" ht="15.75" x14ac:dyDescent="0.25">
      <c r="A34" s="17" t="s">
        <v>173</v>
      </c>
      <c r="B34" s="102">
        <f t="shared" ref="B34:G34" si="3">SUM(B30:B33)</f>
        <v>1702</v>
      </c>
      <c r="C34" s="102">
        <f t="shared" si="3"/>
        <v>2807</v>
      </c>
      <c r="D34" s="102">
        <f t="shared" si="3"/>
        <v>63188</v>
      </c>
      <c r="E34" s="102">
        <f t="shared" si="3"/>
        <v>152</v>
      </c>
      <c r="F34" s="102">
        <f t="shared" si="3"/>
        <v>430</v>
      </c>
      <c r="G34" s="102">
        <f t="shared" si="3"/>
        <v>68279</v>
      </c>
    </row>
    <row r="35" spans="1:7" ht="14.25" customHeight="1" x14ac:dyDescent="0.2"/>
    <row r="36" spans="1:7" ht="15.75" x14ac:dyDescent="0.25">
      <c r="A36" s="26" t="s">
        <v>461</v>
      </c>
      <c r="B36" s="79"/>
      <c r="C36" s="79"/>
      <c r="D36" s="79"/>
      <c r="E36" s="79"/>
      <c r="F36" s="79"/>
      <c r="G36" s="79"/>
    </row>
    <row r="37" spans="1:7" x14ac:dyDescent="0.2">
      <c r="A37" s="624" t="s">
        <v>494</v>
      </c>
      <c r="B37" s="625"/>
      <c r="C37" s="625"/>
      <c r="D37" s="625"/>
      <c r="E37" s="625"/>
      <c r="F37" s="625"/>
      <c r="G37" s="625"/>
    </row>
    <row r="38" spans="1:7" ht="12.75" customHeight="1" x14ac:dyDescent="0.25">
      <c r="A38" s="26"/>
    </row>
    <row r="39" spans="1:7" ht="15.75" x14ac:dyDescent="0.25">
      <c r="A39" s="17" t="s">
        <v>462</v>
      </c>
      <c r="B39" s="104" t="s">
        <v>393</v>
      </c>
      <c r="C39" s="104" t="s">
        <v>428</v>
      </c>
      <c r="D39" s="104" t="s">
        <v>459</v>
      </c>
      <c r="E39" s="104" t="s">
        <v>477</v>
      </c>
      <c r="F39" s="104" t="s">
        <v>498</v>
      </c>
      <c r="G39" s="104" t="s">
        <v>463</v>
      </c>
    </row>
    <row r="40" spans="1:7" ht="15.75" x14ac:dyDescent="0.25">
      <c r="A40" s="100" t="s">
        <v>464</v>
      </c>
      <c r="B40" s="42">
        <v>0</v>
      </c>
      <c r="C40" s="42">
        <v>0</v>
      </c>
      <c r="D40" s="42">
        <v>0</v>
      </c>
      <c r="E40" s="42">
        <v>0</v>
      </c>
      <c r="F40" s="42">
        <v>0</v>
      </c>
      <c r="G40" s="102">
        <f>SUM(B40:C40)</f>
        <v>0</v>
      </c>
    </row>
    <row r="41" spans="1:7" ht="15.75" x14ac:dyDescent="0.25">
      <c r="A41" s="100" t="s">
        <v>465</v>
      </c>
      <c r="B41" s="42">
        <v>0</v>
      </c>
      <c r="C41" s="42">
        <v>119419</v>
      </c>
      <c r="D41" s="42">
        <v>0</v>
      </c>
      <c r="E41" s="42">
        <v>0</v>
      </c>
      <c r="F41" s="42">
        <v>0</v>
      </c>
      <c r="G41" s="102">
        <f>SUM(B41:C41)</f>
        <v>119419</v>
      </c>
    </row>
    <row r="42" spans="1:7" ht="15.75" x14ac:dyDescent="0.25">
      <c r="A42" s="100" t="s">
        <v>466</v>
      </c>
      <c r="B42" s="42">
        <v>0</v>
      </c>
      <c r="C42" s="42">
        <v>0</v>
      </c>
      <c r="D42" s="42">
        <v>0</v>
      </c>
      <c r="E42" s="42">
        <v>0</v>
      </c>
      <c r="F42" s="42">
        <v>0</v>
      </c>
      <c r="G42" s="102">
        <f>SUM(B42:C42)</f>
        <v>0</v>
      </c>
    </row>
    <row r="43" spans="1:7" ht="15.75" x14ac:dyDescent="0.25">
      <c r="A43" s="17" t="s">
        <v>173</v>
      </c>
      <c r="B43" s="102">
        <f>SUM(B40:B42)</f>
        <v>0</v>
      </c>
      <c r="C43" s="102">
        <f>SUM(C40:C42)</f>
        <v>119419</v>
      </c>
      <c r="D43" s="102">
        <f t="shared" ref="D43:F43" si="4">SUM(D40:D42)</f>
        <v>0</v>
      </c>
      <c r="E43" s="102">
        <f t="shared" si="4"/>
        <v>0</v>
      </c>
      <c r="F43" s="102">
        <f t="shared" si="4"/>
        <v>0</v>
      </c>
      <c r="G43" s="102">
        <f>SUM(G40:G42)</f>
        <v>119419</v>
      </c>
    </row>
    <row r="44" spans="1:7" ht="15.75" x14ac:dyDescent="0.25">
      <c r="A44" s="12"/>
      <c r="B44" s="12"/>
      <c r="C44" s="12"/>
      <c r="D44" s="12"/>
      <c r="E44" s="12"/>
      <c r="F44" s="12"/>
      <c r="G44" s="12"/>
    </row>
    <row r="45" spans="1:7" ht="15.75" x14ac:dyDescent="0.25">
      <c r="A45" s="17" t="s">
        <v>467</v>
      </c>
      <c r="B45" s="104" t="s">
        <v>393</v>
      </c>
      <c r="C45" s="104" t="s">
        <v>428</v>
      </c>
      <c r="D45" s="104" t="s">
        <v>459</v>
      </c>
      <c r="E45" s="104" t="s">
        <v>477</v>
      </c>
      <c r="F45" s="104" t="s">
        <v>498</v>
      </c>
      <c r="G45" s="104" t="s">
        <v>174</v>
      </c>
    </row>
    <row r="46" spans="1:7" ht="15.75" x14ac:dyDescent="0.25">
      <c r="A46" s="100" t="s">
        <v>468</v>
      </c>
      <c r="B46" s="42">
        <v>0</v>
      </c>
      <c r="C46" s="42">
        <v>0</v>
      </c>
      <c r="D46" s="42">
        <v>0</v>
      </c>
      <c r="E46" s="42">
        <v>200</v>
      </c>
      <c r="F46" s="42">
        <v>0</v>
      </c>
      <c r="G46" s="102">
        <f t="shared" ref="G46:G48" si="5">SUM(B46:F46)</f>
        <v>200</v>
      </c>
    </row>
    <row r="47" spans="1:7" ht="15.75" x14ac:dyDescent="0.25">
      <c r="A47" s="100" t="s">
        <v>469</v>
      </c>
      <c r="B47" s="42">
        <v>0</v>
      </c>
      <c r="C47" s="42">
        <v>0</v>
      </c>
      <c r="D47" s="42">
        <v>0</v>
      </c>
      <c r="E47" s="42">
        <v>32</v>
      </c>
      <c r="F47" s="42">
        <v>0</v>
      </c>
      <c r="G47" s="102">
        <f t="shared" si="5"/>
        <v>32</v>
      </c>
    </row>
    <row r="48" spans="1:7" ht="15.75" x14ac:dyDescent="0.25">
      <c r="A48" s="100" t="s">
        <v>99</v>
      </c>
      <c r="B48" s="42">
        <v>1194</v>
      </c>
      <c r="C48" s="42">
        <f>1194+686</f>
        <v>1880</v>
      </c>
      <c r="D48" s="42">
        <v>2972</v>
      </c>
      <c r="E48" s="42">
        <f>1272+344</f>
        <v>1616</v>
      </c>
      <c r="F48" s="42">
        <v>107</v>
      </c>
      <c r="G48" s="102">
        <f t="shared" si="5"/>
        <v>7769</v>
      </c>
    </row>
    <row r="49" spans="1:7" ht="15.75" x14ac:dyDescent="0.25">
      <c r="A49" s="100" t="s">
        <v>470</v>
      </c>
      <c r="B49" s="42">
        <v>780</v>
      </c>
      <c r="C49" s="42">
        <v>2795</v>
      </c>
      <c r="D49" s="42"/>
      <c r="E49" s="42">
        <v>107843</v>
      </c>
      <c r="F49" s="42">
        <v>0</v>
      </c>
      <c r="G49" s="102">
        <f>SUM(B49:F49)</f>
        <v>111418</v>
      </c>
    </row>
    <row r="50" spans="1:7" ht="15.75" x14ac:dyDescent="0.25">
      <c r="A50" s="17" t="s">
        <v>173</v>
      </c>
      <c r="B50" s="102">
        <f t="shared" ref="B50:G50" si="6">SUM(B46:B49)</f>
        <v>1974</v>
      </c>
      <c r="C50" s="102">
        <f t="shared" si="6"/>
        <v>4675</v>
      </c>
      <c r="D50" s="102">
        <f t="shared" si="6"/>
        <v>2972</v>
      </c>
      <c r="E50" s="102">
        <f t="shared" si="6"/>
        <v>109691</v>
      </c>
      <c r="F50" s="102">
        <f t="shared" si="6"/>
        <v>107</v>
      </c>
      <c r="G50" s="102">
        <f t="shared" si="6"/>
        <v>119419</v>
      </c>
    </row>
    <row r="51" spans="1:7" ht="16.5" customHeight="1" x14ac:dyDescent="0.2"/>
    <row r="52" spans="1:7" ht="15.75" x14ac:dyDescent="0.25">
      <c r="A52" s="26" t="s">
        <v>461</v>
      </c>
      <c r="B52" s="79"/>
      <c r="C52" s="79"/>
      <c r="D52" s="79"/>
      <c r="E52" s="79"/>
      <c r="F52" s="79"/>
      <c r="G52" s="79"/>
    </row>
    <row r="53" spans="1:7" ht="15.75" x14ac:dyDescent="0.25">
      <c r="A53" s="12" t="s">
        <v>495</v>
      </c>
      <c r="B53" s="486"/>
      <c r="C53" s="486"/>
      <c r="D53" s="486"/>
      <c r="E53" s="486"/>
      <c r="F53" s="486"/>
      <c r="G53" s="486"/>
    </row>
    <row r="54" spans="1:7" ht="14.25" customHeight="1" x14ac:dyDescent="0.25">
      <c r="A54" s="26"/>
    </row>
    <row r="55" spans="1:7" ht="15.75" x14ac:dyDescent="0.25">
      <c r="A55" s="17" t="s">
        <v>462</v>
      </c>
      <c r="B55" s="104" t="s">
        <v>393</v>
      </c>
      <c r="C55" s="104" t="s">
        <v>428</v>
      </c>
      <c r="D55" s="104" t="s">
        <v>459</v>
      </c>
      <c r="E55" s="104" t="s">
        <v>477</v>
      </c>
      <c r="F55" s="104" t="s">
        <v>498</v>
      </c>
      <c r="G55" s="104" t="s">
        <v>463</v>
      </c>
    </row>
    <row r="56" spans="1:7" ht="15.75" x14ac:dyDescent="0.25">
      <c r="A56" s="100" t="s">
        <v>464</v>
      </c>
      <c r="B56" s="42">
        <v>0</v>
      </c>
      <c r="C56" s="42">
        <v>0</v>
      </c>
      <c r="D56" s="42">
        <v>0</v>
      </c>
      <c r="E56" s="42">
        <f>17763+184</f>
        <v>17947</v>
      </c>
      <c r="F56" s="42">
        <v>0</v>
      </c>
      <c r="G56" s="102">
        <f>SUM(B56:F56)</f>
        <v>17947</v>
      </c>
    </row>
    <row r="57" spans="1:7" ht="15.75" x14ac:dyDescent="0.25">
      <c r="A57" s="100" t="s">
        <v>465</v>
      </c>
      <c r="B57" s="42">
        <v>0</v>
      </c>
      <c r="C57" s="42">
        <v>12843</v>
      </c>
      <c r="D57" s="42">
        <v>0</v>
      </c>
      <c r="E57" s="42">
        <v>0</v>
      </c>
      <c r="F57" s="42">
        <v>14353</v>
      </c>
      <c r="G57" s="102">
        <f>SUM(B57:F57)</f>
        <v>27196</v>
      </c>
    </row>
    <row r="58" spans="1:7" ht="15.75" x14ac:dyDescent="0.25">
      <c r="A58" s="100" t="s">
        <v>466</v>
      </c>
      <c r="B58" s="42">
        <v>0</v>
      </c>
      <c r="C58" s="42">
        <v>0</v>
      </c>
      <c r="D58" s="42">
        <v>0</v>
      </c>
      <c r="E58" s="42">
        <v>0</v>
      </c>
      <c r="F58" s="42">
        <v>0</v>
      </c>
      <c r="G58" s="102">
        <f>SUM(B58:C58)</f>
        <v>0</v>
      </c>
    </row>
    <row r="59" spans="1:7" ht="15.75" x14ac:dyDescent="0.25">
      <c r="A59" s="17" t="s">
        <v>173</v>
      </c>
      <c r="B59" s="102">
        <f>SUM(B56:B58)</f>
        <v>0</v>
      </c>
      <c r="C59" s="102">
        <f>SUM(C56:C58)</f>
        <v>12843</v>
      </c>
      <c r="D59" s="102">
        <f t="shared" ref="D59:F59" si="7">SUM(D56:D58)</f>
        <v>0</v>
      </c>
      <c r="E59" s="102">
        <f t="shared" si="7"/>
        <v>17947</v>
      </c>
      <c r="F59" s="102">
        <f t="shared" si="7"/>
        <v>14353</v>
      </c>
      <c r="G59" s="102">
        <f>SUM(G56:G58)</f>
        <v>45143</v>
      </c>
    </row>
    <row r="60" spans="1:7" ht="15.75" x14ac:dyDescent="0.25">
      <c r="A60" s="12"/>
      <c r="B60" s="12"/>
      <c r="C60" s="12"/>
      <c r="D60" s="12"/>
      <c r="E60" s="12"/>
      <c r="F60" s="12"/>
      <c r="G60" s="12"/>
    </row>
    <row r="61" spans="1:7" ht="15.75" x14ac:dyDescent="0.25">
      <c r="A61" s="17" t="s">
        <v>467</v>
      </c>
      <c r="B61" s="104" t="s">
        <v>393</v>
      </c>
      <c r="C61" s="104" t="s">
        <v>428</v>
      </c>
      <c r="D61" s="104" t="s">
        <v>459</v>
      </c>
      <c r="E61" s="104" t="s">
        <v>477</v>
      </c>
      <c r="F61" s="104" t="s">
        <v>498</v>
      </c>
      <c r="G61" s="104" t="s">
        <v>174</v>
      </c>
    </row>
    <row r="62" spans="1:7" ht="15.75" x14ac:dyDescent="0.25">
      <c r="A62" s="100" t="s">
        <v>468</v>
      </c>
      <c r="B62" s="42">
        <v>0</v>
      </c>
      <c r="C62" s="42">
        <v>0</v>
      </c>
      <c r="D62" s="42">
        <v>0</v>
      </c>
      <c r="E62" s="42">
        <v>0</v>
      </c>
      <c r="F62" s="42">
        <v>0</v>
      </c>
      <c r="G62" s="102">
        <f>SUM(B62:C62)</f>
        <v>0</v>
      </c>
    </row>
    <row r="63" spans="1:7" ht="15.75" x14ac:dyDescent="0.25">
      <c r="A63" s="100" t="s">
        <v>469</v>
      </c>
      <c r="B63" s="42">
        <v>0</v>
      </c>
      <c r="C63" s="42">
        <v>0</v>
      </c>
      <c r="D63" s="42">
        <v>0</v>
      </c>
      <c r="E63" s="42">
        <v>0</v>
      </c>
      <c r="F63" s="42">
        <v>0</v>
      </c>
      <c r="G63" s="102">
        <f>SUM(B63:C63)</f>
        <v>0</v>
      </c>
    </row>
    <row r="64" spans="1:7" ht="15.75" x14ac:dyDescent="0.25">
      <c r="A64" s="100" t="s">
        <v>99</v>
      </c>
      <c r="B64" s="42">
        <v>0</v>
      </c>
      <c r="C64" s="42">
        <v>908</v>
      </c>
      <c r="D64" s="42">
        <v>0</v>
      </c>
      <c r="E64" s="42">
        <v>366</v>
      </c>
      <c r="F64" s="42">
        <v>0</v>
      </c>
      <c r="G64" s="102">
        <f>SUM(B64:F64)</f>
        <v>1274</v>
      </c>
    </row>
    <row r="65" spans="1:7" ht="15.75" x14ac:dyDescent="0.25">
      <c r="A65" s="100" t="s">
        <v>470</v>
      </c>
      <c r="B65" s="42">
        <v>0</v>
      </c>
      <c r="C65" s="42">
        <v>0</v>
      </c>
      <c r="D65" s="42">
        <v>0</v>
      </c>
      <c r="E65" s="42">
        <v>43869</v>
      </c>
      <c r="F65" s="42">
        <v>0</v>
      </c>
      <c r="G65" s="102">
        <f>SUM(B65:F65)</f>
        <v>43869</v>
      </c>
    </row>
    <row r="66" spans="1:7" ht="15.75" x14ac:dyDescent="0.25">
      <c r="A66" s="17" t="s">
        <v>173</v>
      </c>
      <c r="B66" s="102">
        <f>SUM(B62:B65)</f>
        <v>0</v>
      </c>
      <c r="C66" s="102">
        <f>SUM(C62:C65)</f>
        <v>908</v>
      </c>
      <c r="D66" s="102">
        <f>SUM(D62:D65)</f>
        <v>0</v>
      </c>
      <c r="E66" s="102">
        <f>SUM(E62:E65)</f>
        <v>44235</v>
      </c>
      <c r="F66" s="102">
        <f>SUM(F62:F65)</f>
        <v>0</v>
      </c>
      <c r="G66" s="102">
        <f>SUM(B66:F66)</f>
        <v>45143</v>
      </c>
    </row>
    <row r="67" spans="1:7" ht="15.75" customHeight="1" x14ac:dyDescent="0.2"/>
    <row r="68" spans="1:7" ht="15.75" customHeight="1" x14ac:dyDescent="0.25">
      <c r="A68" s="26" t="s">
        <v>461</v>
      </c>
      <c r="B68" s="79"/>
      <c r="C68" s="79"/>
      <c r="D68" s="79"/>
      <c r="E68" s="79"/>
      <c r="F68" s="79"/>
      <c r="G68" s="79"/>
    </row>
    <row r="69" spans="1:7" ht="15.75" customHeight="1" x14ac:dyDescent="0.25">
      <c r="A69" s="12" t="s">
        <v>557</v>
      </c>
      <c r="B69" s="486"/>
      <c r="C69" s="486"/>
      <c r="D69" s="486"/>
      <c r="E69" s="486"/>
      <c r="F69" s="486"/>
      <c r="G69" s="486"/>
    </row>
    <row r="70" spans="1:7" ht="15.75" customHeight="1" x14ac:dyDescent="0.25">
      <c r="A70" s="26"/>
    </row>
    <row r="71" spans="1:7" ht="15.75" customHeight="1" x14ac:dyDescent="0.25">
      <c r="A71" s="17" t="s">
        <v>462</v>
      </c>
      <c r="B71" s="104" t="s">
        <v>459</v>
      </c>
      <c r="C71" s="104" t="s">
        <v>477</v>
      </c>
      <c r="D71" s="104" t="s">
        <v>498</v>
      </c>
      <c r="E71" s="104" t="s">
        <v>463</v>
      </c>
    </row>
    <row r="72" spans="1:7" ht="15.75" customHeight="1" x14ac:dyDescent="0.25">
      <c r="A72" s="100" t="s">
        <v>464</v>
      </c>
      <c r="B72" s="42">
        <v>0</v>
      </c>
      <c r="C72" s="42">
        <f>4479+53</f>
        <v>4532</v>
      </c>
      <c r="D72" s="42">
        <v>0</v>
      </c>
      <c r="E72" s="102">
        <f>SUM(B72:D72)</f>
        <v>4532</v>
      </c>
    </row>
    <row r="73" spans="1:7" ht="15.75" customHeight="1" x14ac:dyDescent="0.25">
      <c r="A73" s="100" t="s">
        <v>465</v>
      </c>
      <c r="B73" s="42">
        <v>0</v>
      </c>
      <c r="C73" s="42">
        <v>0</v>
      </c>
      <c r="D73" s="42">
        <v>34673</v>
      </c>
      <c r="E73" s="102">
        <f>SUM(B73:D73)</f>
        <v>34673</v>
      </c>
    </row>
    <row r="74" spans="1:7" ht="15.75" customHeight="1" x14ac:dyDescent="0.25">
      <c r="A74" s="100" t="s">
        <v>466</v>
      </c>
      <c r="B74" s="42">
        <v>0</v>
      </c>
      <c r="C74" s="42">
        <v>0</v>
      </c>
      <c r="D74" s="42">
        <v>0</v>
      </c>
      <c r="E74" s="102">
        <f>SUM(B74:C74)</f>
        <v>0</v>
      </c>
    </row>
    <row r="75" spans="1:7" ht="15.75" customHeight="1" x14ac:dyDescent="0.25">
      <c r="A75" s="17" t="s">
        <v>173</v>
      </c>
      <c r="B75" s="102">
        <f t="shared" ref="B75" si="8">SUM(B72:B74)</f>
        <v>0</v>
      </c>
      <c r="C75" s="102">
        <f t="shared" ref="C75:D75" si="9">SUM(C72:C74)</f>
        <v>4532</v>
      </c>
      <c r="D75" s="102">
        <f t="shared" si="9"/>
        <v>34673</v>
      </c>
      <c r="E75" s="102">
        <f>SUM(E72:E74)</f>
        <v>39205</v>
      </c>
    </row>
    <row r="76" spans="1:7" ht="15.75" customHeight="1" x14ac:dyDescent="0.25">
      <c r="A76" s="12"/>
      <c r="B76" s="12"/>
      <c r="C76" s="12"/>
      <c r="D76" s="12"/>
      <c r="E76" s="12"/>
    </row>
    <row r="77" spans="1:7" ht="15.75" customHeight="1" x14ac:dyDescent="0.25">
      <c r="A77" s="17" t="s">
        <v>467</v>
      </c>
      <c r="B77" s="104" t="s">
        <v>459</v>
      </c>
      <c r="C77" s="104" t="s">
        <v>477</v>
      </c>
      <c r="D77" s="104" t="s">
        <v>498</v>
      </c>
      <c r="E77" s="104" t="s">
        <v>174</v>
      </c>
    </row>
    <row r="78" spans="1:7" ht="15.75" customHeight="1" x14ac:dyDescent="0.25">
      <c r="A78" s="100" t="s">
        <v>468</v>
      </c>
      <c r="B78" s="42">
        <v>0</v>
      </c>
      <c r="C78" s="42">
        <v>0</v>
      </c>
      <c r="D78" s="42">
        <v>0</v>
      </c>
      <c r="E78" s="102">
        <f>SUM(B78:C78)</f>
        <v>0</v>
      </c>
    </row>
    <row r="79" spans="1:7" ht="15.75" customHeight="1" x14ac:dyDescent="0.25">
      <c r="A79" s="100" t="s">
        <v>469</v>
      </c>
      <c r="B79" s="42">
        <v>0</v>
      </c>
      <c r="C79" s="42">
        <v>0</v>
      </c>
      <c r="D79" s="42">
        <v>0</v>
      </c>
      <c r="E79" s="102">
        <f>SUM(B79:C79)</f>
        <v>0</v>
      </c>
    </row>
    <row r="80" spans="1:7" ht="15.75" customHeight="1" x14ac:dyDescent="0.25">
      <c r="A80" s="100" t="s">
        <v>99</v>
      </c>
      <c r="B80" s="42">
        <v>0</v>
      </c>
      <c r="C80" s="42">
        <v>2645</v>
      </c>
      <c r="D80" s="42">
        <v>0</v>
      </c>
      <c r="E80" s="102">
        <f>SUM(B80:C80)</f>
        <v>2645</v>
      </c>
    </row>
    <row r="81" spans="1:7" ht="15.75" customHeight="1" x14ac:dyDescent="0.25">
      <c r="A81" s="100" t="s">
        <v>470</v>
      </c>
      <c r="B81" s="42">
        <v>0</v>
      </c>
      <c r="C81" s="42">
        <v>36560</v>
      </c>
      <c r="D81" s="42">
        <v>0</v>
      </c>
      <c r="E81" s="102">
        <f>SUM(B81:C81)</f>
        <v>36560</v>
      </c>
    </row>
    <row r="82" spans="1:7" ht="15.75" customHeight="1" x14ac:dyDescent="0.25">
      <c r="A82" s="17" t="s">
        <v>173</v>
      </c>
      <c r="B82" s="102">
        <f>SUM(B78:B81)</f>
        <v>0</v>
      </c>
      <c r="C82" s="102">
        <f>SUM(C78:C81)</f>
        <v>39205</v>
      </c>
      <c r="D82" s="102">
        <f>SUM(D78:D81)</f>
        <v>0</v>
      </c>
      <c r="E82" s="102">
        <f>SUM(B82:C82)</f>
        <v>39205</v>
      </c>
    </row>
    <row r="83" spans="1:7" ht="15.75" customHeight="1" x14ac:dyDescent="0.25">
      <c r="A83" s="26"/>
      <c r="B83" s="79"/>
      <c r="C83" s="79"/>
      <c r="D83" s="79"/>
      <c r="E83" s="79"/>
      <c r="F83" s="79"/>
      <c r="G83" s="79"/>
    </row>
    <row r="84" spans="1:7" ht="15.75" x14ac:dyDescent="0.25">
      <c r="A84" s="26" t="s">
        <v>461</v>
      </c>
      <c r="B84" s="79"/>
      <c r="C84" s="79"/>
      <c r="D84" s="79"/>
      <c r="E84" s="79"/>
      <c r="F84" s="79"/>
      <c r="G84" s="79"/>
    </row>
    <row r="85" spans="1:7" ht="15.75" x14ac:dyDescent="0.25">
      <c r="A85" s="12" t="s">
        <v>496</v>
      </c>
      <c r="B85" s="486"/>
      <c r="C85" s="486"/>
      <c r="D85" s="486"/>
      <c r="E85" s="486"/>
      <c r="F85" s="486"/>
    </row>
    <row r="86" spans="1:7" ht="13.5" customHeight="1" x14ac:dyDescent="0.25">
      <c r="A86" s="26"/>
    </row>
    <row r="87" spans="1:7" ht="15.75" x14ac:dyDescent="0.25">
      <c r="A87" s="17" t="s">
        <v>462</v>
      </c>
      <c r="B87" s="104" t="s">
        <v>459</v>
      </c>
      <c r="C87" s="104" t="s">
        <v>477</v>
      </c>
      <c r="D87" s="104" t="s">
        <v>498</v>
      </c>
      <c r="E87" s="104" t="s">
        <v>463</v>
      </c>
      <c r="F87" s="577"/>
    </row>
    <row r="88" spans="1:7" ht="15.75" x14ac:dyDescent="0.25">
      <c r="A88" s="100" t="s">
        <v>464</v>
      </c>
      <c r="B88" s="42">
        <v>0</v>
      </c>
      <c r="C88" s="42">
        <v>0</v>
      </c>
      <c r="D88" s="42">
        <v>0</v>
      </c>
      <c r="E88" s="102">
        <f>SUM(B88:D88)</f>
        <v>0</v>
      </c>
      <c r="F88" s="593"/>
    </row>
    <row r="89" spans="1:7" ht="15.75" x14ac:dyDescent="0.25">
      <c r="A89" s="100" t="s">
        <v>465</v>
      </c>
      <c r="B89" s="42">
        <v>172693</v>
      </c>
      <c r="C89" s="42">
        <v>0</v>
      </c>
      <c r="D89" s="42">
        <f>301270-B89</f>
        <v>128577</v>
      </c>
      <c r="E89" s="102">
        <f>SUM(B89:D89)</f>
        <v>301270</v>
      </c>
      <c r="F89" s="593"/>
    </row>
    <row r="90" spans="1:7" ht="15.75" x14ac:dyDescent="0.25">
      <c r="A90" s="100" t="s">
        <v>466</v>
      </c>
      <c r="B90" s="42">
        <v>0</v>
      </c>
      <c r="C90" s="42">
        <v>0</v>
      </c>
      <c r="D90" s="42">
        <v>0</v>
      </c>
      <c r="E90" s="102">
        <f>SUM(B90:C90)</f>
        <v>0</v>
      </c>
      <c r="F90" s="593"/>
    </row>
    <row r="91" spans="1:7" ht="15.75" x14ac:dyDescent="0.25">
      <c r="A91" s="17" t="s">
        <v>173</v>
      </c>
      <c r="B91" s="102">
        <f>SUM(B88:B90)</f>
        <v>172693</v>
      </c>
      <c r="C91" s="102">
        <f>SUM(C88:C90)</f>
        <v>0</v>
      </c>
      <c r="D91" s="102">
        <f>SUM(D88:D90)</f>
        <v>128577</v>
      </c>
      <c r="E91" s="102">
        <f>SUM(E88:E90)</f>
        <v>301270</v>
      </c>
      <c r="F91" s="593"/>
    </row>
    <row r="92" spans="1:7" ht="15.75" x14ac:dyDescent="0.25">
      <c r="A92" s="12"/>
      <c r="B92" s="12"/>
      <c r="C92" s="12"/>
      <c r="D92" s="12"/>
      <c r="E92" s="12"/>
      <c r="F92" s="12"/>
    </row>
    <row r="93" spans="1:7" ht="15.75" x14ac:dyDescent="0.25">
      <c r="A93" s="17" t="s">
        <v>467</v>
      </c>
      <c r="B93" s="104" t="s">
        <v>459</v>
      </c>
      <c r="C93" s="104" t="s">
        <v>477</v>
      </c>
      <c r="D93" s="104" t="s">
        <v>498</v>
      </c>
      <c r="E93" s="104" t="s">
        <v>174</v>
      </c>
      <c r="F93" s="577"/>
    </row>
    <row r="94" spans="1:7" ht="15.75" x14ac:dyDescent="0.25">
      <c r="A94" s="100" t="s">
        <v>468</v>
      </c>
      <c r="B94" s="42">
        <v>27542</v>
      </c>
      <c r="C94" s="42">
        <f>32677+9514+1420</f>
        <v>43611</v>
      </c>
      <c r="D94" s="42">
        <f>23291+3094+3600</f>
        <v>29985</v>
      </c>
      <c r="E94" s="102">
        <f>SUM(B94:D94)</f>
        <v>101138</v>
      </c>
      <c r="F94" s="593"/>
    </row>
    <row r="95" spans="1:7" ht="15.75" x14ac:dyDescent="0.25">
      <c r="A95" s="100" t="s">
        <v>469</v>
      </c>
      <c r="B95" s="42">
        <v>5277</v>
      </c>
      <c r="C95" s="42">
        <f>5940+1626+245</f>
        <v>7811</v>
      </c>
      <c r="D95" s="42">
        <f>3901+1171</f>
        <v>5072</v>
      </c>
      <c r="E95" s="102">
        <f>SUM(B95:D95)</f>
        <v>18160</v>
      </c>
      <c r="F95" s="593"/>
    </row>
    <row r="96" spans="1:7" ht="15.75" x14ac:dyDescent="0.25">
      <c r="A96" s="100" t="s">
        <v>99</v>
      </c>
      <c r="B96" s="42">
        <v>22313</v>
      </c>
      <c r="C96" s="42">
        <v>16508</v>
      </c>
      <c r="D96" s="42">
        <f>157826-16641</f>
        <v>141185</v>
      </c>
      <c r="E96" s="102">
        <f>SUM(B96:D96)</f>
        <v>180006</v>
      </c>
      <c r="F96" s="593"/>
    </row>
    <row r="97" spans="1:7" ht="15.75" x14ac:dyDescent="0.25">
      <c r="A97" s="100" t="s">
        <v>391</v>
      </c>
      <c r="B97" s="42">
        <v>280</v>
      </c>
      <c r="C97" s="42">
        <v>0</v>
      </c>
      <c r="D97" s="42">
        <v>0</v>
      </c>
      <c r="E97" s="102">
        <f>SUM(B97:D97)</f>
        <v>280</v>
      </c>
      <c r="F97" s="593"/>
    </row>
    <row r="98" spans="1:7" ht="15.75" x14ac:dyDescent="0.25">
      <c r="A98" s="100" t="s">
        <v>470</v>
      </c>
      <c r="B98" s="42">
        <v>416</v>
      </c>
      <c r="C98" s="42">
        <v>0</v>
      </c>
      <c r="D98" s="42">
        <v>1270</v>
      </c>
      <c r="E98" s="102">
        <f>SUM(B98:D98)</f>
        <v>1686</v>
      </c>
      <c r="F98" s="593"/>
    </row>
    <row r="99" spans="1:7" ht="15.75" x14ac:dyDescent="0.25">
      <c r="A99" s="17" t="s">
        <v>173</v>
      </c>
      <c r="B99" s="102">
        <f>SUM(B94:B98)</f>
        <v>55828</v>
      </c>
      <c r="C99" s="102">
        <f>SUM(C94:C98)</f>
        <v>67930</v>
      </c>
      <c r="D99" s="102">
        <f>SUM(D94:D98)</f>
        <v>177512</v>
      </c>
      <c r="E99" s="102">
        <f>SUM(E94:E98)</f>
        <v>301270</v>
      </c>
      <c r="F99" s="593"/>
    </row>
    <row r="101" spans="1:7" ht="15.75" x14ac:dyDescent="0.25">
      <c r="A101" s="26" t="s">
        <v>461</v>
      </c>
      <c r="B101" s="79"/>
      <c r="C101" s="79"/>
      <c r="D101" s="79"/>
      <c r="E101" s="79"/>
      <c r="F101" s="79"/>
      <c r="G101" s="79"/>
    </row>
    <row r="102" spans="1:7" ht="15.75" x14ac:dyDescent="0.25">
      <c r="A102" s="12" t="s">
        <v>497</v>
      </c>
      <c r="B102" s="486"/>
      <c r="C102" s="486"/>
      <c r="D102" s="486"/>
      <c r="E102" s="486"/>
      <c r="F102" s="486"/>
    </row>
    <row r="103" spans="1:7" ht="15.75" x14ac:dyDescent="0.25">
      <c r="A103" s="26"/>
    </row>
    <row r="104" spans="1:7" ht="15.75" x14ac:dyDescent="0.25">
      <c r="A104" s="17" t="s">
        <v>462</v>
      </c>
      <c r="B104" s="104" t="s">
        <v>459</v>
      </c>
      <c r="C104" s="104" t="s">
        <v>477</v>
      </c>
      <c r="D104" s="104" t="s">
        <v>498</v>
      </c>
      <c r="E104" s="104" t="s">
        <v>463</v>
      </c>
      <c r="F104" s="577"/>
    </row>
    <row r="105" spans="1:7" ht="15.75" x14ac:dyDescent="0.25">
      <c r="A105" s="100" t="s">
        <v>464</v>
      </c>
      <c r="B105" s="42">
        <v>0</v>
      </c>
      <c r="C105" s="42">
        <v>0</v>
      </c>
      <c r="D105" s="42">
        <v>0</v>
      </c>
      <c r="E105" s="102">
        <f>SUM(B105:D105)</f>
        <v>0</v>
      </c>
      <c r="F105" s="593"/>
    </row>
    <row r="106" spans="1:7" ht="15.75" x14ac:dyDescent="0.25">
      <c r="A106" s="100" t="s">
        <v>465</v>
      </c>
      <c r="B106" s="42">
        <v>158555</v>
      </c>
      <c r="C106" s="42">
        <v>0</v>
      </c>
      <c r="D106" s="42">
        <f>307789-158555</f>
        <v>149234</v>
      </c>
      <c r="E106" s="102">
        <f>SUM(B106:D106)</f>
        <v>307789</v>
      </c>
      <c r="F106" s="593"/>
    </row>
    <row r="107" spans="1:7" ht="15.75" x14ac:dyDescent="0.25">
      <c r="A107" s="100" t="s">
        <v>466</v>
      </c>
      <c r="B107" s="42">
        <v>0</v>
      </c>
      <c r="C107" s="42">
        <v>0</v>
      </c>
      <c r="D107" s="42"/>
      <c r="E107" s="102">
        <f>SUM(B107:C107)</f>
        <v>0</v>
      </c>
      <c r="F107" s="593"/>
    </row>
    <row r="108" spans="1:7" ht="15.75" x14ac:dyDescent="0.25">
      <c r="A108" s="17" t="s">
        <v>173</v>
      </c>
      <c r="B108" s="102">
        <f>SUM(B105:B107)</f>
        <v>158555</v>
      </c>
      <c r="C108" s="102">
        <f>SUM(C105:C107)</f>
        <v>0</v>
      </c>
      <c r="D108" s="102">
        <f>SUM(D105:D107)</f>
        <v>149234</v>
      </c>
      <c r="E108" s="102">
        <f>SUM(E105:E107)</f>
        <v>307789</v>
      </c>
      <c r="F108" s="593"/>
    </row>
    <row r="109" spans="1:7" ht="15.75" x14ac:dyDescent="0.25">
      <c r="A109" s="12"/>
      <c r="B109" s="12"/>
      <c r="C109" s="12"/>
      <c r="D109" s="12"/>
      <c r="E109" s="12"/>
      <c r="F109" s="12"/>
    </row>
    <row r="110" spans="1:7" ht="15.75" x14ac:dyDescent="0.25">
      <c r="A110" s="17" t="s">
        <v>467</v>
      </c>
      <c r="B110" s="104" t="s">
        <v>459</v>
      </c>
      <c r="C110" s="104" t="s">
        <v>477</v>
      </c>
      <c r="D110" s="104" t="s">
        <v>498</v>
      </c>
      <c r="E110" s="104" t="s">
        <v>174</v>
      </c>
      <c r="F110" s="577"/>
    </row>
    <row r="111" spans="1:7" ht="15.75" x14ac:dyDescent="0.25">
      <c r="A111" s="100" t="s">
        <v>468</v>
      </c>
      <c r="B111" s="42">
        <v>20663</v>
      </c>
      <c r="C111" s="42">
        <v>54768</v>
      </c>
      <c r="D111" s="42">
        <f>39775+1185+120+105</f>
        <v>41185</v>
      </c>
      <c r="E111" s="102">
        <f>SUM(B111:D111)</f>
        <v>116616</v>
      </c>
      <c r="F111" s="593"/>
    </row>
    <row r="112" spans="1:7" ht="15.75" x14ac:dyDescent="0.25">
      <c r="A112" s="100" t="s">
        <v>469</v>
      </c>
      <c r="B112" s="42">
        <v>3792</v>
      </c>
      <c r="C112" s="42">
        <v>10200</v>
      </c>
      <c r="D112" s="42">
        <f>6786+482+21+18</f>
        <v>7307</v>
      </c>
      <c r="E112" s="102">
        <f>SUM(B112:D112)</f>
        <v>21299</v>
      </c>
      <c r="F112" s="593"/>
    </row>
    <row r="113" spans="1:6" ht="15.75" x14ac:dyDescent="0.25">
      <c r="A113" s="100" t="s">
        <v>99</v>
      </c>
      <c r="B113" s="42">
        <v>42836</v>
      </c>
      <c r="C113" s="42">
        <v>11715</v>
      </c>
      <c r="D113" s="42">
        <f>137475-1185-482-27574</f>
        <v>108234</v>
      </c>
      <c r="E113" s="102">
        <f>SUM(B113:D113)</f>
        <v>162785</v>
      </c>
      <c r="F113" s="593"/>
    </row>
    <row r="114" spans="1:6" ht="15.75" x14ac:dyDescent="0.25">
      <c r="A114" s="100" t="s">
        <v>391</v>
      </c>
      <c r="B114" s="42">
        <v>816</v>
      </c>
      <c r="C114" s="42">
        <v>1224</v>
      </c>
      <c r="D114" s="42">
        <v>3900</v>
      </c>
      <c r="E114" s="102">
        <f>SUM(B114:D114)</f>
        <v>5940</v>
      </c>
      <c r="F114" s="593"/>
    </row>
    <row r="115" spans="1:6" ht="15.75" x14ac:dyDescent="0.25">
      <c r="A115" s="100" t="s">
        <v>470</v>
      </c>
      <c r="B115" s="42">
        <v>1039</v>
      </c>
      <c r="C115" s="42">
        <v>110</v>
      </c>
      <c r="D115" s="42"/>
      <c r="E115" s="102">
        <f>SUM(B115:D115)</f>
        <v>1149</v>
      </c>
      <c r="F115" s="593"/>
    </row>
    <row r="116" spans="1:6" ht="15.75" x14ac:dyDescent="0.25">
      <c r="A116" s="17" t="s">
        <v>173</v>
      </c>
      <c r="B116" s="102">
        <f>SUM(B111:B115)</f>
        <v>69146</v>
      </c>
      <c r="C116" s="102">
        <f>SUM(C111:C115)</f>
        <v>78017</v>
      </c>
      <c r="D116" s="102">
        <f>SUM(D111:D115)</f>
        <v>160626</v>
      </c>
      <c r="E116" s="102">
        <f>SUM(E111:E115)</f>
        <v>307789</v>
      </c>
      <c r="F116" s="593"/>
    </row>
  </sheetData>
  <mergeCells count="5">
    <mergeCell ref="A5:G5"/>
    <mergeCell ref="A21:G21"/>
    <mergeCell ref="A37:G37"/>
    <mergeCell ref="A1:G1"/>
    <mergeCell ref="A2:D2"/>
  </mergeCells>
  <phoneticPr fontId="2" type="noConversion"/>
  <pageMargins left="0.39370078740157483" right="0.39370078740157483" top="0.78740157480314965" bottom="0.98425196850393704" header="0.51181102362204722" footer="0.51181102362204722"/>
  <pageSetup paperSize="9" scale="80" orientation="portrait" verticalDpi="300" r:id="rId1"/>
  <headerFooter alignWithMargins="0">
    <oddHeader>&amp;R8/1. melléklet a 3/2020. (II.14.)
önkormányzati rendelethez</oddHead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43"/>
  <sheetViews>
    <sheetView workbookViewId="0">
      <selection activeCell="J63" sqref="J63"/>
    </sheetView>
  </sheetViews>
  <sheetFormatPr defaultRowHeight="15.75" x14ac:dyDescent="0.25"/>
  <cols>
    <col min="1" max="1" width="3.42578125" style="12" customWidth="1"/>
    <col min="2" max="2" width="36.140625" style="12" customWidth="1"/>
    <col min="3" max="3" width="10.85546875" style="12" customWidth="1"/>
    <col min="4" max="4" width="8.28515625" style="12" customWidth="1"/>
    <col min="5" max="5" width="9.140625" style="12" customWidth="1"/>
    <col min="6" max="6" width="9.28515625" style="12" customWidth="1"/>
    <col min="7" max="8" width="8.7109375" style="12" customWidth="1"/>
    <col min="9" max="10" width="8.5703125" style="12" customWidth="1"/>
    <col min="11" max="11" width="9.7109375" style="12" customWidth="1"/>
    <col min="12" max="12" width="10.5703125" style="12" customWidth="1"/>
    <col min="13" max="13" width="8.140625" style="12" customWidth="1"/>
    <col min="14" max="15" width="9.140625" style="12"/>
    <col min="16" max="16" width="10.85546875" style="12" customWidth="1"/>
    <col min="17" max="16384" width="9.140625" style="12"/>
  </cols>
  <sheetData>
    <row r="1" spans="1:17" ht="18.75" x14ac:dyDescent="0.3">
      <c r="B1" s="626" t="s">
        <v>597</v>
      </c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</row>
    <row r="2" spans="1:17" ht="16.5" thickBot="1" x14ac:dyDescent="0.3">
      <c r="O2" s="12" t="s">
        <v>275</v>
      </c>
    </row>
    <row r="3" spans="1:17" ht="48" thickBot="1" x14ac:dyDescent="0.3">
      <c r="A3" s="285"/>
      <c r="B3" s="309" t="s">
        <v>46</v>
      </c>
      <c r="C3" s="298" t="s">
        <v>598</v>
      </c>
      <c r="D3" s="298" t="s">
        <v>259</v>
      </c>
      <c r="E3" s="298" t="s">
        <v>260</v>
      </c>
      <c r="F3" s="298" t="s">
        <v>261</v>
      </c>
      <c r="G3" s="298" t="s">
        <v>262</v>
      </c>
      <c r="H3" s="298" t="s">
        <v>263</v>
      </c>
      <c r="I3" s="298" t="s">
        <v>264</v>
      </c>
      <c r="J3" s="298" t="s">
        <v>265</v>
      </c>
      <c r="K3" s="298" t="s">
        <v>266</v>
      </c>
      <c r="L3" s="298" t="s">
        <v>267</v>
      </c>
      <c r="M3" s="297" t="s">
        <v>268</v>
      </c>
      <c r="N3" s="297" t="s">
        <v>269</v>
      </c>
      <c r="O3" s="297" t="s">
        <v>270</v>
      </c>
      <c r="P3" s="297" t="s">
        <v>174</v>
      </c>
      <c r="Q3" s="299" t="s">
        <v>242</v>
      </c>
    </row>
    <row r="4" spans="1:17" ht="16.5" thickBot="1" x14ac:dyDescent="0.3">
      <c r="A4" s="310"/>
      <c r="B4" s="303" t="s">
        <v>7</v>
      </c>
      <c r="C4" s="300" t="s">
        <v>10</v>
      </c>
      <c r="D4" s="300" t="s">
        <v>11</v>
      </c>
      <c r="E4" s="300" t="s">
        <v>12</v>
      </c>
      <c r="F4" s="300" t="s">
        <v>13</v>
      </c>
      <c r="G4" s="300" t="s">
        <v>14</v>
      </c>
      <c r="H4" s="300" t="s">
        <v>15</v>
      </c>
      <c r="I4" s="300" t="s">
        <v>16</v>
      </c>
      <c r="J4" s="300" t="s">
        <v>17</v>
      </c>
      <c r="K4" s="300" t="s">
        <v>18</v>
      </c>
      <c r="L4" s="300" t="s">
        <v>19</v>
      </c>
      <c r="M4" s="300" t="s">
        <v>20</v>
      </c>
      <c r="N4" s="300" t="s">
        <v>21</v>
      </c>
      <c r="O4" s="300" t="s">
        <v>22</v>
      </c>
      <c r="P4" s="300" t="s">
        <v>23</v>
      </c>
      <c r="Q4" s="306" t="s">
        <v>24</v>
      </c>
    </row>
    <row r="5" spans="1:17" x14ac:dyDescent="0.25">
      <c r="A5" s="55"/>
      <c r="B5" s="304" t="s">
        <v>53</v>
      </c>
      <c r="C5" s="301"/>
      <c r="D5" s="301"/>
      <c r="E5" s="301"/>
      <c r="F5" s="301"/>
      <c r="G5" s="301"/>
      <c r="H5" s="301"/>
      <c r="I5" s="301"/>
      <c r="J5" s="302"/>
      <c r="K5" s="302"/>
      <c r="L5" s="302"/>
      <c r="M5" s="302"/>
      <c r="N5" s="302"/>
      <c r="O5" s="302"/>
      <c r="P5" s="302"/>
      <c r="Q5" s="307"/>
    </row>
    <row r="6" spans="1:17" x14ac:dyDescent="0.25">
      <c r="A6" s="40" t="s">
        <v>7</v>
      </c>
      <c r="B6" s="106" t="s">
        <v>85</v>
      </c>
      <c r="C6" s="42">
        <f>+'3. sz. m. '!F83</f>
        <v>26992</v>
      </c>
      <c r="D6" s="42">
        <v>2400</v>
      </c>
      <c r="E6" s="42">
        <v>2400</v>
      </c>
      <c r="F6" s="42">
        <v>2400</v>
      </c>
      <c r="G6" s="42">
        <v>2400</v>
      </c>
      <c r="H6" s="42">
        <v>2400</v>
      </c>
      <c r="I6" s="42">
        <v>2000</v>
      </c>
      <c r="J6" s="42">
        <v>1800</v>
      </c>
      <c r="K6" s="42">
        <v>1800</v>
      </c>
      <c r="L6" s="42">
        <v>2500</v>
      </c>
      <c r="M6" s="42">
        <v>2400</v>
      </c>
      <c r="N6" s="42">
        <v>2300</v>
      </c>
      <c r="O6" s="42">
        <v>2192</v>
      </c>
      <c r="P6" s="42">
        <f>SUM(D6:O6)</f>
        <v>26992</v>
      </c>
      <c r="Q6" s="308">
        <f t="shared" ref="Q6:Q17" si="0">+P6/C6*100</f>
        <v>100</v>
      </c>
    </row>
    <row r="7" spans="1:17" x14ac:dyDescent="0.25">
      <c r="A7" s="40" t="s">
        <v>10</v>
      </c>
      <c r="B7" s="106" t="s">
        <v>243</v>
      </c>
      <c r="C7" s="42">
        <f>+'3. sz. m. '!F84</f>
        <v>40500</v>
      </c>
      <c r="D7" s="42">
        <v>300</v>
      </c>
      <c r="E7" s="42">
        <v>300</v>
      </c>
      <c r="F7" s="42">
        <v>17500</v>
      </c>
      <c r="G7" s="42">
        <v>300</v>
      </c>
      <c r="H7" s="42">
        <v>1100</v>
      </c>
      <c r="I7" s="42">
        <v>300</v>
      </c>
      <c r="J7" s="42">
        <v>300</v>
      </c>
      <c r="K7" s="42">
        <v>300</v>
      </c>
      <c r="L7" s="42">
        <v>17500</v>
      </c>
      <c r="M7" s="42">
        <v>300</v>
      </c>
      <c r="N7" s="42">
        <v>300</v>
      </c>
      <c r="O7" s="42">
        <v>2000</v>
      </c>
      <c r="P7" s="42">
        <f t="shared" ref="P7:P39" si="1">SUM(D7:O7)</f>
        <v>40500</v>
      </c>
      <c r="Q7" s="308">
        <f t="shared" si="0"/>
        <v>100</v>
      </c>
    </row>
    <row r="8" spans="1:17" x14ac:dyDescent="0.25">
      <c r="A8" s="40" t="s">
        <v>11</v>
      </c>
      <c r="B8" s="106" t="s">
        <v>302</v>
      </c>
      <c r="C8" s="42">
        <f>+'3. sz. m. '!F14</f>
        <v>162955</v>
      </c>
      <c r="D8" s="42">
        <v>13600</v>
      </c>
      <c r="E8" s="42">
        <v>13600</v>
      </c>
      <c r="F8" s="42">
        <v>13600</v>
      </c>
      <c r="G8" s="42">
        <v>13600</v>
      </c>
      <c r="H8" s="42">
        <v>13600</v>
      </c>
      <c r="I8" s="42">
        <v>13600</v>
      </c>
      <c r="J8" s="42">
        <v>13600</v>
      </c>
      <c r="K8" s="42">
        <v>13600</v>
      </c>
      <c r="L8" s="42">
        <v>13600</v>
      </c>
      <c r="M8" s="42">
        <v>13600</v>
      </c>
      <c r="N8" s="42">
        <v>13600</v>
      </c>
      <c r="O8" s="42">
        <v>13355</v>
      </c>
      <c r="P8" s="42">
        <f t="shared" si="1"/>
        <v>162955</v>
      </c>
      <c r="Q8" s="308">
        <f t="shared" si="0"/>
        <v>100</v>
      </c>
    </row>
    <row r="9" spans="1:17" x14ac:dyDescent="0.25">
      <c r="A9" s="40" t="s">
        <v>13</v>
      </c>
      <c r="B9" s="106" t="s">
        <v>271</v>
      </c>
      <c r="C9" s="42">
        <f>+'3. sz. m. '!F87+'3. sz. m. '!F86</f>
        <v>381721</v>
      </c>
      <c r="D9" s="42">
        <v>2000</v>
      </c>
      <c r="E9" s="42">
        <f>2000+34000</f>
        <v>36000</v>
      </c>
      <c r="F9" s="42">
        <f>205000-34000</f>
        <v>171000</v>
      </c>
      <c r="G9" s="42">
        <v>3500</v>
      </c>
      <c r="H9" s="42">
        <v>3500</v>
      </c>
      <c r="I9" s="42">
        <v>3500</v>
      </c>
      <c r="J9" s="42">
        <v>3500</v>
      </c>
      <c r="K9" s="42">
        <v>3500</v>
      </c>
      <c r="L9" s="42">
        <f>3500+20000</f>
        <v>23500</v>
      </c>
      <c r="M9" s="42">
        <f>145000-20000</f>
        <v>125000</v>
      </c>
      <c r="N9" s="42">
        <v>3500</v>
      </c>
      <c r="O9" s="42">
        <v>3221</v>
      </c>
      <c r="P9" s="42">
        <f t="shared" si="1"/>
        <v>381721</v>
      </c>
      <c r="Q9" s="308">
        <f t="shared" si="0"/>
        <v>100</v>
      </c>
    </row>
    <row r="10" spans="1:17" x14ac:dyDescent="0.25">
      <c r="A10" s="40" t="s">
        <v>14</v>
      </c>
      <c r="B10" s="106" t="s">
        <v>82</v>
      </c>
      <c r="C10" s="42">
        <f>+'3. sz. m. '!F88</f>
        <v>56263</v>
      </c>
      <c r="D10" s="42">
        <v>26169</v>
      </c>
      <c r="E10" s="42"/>
      <c r="F10" s="42"/>
      <c r="G10" s="42">
        <v>0</v>
      </c>
      <c r="H10" s="42">
        <v>0</v>
      </c>
      <c r="I10" s="42">
        <v>0</v>
      </c>
      <c r="J10" s="42"/>
      <c r="K10" s="42">
        <v>27210</v>
      </c>
      <c r="L10" s="42"/>
      <c r="M10" s="42">
        <v>2884</v>
      </c>
      <c r="N10" s="42"/>
      <c r="O10" s="42"/>
      <c r="P10" s="42">
        <f>SUM(D10:O10)</f>
        <v>56263</v>
      </c>
      <c r="Q10" s="308">
        <f t="shared" si="0"/>
        <v>100</v>
      </c>
    </row>
    <row r="11" spans="1:17" x14ac:dyDescent="0.25">
      <c r="A11" s="113" t="s">
        <v>15</v>
      </c>
      <c r="B11" s="122" t="s">
        <v>303</v>
      </c>
      <c r="C11" s="102">
        <f>SUM(C6:C10)</f>
        <v>668431</v>
      </c>
      <c r="D11" s="102">
        <f t="shared" ref="D11:P11" si="2">SUM(D6:D10)</f>
        <v>44469</v>
      </c>
      <c r="E11" s="102">
        <f t="shared" si="2"/>
        <v>52300</v>
      </c>
      <c r="F11" s="102">
        <f t="shared" si="2"/>
        <v>204500</v>
      </c>
      <c r="G11" s="102">
        <f t="shared" si="2"/>
        <v>19800</v>
      </c>
      <c r="H11" s="102">
        <f t="shared" si="2"/>
        <v>20600</v>
      </c>
      <c r="I11" s="102">
        <f t="shared" si="2"/>
        <v>19400</v>
      </c>
      <c r="J11" s="102">
        <f t="shared" si="2"/>
        <v>19200</v>
      </c>
      <c r="K11" s="102">
        <f t="shared" si="2"/>
        <v>46410</v>
      </c>
      <c r="L11" s="102">
        <f t="shared" si="2"/>
        <v>57100</v>
      </c>
      <c r="M11" s="102">
        <f t="shared" si="2"/>
        <v>144184</v>
      </c>
      <c r="N11" s="102">
        <f t="shared" si="2"/>
        <v>19700</v>
      </c>
      <c r="O11" s="102">
        <f t="shared" si="2"/>
        <v>20768</v>
      </c>
      <c r="P11" s="102">
        <f t="shared" si="2"/>
        <v>668431</v>
      </c>
      <c r="Q11" s="311">
        <f t="shared" si="0"/>
        <v>100</v>
      </c>
    </row>
    <row r="12" spans="1:17" x14ac:dyDescent="0.25">
      <c r="A12" s="40" t="s">
        <v>16</v>
      </c>
      <c r="B12" s="106" t="s">
        <v>519</v>
      </c>
      <c r="C12" s="42">
        <f>+'3. sz. m. '!F94</f>
        <v>2466</v>
      </c>
      <c r="D12" s="42">
        <v>0</v>
      </c>
      <c r="E12" s="42">
        <v>0</v>
      </c>
      <c r="F12" s="42">
        <f>780+900</f>
        <v>1680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786</v>
      </c>
      <c r="N12" s="42">
        <v>0</v>
      </c>
      <c r="O12" s="42">
        <v>0</v>
      </c>
      <c r="P12" s="42">
        <f>SUM(D12:O12)</f>
        <v>2466</v>
      </c>
      <c r="Q12" s="308">
        <f t="shared" si="0"/>
        <v>100</v>
      </c>
    </row>
    <row r="13" spans="1:17" x14ac:dyDescent="0.25">
      <c r="A13" s="40" t="s">
        <v>17</v>
      </c>
      <c r="B13" s="106" t="s">
        <v>272</v>
      </c>
      <c r="C13" s="42">
        <f>+'3. sz. m. '!F95</f>
        <v>8000</v>
      </c>
      <c r="D13" s="42">
        <v>0</v>
      </c>
      <c r="E13" s="42">
        <v>0</v>
      </c>
      <c r="F13" s="42">
        <v>4000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4000</v>
      </c>
      <c r="M13" s="42">
        <v>0</v>
      </c>
      <c r="N13" s="42">
        <v>0</v>
      </c>
      <c r="O13" s="42">
        <v>0</v>
      </c>
      <c r="P13" s="42">
        <f t="shared" ref="P13:P15" si="3">SUM(D13:O13)</f>
        <v>8000</v>
      </c>
      <c r="Q13" s="308">
        <f t="shared" si="0"/>
        <v>100</v>
      </c>
    </row>
    <row r="14" spans="1:17" x14ac:dyDescent="0.25">
      <c r="A14" s="40" t="s">
        <v>18</v>
      </c>
      <c r="B14" s="106" t="s">
        <v>273</v>
      </c>
      <c r="C14" s="42">
        <f>+'3. sz. m. '!F96+'3. sz. m. '!F99</f>
        <v>25529</v>
      </c>
      <c r="D14" s="42">
        <v>0</v>
      </c>
      <c r="E14" s="42">
        <v>0</v>
      </c>
      <c r="F14" s="42">
        <v>10000</v>
      </c>
      <c r="G14" s="42">
        <v>14329</v>
      </c>
      <c r="H14" s="42">
        <v>0</v>
      </c>
      <c r="I14" s="42">
        <v>0</v>
      </c>
      <c r="J14" s="42">
        <v>0</v>
      </c>
      <c r="K14" s="42">
        <v>0</v>
      </c>
      <c r="L14" s="42">
        <v>1200</v>
      </c>
      <c r="M14" s="42">
        <v>0</v>
      </c>
      <c r="N14" s="42">
        <v>0</v>
      </c>
      <c r="O14" s="42">
        <v>0</v>
      </c>
      <c r="P14" s="42">
        <f t="shared" si="3"/>
        <v>25529</v>
      </c>
      <c r="Q14" s="308">
        <f t="shared" si="0"/>
        <v>100</v>
      </c>
    </row>
    <row r="15" spans="1:17" x14ac:dyDescent="0.25">
      <c r="A15" s="40" t="s">
        <v>19</v>
      </c>
      <c r="B15" s="106" t="s">
        <v>215</v>
      </c>
      <c r="C15" s="42">
        <f>+'3. sz. m. '!F100</f>
        <v>20737</v>
      </c>
      <c r="D15" s="42">
        <v>0</v>
      </c>
      <c r="E15" s="42">
        <v>1270</v>
      </c>
      <c r="F15" s="42">
        <v>0</v>
      </c>
      <c r="G15" s="42">
        <v>0</v>
      </c>
      <c r="H15" s="42">
        <v>0</v>
      </c>
      <c r="I15" s="42">
        <v>0</v>
      </c>
      <c r="J15" s="42">
        <v>7000</v>
      </c>
      <c r="K15" s="42">
        <v>8470</v>
      </c>
      <c r="L15" s="42">
        <v>2431</v>
      </c>
      <c r="M15" s="42">
        <v>0</v>
      </c>
      <c r="N15" s="42">
        <v>1566</v>
      </c>
      <c r="O15" s="42">
        <v>0</v>
      </c>
      <c r="P15" s="42">
        <f t="shared" si="3"/>
        <v>20737</v>
      </c>
      <c r="Q15" s="308">
        <f t="shared" si="0"/>
        <v>100</v>
      </c>
    </row>
    <row r="16" spans="1:17" x14ac:dyDescent="0.25">
      <c r="A16" s="113" t="s">
        <v>20</v>
      </c>
      <c r="B16" s="122" t="s">
        <v>304</v>
      </c>
      <c r="C16" s="102">
        <f>SUM(C12:C15)</f>
        <v>56732</v>
      </c>
      <c r="D16" s="102">
        <f t="shared" ref="D16:P16" si="4">SUM(D12:D15)</f>
        <v>0</v>
      </c>
      <c r="E16" s="102">
        <f t="shared" si="4"/>
        <v>1270</v>
      </c>
      <c r="F16" s="102">
        <f t="shared" si="4"/>
        <v>15680</v>
      </c>
      <c r="G16" s="102">
        <f t="shared" si="4"/>
        <v>14329</v>
      </c>
      <c r="H16" s="102">
        <f t="shared" si="4"/>
        <v>0</v>
      </c>
      <c r="I16" s="102">
        <f t="shared" si="4"/>
        <v>0</v>
      </c>
      <c r="J16" s="102">
        <f t="shared" si="4"/>
        <v>7000</v>
      </c>
      <c r="K16" s="102">
        <f t="shared" si="4"/>
        <v>8470</v>
      </c>
      <c r="L16" s="102">
        <f t="shared" si="4"/>
        <v>7631</v>
      </c>
      <c r="M16" s="102">
        <f t="shared" si="4"/>
        <v>786</v>
      </c>
      <c r="N16" s="102">
        <f t="shared" si="4"/>
        <v>1566</v>
      </c>
      <c r="O16" s="102">
        <f t="shared" si="4"/>
        <v>0</v>
      </c>
      <c r="P16" s="102">
        <f t="shared" si="4"/>
        <v>56732</v>
      </c>
      <c r="Q16" s="311">
        <f t="shared" si="0"/>
        <v>100</v>
      </c>
    </row>
    <row r="17" spans="1:17" x14ac:dyDescent="0.25">
      <c r="A17" s="113" t="s">
        <v>21</v>
      </c>
      <c r="B17" s="312" t="s">
        <v>305</v>
      </c>
      <c r="C17" s="313">
        <f>+C11+C16</f>
        <v>725163</v>
      </c>
      <c r="D17" s="313">
        <f t="shared" ref="D17:P17" si="5">+D11+D16</f>
        <v>44469</v>
      </c>
      <c r="E17" s="313">
        <f t="shared" si="5"/>
        <v>53570</v>
      </c>
      <c r="F17" s="313">
        <f t="shared" si="5"/>
        <v>220180</v>
      </c>
      <c r="G17" s="313">
        <f t="shared" si="5"/>
        <v>34129</v>
      </c>
      <c r="H17" s="313">
        <f t="shared" si="5"/>
        <v>20600</v>
      </c>
      <c r="I17" s="313">
        <f t="shared" si="5"/>
        <v>19400</v>
      </c>
      <c r="J17" s="313">
        <f t="shared" si="5"/>
        <v>26200</v>
      </c>
      <c r="K17" s="313">
        <f t="shared" si="5"/>
        <v>54880</v>
      </c>
      <c r="L17" s="313">
        <f t="shared" si="5"/>
        <v>64731</v>
      </c>
      <c r="M17" s="313">
        <f t="shared" si="5"/>
        <v>144970</v>
      </c>
      <c r="N17" s="313">
        <f t="shared" si="5"/>
        <v>21266</v>
      </c>
      <c r="O17" s="313">
        <f t="shared" si="5"/>
        <v>20768</v>
      </c>
      <c r="P17" s="313">
        <f t="shared" si="5"/>
        <v>725163</v>
      </c>
      <c r="Q17" s="314">
        <f t="shared" si="0"/>
        <v>100</v>
      </c>
    </row>
    <row r="18" spans="1:17" x14ac:dyDescent="0.25">
      <c r="A18" s="40" t="s">
        <v>22</v>
      </c>
      <c r="B18" s="106" t="s">
        <v>244</v>
      </c>
      <c r="C18" s="42">
        <f>SUM(C19:C20)</f>
        <v>0</v>
      </c>
      <c r="D18" s="42">
        <f t="shared" ref="D18:P18" si="6">SUM(D19:D20)</f>
        <v>0</v>
      </c>
      <c r="E18" s="42">
        <f t="shared" si="6"/>
        <v>0</v>
      </c>
      <c r="F18" s="42">
        <f t="shared" si="6"/>
        <v>0</v>
      </c>
      <c r="G18" s="42">
        <f t="shared" si="6"/>
        <v>0</v>
      </c>
      <c r="H18" s="42">
        <f t="shared" si="6"/>
        <v>0</v>
      </c>
      <c r="I18" s="42">
        <f t="shared" si="6"/>
        <v>0</v>
      </c>
      <c r="J18" s="42">
        <f t="shared" si="6"/>
        <v>0</v>
      </c>
      <c r="K18" s="42">
        <f t="shared" si="6"/>
        <v>0</v>
      </c>
      <c r="L18" s="42">
        <f t="shared" si="6"/>
        <v>0</v>
      </c>
      <c r="M18" s="42">
        <f t="shared" si="6"/>
        <v>0</v>
      </c>
      <c r="N18" s="42">
        <f t="shared" si="6"/>
        <v>0</v>
      </c>
      <c r="O18" s="42">
        <f t="shared" si="6"/>
        <v>0</v>
      </c>
      <c r="P18" s="42">
        <f t="shared" si="6"/>
        <v>0</v>
      </c>
      <c r="Q18" s="308">
        <v>0</v>
      </c>
    </row>
    <row r="19" spans="1:17" x14ac:dyDescent="0.25">
      <c r="A19" s="40" t="s">
        <v>23</v>
      </c>
      <c r="B19" s="106" t="s">
        <v>245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f t="shared" si="1"/>
        <v>0</v>
      </c>
      <c r="Q19" s="308">
        <v>0</v>
      </c>
    </row>
    <row r="20" spans="1:17" x14ac:dyDescent="0.25">
      <c r="A20" s="40" t="s">
        <v>24</v>
      </c>
      <c r="B20" s="106" t="s">
        <v>246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f t="shared" si="1"/>
        <v>0</v>
      </c>
      <c r="Q20" s="308">
        <v>0</v>
      </c>
    </row>
    <row r="21" spans="1:17" x14ac:dyDescent="0.25">
      <c r="A21" s="113" t="s">
        <v>25</v>
      </c>
      <c r="B21" s="312" t="s">
        <v>306</v>
      </c>
      <c r="C21" s="313">
        <f>+C17+C18</f>
        <v>725163</v>
      </c>
      <c r="D21" s="313">
        <f t="shared" ref="D21:P21" si="7">+D17+D18</f>
        <v>44469</v>
      </c>
      <c r="E21" s="313">
        <f t="shared" si="7"/>
        <v>53570</v>
      </c>
      <c r="F21" s="313">
        <f t="shared" si="7"/>
        <v>220180</v>
      </c>
      <c r="G21" s="313">
        <f t="shared" si="7"/>
        <v>34129</v>
      </c>
      <c r="H21" s="313">
        <f t="shared" si="7"/>
        <v>20600</v>
      </c>
      <c r="I21" s="313">
        <f t="shared" si="7"/>
        <v>19400</v>
      </c>
      <c r="J21" s="313">
        <f t="shared" si="7"/>
        <v>26200</v>
      </c>
      <c r="K21" s="313">
        <f t="shared" si="7"/>
        <v>54880</v>
      </c>
      <c r="L21" s="313">
        <f t="shared" si="7"/>
        <v>64731</v>
      </c>
      <c r="M21" s="313">
        <f t="shared" si="7"/>
        <v>144970</v>
      </c>
      <c r="N21" s="313">
        <f t="shared" si="7"/>
        <v>21266</v>
      </c>
      <c r="O21" s="313">
        <f t="shared" si="7"/>
        <v>20768</v>
      </c>
      <c r="P21" s="313">
        <f t="shared" si="7"/>
        <v>725163</v>
      </c>
      <c r="Q21" s="314">
        <f>+P21/C21*100</f>
        <v>100</v>
      </c>
    </row>
    <row r="22" spans="1:17" x14ac:dyDescent="0.25">
      <c r="A22" s="40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289"/>
    </row>
    <row r="23" spans="1:17" x14ac:dyDescent="0.25">
      <c r="A23" s="40"/>
      <c r="B23" s="305" t="s">
        <v>247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308"/>
    </row>
    <row r="24" spans="1:17" x14ac:dyDescent="0.25">
      <c r="A24" s="40" t="s">
        <v>26</v>
      </c>
      <c r="B24" s="106" t="s">
        <v>248</v>
      </c>
      <c r="C24" s="42">
        <f>+'4 sz. m. '!G502</f>
        <v>199187</v>
      </c>
      <c r="D24" s="42">
        <v>16300</v>
      </c>
      <c r="E24" s="42">
        <v>16500</v>
      </c>
      <c r="F24" s="42">
        <v>16500</v>
      </c>
      <c r="G24" s="42">
        <v>16500</v>
      </c>
      <c r="H24" s="42">
        <v>16500</v>
      </c>
      <c r="I24" s="42">
        <v>16500</v>
      </c>
      <c r="J24" s="42">
        <v>16500</v>
      </c>
      <c r="K24" s="42">
        <v>16500</v>
      </c>
      <c r="L24" s="42">
        <v>16500</v>
      </c>
      <c r="M24" s="42">
        <v>16500</v>
      </c>
      <c r="N24" s="42">
        <v>16500</v>
      </c>
      <c r="O24" s="42">
        <v>17737</v>
      </c>
      <c r="P24" s="42">
        <f>SUM(D24:O24)</f>
        <v>199037</v>
      </c>
      <c r="Q24" s="308">
        <f t="shared" ref="Q24:Q39" si="8">+P24/C24*100</f>
        <v>99.92</v>
      </c>
    </row>
    <row r="25" spans="1:17" x14ac:dyDescent="0.25">
      <c r="A25" s="40" t="s">
        <v>27</v>
      </c>
      <c r="B25" s="106" t="s">
        <v>249</v>
      </c>
      <c r="C25" s="42">
        <f>+'4 sz. m. '!G503</f>
        <v>35252</v>
      </c>
      <c r="D25" s="42">
        <v>2900</v>
      </c>
      <c r="E25" s="42">
        <v>2930</v>
      </c>
      <c r="F25" s="42">
        <v>2930</v>
      </c>
      <c r="G25" s="42">
        <v>2930</v>
      </c>
      <c r="H25" s="42">
        <v>2930</v>
      </c>
      <c r="I25" s="42">
        <v>2930</v>
      </c>
      <c r="J25" s="42">
        <v>2930</v>
      </c>
      <c r="K25" s="42">
        <v>2930</v>
      </c>
      <c r="L25" s="42">
        <v>2930</v>
      </c>
      <c r="M25" s="42">
        <v>2930</v>
      </c>
      <c r="N25" s="42">
        <v>2930</v>
      </c>
      <c r="O25" s="42">
        <v>3032</v>
      </c>
      <c r="P25" s="42">
        <f t="shared" ref="P25:P29" si="9">SUM(D25:O25)</f>
        <v>35232</v>
      </c>
      <c r="Q25" s="308">
        <f t="shared" si="8"/>
        <v>99.94</v>
      </c>
    </row>
    <row r="26" spans="1:17" x14ac:dyDescent="0.25">
      <c r="A26" s="40" t="s">
        <v>28</v>
      </c>
      <c r="B26" s="106" t="s">
        <v>250</v>
      </c>
      <c r="C26" s="42">
        <f>+'4 sz. m. '!G504</f>
        <v>408663</v>
      </c>
      <c r="D26" s="42">
        <v>18000</v>
      </c>
      <c r="E26" s="42">
        <v>22000</v>
      </c>
      <c r="F26" s="42">
        <v>28000</v>
      </c>
      <c r="G26" s="42">
        <v>35000</v>
      </c>
      <c r="H26" s="42">
        <v>35000</v>
      </c>
      <c r="I26" s="42">
        <v>37000</v>
      </c>
      <c r="J26" s="42">
        <v>38000</v>
      </c>
      <c r="K26" s="42">
        <v>40000</v>
      </c>
      <c r="L26" s="42">
        <v>40000</v>
      </c>
      <c r="M26" s="42">
        <v>38000</v>
      </c>
      <c r="N26" s="42">
        <v>35000</v>
      </c>
      <c r="O26" s="42">
        <v>42833</v>
      </c>
      <c r="P26" s="42">
        <f t="shared" si="9"/>
        <v>408833</v>
      </c>
      <c r="Q26" s="308">
        <f t="shared" si="8"/>
        <v>100.04</v>
      </c>
    </row>
    <row r="27" spans="1:17" x14ac:dyDescent="0.25">
      <c r="A27" s="40" t="s">
        <v>29</v>
      </c>
      <c r="B27" s="106" t="s">
        <v>251</v>
      </c>
      <c r="C27" s="42">
        <f>+'4 sz. m. '!G505</f>
        <v>11660</v>
      </c>
      <c r="D27" s="42">
        <v>700</v>
      </c>
      <c r="E27" s="42">
        <v>700</v>
      </c>
      <c r="F27" s="42">
        <v>900</v>
      </c>
      <c r="G27" s="42">
        <v>900</v>
      </c>
      <c r="H27" s="42">
        <v>900</v>
      </c>
      <c r="I27" s="42">
        <v>900</v>
      </c>
      <c r="J27" s="42">
        <v>900</v>
      </c>
      <c r="K27" s="42">
        <v>1500</v>
      </c>
      <c r="L27" s="42">
        <v>900</v>
      </c>
      <c r="M27" s="42">
        <v>900</v>
      </c>
      <c r="N27" s="42">
        <v>900</v>
      </c>
      <c r="O27" s="42">
        <v>1560</v>
      </c>
      <c r="P27" s="42">
        <f t="shared" si="9"/>
        <v>11660</v>
      </c>
      <c r="Q27" s="308">
        <f t="shared" si="8"/>
        <v>100</v>
      </c>
    </row>
    <row r="28" spans="1:17" x14ac:dyDescent="0.25">
      <c r="A28" s="40" t="s">
        <v>30</v>
      </c>
      <c r="B28" s="106" t="s">
        <v>252</v>
      </c>
      <c r="C28" s="42">
        <f>+'4 sz. m. '!G506+'4 sz. m. '!G508+'4 sz. m. '!G510</f>
        <v>6100</v>
      </c>
      <c r="D28" s="42">
        <v>0</v>
      </c>
      <c r="E28" s="42">
        <v>0</v>
      </c>
      <c r="F28" s="42">
        <v>1700</v>
      </c>
      <c r="G28" s="42">
        <v>0</v>
      </c>
      <c r="H28" s="42">
        <v>1000</v>
      </c>
      <c r="I28" s="42">
        <v>800</v>
      </c>
      <c r="J28" s="42">
        <v>0</v>
      </c>
      <c r="K28" s="42">
        <v>0</v>
      </c>
      <c r="L28" s="42">
        <v>800</v>
      </c>
      <c r="M28" s="42"/>
      <c r="N28" s="42">
        <v>1000</v>
      </c>
      <c r="O28" s="42">
        <v>800</v>
      </c>
      <c r="P28" s="42">
        <f t="shared" si="9"/>
        <v>6100</v>
      </c>
      <c r="Q28" s="308">
        <f t="shared" si="8"/>
        <v>100</v>
      </c>
    </row>
    <row r="29" spans="1:17" x14ac:dyDescent="0.25">
      <c r="A29" s="40" t="s">
        <v>31</v>
      </c>
      <c r="B29" s="106" t="s">
        <v>501</v>
      </c>
      <c r="C29" s="42">
        <f>+'4 sz. m. '!G511</f>
        <v>7569</v>
      </c>
      <c r="D29" s="42">
        <v>6569</v>
      </c>
      <c r="E29" s="42">
        <v>0</v>
      </c>
      <c r="F29" s="42">
        <v>0</v>
      </c>
      <c r="G29" s="42">
        <v>1000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f t="shared" si="9"/>
        <v>7569</v>
      </c>
      <c r="Q29" s="308">
        <f t="shared" si="8"/>
        <v>100</v>
      </c>
    </row>
    <row r="30" spans="1:17" x14ac:dyDescent="0.25">
      <c r="A30" s="113" t="s">
        <v>32</v>
      </c>
      <c r="B30" s="122" t="s">
        <v>505</v>
      </c>
      <c r="C30" s="102">
        <f t="shared" ref="C30:O30" si="10">SUM(C24:C29)</f>
        <v>668431</v>
      </c>
      <c r="D30" s="102">
        <f t="shared" si="10"/>
        <v>44469</v>
      </c>
      <c r="E30" s="102">
        <f t="shared" si="10"/>
        <v>42130</v>
      </c>
      <c r="F30" s="102">
        <f t="shared" si="10"/>
        <v>50030</v>
      </c>
      <c r="G30" s="102">
        <f t="shared" si="10"/>
        <v>56330</v>
      </c>
      <c r="H30" s="102">
        <f t="shared" si="10"/>
        <v>56330</v>
      </c>
      <c r="I30" s="102">
        <f t="shared" si="10"/>
        <v>58130</v>
      </c>
      <c r="J30" s="102">
        <f t="shared" si="10"/>
        <v>58330</v>
      </c>
      <c r="K30" s="102">
        <f t="shared" si="10"/>
        <v>60930</v>
      </c>
      <c r="L30" s="102">
        <f t="shared" si="10"/>
        <v>61130</v>
      </c>
      <c r="M30" s="102">
        <f t="shared" si="10"/>
        <v>58330</v>
      </c>
      <c r="N30" s="102">
        <f t="shared" si="10"/>
        <v>56330</v>
      </c>
      <c r="O30" s="102">
        <f t="shared" si="10"/>
        <v>65962</v>
      </c>
      <c r="P30" s="102">
        <f>SUM(D30:O30)</f>
        <v>668431</v>
      </c>
      <c r="Q30" s="311">
        <f t="shared" si="8"/>
        <v>100</v>
      </c>
    </row>
    <row r="31" spans="1:17" x14ac:dyDescent="0.25">
      <c r="A31" s="40" t="s">
        <v>33</v>
      </c>
      <c r="B31" s="106" t="s">
        <v>253</v>
      </c>
      <c r="C31" s="42">
        <f>+'4 sz. m. '!G533</f>
        <v>45442</v>
      </c>
      <c r="D31" s="42">
        <v>0</v>
      </c>
      <c r="E31" s="42">
        <v>0</v>
      </c>
      <c r="F31" s="42">
        <v>0</v>
      </c>
      <c r="G31" s="42">
        <v>19300</v>
      </c>
      <c r="H31" s="42">
        <v>0</v>
      </c>
      <c r="I31" s="42">
        <v>0</v>
      </c>
      <c r="J31" s="42">
        <f>5000+4750+1143</f>
        <v>10893</v>
      </c>
      <c r="K31" s="42">
        <v>8470</v>
      </c>
      <c r="L31" s="42">
        <v>5213</v>
      </c>
      <c r="M31" s="42">
        <v>0</v>
      </c>
      <c r="N31" s="42">
        <v>1566</v>
      </c>
      <c r="O31" s="42">
        <v>0</v>
      </c>
      <c r="P31" s="42">
        <f>SUM(D31:O31)</f>
        <v>45442</v>
      </c>
      <c r="Q31" s="308">
        <f t="shared" si="8"/>
        <v>100</v>
      </c>
    </row>
    <row r="32" spans="1:17" x14ac:dyDescent="0.25">
      <c r="A32" s="40" t="s">
        <v>34</v>
      </c>
      <c r="B32" s="106" t="s">
        <v>254</v>
      </c>
      <c r="C32" s="42">
        <f>+'4 sz. m. '!G522-'4 sz. m. '!G521-'4 sz. m. '!G520</f>
        <v>3070</v>
      </c>
      <c r="D32" s="42">
        <v>0</v>
      </c>
      <c r="E32" s="42">
        <v>1270</v>
      </c>
      <c r="F32" s="42">
        <v>0</v>
      </c>
      <c r="G32" s="42">
        <v>530</v>
      </c>
      <c r="H32" s="42">
        <v>1270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f>SUM(D32:O32)</f>
        <v>3070</v>
      </c>
      <c r="Q32" s="308">
        <f t="shared" si="8"/>
        <v>100</v>
      </c>
    </row>
    <row r="33" spans="1:17" x14ac:dyDescent="0.25">
      <c r="A33" s="113" t="s">
        <v>36</v>
      </c>
      <c r="B33" s="122" t="s">
        <v>506</v>
      </c>
      <c r="C33" s="102">
        <f>SUM(C31:C32)</f>
        <v>48512</v>
      </c>
      <c r="D33" s="102">
        <f t="shared" ref="D33:O33" si="11">SUM(D31:D32)</f>
        <v>0</v>
      </c>
      <c r="E33" s="102">
        <f t="shared" si="11"/>
        <v>1270</v>
      </c>
      <c r="F33" s="102">
        <f t="shared" si="11"/>
        <v>0</v>
      </c>
      <c r="G33" s="102">
        <f t="shared" si="11"/>
        <v>19830</v>
      </c>
      <c r="H33" s="102">
        <f t="shared" si="11"/>
        <v>1270</v>
      </c>
      <c r="I33" s="102">
        <f t="shared" si="11"/>
        <v>0</v>
      </c>
      <c r="J33" s="102">
        <f t="shared" si="11"/>
        <v>10893</v>
      </c>
      <c r="K33" s="102">
        <f t="shared" si="11"/>
        <v>8470</v>
      </c>
      <c r="L33" s="102">
        <f t="shared" si="11"/>
        <v>5213</v>
      </c>
      <c r="M33" s="102">
        <f t="shared" si="11"/>
        <v>0</v>
      </c>
      <c r="N33" s="102">
        <f t="shared" si="11"/>
        <v>1566</v>
      </c>
      <c r="O33" s="102">
        <f t="shared" si="11"/>
        <v>0</v>
      </c>
      <c r="P33" s="102">
        <f t="shared" si="1"/>
        <v>48512</v>
      </c>
      <c r="Q33" s="311">
        <f t="shared" si="8"/>
        <v>100</v>
      </c>
    </row>
    <row r="34" spans="1:17" x14ac:dyDescent="0.25">
      <c r="A34" s="113" t="s">
        <v>38</v>
      </c>
      <c r="B34" s="312" t="s">
        <v>507</v>
      </c>
      <c r="C34" s="313">
        <f>+C30+C33</f>
        <v>716943</v>
      </c>
      <c r="D34" s="313">
        <f t="shared" ref="D34:O34" si="12">+D30+D33</f>
        <v>44469</v>
      </c>
      <c r="E34" s="313">
        <f t="shared" si="12"/>
        <v>43400</v>
      </c>
      <c r="F34" s="313">
        <f t="shared" si="12"/>
        <v>50030</v>
      </c>
      <c r="G34" s="313">
        <f t="shared" si="12"/>
        <v>76160</v>
      </c>
      <c r="H34" s="313">
        <f t="shared" si="12"/>
        <v>57600</v>
      </c>
      <c r="I34" s="313">
        <f t="shared" si="12"/>
        <v>58130</v>
      </c>
      <c r="J34" s="313">
        <f t="shared" si="12"/>
        <v>69223</v>
      </c>
      <c r="K34" s="313">
        <f t="shared" si="12"/>
        <v>69400</v>
      </c>
      <c r="L34" s="313">
        <f t="shared" si="12"/>
        <v>66343</v>
      </c>
      <c r="M34" s="313">
        <f t="shared" si="12"/>
        <v>58330</v>
      </c>
      <c r="N34" s="313">
        <f t="shared" si="12"/>
        <v>57896</v>
      </c>
      <c r="O34" s="313">
        <f t="shared" si="12"/>
        <v>65962</v>
      </c>
      <c r="P34" s="313">
        <f t="shared" si="1"/>
        <v>716943</v>
      </c>
      <c r="Q34" s="314">
        <f t="shared" si="8"/>
        <v>100</v>
      </c>
    </row>
    <row r="35" spans="1:17" x14ac:dyDescent="0.25">
      <c r="A35" s="40" t="s">
        <v>41</v>
      </c>
      <c r="B35" s="106" t="s">
        <v>255</v>
      </c>
      <c r="C35" s="42">
        <f>SUM(C36:C37)</f>
        <v>8220</v>
      </c>
      <c r="D35" s="42">
        <f t="shared" ref="D35:P35" si="13">SUM(D36:D37)</f>
        <v>0</v>
      </c>
      <c r="E35" s="42">
        <f t="shared" si="13"/>
        <v>0</v>
      </c>
      <c r="F35" s="42">
        <f t="shared" si="13"/>
        <v>2055</v>
      </c>
      <c r="G35" s="42">
        <f t="shared" si="13"/>
        <v>0</v>
      </c>
      <c r="H35" s="42">
        <f t="shared" si="13"/>
        <v>0</v>
      </c>
      <c r="I35" s="42">
        <f t="shared" si="13"/>
        <v>2055</v>
      </c>
      <c r="J35" s="42">
        <f t="shared" si="13"/>
        <v>0</v>
      </c>
      <c r="K35" s="42">
        <f t="shared" si="13"/>
        <v>0</v>
      </c>
      <c r="L35" s="42">
        <f t="shared" si="13"/>
        <v>2055</v>
      </c>
      <c r="M35" s="42">
        <f t="shared" si="13"/>
        <v>0</v>
      </c>
      <c r="N35" s="42">
        <f t="shared" si="13"/>
        <v>0</v>
      </c>
      <c r="O35" s="42">
        <f t="shared" si="13"/>
        <v>2055</v>
      </c>
      <c r="P35" s="42">
        <f t="shared" si="13"/>
        <v>8220</v>
      </c>
      <c r="Q35" s="539">
        <f t="shared" si="8"/>
        <v>100</v>
      </c>
    </row>
    <row r="36" spans="1:17" x14ac:dyDescent="0.25">
      <c r="A36" s="40" t="s">
        <v>43</v>
      </c>
      <c r="B36" s="106" t="s">
        <v>256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f t="shared" si="1"/>
        <v>0</v>
      </c>
      <c r="Q36" s="539">
        <v>0</v>
      </c>
    </row>
    <row r="37" spans="1:17" x14ac:dyDescent="0.25">
      <c r="A37" s="40" t="s">
        <v>219</v>
      </c>
      <c r="B37" s="106" t="s">
        <v>257</v>
      </c>
      <c r="C37" s="42">
        <v>8220</v>
      </c>
      <c r="D37" s="42">
        <v>0</v>
      </c>
      <c r="E37" s="42">
        <v>0</v>
      </c>
      <c r="F37" s="42">
        <v>2055</v>
      </c>
      <c r="G37" s="42">
        <v>0</v>
      </c>
      <c r="H37" s="42">
        <v>0</v>
      </c>
      <c r="I37" s="42">
        <v>2055</v>
      </c>
      <c r="J37" s="42">
        <v>0</v>
      </c>
      <c r="K37" s="42">
        <v>0</v>
      </c>
      <c r="L37" s="42">
        <v>2055</v>
      </c>
      <c r="M37" s="42">
        <v>0</v>
      </c>
      <c r="N37" s="42">
        <v>0</v>
      </c>
      <c r="O37" s="42">
        <v>2055</v>
      </c>
      <c r="P37" s="42">
        <f t="shared" si="1"/>
        <v>8220</v>
      </c>
      <c r="Q37" s="539">
        <f t="shared" si="8"/>
        <v>100</v>
      </c>
    </row>
    <row r="38" spans="1:17" x14ac:dyDescent="0.25">
      <c r="A38" s="40" t="s">
        <v>220</v>
      </c>
      <c r="B38" s="106" t="s">
        <v>258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f t="shared" si="1"/>
        <v>0</v>
      </c>
      <c r="Q38" s="539">
        <v>0</v>
      </c>
    </row>
    <row r="39" spans="1:17" ht="16.5" thickBot="1" x14ac:dyDescent="0.3">
      <c r="A39" s="91" t="s">
        <v>221</v>
      </c>
      <c r="B39" s="315" t="s">
        <v>508</v>
      </c>
      <c r="C39" s="316">
        <f>+C34+C35</f>
        <v>725163</v>
      </c>
      <c r="D39" s="316">
        <f t="shared" ref="D39:O39" si="14">+D34+D35</f>
        <v>44469</v>
      </c>
      <c r="E39" s="316">
        <f t="shared" si="14"/>
        <v>43400</v>
      </c>
      <c r="F39" s="316">
        <f t="shared" si="14"/>
        <v>52085</v>
      </c>
      <c r="G39" s="316">
        <f t="shared" si="14"/>
        <v>76160</v>
      </c>
      <c r="H39" s="316">
        <f t="shared" si="14"/>
        <v>57600</v>
      </c>
      <c r="I39" s="316">
        <f t="shared" si="14"/>
        <v>60185</v>
      </c>
      <c r="J39" s="316">
        <f t="shared" si="14"/>
        <v>69223</v>
      </c>
      <c r="K39" s="316">
        <f t="shared" si="14"/>
        <v>69400</v>
      </c>
      <c r="L39" s="316">
        <f t="shared" si="14"/>
        <v>68398</v>
      </c>
      <c r="M39" s="316">
        <f t="shared" si="14"/>
        <v>58330</v>
      </c>
      <c r="N39" s="316">
        <f t="shared" si="14"/>
        <v>57896</v>
      </c>
      <c r="O39" s="316">
        <f t="shared" si="14"/>
        <v>68017</v>
      </c>
      <c r="P39" s="316">
        <f t="shared" si="1"/>
        <v>725163</v>
      </c>
      <c r="Q39" s="555">
        <f t="shared" si="8"/>
        <v>100</v>
      </c>
    </row>
    <row r="40" spans="1:17" x14ac:dyDescent="0.25"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17" x14ac:dyDescent="0.25"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7" x14ac:dyDescent="0.25"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7" x14ac:dyDescent="0.25"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</sheetData>
  <mergeCells count="1">
    <mergeCell ref="B1:Q1"/>
  </mergeCells>
  <phoneticPr fontId="2" type="noConversion"/>
  <printOptions horizontalCentered="1"/>
  <pageMargins left="0.19685039370078741" right="0.19685039370078741" top="0.39370078740157483" bottom="0.39370078740157483" header="0.31496062992125984" footer="0.19685039370078741"/>
  <pageSetup paperSize="9" scale="80" orientation="landscape" horizontalDpi="300" verticalDpi="300" r:id="rId1"/>
  <headerFooter alignWithMargins="0">
    <oddHeader>&amp;R9. melléklet a 3/2020. (II.14.)
önkormányzati rendelethez</oddHead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B34"/>
  <sheetViews>
    <sheetView tabSelected="1" workbookViewId="0">
      <selection activeCell="J63" sqref="J63"/>
    </sheetView>
  </sheetViews>
  <sheetFormatPr defaultRowHeight="15.75" x14ac:dyDescent="0.25"/>
  <cols>
    <col min="1" max="1" width="60.28515625" style="12" customWidth="1"/>
    <col min="2" max="2" width="19.5703125" style="12" customWidth="1"/>
    <col min="3" max="3" width="9.140625" style="12"/>
    <col min="4" max="4" width="8.140625" style="12" customWidth="1"/>
    <col min="5" max="16384" width="9.140625" style="12"/>
  </cols>
  <sheetData>
    <row r="2" spans="1:2" x14ac:dyDescent="0.25">
      <c r="A2" s="600" t="s">
        <v>412</v>
      </c>
      <c r="B2" s="600"/>
    </row>
    <row r="3" spans="1:2" x14ac:dyDescent="0.25">
      <c r="A3" s="600" t="s">
        <v>413</v>
      </c>
      <c r="B3" s="600"/>
    </row>
    <row r="4" spans="1:2" ht="20.25" customHeight="1" thickBot="1" x14ac:dyDescent="0.3">
      <c r="B4" s="12" t="s">
        <v>275</v>
      </c>
    </row>
    <row r="5" spans="1:2" ht="16.5" thickBot="1" x14ac:dyDescent="0.3">
      <c r="A5" s="545" t="s">
        <v>417</v>
      </c>
      <c r="B5" s="546" t="s">
        <v>599</v>
      </c>
    </row>
    <row r="6" spans="1:2" x14ac:dyDescent="0.25">
      <c r="A6" s="544" t="s">
        <v>558</v>
      </c>
      <c r="B6" s="89">
        <f>+'3. sz. m. '!F11+8000</f>
        <v>43000</v>
      </c>
    </row>
    <row r="7" spans="1:2" ht="40.5" customHeight="1" x14ac:dyDescent="0.25">
      <c r="A7" s="541" t="s">
        <v>559</v>
      </c>
      <c r="B7" s="45">
        <v>6500</v>
      </c>
    </row>
    <row r="8" spans="1:2" x14ac:dyDescent="0.25">
      <c r="A8" s="540" t="s">
        <v>560</v>
      </c>
      <c r="B8" s="45">
        <v>1000</v>
      </c>
    </row>
    <row r="9" spans="1:2" x14ac:dyDescent="0.25">
      <c r="A9" s="540" t="s">
        <v>561</v>
      </c>
      <c r="B9" s="45"/>
    </row>
    <row r="10" spans="1:2" x14ac:dyDescent="0.25">
      <c r="A10" s="540" t="s">
        <v>562</v>
      </c>
      <c r="B10" s="45">
        <v>0</v>
      </c>
    </row>
    <row r="11" spans="1:2" x14ac:dyDescent="0.25">
      <c r="A11" s="540" t="s">
        <v>563</v>
      </c>
      <c r="B11" s="45">
        <v>0</v>
      </c>
    </row>
    <row r="12" spans="1:2" ht="16.5" thickBot="1" x14ac:dyDescent="0.3">
      <c r="A12" s="547" t="s">
        <v>564</v>
      </c>
      <c r="B12" s="553">
        <v>0</v>
      </c>
    </row>
    <row r="13" spans="1:2" x14ac:dyDescent="0.25">
      <c r="A13" s="549" t="s">
        <v>414</v>
      </c>
      <c r="B13" s="413">
        <f>SUM(B6:B12)</f>
        <v>50500</v>
      </c>
    </row>
    <row r="14" spans="1:2" ht="16.5" thickBot="1" x14ac:dyDescent="0.3">
      <c r="A14" s="550" t="s">
        <v>415</v>
      </c>
      <c r="B14" s="554">
        <f>+B13/2</f>
        <v>25250</v>
      </c>
    </row>
    <row r="15" spans="1:2" x14ac:dyDescent="0.25">
      <c r="A15" s="548"/>
      <c r="B15" s="89"/>
    </row>
    <row r="16" spans="1:2" x14ac:dyDescent="0.25">
      <c r="A16" s="542" t="s">
        <v>418</v>
      </c>
      <c r="B16" s="45"/>
    </row>
    <row r="17" spans="1:2" x14ac:dyDescent="0.25">
      <c r="A17" s="540" t="s">
        <v>565</v>
      </c>
      <c r="B17" s="45">
        <v>0</v>
      </c>
    </row>
    <row r="18" spans="1:2" x14ac:dyDescent="0.25">
      <c r="A18" s="540" t="s">
        <v>566</v>
      </c>
      <c r="B18" s="45">
        <v>10220</v>
      </c>
    </row>
    <row r="19" spans="1:2" ht="31.5" x14ac:dyDescent="0.25">
      <c r="A19" s="541" t="s">
        <v>567</v>
      </c>
      <c r="B19" s="45">
        <v>0</v>
      </c>
    </row>
    <row r="20" spans="1:2" x14ac:dyDescent="0.25">
      <c r="A20" s="541" t="s">
        <v>568</v>
      </c>
      <c r="B20" s="45">
        <v>0</v>
      </c>
    </row>
    <row r="21" spans="1:2" x14ac:dyDescent="0.25">
      <c r="A21" s="541" t="s">
        <v>569</v>
      </c>
      <c r="B21" s="45">
        <v>0</v>
      </c>
    </row>
    <row r="22" spans="1:2" x14ac:dyDescent="0.25">
      <c r="A22" s="541" t="s">
        <v>570</v>
      </c>
      <c r="B22" s="45">
        <v>0</v>
      </c>
    </row>
    <row r="23" spans="1:2" x14ac:dyDescent="0.25">
      <c r="A23" s="541" t="s">
        <v>571</v>
      </c>
      <c r="B23" s="45">
        <v>0</v>
      </c>
    </row>
    <row r="24" spans="1:2" ht="16.5" thickBot="1" x14ac:dyDescent="0.3">
      <c r="A24" s="551" t="s">
        <v>572</v>
      </c>
      <c r="B24" s="553">
        <v>0</v>
      </c>
    </row>
    <row r="25" spans="1:2" ht="31.5" x14ac:dyDescent="0.25">
      <c r="A25" s="552" t="s">
        <v>416</v>
      </c>
      <c r="B25" s="413">
        <f>SUM(B17:B24)</f>
        <v>10220</v>
      </c>
    </row>
    <row r="26" spans="1:2" ht="32.25" thickBot="1" x14ac:dyDescent="0.3">
      <c r="A26" s="543" t="s">
        <v>573</v>
      </c>
      <c r="B26" s="554">
        <f>+B14-B25</f>
        <v>15030</v>
      </c>
    </row>
    <row r="33" spans="1:2" x14ac:dyDescent="0.25">
      <c r="A33" s="432"/>
      <c r="B33" s="431"/>
    </row>
    <row r="34" spans="1:2" x14ac:dyDescent="0.25">
      <c r="A34" s="627"/>
      <c r="B34" s="627"/>
    </row>
  </sheetData>
  <mergeCells count="3">
    <mergeCell ref="A34:B34"/>
    <mergeCell ref="A2:B2"/>
    <mergeCell ref="A3:B3"/>
  </mergeCells>
  <printOptions horizontalCentered="1"/>
  <pageMargins left="0.70866141732283472" right="0.70866141732283472" top="0.35433070866141736" bottom="0.35433070866141736" header="0.11811023622047245" footer="0.31496062992125984"/>
  <pageSetup paperSize="9" orientation="portrait" r:id="rId1"/>
  <headerFooter>
    <oddHeader xml:space="preserve">&amp;R10. melléklet  a 3/2020. (II.14.)
önkormányzati rendelethez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topLeftCell="A31" workbookViewId="0">
      <selection activeCell="J63" sqref="J63"/>
    </sheetView>
  </sheetViews>
  <sheetFormatPr defaultRowHeight="15.75" x14ac:dyDescent="0.25"/>
  <cols>
    <col min="1" max="4" width="4.85546875" style="14" customWidth="1"/>
    <col min="5" max="5" width="46.7109375" style="14" customWidth="1"/>
    <col min="6" max="6" width="10.140625" style="14" customWidth="1"/>
    <col min="7" max="8" width="10.28515625" style="14" customWidth="1"/>
    <col min="9" max="9" width="10.140625" style="14" customWidth="1"/>
    <col min="10" max="16384" width="9.140625" style="14"/>
  </cols>
  <sheetData>
    <row r="1" spans="1:9" x14ac:dyDescent="0.25">
      <c r="A1" s="596" t="s">
        <v>584</v>
      </c>
      <c r="B1" s="596"/>
      <c r="C1" s="596"/>
      <c r="D1" s="596"/>
      <c r="E1" s="596"/>
      <c r="F1" s="596"/>
      <c r="G1" s="596"/>
      <c r="H1" s="596"/>
      <c r="I1" s="596"/>
    </row>
    <row r="2" spans="1:9" ht="14.25" customHeight="1" thickBot="1" x14ac:dyDescent="0.3">
      <c r="I2" s="184" t="s">
        <v>163</v>
      </c>
    </row>
    <row r="3" spans="1:9" ht="18.75" customHeight="1" x14ac:dyDescent="0.25">
      <c r="A3" s="224" t="s">
        <v>1</v>
      </c>
      <c r="B3" s="225" t="s">
        <v>50</v>
      </c>
      <c r="C3" s="226" t="s">
        <v>51</v>
      </c>
      <c r="D3" s="225" t="s">
        <v>52</v>
      </c>
      <c r="E3" s="187" t="s">
        <v>53</v>
      </c>
      <c r="F3" s="227"/>
      <c r="G3" s="228"/>
      <c r="H3" s="228"/>
      <c r="I3" s="229"/>
    </row>
    <row r="4" spans="1:9" ht="19.5" customHeight="1" thickBot="1" x14ac:dyDescent="0.3">
      <c r="A4" s="192" t="s">
        <v>54</v>
      </c>
      <c r="B4" s="230" t="s">
        <v>55</v>
      </c>
      <c r="C4" s="230" t="s">
        <v>56</v>
      </c>
      <c r="D4" s="193" t="s">
        <v>57</v>
      </c>
      <c r="E4" s="193"/>
      <c r="F4" s="231" t="s">
        <v>58</v>
      </c>
      <c r="G4" s="449"/>
      <c r="H4" s="449"/>
      <c r="I4" s="416"/>
    </row>
    <row r="5" spans="1:9" ht="20.25" customHeight="1" x14ac:dyDescent="0.25">
      <c r="A5" s="232"/>
      <c r="B5" s="233"/>
      <c r="C5" s="233"/>
      <c r="D5" s="233"/>
      <c r="E5" s="228" t="s">
        <v>59</v>
      </c>
      <c r="F5" s="233"/>
      <c r="G5" s="233"/>
      <c r="H5" s="233"/>
      <c r="I5" s="229"/>
    </row>
    <row r="6" spans="1:9" ht="8.25" customHeight="1" x14ac:dyDescent="0.25">
      <c r="A6" s="260"/>
      <c r="B6" s="261"/>
      <c r="C6" s="261"/>
      <c r="D6" s="261"/>
      <c r="E6" s="262"/>
      <c r="F6" s="261"/>
      <c r="G6" s="261"/>
      <c r="H6" s="261"/>
      <c r="I6" s="263"/>
    </row>
    <row r="7" spans="1:9" ht="17.25" customHeight="1" x14ac:dyDescent="0.25">
      <c r="A7" s="90"/>
      <c r="B7" s="42"/>
      <c r="C7" s="42">
        <v>1</v>
      </c>
      <c r="D7" s="42"/>
      <c r="E7" s="234" t="s">
        <v>60</v>
      </c>
      <c r="F7" s="42"/>
      <c r="G7" s="397"/>
      <c r="H7" s="397"/>
      <c r="I7" s="45"/>
    </row>
    <row r="8" spans="1:9" ht="17.25" customHeight="1" x14ac:dyDescent="0.25">
      <c r="A8" s="90"/>
      <c r="B8" s="42"/>
      <c r="C8" s="42"/>
      <c r="D8" s="42">
        <v>1</v>
      </c>
      <c r="E8" s="42" t="s">
        <v>323</v>
      </c>
      <c r="F8" s="101">
        <f>+'3. sz. m. '!F83</f>
        <v>26992</v>
      </c>
      <c r="G8" s="101"/>
      <c r="H8" s="101"/>
      <c r="I8" s="114"/>
    </row>
    <row r="9" spans="1:9" ht="17.25" customHeight="1" x14ac:dyDescent="0.25">
      <c r="A9" s="90"/>
      <c r="B9" s="42"/>
      <c r="C9" s="42"/>
      <c r="D9" s="42">
        <v>2</v>
      </c>
      <c r="E9" s="42" t="s">
        <v>61</v>
      </c>
      <c r="F9" s="101">
        <f t="shared" ref="F9" si="0">SUM(F10:F12)</f>
        <v>40500</v>
      </c>
      <c r="G9" s="101"/>
      <c r="H9" s="101"/>
      <c r="I9" s="114"/>
    </row>
    <row r="10" spans="1:9" ht="17.25" customHeight="1" x14ac:dyDescent="0.25">
      <c r="A10" s="90"/>
      <c r="B10" s="42"/>
      <c r="C10" s="42"/>
      <c r="D10" s="42"/>
      <c r="E10" s="42" t="s">
        <v>205</v>
      </c>
      <c r="F10" s="101">
        <f>+'3. sz. m. '!F11</f>
        <v>35000</v>
      </c>
      <c r="G10" s="101"/>
      <c r="H10" s="101"/>
      <c r="I10" s="114"/>
    </row>
    <row r="11" spans="1:9" ht="17.25" customHeight="1" x14ac:dyDescent="0.25">
      <c r="A11" s="90"/>
      <c r="B11" s="42"/>
      <c r="C11" s="42"/>
      <c r="D11" s="42"/>
      <c r="E11" s="42" t="s">
        <v>206</v>
      </c>
      <c r="F11" s="101">
        <f>+'3. sz. m. '!F12</f>
        <v>4500</v>
      </c>
      <c r="G11" s="101"/>
      <c r="H11" s="101"/>
      <c r="I11" s="114"/>
    </row>
    <row r="12" spans="1:9" ht="17.25" customHeight="1" x14ac:dyDescent="0.25">
      <c r="A12" s="90"/>
      <c r="B12" s="42"/>
      <c r="C12" s="42"/>
      <c r="D12" s="42"/>
      <c r="E12" s="42" t="s">
        <v>216</v>
      </c>
      <c r="F12" s="101">
        <f>+'3. sz. m. '!F13</f>
        <v>1000</v>
      </c>
      <c r="G12" s="101"/>
      <c r="H12" s="101"/>
      <c r="I12" s="114"/>
    </row>
    <row r="13" spans="1:9" ht="12.75" customHeight="1" x14ac:dyDescent="0.25">
      <c r="A13" s="235"/>
      <c r="B13" s="42"/>
      <c r="C13" s="42"/>
      <c r="D13" s="42"/>
      <c r="E13" s="42"/>
      <c r="F13" s="101"/>
      <c r="G13" s="101"/>
      <c r="H13" s="101"/>
      <c r="I13" s="114"/>
    </row>
    <row r="14" spans="1:9" ht="17.25" customHeight="1" x14ac:dyDescent="0.25">
      <c r="A14" s="90"/>
      <c r="B14" s="102"/>
      <c r="C14" s="42">
        <v>2</v>
      </c>
      <c r="D14" s="102"/>
      <c r="E14" s="237" t="s">
        <v>62</v>
      </c>
      <c r="F14" s="42"/>
      <c r="G14" s="101"/>
      <c r="H14" s="101"/>
      <c r="I14" s="114"/>
    </row>
    <row r="15" spans="1:9" ht="17.25" customHeight="1" x14ac:dyDescent="0.25">
      <c r="A15" s="90"/>
      <c r="B15" s="42"/>
      <c r="C15" s="42"/>
      <c r="D15" s="42">
        <v>1</v>
      </c>
      <c r="E15" s="157" t="s">
        <v>342</v>
      </c>
      <c r="F15" s="42">
        <f>+'3. sz. m. '!F85</f>
        <v>162955</v>
      </c>
      <c r="G15" s="101"/>
      <c r="H15" s="101"/>
      <c r="I15" s="114"/>
    </row>
    <row r="16" spans="1:9" ht="17.25" customHeight="1" x14ac:dyDescent="0.25">
      <c r="A16" s="90"/>
      <c r="B16" s="42"/>
      <c r="C16" s="42"/>
      <c r="D16" s="42">
        <v>2</v>
      </c>
      <c r="E16" s="42" t="s">
        <v>207</v>
      </c>
      <c r="F16" s="101">
        <f>+'3. sz. m. '!F96</f>
        <v>25529</v>
      </c>
      <c r="G16" s="101"/>
      <c r="H16" s="101"/>
      <c r="I16" s="114"/>
    </row>
    <row r="17" spans="1:9" ht="17.25" customHeight="1" x14ac:dyDescent="0.25">
      <c r="A17" s="191"/>
      <c r="B17" s="57"/>
      <c r="C17" s="57"/>
      <c r="D17" s="42"/>
      <c r="E17" s="161" t="s">
        <v>325</v>
      </c>
      <c r="F17" s="105">
        <f>+'3. sz. m. '!F97</f>
        <v>24259</v>
      </c>
      <c r="G17" s="101"/>
      <c r="H17" s="101"/>
      <c r="I17" s="114"/>
    </row>
    <row r="18" spans="1:9" ht="17.25" customHeight="1" x14ac:dyDescent="0.25">
      <c r="A18" s="191"/>
      <c r="B18" s="57"/>
      <c r="C18" s="57"/>
      <c r="D18" s="57">
        <v>3</v>
      </c>
      <c r="E18" s="157" t="s">
        <v>345</v>
      </c>
      <c r="F18" s="105">
        <f>+'3. sz. m. '!F86</f>
        <v>3190</v>
      </c>
      <c r="G18" s="101"/>
      <c r="H18" s="101"/>
      <c r="I18" s="114"/>
    </row>
    <row r="19" spans="1:9" ht="17.25" customHeight="1" x14ac:dyDescent="0.25">
      <c r="A19" s="88"/>
      <c r="B19" s="111"/>
      <c r="C19" s="111"/>
      <c r="D19" s="57"/>
      <c r="E19" s="111" t="s">
        <v>63</v>
      </c>
      <c r="F19" s="108">
        <f t="shared" ref="F19" si="1">SUM(F15:F18)</f>
        <v>215933</v>
      </c>
      <c r="G19" s="103"/>
      <c r="H19" s="103"/>
      <c r="I19" s="236"/>
    </row>
    <row r="20" spans="1:9" ht="15" customHeight="1" x14ac:dyDescent="0.25">
      <c r="A20" s="235"/>
      <c r="B20" s="102"/>
      <c r="C20" s="102"/>
      <c r="D20" s="102"/>
      <c r="E20" s="155"/>
      <c r="F20" s="103"/>
      <c r="G20" s="101"/>
      <c r="H20" s="101"/>
      <c r="I20" s="114"/>
    </row>
    <row r="21" spans="1:9" ht="17.25" customHeight="1" x14ac:dyDescent="0.25">
      <c r="A21" s="90"/>
      <c r="B21" s="42"/>
      <c r="C21" s="42">
        <v>3</v>
      </c>
      <c r="D21" s="42"/>
      <c r="E21" s="238" t="s">
        <v>64</v>
      </c>
      <c r="F21" s="101"/>
      <c r="G21" s="101"/>
      <c r="H21" s="101"/>
      <c r="I21" s="114"/>
    </row>
    <row r="22" spans="1:9" ht="13.5" customHeight="1" x14ac:dyDescent="0.25">
      <c r="A22" s="90"/>
      <c r="B22" s="42"/>
      <c r="C22" s="42"/>
      <c r="D22" s="42"/>
      <c r="E22" s="42"/>
      <c r="F22" s="101"/>
      <c r="G22" s="101"/>
      <c r="H22" s="101"/>
      <c r="I22" s="114"/>
    </row>
    <row r="23" spans="1:9" ht="17.25" customHeight="1" x14ac:dyDescent="0.25">
      <c r="A23" s="90"/>
      <c r="B23" s="42"/>
      <c r="C23" s="42"/>
      <c r="D23" s="42">
        <v>1</v>
      </c>
      <c r="E23" s="42" t="s">
        <v>438</v>
      </c>
      <c r="F23" s="101">
        <f>+'3. sz. m. '!F94</f>
        <v>2466</v>
      </c>
      <c r="G23" s="101"/>
      <c r="H23" s="101"/>
      <c r="I23" s="114"/>
    </row>
    <row r="24" spans="1:9" ht="17.25" customHeight="1" x14ac:dyDescent="0.25">
      <c r="A24" s="90"/>
      <c r="B24" s="42"/>
      <c r="C24" s="42"/>
      <c r="D24" s="42">
        <v>2</v>
      </c>
      <c r="E24" s="42" t="s">
        <v>65</v>
      </c>
      <c r="F24" s="101">
        <f>+'3. sz. m. '!F95</f>
        <v>8000</v>
      </c>
      <c r="G24" s="101"/>
      <c r="H24" s="101"/>
      <c r="I24" s="114"/>
    </row>
    <row r="25" spans="1:9" ht="17.25" customHeight="1" x14ac:dyDescent="0.25">
      <c r="A25" s="90"/>
      <c r="B25" s="42"/>
      <c r="C25" s="102"/>
      <c r="D25" s="42"/>
      <c r="E25" s="102" t="s">
        <v>48</v>
      </c>
      <c r="F25" s="103">
        <f t="shared" ref="F25" si="2">SUM(F23:F24)</f>
        <v>10466</v>
      </c>
      <c r="G25" s="103"/>
      <c r="H25" s="103"/>
      <c r="I25" s="236"/>
    </row>
    <row r="26" spans="1:9" ht="13.5" customHeight="1" x14ac:dyDescent="0.25">
      <c r="A26" s="239"/>
      <c r="B26" s="240"/>
      <c r="C26" s="240"/>
      <c r="D26" s="240"/>
      <c r="E26" s="241"/>
      <c r="F26" s="241"/>
      <c r="G26" s="101"/>
      <c r="H26" s="101"/>
      <c r="I26" s="114"/>
    </row>
    <row r="27" spans="1:9" ht="17.25" customHeight="1" x14ac:dyDescent="0.25">
      <c r="A27" s="239"/>
      <c r="B27" s="240"/>
      <c r="C27" s="101">
        <v>4</v>
      </c>
      <c r="D27" s="240"/>
      <c r="E27" s="238" t="s">
        <v>66</v>
      </c>
      <c r="F27" s="103"/>
      <c r="G27" s="101"/>
      <c r="H27" s="101"/>
      <c r="I27" s="114"/>
    </row>
    <row r="28" spans="1:9" ht="15" customHeight="1" x14ac:dyDescent="0.25">
      <c r="A28" s="239"/>
      <c r="B28" s="240"/>
      <c r="C28" s="42"/>
      <c r="D28" s="240"/>
      <c r="E28" s="242"/>
      <c r="F28" s="101"/>
      <c r="G28" s="101"/>
      <c r="H28" s="101"/>
      <c r="I28" s="114"/>
    </row>
    <row r="29" spans="1:9" ht="17.25" customHeight="1" x14ac:dyDescent="0.25">
      <c r="A29" s="243"/>
      <c r="B29" s="101"/>
      <c r="C29" s="101"/>
      <c r="D29" s="101">
        <v>1</v>
      </c>
      <c r="E29" s="42" t="s">
        <v>67</v>
      </c>
      <c r="F29" s="101">
        <f>+'3. sz. m. '!F87</f>
        <v>378531</v>
      </c>
      <c r="G29" s="101"/>
      <c r="H29" s="101"/>
      <c r="I29" s="114"/>
    </row>
    <row r="30" spans="1:9" ht="17.25" customHeight="1" x14ac:dyDescent="0.25">
      <c r="A30" s="243"/>
      <c r="B30" s="101"/>
      <c r="C30" s="101"/>
      <c r="D30" s="101">
        <v>2</v>
      </c>
      <c r="E30" s="42" t="s">
        <v>68</v>
      </c>
      <c r="F30" s="101">
        <f>+'3. sz. m. '!F99</f>
        <v>0</v>
      </c>
      <c r="G30" s="101"/>
      <c r="H30" s="101"/>
      <c r="I30" s="114"/>
    </row>
    <row r="31" spans="1:9" ht="17.25" customHeight="1" x14ac:dyDescent="0.25">
      <c r="A31" s="243"/>
      <c r="B31" s="101"/>
      <c r="C31" s="101"/>
      <c r="D31" s="101"/>
      <c r="E31" s="248" t="s">
        <v>48</v>
      </c>
      <c r="F31" s="103">
        <f t="shared" ref="F31" si="3">SUM(F29:F30)</f>
        <v>378531</v>
      </c>
      <c r="G31" s="103"/>
      <c r="H31" s="103"/>
      <c r="I31" s="236"/>
    </row>
    <row r="32" spans="1:9" ht="15.75" customHeight="1" x14ac:dyDescent="0.25">
      <c r="A32" s="235"/>
      <c r="B32" s="19"/>
      <c r="C32" s="19"/>
      <c r="D32" s="102"/>
      <c r="E32" s="102"/>
      <c r="F32" s="102" t="s">
        <v>277</v>
      </c>
      <c r="G32" s="101"/>
      <c r="H32" s="101"/>
      <c r="I32" s="114"/>
    </row>
    <row r="33" spans="1:9" ht="17.25" customHeight="1" x14ac:dyDescent="0.25">
      <c r="A33" s="243"/>
      <c r="B33" s="101"/>
      <c r="C33" s="101">
        <v>5</v>
      </c>
      <c r="D33" s="101"/>
      <c r="E33" s="247" t="s">
        <v>69</v>
      </c>
      <c r="F33" s="101"/>
      <c r="G33" s="101"/>
      <c r="H33" s="101"/>
      <c r="I33" s="114"/>
    </row>
    <row r="34" spans="1:9" ht="14.25" customHeight="1" x14ac:dyDescent="0.25">
      <c r="A34" s="243"/>
      <c r="B34" s="101"/>
      <c r="C34" s="101"/>
      <c r="D34" s="101"/>
      <c r="E34" s="248"/>
      <c r="F34" s="103"/>
      <c r="G34" s="101"/>
      <c r="H34" s="101"/>
      <c r="I34" s="114"/>
    </row>
    <row r="35" spans="1:9" ht="17.25" customHeight="1" x14ac:dyDescent="0.25">
      <c r="A35" s="243"/>
      <c r="B35" s="101"/>
      <c r="C35" s="110"/>
      <c r="D35" s="110">
        <v>1</v>
      </c>
      <c r="E35" s="249" t="s">
        <v>70</v>
      </c>
      <c r="F35" s="101">
        <f t="shared" ref="F35" si="4">SUM(F36:F37)</f>
        <v>77000</v>
      </c>
      <c r="G35" s="101"/>
      <c r="H35" s="101"/>
      <c r="I35" s="114"/>
    </row>
    <row r="36" spans="1:9" ht="17.25" customHeight="1" x14ac:dyDescent="0.25">
      <c r="A36" s="243"/>
      <c r="B36" s="101"/>
      <c r="C36" s="110"/>
      <c r="D36" s="110"/>
      <c r="E36" s="249" t="s">
        <v>168</v>
      </c>
      <c r="F36" s="101">
        <f>+'3. sz. m. '!F100</f>
        <v>20737</v>
      </c>
      <c r="G36" s="101"/>
      <c r="H36" s="101"/>
      <c r="I36" s="114"/>
    </row>
    <row r="37" spans="1:9" ht="17.25" customHeight="1" x14ac:dyDescent="0.25">
      <c r="A37" s="243"/>
      <c r="B37" s="101"/>
      <c r="C37" s="110"/>
      <c r="D37" s="110"/>
      <c r="E37" s="249" t="s">
        <v>167</v>
      </c>
      <c r="F37" s="101">
        <f>+'3. sz. m. '!F88</f>
        <v>56263</v>
      </c>
      <c r="G37" s="101"/>
      <c r="H37" s="101"/>
      <c r="I37" s="114"/>
    </row>
    <row r="38" spans="1:9" ht="12.75" customHeight="1" x14ac:dyDescent="0.25">
      <c r="A38" s="243"/>
      <c r="B38" s="101"/>
      <c r="C38" s="42"/>
      <c r="D38" s="42"/>
      <c r="E38" s="42"/>
      <c r="F38" s="42"/>
      <c r="G38" s="101"/>
      <c r="H38" s="101"/>
      <c r="I38" s="114"/>
    </row>
    <row r="39" spans="1:9" ht="17.25" customHeight="1" x14ac:dyDescent="0.25">
      <c r="A39" s="243"/>
      <c r="B39" s="101"/>
      <c r="C39" s="42">
        <v>6</v>
      </c>
      <c r="D39" s="42"/>
      <c r="E39" s="281" t="s">
        <v>526</v>
      </c>
      <c r="F39" s="42"/>
      <c r="G39" s="101"/>
      <c r="H39" s="101"/>
      <c r="I39" s="114"/>
    </row>
    <row r="40" spans="1:9" ht="17.25" customHeight="1" x14ac:dyDescent="0.25">
      <c r="A40" s="243"/>
      <c r="B40" s="101"/>
      <c r="C40" s="42"/>
      <c r="D40" s="42"/>
      <c r="E40" s="249" t="s">
        <v>168</v>
      </c>
      <c r="F40" s="42">
        <f>+'3. sz. m. '!F102</f>
        <v>1623</v>
      </c>
      <c r="G40" s="101"/>
      <c r="H40" s="101"/>
      <c r="I40" s="114"/>
    </row>
    <row r="41" spans="1:9" ht="17.25" customHeight="1" x14ac:dyDescent="0.25">
      <c r="A41" s="243"/>
      <c r="B41" s="101"/>
      <c r="C41" s="42"/>
      <c r="D41" s="42"/>
      <c r="E41" s="249" t="s">
        <v>167</v>
      </c>
      <c r="F41" s="42">
        <f>+'3. sz. m. '!F89</f>
        <v>145347</v>
      </c>
      <c r="G41" s="101"/>
      <c r="H41" s="101"/>
      <c r="I41" s="114"/>
    </row>
    <row r="42" spans="1:9" ht="14.25" customHeight="1" x14ac:dyDescent="0.25">
      <c r="A42" s="243"/>
      <c r="B42" s="101"/>
      <c r="C42" s="42"/>
      <c r="D42" s="42"/>
      <c r="E42" s="249"/>
      <c r="F42" s="42"/>
      <c r="G42" s="101"/>
      <c r="H42" s="101"/>
      <c r="I42" s="114"/>
    </row>
    <row r="43" spans="1:9" ht="17.25" customHeight="1" x14ac:dyDescent="0.25">
      <c r="A43" s="243"/>
      <c r="B43" s="101"/>
      <c r="C43" s="42">
        <v>7</v>
      </c>
      <c r="D43" s="42"/>
      <c r="E43" s="500" t="s">
        <v>527</v>
      </c>
      <c r="F43" s="42"/>
      <c r="G43" s="101"/>
      <c r="H43" s="101"/>
      <c r="I43" s="114"/>
    </row>
    <row r="44" spans="1:9" ht="13.5" customHeight="1" x14ac:dyDescent="0.25">
      <c r="A44" s="243"/>
      <c r="B44" s="101"/>
      <c r="C44" s="42"/>
      <c r="D44" s="42"/>
      <c r="E44" s="500"/>
      <c r="F44" s="42"/>
      <c r="G44" s="101"/>
      <c r="H44" s="101"/>
      <c r="I44" s="114"/>
    </row>
    <row r="45" spans="1:9" ht="17.25" customHeight="1" x14ac:dyDescent="0.25">
      <c r="A45" s="243"/>
      <c r="B45" s="101"/>
      <c r="C45" s="42">
        <v>8</v>
      </c>
      <c r="D45" s="42"/>
      <c r="E45" s="500" t="s">
        <v>534</v>
      </c>
      <c r="F45" s="42"/>
      <c r="G45" s="101"/>
      <c r="H45" s="101"/>
      <c r="I45" s="114"/>
    </row>
    <row r="46" spans="1:9" ht="14.25" customHeight="1" x14ac:dyDescent="0.25">
      <c r="A46" s="243"/>
      <c r="B46" s="101"/>
      <c r="C46" s="42"/>
      <c r="D46" s="42"/>
      <c r="E46" s="48"/>
      <c r="F46" s="42"/>
      <c r="G46" s="101"/>
      <c r="H46" s="101"/>
      <c r="I46" s="114"/>
    </row>
    <row r="47" spans="1:9" ht="17.25" customHeight="1" x14ac:dyDescent="0.25">
      <c r="A47" s="250"/>
      <c r="B47" s="103"/>
      <c r="C47" s="102"/>
      <c r="D47" s="102"/>
      <c r="E47" s="280" t="s">
        <v>60</v>
      </c>
      <c r="F47" s="102">
        <f t="shared" ref="F47" si="5">+F8+F9+F15+F29+F37+F18+F41</f>
        <v>813778</v>
      </c>
      <c r="G47" s="103"/>
      <c r="H47" s="103"/>
      <c r="I47" s="236"/>
    </row>
    <row r="48" spans="1:9" ht="17.25" customHeight="1" x14ac:dyDescent="0.25">
      <c r="A48" s="243"/>
      <c r="B48" s="101"/>
      <c r="C48" s="42"/>
      <c r="D48" s="42"/>
      <c r="E48" s="102" t="s">
        <v>208</v>
      </c>
      <c r="F48" s="102">
        <f t="shared" ref="F48" si="6">+F16+F23+F24+F30+F36+F40</f>
        <v>58355</v>
      </c>
      <c r="G48" s="103"/>
      <c r="H48" s="103"/>
      <c r="I48" s="236"/>
    </row>
    <row r="49" spans="1:9" ht="17.25" customHeight="1" x14ac:dyDescent="0.25">
      <c r="A49" s="277"/>
      <c r="B49" s="110"/>
      <c r="C49" s="48"/>
      <c r="D49" s="48"/>
      <c r="E49" s="359" t="s">
        <v>318</v>
      </c>
      <c r="F49" s="340">
        <f t="shared" ref="F49" si="7">-F41-F40</f>
        <v>-146970</v>
      </c>
      <c r="G49" s="103"/>
      <c r="H49" s="103"/>
      <c r="I49" s="236"/>
    </row>
    <row r="50" spans="1:9" ht="12.75" customHeight="1" x14ac:dyDescent="0.25">
      <c r="A50" s="277"/>
      <c r="B50" s="110"/>
      <c r="C50" s="48"/>
      <c r="D50" s="48"/>
      <c r="E50" s="364"/>
      <c r="F50" s="48"/>
      <c r="G50" s="103"/>
      <c r="H50" s="103"/>
      <c r="I50" s="114"/>
    </row>
    <row r="51" spans="1:9" ht="17.25" customHeight="1" x14ac:dyDescent="0.25">
      <c r="A51" s="277"/>
      <c r="B51" s="110"/>
      <c r="C51" s="48"/>
      <c r="D51" s="48"/>
      <c r="E51" s="282" t="s">
        <v>44</v>
      </c>
      <c r="F51" s="340">
        <f t="shared" ref="F51" si="8">+F47+F48+F49</f>
        <v>725163</v>
      </c>
      <c r="G51" s="103"/>
      <c r="H51" s="103"/>
      <c r="I51" s="236"/>
    </row>
    <row r="52" spans="1:9" ht="8.25" customHeight="1" x14ac:dyDescent="0.25">
      <c r="A52" s="243"/>
      <c r="B52" s="101"/>
      <c r="C52" s="42"/>
      <c r="D52" s="42"/>
      <c r="E52" s="534"/>
      <c r="F52" s="238"/>
      <c r="G52" s="101"/>
      <c r="H52" s="101"/>
      <c r="I52" s="114"/>
    </row>
    <row r="53" spans="1:9" ht="17.25" customHeight="1" x14ac:dyDescent="0.25">
      <c r="A53" s="277"/>
      <c r="B53" s="110"/>
      <c r="C53" s="48"/>
      <c r="D53" s="101"/>
      <c r="E53" s="234" t="s">
        <v>320</v>
      </c>
      <c r="F53" s="281"/>
      <c r="G53" s="101"/>
      <c r="H53" s="101"/>
      <c r="I53" s="114"/>
    </row>
    <row r="54" spans="1:9" ht="17.25" customHeight="1" x14ac:dyDescent="0.25">
      <c r="A54" s="277"/>
      <c r="B54" s="110"/>
      <c r="C54" s="48"/>
      <c r="D54" s="101"/>
      <c r="E54" s="244"/>
      <c r="F54" s="281"/>
      <c r="G54" s="101"/>
      <c r="H54" s="101"/>
      <c r="I54" s="114"/>
    </row>
    <row r="55" spans="1:9" ht="17.25" customHeight="1" x14ac:dyDescent="0.25">
      <c r="A55" s="277"/>
      <c r="B55" s="110"/>
      <c r="C55" s="48"/>
      <c r="D55" s="101">
        <v>1</v>
      </c>
      <c r="E55" s="244" t="s">
        <v>321</v>
      </c>
      <c r="F55" s="281">
        <f>+'4 sz. m. '!G512-'2. sz. m.'!F47-F49-F40+'4 sz. m. '!G536</f>
        <v>0</v>
      </c>
      <c r="G55" s="103"/>
      <c r="H55" s="103"/>
      <c r="I55" s="236"/>
    </row>
    <row r="56" spans="1:9" ht="17.25" customHeight="1" x14ac:dyDescent="0.25">
      <c r="A56" s="277"/>
      <c r="B56" s="110"/>
      <c r="C56" s="48"/>
      <c r="D56" s="105">
        <v>2</v>
      </c>
      <c r="E56" s="246" t="s">
        <v>322</v>
      </c>
      <c r="F56" s="281">
        <f>+'4 sz. m. '!G522+'4 sz. m. '!G533-'2. sz. m.'!F48+F40+'4 sz. m. '!G537</f>
        <v>0</v>
      </c>
      <c r="G56" s="103"/>
      <c r="H56" s="103"/>
      <c r="I56" s="236"/>
    </row>
    <row r="57" spans="1:9" ht="17.25" customHeight="1" thickBot="1" x14ac:dyDescent="0.3">
      <c r="A57" s="251"/>
      <c r="B57" s="252"/>
      <c r="C57" s="252"/>
      <c r="D57" s="252"/>
      <c r="E57" s="253"/>
      <c r="F57" s="252"/>
      <c r="G57" s="450"/>
      <c r="H57" s="450"/>
      <c r="I57" s="254"/>
    </row>
    <row r="58" spans="1:9" x14ac:dyDescent="0.25">
      <c r="A58" s="79"/>
      <c r="B58" s="79"/>
      <c r="C58" s="79"/>
      <c r="D58" s="79"/>
      <c r="F58" s="184"/>
      <c r="G58" s="255"/>
      <c r="H58" s="255"/>
      <c r="I58" s="255"/>
    </row>
  </sheetData>
  <mergeCells count="1">
    <mergeCell ref="A1:I1"/>
  </mergeCells>
  <phoneticPr fontId="2" type="noConversion"/>
  <conditionalFormatting sqref="D35:F35">
    <cfRule type="cellIs" dxfId="31" priority="47" stopIfTrue="1" operator="equal">
      <formula>"f51"</formula>
    </cfRule>
  </conditionalFormatting>
  <conditionalFormatting sqref="I8">
    <cfRule type="cellIs" dxfId="30" priority="29" operator="equal">
      <formula>#REF!</formula>
    </cfRule>
  </conditionalFormatting>
  <conditionalFormatting sqref="I9:I56">
    <cfRule type="cellIs" dxfId="29" priority="28" operator="equal">
      <formula>#REF!</formula>
    </cfRule>
  </conditionalFormatting>
  <conditionalFormatting sqref="G9:G56">
    <cfRule type="cellIs" dxfId="28" priority="3" operator="equal">
      <formula>#REF!</formula>
    </cfRule>
  </conditionalFormatting>
  <conditionalFormatting sqref="G8">
    <cfRule type="cellIs" dxfId="27" priority="4" operator="equal">
      <formula>#REF!</formula>
    </cfRule>
  </conditionalFormatting>
  <conditionalFormatting sqref="H9:H56">
    <cfRule type="cellIs" dxfId="26" priority="1" operator="equal">
      <formula>G9</formula>
    </cfRule>
  </conditionalFormatting>
  <conditionalFormatting sqref="H8">
    <cfRule type="cellIs" dxfId="25" priority="2" operator="equal">
      <formula>G8</formula>
    </cfRule>
  </conditionalFormatting>
  <printOptions horizontalCentered="1"/>
  <pageMargins left="0.19685039370078741" right="0.19685039370078741" top="0.35433070866141736" bottom="0.35433070866141736" header="3.937007874015748E-2" footer="0.11811023622047245"/>
  <pageSetup paperSize="9" scale="80" orientation="portrait" horizontalDpi="300" verticalDpi="300" r:id="rId1"/>
  <headerFooter alignWithMargins="0">
    <oddHeader>&amp;R2.melléklet a 3/2020. (II.14.) 
önkormányzati rendelethez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workbookViewId="0">
      <selection activeCell="J63" sqref="J63"/>
    </sheetView>
  </sheetViews>
  <sheetFormatPr defaultRowHeight="15.75" x14ac:dyDescent="0.25"/>
  <cols>
    <col min="1" max="1" width="9.7109375" style="12" customWidth="1"/>
    <col min="2" max="2" width="36.5703125" style="12" customWidth="1"/>
    <col min="3" max="3" width="4.85546875" style="12" customWidth="1"/>
    <col min="4" max="4" width="2.140625" style="12" customWidth="1"/>
    <col min="5" max="6" width="6.7109375" style="12" customWidth="1"/>
    <col min="7" max="7" width="4.7109375" style="12" customWidth="1"/>
    <col min="8" max="8" width="22.85546875" style="12" customWidth="1"/>
    <col min="9" max="9" width="16.42578125" style="12" customWidth="1"/>
    <col min="10" max="10" width="6.42578125" style="12" customWidth="1"/>
    <col min="11" max="11" width="11.28515625" style="12" bestFit="1" customWidth="1"/>
    <col min="12" max="16384" width="9.140625" style="12"/>
  </cols>
  <sheetData>
    <row r="1" spans="1:11" x14ac:dyDescent="0.25">
      <c r="A1" s="600" t="s">
        <v>330</v>
      </c>
      <c r="B1" s="600"/>
      <c r="C1" s="600"/>
      <c r="D1" s="600"/>
      <c r="E1" s="600"/>
      <c r="F1" s="600"/>
      <c r="G1" s="600"/>
      <c r="H1" s="600"/>
      <c r="I1" s="600"/>
    </row>
    <row r="2" spans="1:11" ht="16.5" customHeight="1" x14ac:dyDescent="0.25">
      <c r="I2" s="27" t="s">
        <v>203</v>
      </c>
    </row>
    <row r="3" spans="1:11" ht="18.75" customHeight="1" x14ac:dyDescent="0.25">
      <c r="A3" s="20" t="s">
        <v>172</v>
      </c>
      <c r="B3" s="597" t="s">
        <v>204</v>
      </c>
      <c r="C3" s="598"/>
      <c r="D3" s="598"/>
      <c r="E3" s="598"/>
      <c r="F3" s="598"/>
      <c r="G3" s="598"/>
      <c r="H3" s="599"/>
      <c r="I3" s="21" t="s">
        <v>173</v>
      </c>
    </row>
    <row r="4" spans="1:11" ht="18.75" customHeight="1" x14ac:dyDescent="0.25">
      <c r="A4" s="22"/>
      <c r="B4" s="22"/>
      <c r="C4" s="276"/>
      <c r="D4" s="276"/>
      <c r="E4" s="276"/>
      <c r="F4" s="276"/>
      <c r="G4" s="276"/>
      <c r="H4" s="23"/>
      <c r="I4" s="23"/>
    </row>
    <row r="5" spans="1:11" ht="23.25" customHeight="1" x14ac:dyDescent="0.25">
      <c r="A5" s="479" t="s">
        <v>7</v>
      </c>
      <c r="B5" s="12" t="s">
        <v>331</v>
      </c>
      <c r="H5" s="405"/>
      <c r="I5" s="476">
        <v>28121200</v>
      </c>
    </row>
    <row r="6" spans="1:11" ht="23.25" customHeight="1" x14ac:dyDescent="0.25">
      <c r="A6" s="479" t="s">
        <v>10</v>
      </c>
      <c r="B6" s="477" t="s">
        <v>332</v>
      </c>
      <c r="C6" s="477"/>
      <c r="D6" s="477"/>
      <c r="E6" s="477"/>
      <c r="F6" s="477"/>
      <c r="G6" s="477"/>
      <c r="H6" s="468"/>
      <c r="I6" s="476">
        <v>5095440</v>
      </c>
    </row>
    <row r="7" spans="1:11" ht="23.25" customHeight="1" x14ac:dyDescent="0.25">
      <c r="A7" s="480" t="s">
        <v>11</v>
      </c>
      <c r="B7" s="477" t="s">
        <v>333</v>
      </c>
      <c r="C7" s="477"/>
      <c r="D7" s="477"/>
      <c r="E7" s="477"/>
      <c r="F7" s="477"/>
      <c r="G7" s="477"/>
      <c r="H7" s="468"/>
      <c r="I7" s="478">
        <v>5888000</v>
      </c>
    </row>
    <row r="8" spans="1:11" ht="23.25" customHeight="1" x14ac:dyDescent="0.25">
      <c r="A8" s="479" t="s">
        <v>12</v>
      </c>
      <c r="B8" s="477" t="s">
        <v>334</v>
      </c>
      <c r="C8" s="477"/>
      <c r="D8" s="477"/>
      <c r="E8" s="477"/>
      <c r="F8" s="477"/>
      <c r="G8" s="477"/>
      <c r="H8" s="468"/>
      <c r="I8" s="476">
        <v>100000</v>
      </c>
    </row>
    <row r="9" spans="1:11" ht="23.25" customHeight="1" x14ac:dyDescent="0.25">
      <c r="A9" s="479" t="s">
        <v>13</v>
      </c>
      <c r="B9" s="477" t="s">
        <v>335</v>
      </c>
      <c r="C9" s="477"/>
      <c r="D9" s="477"/>
      <c r="E9" s="477"/>
      <c r="F9" s="477"/>
      <c r="G9" s="477"/>
      <c r="H9" s="468"/>
      <c r="I9" s="476">
        <v>3879430</v>
      </c>
    </row>
    <row r="10" spans="1:11" ht="23.25" customHeight="1" x14ac:dyDescent="0.25">
      <c r="A10" s="479" t="s">
        <v>14</v>
      </c>
      <c r="B10" s="477" t="s">
        <v>336</v>
      </c>
      <c r="C10" s="477"/>
      <c r="D10" s="477"/>
      <c r="E10" s="477"/>
      <c r="F10" s="477"/>
      <c r="G10" s="477"/>
      <c r="H10" s="468"/>
      <c r="I10" s="476">
        <v>7000000</v>
      </c>
      <c r="K10" s="14"/>
    </row>
    <row r="11" spans="1:11" ht="23.25" customHeight="1" x14ac:dyDescent="0.25">
      <c r="A11" s="479" t="s">
        <v>15</v>
      </c>
      <c r="B11" s="436" t="s">
        <v>398</v>
      </c>
      <c r="C11" s="477"/>
      <c r="D11" s="477"/>
      <c r="E11" s="477"/>
      <c r="F11" s="477"/>
      <c r="G11" s="477"/>
      <c r="H11" s="477"/>
      <c r="I11" s="42">
        <v>7650</v>
      </c>
      <c r="K11" s="14"/>
    </row>
    <row r="12" spans="1:11" ht="23.25" customHeight="1" x14ac:dyDescent="0.25">
      <c r="A12" s="479" t="s">
        <v>16</v>
      </c>
      <c r="B12" s="477" t="s">
        <v>479</v>
      </c>
      <c r="C12" s="477"/>
      <c r="D12" s="477"/>
      <c r="E12" s="477"/>
      <c r="F12" s="477"/>
      <c r="G12" s="477"/>
      <c r="H12" s="477"/>
      <c r="I12" s="48">
        <v>840800</v>
      </c>
      <c r="K12" s="14"/>
    </row>
    <row r="13" spans="1:11" ht="23.25" customHeight="1" x14ac:dyDescent="0.25">
      <c r="A13" s="536" t="s">
        <v>17</v>
      </c>
      <c r="B13" s="477" t="s">
        <v>541</v>
      </c>
      <c r="C13" s="477"/>
      <c r="D13" s="477"/>
      <c r="E13" s="477"/>
      <c r="F13" s="477"/>
      <c r="G13" s="477"/>
      <c r="H13" s="477"/>
      <c r="I13" s="48">
        <v>11386304</v>
      </c>
      <c r="K13" s="14"/>
    </row>
    <row r="14" spans="1:11" ht="23.25" customHeight="1" x14ac:dyDescent="0.25">
      <c r="A14" s="601" t="s">
        <v>480</v>
      </c>
      <c r="B14" s="602"/>
      <c r="C14" s="602"/>
      <c r="D14" s="602"/>
      <c r="E14" s="602"/>
      <c r="F14" s="602"/>
      <c r="G14" s="602"/>
      <c r="H14" s="603"/>
      <c r="I14" s="340">
        <f>SUM(I5:I13)</f>
        <v>62318824</v>
      </c>
      <c r="K14" s="14"/>
    </row>
    <row r="15" spans="1:11" ht="23.25" customHeight="1" x14ac:dyDescent="0.25">
      <c r="A15" s="480" t="s">
        <v>16</v>
      </c>
      <c r="B15" s="100" t="s">
        <v>337</v>
      </c>
      <c r="C15" s="100"/>
      <c r="D15" s="100"/>
      <c r="E15" s="100"/>
      <c r="F15" s="100"/>
      <c r="G15" s="100"/>
      <c r="H15" s="100"/>
      <c r="I15" s="42">
        <f>41511950+1190100</f>
        <v>42702050</v>
      </c>
    </row>
    <row r="16" spans="1:11" ht="23.25" customHeight="1" x14ac:dyDescent="0.25">
      <c r="A16" s="481" t="s">
        <v>17</v>
      </c>
      <c r="B16" s="12" t="s">
        <v>338</v>
      </c>
      <c r="I16" s="74">
        <v>7470580</v>
      </c>
      <c r="K16" s="14"/>
    </row>
    <row r="17" spans="1:11" ht="23.25" customHeight="1" x14ac:dyDescent="0.25">
      <c r="A17" s="601" t="s">
        <v>481</v>
      </c>
      <c r="B17" s="602"/>
      <c r="C17" s="602"/>
      <c r="D17" s="602"/>
      <c r="E17" s="602"/>
      <c r="F17" s="602"/>
      <c r="G17" s="602"/>
      <c r="H17" s="603"/>
      <c r="I17" s="102">
        <f>SUM(I15:I16)</f>
        <v>50172630</v>
      </c>
      <c r="K17" s="14"/>
    </row>
    <row r="18" spans="1:11" ht="23.25" customHeight="1" x14ac:dyDescent="0.25">
      <c r="A18" s="480" t="s">
        <v>18</v>
      </c>
      <c r="B18" s="112" t="s">
        <v>487</v>
      </c>
      <c r="C18" s="336"/>
      <c r="D18" s="336"/>
      <c r="E18" s="336"/>
      <c r="F18" s="336"/>
      <c r="G18" s="336"/>
      <c r="H18" s="106"/>
      <c r="I18" s="42">
        <v>20960828</v>
      </c>
    </row>
    <row r="19" spans="1:11" ht="23.25" customHeight="1" x14ac:dyDescent="0.25">
      <c r="A19" s="341" t="s">
        <v>19</v>
      </c>
      <c r="B19" s="321" t="s">
        <v>488</v>
      </c>
      <c r="C19" s="433"/>
      <c r="D19" s="433"/>
      <c r="E19" s="433"/>
      <c r="F19" s="433"/>
      <c r="G19" s="433"/>
      <c r="H19" s="434"/>
      <c r="I19" s="57">
        <v>771780</v>
      </c>
    </row>
    <row r="20" spans="1:11" ht="23.25" customHeight="1" x14ac:dyDescent="0.25">
      <c r="A20" s="341" t="s">
        <v>20</v>
      </c>
      <c r="B20" s="433" t="s">
        <v>339</v>
      </c>
      <c r="C20" s="433"/>
      <c r="D20" s="433"/>
      <c r="E20" s="433"/>
      <c r="F20" s="433"/>
      <c r="G20" s="433"/>
      <c r="H20" s="433"/>
      <c r="I20" s="57">
        <v>12549000</v>
      </c>
    </row>
    <row r="21" spans="1:11" ht="23.25" customHeight="1" x14ac:dyDescent="0.25">
      <c r="A21" s="483" t="s">
        <v>21</v>
      </c>
      <c r="B21" s="474" t="s">
        <v>482</v>
      </c>
      <c r="C21" s="484"/>
      <c r="D21" s="484"/>
      <c r="E21" s="484"/>
      <c r="F21" s="484"/>
      <c r="G21" s="484"/>
      <c r="H21" s="478"/>
      <c r="I21" s="274">
        <v>3400000</v>
      </c>
    </row>
    <row r="22" spans="1:11" ht="23.25" customHeight="1" x14ac:dyDescent="0.25">
      <c r="A22" s="483" t="s">
        <v>22</v>
      </c>
      <c r="B22" s="474" t="s">
        <v>483</v>
      </c>
      <c r="C22" s="484"/>
      <c r="D22" s="484"/>
      <c r="E22" s="484"/>
      <c r="F22" s="484"/>
      <c r="G22" s="484"/>
      <c r="H22" s="478"/>
      <c r="I22" s="42">
        <v>5686320</v>
      </c>
    </row>
    <row r="23" spans="1:11" ht="23.25" customHeight="1" x14ac:dyDescent="0.25">
      <c r="A23" s="483" t="s">
        <v>23</v>
      </c>
      <c r="B23" s="474" t="s">
        <v>485</v>
      </c>
      <c r="C23" s="484"/>
      <c r="D23" s="484"/>
      <c r="E23" s="484"/>
      <c r="F23" s="484"/>
      <c r="G23" s="484"/>
      <c r="H23" s="478"/>
      <c r="I23" s="42">
        <v>4370000</v>
      </c>
    </row>
    <row r="24" spans="1:11" ht="23.25" customHeight="1" x14ac:dyDescent="0.25">
      <c r="A24" s="482" t="s">
        <v>24</v>
      </c>
      <c r="B24" s="278" t="s">
        <v>484</v>
      </c>
      <c r="C24" s="14"/>
      <c r="D24" s="14"/>
      <c r="E24" s="14"/>
      <c r="F24" s="14"/>
      <c r="G24" s="14"/>
      <c r="H24" s="274"/>
      <c r="I24" s="274">
        <f>125000+1320000</f>
        <v>1445000</v>
      </c>
      <c r="K24" s="14"/>
    </row>
    <row r="25" spans="1:11" ht="23.25" customHeight="1" x14ac:dyDescent="0.25">
      <c r="A25" s="485" t="s">
        <v>486</v>
      </c>
      <c r="B25" s="181"/>
      <c r="C25" s="181"/>
      <c r="D25" s="181"/>
      <c r="E25" s="181"/>
      <c r="F25" s="181"/>
      <c r="G25" s="181"/>
      <c r="H25" s="181"/>
      <c r="I25" s="102">
        <f>SUM(I18:I24)</f>
        <v>49182928</v>
      </c>
      <c r="K25" s="14"/>
    </row>
    <row r="26" spans="1:11" ht="23.25" customHeight="1" x14ac:dyDescent="0.25">
      <c r="A26" s="604" t="s">
        <v>489</v>
      </c>
      <c r="B26" s="605"/>
      <c r="C26" s="605"/>
      <c r="D26" s="605"/>
      <c r="E26" s="605"/>
      <c r="F26" s="605"/>
      <c r="G26" s="605"/>
      <c r="H26" s="606"/>
      <c r="I26" s="18">
        <v>2550789</v>
      </c>
    </row>
    <row r="27" spans="1:11" ht="23.25" customHeight="1" x14ac:dyDescent="0.25">
      <c r="A27" s="112"/>
      <c r="B27" s="279" t="s">
        <v>48</v>
      </c>
      <c r="C27" s="279"/>
      <c r="D27" s="279"/>
      <c r="E27" s="279"/>
      <c r="F27" s="279"/>
      <c r="G27" s="279"/>
      <c r="H27" s="122"/>
      <c r="I27" s="19">
        <f>+I14+I17+I25+I26</f>
        <v>164225171</v>
      </c>
    </row>
    <row r="28" spans="1:11" x14ac:dyDescent="0.25">
      <c r="I28" s="14"/>
    </row>
    <row r="29" spans="1:11" x14ac:dyDescent="0.25">
      <c r="I29" s="14"/>
    </row>
  </sheetData>
  <mergeCells count="5">
    <mergeCell ref="B3:H3"/>
    <mergeCell ref="A1:I1"/>
    <mergeCell ref="A14:H14"/>
    <mergeCell ref="A17:H17"/>
    <mergeCell ref="A26:H26"/>
  </mergeCells>
  <phoneticPr fontId="2" type="noConversion"/>
  <printOptions horizontalCentered="1"/>
  <pageMargins left="0.19685039370078741" right="0.19685039370078741" top="0.98425196850393704" bottom="0.78740157480314965" header="0.51181102362204722" footer="0.51181102362204722"/>
  <pageSetup paperSize="9" scale="90" orientation="portrait" horizontalDpi="300" verticalDpi="300" r:id="rId1"/>
  <headerFooter alignWithMargins="0">
    <oddHeader>&amp;R2/A. melléklet a 3/2020. (II.14.) önkormányzati rendelethez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26"/>
  <sheetViews>
    <sheetView topLeftCell="B1" workbookViewId="0">
      <selection activeCell="C24" sqref="C24:D24"/>
    </sheetView>
  </sheetViews>
  <sheetFormatPr defaultRowHeight="15.75" x14ac:dyDescent="0.25"/>
  <cols>
    <col min="1" max="1" width="4.42578125" style="12" customWidth="1"/>
    <col min="2" max="2" width="9.140625" style="12"/>
    <col min="3" max="3" width="54.28515625" style="12" customWidth="1"/>
    <col min="4" max="4" width="18.5703125" style="12" customWidth="1"/>
    <col min="5" max="16384" width="9.140625" style="12"/>
  </cols>
  <sheetData>
    <row r="2" spans="2:4" x14ac:dyDescent="0.25">
      <c r="D2" s="125"/>
    </row>
    <row r="3" spans="2:4" x14ac:dyDescent="0.25">
      <c r="D3" s="125"/>
    </row>
    <row r="5" spans="2:4" x14ac:dyDescent="0.25">
      <c r="C5" s="25" t="s">
        <v>161</v>
      </c>
    </row>
    <row r="6" spans="2:4" x14ac:dyDescent="0.25">
      <c r="C6" s="25" t="s">
        <v>585</v>
      </c>
    </row>
    <row r="7" spans="2:4" x14ac:dyDescent="0.25">
      <c r="C7" s="25"/>
    </row>
    <row r="8" spans="2:4" ht="16.5" thickBot="1" x14ac:dyDescent="0.3">
      <c r="C8" s="25"/>
      <c r="D8" s="27" t="s">
        <v>47</v>
      </c>
    </row>
    <row r="9" spans="2:4" x14ac:dyDescent="0.25">
      <c r="B9" s="7"/>
      <c r="C9" s="7"/>
      <c r="D9" s="7"/>
    </row>
    <row r="10" spans="2:4" x14ac:dyDescent="0.25">
      <c r="B10" s="126" t="s">
        <v>45</v>
      </c>
      <c r="C10" s="126" t="s">
        <v>46</v>
      </c>
      <c r="D10" s="1"/>
    </row>
    <row r="11" spans="2:4" ht="16.5" thickBot="1" x14ac:dyDescent="0.3">
      <c r="B11" s="4"/>
      <c r="C11" s="4"/>
      <c r="D11" s="4"/>
    </row>
    <row r="12" spans="2:4" ht="23.25" customHeight="1" x14ac:dyDescent="0.25">
      <c r="B12" s="127"/>
      <c r="C12" s="1"/>
      <c r="D12" s="1"/>
    </row>
    <row r="13" spans="2:4" x14ac:dyDescent="0.25">
      <c r="B13" s="127"/>
      <c r="C13" s="1"/>
      <c r="D13" s="1"/>
    </row>
    <row r="14" spans="2:4" x14ac:dyDescent="0.25">
      <c r="B14" s="126" t="s">
        <v>7</v>
      </c>
      <c r="C14" s="129" t="s">
        <v>340</v>
      </c>
      <c r="D14" s="139">
        <v>4400</v>
      </c>
    </row>
    <row r="15" spans="2:4" x14ac:dyDescent="0.25">
      <c r="B15" s="127"/>
      <c r="C15" s="135" t="s">
        <v>341</v>
      </c>
      <c r="D15" s="183">
        <v>6000</v>
      </c>
    </row>
    <row r="16" spans="2:4" x14ac:dyDescent="0.25">
      <c r="B16" s="126"/>
      <c r="C16" s="134"/>
      <c r="D16" s="136"/>
    </row>
    <row r="17" spans="1:4" x14ac:dyDescent="0.25">
      <c r="B17" s="126"/>
      <c r="C17" s="1"/>
      <c r="D17" s="183"/>
    </row>
    <row r="18" spans="1:4" x14ac:dyDescent="0.25">
      <c r="B18" s="126" t="s">
        <v>10</v>
      </c>
      <c r="C18" s="129" t="s">
        <v>308</v>
      </c>
      <c r="D18" s="339">
        <v>2000</v>
      </c>
    </row>
    <row r="19" spans="1:4" x14ac:dyDescent="0.25">
      <c r="B19" s="126"/>
      <c r="C19" s="129"/>
      <c r="D19" s="339"/>
    </row>
    <row r="20" spans="1:4" x14ac:dyDescent="0.25">
      <c r="B20" s="126"/>
      <c r="C20" s="129"/>
      <c r="D20" s="339"/>
    </row>
    <row r="21" spans="1:4" x14ac:dyDescent="0.25">
      <c r="B21" s="126" t="s">
        <v>11</v>
      </c>
      <c r="C21" s="129" t="s">
        <v>309</v>
      </c>
      <c r="D21" s="139">
        <v>373721</v>
      </c>
    </row>
    <row r="22" spans="1:4" ht="16.5" thickBot="1" x14ac:dyDescent="0.3">
      <c r="B22" s="126"/>
      <c r="C22" s="135" t="s">
        <v>504</v>
      </c>
      <c r="D22" s="487">
        <v>368763</v>
      </c>
    </row>
    <row r="23" spans="1:4" x14ac:dyDescent="0.25">
      <c r="B23" s="7"/>
      <c r="C23" s="7"/>
      <c r="D23" s="137"/>
    </row>
    <row r="24" spans="1:4" x14ac:dyDescent="0.25">
      <c r="A24" s="26"/>
      <c r="B24" s="129"/>
      <c r="C24" s="126" t="s">
        <v>48</v>
      </c>
      <c r="D24" s="139">
        <f>+D14+D18+D21</f>
        <v>380121</v>
      </c>
    </row>
    <row r="25" spans="1:4" ht="16.5" thickBot="1" x14ac:dyDescent="0.3">
      <c r="A25" s="26"/>
      <c r="B25" s="129"/>
      <c r="C25" s="140"/>
      <c r="D25" s="140"/>
    </row>
    <row r="26" spans="1:4" x14ac:dyDescent="0.25">
      <c r="B26" s="11"/>
      <c r="C26" s="11"/>
      <c r="D26" s="11"/>
    </row>
  </sheetData>
  <phoneticPr fontId="2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horizontalDpi="300" verticalDpi="300" r:id="rId1"/>
  <headerFooter alignWithMargins="0">
    <oddHeader>&amp;R2/B. melléklet a 3/2020. (II.14.)
önkormányzati rendelethez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27"/>
  <sheetViews>
    <sheetView topLeftCell="A7" workbookViewId="0">
      <selection activeCell="C32" sqref="C32"/>
    </sheetView>
  </sheetViews>
  <sheetFormatPr defaultRowHeight="15.75" x14ac:dyDescent="0.25"/>
  <cols>
    <col min="1" max="1" width="5.85546875" style="12" customWidth="1"/>
    <col min="2" max="2" width="9.140625" style="12"/>
    <col min="3" max="3" width="56.42578125" style="12" bestFit="1" customWidth="1"/>
    <col min="4" max="4" width="20.140625" style="12" customWidth="1"/>
    <col min="5" max="16384" width="9.140625" style="12"/>
  </cols>
  <sheetData>
    <row r="2" spans="2:4" x14ac:dyDescent="0.25">
      <c r="D2" s="125"/>
    </row>
    <row r="3" spans="2:4" x14ac:dyDescent="0.25">
      <c r="D3" s="125"/>
    </row>
    <row r="5" spans="2:4" x14ac:dyDescent="0.25">
      <c r="C5" s="25" t="s">
        <v>162</v>
      </c>
    </row>
    <row r="6" spans="2:4" x14ac:dyDescent="0.25">
      <c r="C6" s="25" t="s">
        <v>586</v>
      </c>
    </row>
    <row r="7" spans="2:4" x14ac:dyDescent="0.25">
      <c r="C7" s="25"/>
    </row>
    <row r="8" spans="2:4" ht="16.5" thickBot="1" x14ac:dyDescent="0.3">
      <c r="C8" s="25"/>
      <c r="D8" s="27" t="s">
        <v>47</v>
      </c>
    </row>
    <row r="9" spans="2:4" x14ac:dyDescent="0.25">
      <c r="B9" s="7"/>
      <c r="C9" s="7"/>
      <c r="D9" s="7"/>
    </row>
    <row r="10" spans="2:4" x14ac:dyDescent="0.25">
      <c r="B10" s="126" t="s">
        <v>45</v>
      </c>
      <c r="C10" s="126" t="s">
        <v>46</v>
      </c>
      <c r="D10" s="126"/>
    </row>
    <row r="11" spans="2:4" ht="16.5" thickBot="1" x14ac:dyDescent="0.3">
      <c r="B11" s="4"/>
      <c r="C11" s="4"/>
      <c r="D11" s="4"/>
    </row>
    <row r="12" spans="2:4" x14ac:dyDescent="0.25">
      <c r="B12" s="127"/>
      <c r="C12" s="1"/>
      <c r="D12" s="1"/>
    </row>
    <row r="13" spans="2:4" x14ac:dyDescent="0.25">
      <c r="B13" s="1"/>
      <c r="C13" s="1"/>
      <c r="D13" s="1"/>
    </row>
    <row r="14" spans="2:4" x14ac:dyDescent="0.25">
      <c r="B14" s="126"/>
      <c r="C14" s="133"/>
      <c r="D14" s="130"/>
    </row>
    <row r="15" spans="2:4" x14ac:dyDescent="0.25">
      <c r="B15" s="126"/>
      <c r="D15" s="130"/>
    </row>
    <row r="16" spans="2:4" x14ac:dyDescent="0.25">
      <c r="B16" s="126" t="s">
        <v>7</v>
      </c>
      <c r="C16" s="133" t="s">
        <v>49</v>
      </c>
      <c r="D16" s="130">
        <v>8000</v>
      </c>
    </row>
    <row r="17" spans="1:4" x14ac:dyDescent="0.25">
      <c r="B17" s="126"/>
      <c r="C17" s="133"/>
      <c r="D17" s="130"/>
    </row>
    <row r="18" spans="1:4" x14ac:dyDescent="0.25">
      <c r="B18" s="126" t="s">
        <v>10</v>
      </c>
      <c r="C18" s="134" t="s">
        <v>200</v>
      </c>
      <c r="D18" s="136">
        <f>14353+8636+1270+1270</f>
        <v>25529</v>
      </c>
    </row>
    <row r="19" spans="1:4" x14ac:dyDescent="0.25">
      <c r="B19" s="126"/>
      <c r="C19" s="134"/>
      <c r="D19" s="136"/>
    </row>
    <row r="20" spans="1:4" ht="31.5" x14ac:dyDescent="0.25">
      <c r="B20" s="126" t="s">
        <v>11</v>
      </c>
      <c r="C20" s="537" t="s">
        <v>542</v>
      </c>
      <c r="D20" s="136">
        <f>1566+900</f>
        <v>2466</v>
      </c>
    </row>
    <row r="21" spans="1:4" x14ac:dyDescent="0.25">
      <c r="B21" s="126"/>
      <c r="C21" s="134"/>
      <c r="D21" s="136"/>
    </row>
    <row r="22" spans="1:4" x14ac:dyDescent="0.25">
      <c r="B22" s="126" t="s">
        <v>12</v>
      </c>
      <c r="C22" s="134" t="s">
        <v>502</v>
      </c>
      <c r="D22" s="136">
        <v>20737</v>
      </c>
    </row>
    <row r="23" spans="1:4" ht="16.5" thickBot="1" x14ac:dyDescent="0.3">
      <c r="B23" s="1"/>
      <c r="C23" s="1"/>
      <c r="D23" s="136"/>
    </row>
    <row r="24" spans="1:4" x14ac:dyDescent="0.25">
      <c r="B24" s="7"/>
      <c r="C24" s="7"/>
      <c r="D24" s="137"/>
    </row>
    <row r="25" spans="1:4" x14ac:dyDescent="0.25">
      <c r="A25" s="26"/>
      <c r="B25" s="129"/>
      <c r="C25" s="126" t="s">
        <v>48</v>
      </c>
      <c r="D25" s="139">
        <f>SUM(D14:D23)</f>
        <v>56732</v>
      </c>
    </row>
    <row r="26" spans="1:4" ht="16.5" thickBot="1" x14ac:dyDescent="0.3">
      <c r="A26" s="26"/>
      <c r="B26" s="129"/>
      <c r="C26" s="140"/>
      <c r="D26" s="138"/>
    </row>
    <row r="27" spans="1:4" x14ac:dyDescent="0.25">
      <c r="B27" s="11"/>
      <c r="C27" s="11"/>
      <c r="D27" s="11"/>
    </row>
  </sheetData>
  <phoneticPr fontId="2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horizontalDpi="300" verticalDpi="300" r:id="rId1"/>
  <headerFooter alignWithMargins="0">
    <oddHeader>&amp;R2/C. melléklet a 3/2020. (II.14.) 
önkormányzati rendelethez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20"/>
  <sheetViews>
    <sheetView workbookViewId="0">
      <selection activeCell="J63" sqref="J63"/>
    </sheetView>
  </sheetViews>
  <sheetFormatPr defaultRowHeight="15.75" x14ac:dyDescent="0.25"/>
  <cols>
    <col min="1" max="1" width="4.85546875" style="12" customWidth="1"/>
    <col min="2" max="2" width="5.7109375" style="12" customWidth="1"/>
    <col min="3" max="3" width="5.140625" style="12" customWidth="1"/>
    <col min="4" max="4" width="5.7109375" style="12" customWidth="1"/>
    <col min="5" max="5" width="51" style="12" customWidth="1"/>
    <col min="6" max="6" width="10.28515625" style="12" customWidth="1"/>
    <col min="7" max="8" width="10.42578125" style="12" customWidth="1"/>
    <col min="9" max="9" width="10" style="12" customWidth="1"/>
    <col min="10" max="16384" width="9.140625" style="12"/>
  </cols>
  <sheetData>
    <row r="1" spans="1:9" x14ac:dyDescent="0.25">
      <c r="A1" s="600" t="s">
        <v>587</v>
      </c>
      <c r="B1" s="600"/>
      <c r="C1" s="600"/>
      <c r="D1" s="600"/>
      <c r="E1" s="600"/>
      <c r="F1" s="600"/>
      <c r="G1" s="600"/>
      <c r="H1" s="600"/>
      <c r="I1" s="600"/>
    </row>
    <row r="2" spans="1:9" ht="15" customHeight="1" thickBot="1" x14ac:dyDescent="0.3">
      <c r="I2" s="27" t="s">
        <v>163</v>
      </c>
    </row>
    <row r="3" spans="1:9" ht="14.25" customHeight="1" x14ac:dyDescent="0.25">
      <c r="A3" s="141" t="s">
        <v>71</v>
      </c>
      <c r="B3" s="142" t="s">
        <v>72</v>
      </c>
      <c r="C3" s="142" t="s">
        <v>73</v>
      </c>
      <c r="D3" s="142" t="s">
        <v>74</v>
      </c>
      <c r="E3" s="143" t="s">
        <v>53</v>
      </c>
      <c r="F3" s="98"/>
      <c r="G3" s="567"/>
      <c r="H3" s="567"/>
      <c r="I3" s="568"/>
    </row>
    <row r="4" spans="1:9" ht="14.25" customHeight="1" thickBot="1" x14ac:dyDescent="0.3">
      <c r="A4" s="144" t="s">
        <v>54</v>
      </c>
      <c r="B4" s="145" t="s">
        <v>54</v>
      </c>
      <c r="C4" s="145" t="s">
        <v>75</v>
      </c>
      <c r="D4" s="145" t="s">
        <v>76</v>
      </c>
      <c r="E4" s="123"/>
      <c r="F4" s="317" t="s">
        <v>77</v>
      </c>
      <c r="G4" s="398"/>
      <c r="H4" s="398"/>
      <c r="I4" s="417"/>
    </row>
    <row r="5" spans="1:9" ht="14.25" customHeight="1" thickBot="1" x14ac:dyDescent="0.3">
      <c r="A5" s="146"/>
      <c r="B5" s="147"/>
      <c r="C5" s="147"/>
      <c r="D5" s="148"/>
      <c r="E5" s="149"/>
      <c r="F5" s="150" t="s">
        <v>78</v>
      </c>
      <c r="G5" s="149"/>
      <c r="H5" s="149"/>
      <c r="I5" s="151"/>
    </row>
    <row r="6" spans="1:9" ht="10.5" customHeight="1" x14ac:dyDescent="0.25">
      <c r="A6" s="152"/>
      <c r="B6" s="574"/>
      <c r="C6" s="574"/>
      <c r="D6" s="575"/>
      <c r="E6" s="576"/>
      <c r="F6" s="577"/>
      <c r="G6" s="576"/>
      <c r="H6" s="576"/>
      <c r="I6" s="8"/>
    </row>
    <row r="7" spans="1:9" ht="17.25" customHeight="1" thickBot="1" x14ac:dyDescent="0.3">
      <c r="A7" s="356" t="s">
        <v>7</v>
      </c>
      <c r="B7" s="342"/>
      <c r="C7" s="342"/>
      <c r="D7" s="343"/>
      <c r="E7" s="565" t="s">
        <v>316</v>
      </c>
      <c r="F7" s="344"/>
      <c r="G7" s="345"/>
      <c r="H7" s="345"/>
      <c r="I7" s="361"/>
    </row>
    <row r="8" spans="1:9" ht="17.25" customHeight="1" thickTop="1" x14ac:dyDescent="0.25">
      <c r="A8" s="55"/>
      <c r="B8" s="15"/>
      <c r="C8" s="341">
        <v>1</v>
      </c>
      <c r="D8" s="15"/>
      <c r="E8" s="578" t="s">
        <v>80</v>
      </c>
      <c r="F8" s="57"/>
      <c r="G8" s="399"/>
      <c r="H8" s="399"/>
      <c r="I8" s="89"/>
    </row>
    <row r="9" spans="1:9" ht="17.25" customHeight="1" x14ac:dyDescent="0.25">
      <c r="A9" s="40"/>
      <c r="B9" s="100"/>
      <c r="C9" s="112"/>
      <c r="D9" s="156">
        <v>1</v>
      </c>
      <c r="E9" s="157" t="s">
        <v>88</v>
      </c>
      <c r="F9" s="506">
        <v>16294</v>
      </c>
      <c r="G9" s="101"/>
      <c r="H9" s="101"/>
      <c r="I9" s="114"/>
    </row>
    <row r="10" spans="1:9" ht="17.25" customHeight="1" x14ac:dyDescent="0.25">
      <c r="A10" s="40"/>
      <c r="B10" s="100"/>
      <c r="C10" s="112"/>
      <c r="D10" s="156">
        <v>2</v>
      </c>
      <c r="E10" s="157" t="s">
        <v>61</v>
      </c>
      <c r="F10" s="506">
        <f t="shared" ref="F10" si="0">SUM(F11:F13)</f>
        <v>40500</v>
      </c>
      <c r="G10" s="101"/>
      <c r="H10" s="101"/>
      <c r="I10" s="114"/>
    </row>
    <row r="11" spans="1:9" ht="17.25" customHeight="1" x14ac:dyDescent="0.25">
      <c r="A11" s="40"/>
      <c r="B11" s="100"/>
      <c r="C11" s="112"/>
      <c r="D11" s="156"/>
      <c r="E11" s="157" t="s">
        <v>209</v>
      </c>
      <c r="F11" s="506">
        <v>35000</v>
      </c>
      <c r="G11" s="101"/>
      <c r="H11" s="101"/>
      <c r="I11" s="114"/>
    </row>
    <row r="12" spans="1:9" ht="17.25" customHeight="1" x14ac:dyDescent="0.25">
      <c r="A12" s="40"/>
      <c r="B12" s="100"/>
      <c r="C12" s="112"/>
      <c r="D12" s="156"/>
      <c r="E12" s="157" t="s">
        <v>206</v>
      </c>
      <c r="F12" s="506">
        <v>4500</v>
      </c>
      <c r="G12" s="101"/>
      <c r="H12" s="101"/>
      <c r="I12" s="114"/>
    </row>
    <row r="13" spans="1:9" ht="17.25" customHeight="1" x14ac:dyDescent="0.25">
      <c r="A13" s="40"/>
      <c r="B13" s="100"/>
      <c r="C13" s="112"/>
      <c r="D13" s="156"/>
      <c r="E13" s="157" t="s">
        <v>454</v>
      </c>
      <c r="F13" s="506">
        <v>1000</v>
      </c>
      <c r="G13" s="101"/>
      <c r="H13" s="101"/>
      <c r="I13" s="114"/>
    </row>
    <row r="14" spans="1:9" ht="17.25" customHeight="1" x14ac:dyDescent="0.25">
      <c r="A14" s="40"/>
      <c r="B14" s="100"/>
      <c r="C14" s="112"/>
      <c r="D14" s="156">
        <v>3</v>
      </c>
      <c r="E14" s="157" t="s">
        <v>302</v>
      </c>
      <c r="F14" s="506">
        <f t="shared" ref="F14" si="1">SUM(F15:F18)</f>
        <v>162955</v>
      </c>
      <c r="G14" s="101"/>
      <c r="H14" s="101"/>
      <c r="I14" s="114"/>
    </row>
    <row r="15" spans="1:9" ht="17.25" customHeight="1" x14ac:dyDescent="0.25">
      <c r="A15" s="40"/>
      <c r="B15" s="100"/>
      <c r="C15" s="112"/>
      <c r="D15" s="156"/>
      <c r="E15" s="157" t="s">
        <v>440</v>
      </c>
      <c r="F15" s="506">
        <v>62319</v>
      </c>
      <c r="G15" s="101"/>
      <c r="H15" s="101"/>
      <c r="I15" s="114"/>
    </row>
    <row r="16" spans="1:9" ht="17.25" customHeight="1" x14ac:dyDescent="0.25">
      <c r="A16" s="40"/>
      <c r="B16" s="100"/>
      <c r="C16" s="112"/>
      <c r="D16" s="156"/>
      <c r="E16" s="157" t="s">
        <v>441</v>
      </c>
      <c r="F16" s="506">
        <f>50172-1270</f>
        <v>48902</v>
      </c>
      <c r="G16" s="101"/>
      <c r="H16" s="101"/>
      <c r="I16" s="114"/>
    </row>
    <row r="17" spans="1:11" ht="17.25" customHeight="1" x14ac:dyDescent="0.25">
      <c r="A17" s="40"/>
      <c r="B17" s="100"/>
      <c r="C17" s="112"/>
      <c r="D17" s="156"/>
      <c r="E17" s="157" t="s">
        <v>442</v>
      </c>
      <c r="F17" s="506">
        <v>49183</v>
      </c>
      <c r="G17" s="101"/>
      <c r="H17" s="101"/>
      <c r="I17" s="114"/>
    </row>
    <row r="18" spans="1:11" ht="17.25" customHeight="1" x14ac:dyDescent="0.25">
      <c r="A18" s="40"/>
      <c r="B18" s="100"/>
      <c r="C18" s="112"/>
      <c r="D18" s="156"/>
      <c r="E18" s="157" t="s">
        <v>443</v>
      </c>
      <c r="F18" s="506">
        <v>2551</v>
      </c>
      <c r="G18" s="101"/>
      <c r="H18" s="101"/>
      <c r="I18" s="114"/>
    </row>
    <row r="19" spans="1:11" ht="17.25" customHeight="1" x14ac:dyDescent="0.25">
      <c r="A19" s="40"/>
      <c r="B19" s="100"/>
      <c r="C19" s="112"/>
      <c r="D19" s="156">
        <v>6</v>
      </c>
      <c r="E19" s="157" t="s">
        <v>345</v>
      </c>
      <c r="F19" s="506">
        <v>3190</v>
      </c>
      <c r="G19" s="101"/>
      <c r="H19" s="101"/>
      <c r="I19" s="114"/>
    </row>
    <row r="20" spans="1:11" ht="17.25" customHeight="1" x14ac:dyDescent="0.25">
      <c r="A20" s="40"/>
      <c r="B20" s="100"/>
      <c r="C20" s="112"/>
      <c r="D20" s="156">
        <v>4</v>
      </c>
      <c r="E20" s="157" t="s">
        <v>81</v>
      </c>
      <c r="F20" s="506">
        <f>375721-3190</f>
        <v>372531</v>
      </c>
      <c r="G20" s="101"/>
      <c r="H20" s="101"/>
      <c r="I20" s="114"/>
    </row>
    <row r="21" spans="1:11" ht="17.25" customHeight="1" x14ac:dyDescent="0.25">
      <c r="A21" s="40"/>
      <c r="B21" s="100"/>
      <c r="C21" s="112"/>
      <c r="D21" s="156">
        <v>5</v>
      </c>
      <c r="E21" s="157" t="s">
        <v>82</v>
      </c>
      <c r="F21" s="506">
        <v>56263</v>
      </c>
      <c r="G21" s="101"/>
      <c r="H21" s="101"/>
      <c r="I21" s="114"/>
    </row>
    <row r="22" spans="1:11" ht="17.25" customHeight="1" x14ac:dyDescent="0.25">
      <c r="A22" s="40"/>
      <c r="B22" s="100"/>
      <c r="C22" s="112"/>
      <c r="D22" s="498">
        <v>8</v>
      </c>
      <c r="E22" s="162" t="s">
        <v>524</v>
      </c>
      <c r="F22" s="506">
        <v>0</v>
      </c>
      <c r="G22" s="101"/>
      <c r="H22" s="101"/>
      <c r="I22" s="114"/>
    </row>
    <row r="23" spans="1:11" ht="17.25" customHeight="1" x14ac:dyDescent="0.25">
      <c r="A23" s="40"/>
      <c r="B23" s="100"/>
      <c r="C23" s="100"/>
      <c r="D23" s="112"/>
      <c r="E23" s="158" t="s">
        <v>63</v>
      </c>
      <c r="F23" s="508">
        <f t="shared" ref="F23" si="2">SUM(F19:F21)+F9+F10+F14</f>
        <v>651733</v>
      </c>
      <c r="G23" s="103"/>
      <c r="H23" s="103"/>
      <c r="I23" s="236"/>
      <c r="K23" s="12" t="s">
        <v>539</v>
      </c>
    </row>
    <row r="24" spans="1:11" ht="12.75" customHeight="1" x14ac:dyDescent="0.25">
      <c r="A24" s="40"/>
      <c r="B24" s="100"/>
      <c r="C24" s="109"/>
      <c r="D24" s="109"/>
      <c r="E24" s="16"/>
      <c r="F24" s="509"/>
      <c r="G24" s="101"/>
      <c r="H24" s="101"/>
      <c r="I24" s="114"/>
    </row>
    <row r="25" spans="1:11" ht="17.25" customHeight="1" x14ac:dyDescent="0.25">
      <c r="A25" s="40"/>
      <c r="B25" s="112"/>
      <c r="C25" s="156">
        <v>2</v>
      </c>
      <c r="D25" s="159"/>
      <c r="E25" s="160" t="s">
        <v>210</v>
      </c>
      <c r="F25" s="506"/>
      <c r="G25" s="101"/>
      <c r="H25" s="101"/>
      <c r="I25" s="114"/>
    </row>
    <row r="26" spans="1:11" ht="17.25" customHeight="1" x14ac:dyDescent="0.25">
      <c r="A26" s="40"/>
      <c r="B26" s="112"/>
      <c r="C26" s="159"/>
      <c r="D26" s="156">
        <v>1</v>
      </c>
      <c r="E26" s="161" t="s">
        <v>439</v>
      </c>
      <c r="F26" s="506">
        <f>900+1566</f>
        <v>2466</v>
      </c>
      <c r="G26" s="101"/>
      <c r="H26" s="101"/>
      <c r="I26" s="114"/>
    </row>
    <row r="27" spans="1:11" ht="17.25" customHeight="1" x14ac:dyDescent="0.25">
      <c r="A27" s="40"/>
      <c r="B27" s="112"/>
      <c r="C27" s="162"/>
      <c r="D27" s="156">
        <v>2</v>
      </c>
      <c r="E27" s="161" t="s">
        <v>211</v>
      </c>
      <c r="F27" s="506">
        <v>8000</v>
      </c>
      <c r="G27" s="101"/>
      <c r="H27" s="101"/>
      <c r="I27" s="114"/>
    </row>
    <row r="28" spans="1:11" ht="17.25" customHeight="1" x14ac:dyDescent="0.25">
      <c r="A28" s="40"/>
      <c r="B28" s="112"/>
      <c r="C28" s="162"/>
      <c r="D28" s="156">
        <v>3</v>
      </c>
      <c r="E28" s="161" t="s">
        <v>212</v>
      </c>
      <c r="F28" s="506">
        <f>+F29+F30</f>
        <v>25529</v>
      </c>
      <c r="G28" s="101"/>
      <c r="H28" s="101"/>
      <c r="I28" s="114"/>
    </row>
    <row r="29" spans="1:11" ht="17.25" customHeight="1" x14ac:dyDescent="0.25">
      <c r="A29" s="40"/>
      <c r="B29" s="112"/>
      <c r="C29" s="162"/>
      <c r="D29" s="156"/>
      <c r="E29" s="488" t="s">
        <v>504</v>
      </c>
      <c r="F29" s="506">
        <f>14353+8636+1270</f>
        <v>24259</v>
      </c>
      <c r="G29" s="101"/>
      <c r="H29" s="101"/>
      <c r="I29" s="114"/>
    </row>
    <row r="30" spans="1:11" ht="17.25" customHeight="1" x14ac:dyDescent="0.25">
      <c r="A30" s="40"/>
      <c r="B30" s="112"/>
      <c r="C30" s="162"/>
      <c r="D30" s="156"/>
      <c r="E30" s="488" t="s">
        <v>538</v>
      </c>
      <c r="F30" s="506">
        <v>1270</v>
      </c>
      <c r="G30" s="101"/>
      <c r="H30" s="101"/>
      <c r="I30" s="114"/>
    </row>
    <row r="31" spans="1:11" ht="17.25" customHeight="1" x14ac:dyDescent="0.25">
      <c r="A31" s="40"/>
      <c r="B31" s="112"/>
      <c r="C31" s="162"/>
      <c r="D31" s="156">
        <v>4</v>
      </c>
      <c r="E31" s="162" t="s">
        <v>213</v>
      </c>
      <c r="F31" s="506">
        <v>0</v>
      </c>
      <c r="G31" s="101"/>
      <c r="H31" s="101"/>
      <c r="I31" s="114"/>
    </row>
    <row r="32" spans="1:11" ht="17.25" customHeight="1" x14ac:dyDescent="0.25">
      <c r="A32" s="40"/>
      <c r="B32" s="112"/>
      <c r="C32" s="163"/>
      <c r="D32" s="156">
        <v>5</v>
      </c>
      <c r="E32" s="164" t="s">
        <v>215</v>
      </c>
      <c r="F32" s="506">
        <v>20737</v>
      </c>
      <c r="G32" s="101"/>
      <c r="H32" s="101"/>
      <c r="I32" s="114"/>
    </row>
    <row r="33" spans="1:9" ht="17.25" customHeight="1" x14ac:dyDescent="0.25">
      <c r="A33" s="40"/>
      <c r="B33" s="112"/>
      <c r="C33" s="163"/>
      <c r="D33" s="156">
        <v>6</v>
      </c>
      <c r="E33" s="164" t="s">
        <v>319</v>
      </c>
      <c r="F33" s="506">
        <v>0</v>
      </c>
      <c r="G33" s="101"/>
      <c r="H33" s="101"/>
      <c r="I33" s="114"/>
    </row>
    <row r="34" spans="1:9" ht="17.25" customHeight="1" x14ac:dyDescent="0.25">
      <c r="A34" s="40"/>
      <c r="B34" s="112"/>
      <c r="C34" s="163"/>
      <c r="D34" s="156">
        <v>8</v>
      </c>
      <c r="E34" s="164" t="s">
        <v>529</v>
      </c>
      <c r="F34" s="506">
        <v>0</v>
      </c>
      <c r="G34" s="101"/>
      <c r="H34" s="101"/>
      <c r="I34" s="114"/>
    </row>
    <row r="35" spans="1:9" ht="17.25" customHeight="1" x14ac:dyDescent="0.25">
      <c r="A35" s="40"/>
      <c r="B35" s="112"/>
      <c r="C35" s="159"/>
      <c r="D35" s="159"/>
      <c r="E35" s="165" t="s">
        <v>63</v>
      </c>
      <c r="F35" s="508">
        <f t="shared" ref="F35" si="3">+F26+F27+F28+F31+F32+F33</f>
        <v>56732</v>
      </c>
      <c r="G35" s="103"/>
      <c r="H35" s="103"/>
      <c r="I35" s="236"/>
    </row>
    <row r="36" spans="1:9" ht="12.75" customHeight="1" x14ac:dyDescent="0.25">
      <c r="A36" s="40"/>
      <c r="B36" s="112"/>
      <c r="C36" s="159"/>
      <c r="D36" s="159"/>
      <c r="E36" s="165"/>
      <c r="F36" s="508"/>
      <c r="G36" s="103"/>
      <c r="H36" s="103"/>
      <c r="I36" s="236"/>
    </row>
    <row r="37" spans="1:9" ht="17.25" customHeight="1" x14ac:dyDescent="0.25">
      <c r="A37" s="40"/>
      <c r="B37" s="100"/>
      <c r="C37" s="162"/>
      <c r="D37" s="159"/>
      <c r="E37" s="166" t="s">
        <v>44</v>
      </c>
      <c r="F37" s="510">
        <f t="shared" ref="F37" si="4">SUM(F35+F23)</f>
        <v>708465</v>
      </c>
      <c r="G37" s="103"/>
      <c r="H37" s="103"/>
      <c r="I37" s="236"/>
    </row>
    <row r="38" spans="1:9" ht="12.75" customHeight="1" x14ac:dyDescent="0.25">
      <c r="A38" s="40"/>
      <c r="B38" s="109"/>
      <c r="C38" s="346"/>
      <c r="D38" s="347"/>
      <c r="E38" s="348"/>
      <c r="F38" s="511"/>
      <c r="G38" s="507"/>
      <c r="H38" s="507"/>
      <c r="I38" s="569"/>
    </row>
    <row r="39" spans="1:9" ht="17.25" customHeight="1" thickBot="1" x14ac:dyDescent="0.3">
      <c r="A39" s="338" t="s">
        <v>10</v>
      </c>
      <c r="B39" s="352"/>
      <c r="C39" s="353"/>
      <c r="D39" s="354"/>
      <c r="E39" s="355" t="s">
        <v>79</v>
      </c>
      <c r="F39" s="512"/>
      <c r="G39" s="513"/>
      <c r="H39" s="513"/>
      <c r="I39" s="570"/>
    </row>
    <row r="40" spans="1:9" ht="16.5" customHeight="1" thickTop="1" x14ac:dyDescent="0.25">
      <c r="A40" s="55"/>
      <c r="B40" s="15"/>
      <c r="C40" s="349"/>
      <c r="D40" s="350"/>
      <c r="E40" s="351"/>
      <c r="F40" s="514"/>
      <c r="G40" s="515"/>
      <c r="H40" s="515"/>
      <c r="I40" s="571"/>
    </row>
    <row r="41" spans="1:9" ht="17.25" customHeight="1" x14ac:dyDescent="0.25">
      <c r="A41" s="40"/>
      <c r="B41" s="100"/>
      <c r="C41" s="159">
        <v>1</v>
      </c>
      <c r="D41" s="159"/>
      <c r="E41" s="167" t="s">
        <v>60</v>
      </c>
      <c r="F41" s="506"/>
      <c r="G41" s="507"/>
      <c r="H41" s="507"/>
      <c r="I41" s="569"/>
    </row>
    <row r="42" spans="1:9" ht="17.25" customHeight="1" x14ac:dyDescent="0.25">
      <c r="A42" s="40"/>
      <c r="B42" s="100"/>
      <c r="C42" s="159"/>
      <c r="D42" s="168">
        <v>1</v>
      </c>
      <c r="E42" s="161" t="s">
        <v>85</v>
      </c>
      <c r="F42" s="506"/>
      <c r="G42" s="101"/>
      <c r="H42" s="101"/>
      <c r="I42" s="114"/>
    </row>
    <row r="43" spans="1:9" ht="17.25" customHeight="1" x14ac:dyDescent="0.25">
      <c r="A43" s="40"/>
      <c r="B43" s="100"/>
      <c r="C43" s="159"/>
      <c r="D43" s="168">
        <v>4</v>
      </c>
      <c r="E43" s="161" t="s">
        <v>67</v>
      </c>
      <c r="F43" s="506">
        <v>0</v>
      </c>
      <c r="G43" s="101"/>
      <c r="H43" s="101"/>
      <c r="I43" s="114"/>
    </row>
    <row r="44" spans="1:9" ht="17.25" customHeight="1" x14ac:dyDescent="0.25">
      <c r="A44" s="40"/>
      <c r="B44" s="100"/>
      <c r="C44" s="159"/>
      <c r="D44" s="168">
        <v>5</v>
      </c>
      <c r="E44" s="161" t="s">
        <v>86</v>
      </c>
      <c r="F44" s="506">
        <v>0</v>
      </c>
      <c r="G44" s="101"/>
      <c r="H44" s="101"/>
      <c r="I44" s="114"/>
    </row>
    <row r="45" spans="1:9" ht="17.25" customHeight="1" x14ac:dyDescent="0.25">
      <c r="A45" s="40"/>
      <c r="B45" s="100"/>
      <c r="C45" s="159"/>
      <c r="D45" s="156">
        <v>7</v>
      </c>
      <c r="E45" s="161" t="s">
        <v>87</v>
      </c>
      <c r="F45" s="506">
        <f>+'4 sz. m. '!G347-'3. sz. m. '!F42-'3. sz. m. '!F43-'3. sz. m. '!F44</f>
        <v>55502</v>
      </c>
      <c r="G45" s="101"/>
      <c r="H45" s="101"/>
      <c r="I45" s="114"/>
    </row>
    <row r="46" spans="1:9" ht="17.25" customHeight="1" x14ac:dyDescent="0.25">
      <c r="A46" s="40"/>
      <c r="B46" s="100"/>
      <c r="C46" s="159"/>
      <c r="D46" s="156"/>
      <c r="E46" s="166" t="s">
        <v>48</v>
      </c>
      <c r="F46" s="508">
        <f t="shared" ref="F46" si="5">SUM(F42:F45)</f>
        <v>55502</v>
      </c>
      <c r="G46" s="103"/>
      <c r="H46" s="103"/>
      <c r="I46" s="236"/>
    </row>
    <row r="47" spans="1:9" ht="15.75" customHeight="1" x14ac:dyDescent="0.25">
      <c r="A47" s="40"/>
      <c r="B47" s="100"/>
      <c r="C47" s="170"/>
      <c r="D47" s="159"/>
      <c r="E47" s="161"/>
      <c r="F47" s="516"/>
      <c r="G47" s="101"/>
      <c r="H47" s="101"/>
      <c r="I47" s="114"/>
    </row>
    <row r="48" spans="1:9" ht="15.75" customHeight="1" x14ac:dyDescent="0.25">
      <c r="A48" s="40"/>
      <c r="B48" s="100"/>
      <c r="C48" s="172">
        <v>2</v>
      </c>
      <c r="D48" s="172"/>
      <c r="E48" s="167" t="s">
        <v>208</v>
      </c>
      <c r="F48" s="516"/>
      <c r="G48" s="101"/>
      <c r="H48" s="101"/>
      <c r="I48" s="114"/>
    </row>
    <row r="49" spans="1:9" ht="15.75" customHeight="1" x14ac:dyDescent="0.25">
      <c r="A49" s="40"/>
      <c r="B49" s="100"/>
      <c r="C49" s="172"/>
      <c r="D49" s="172">
        <v>7</v>
      </c>
      <c r="E49" s="161" t="s">
        <v>87</v>
      </c>
      <c r="F49" s="516">
        <f>+'4 sz. m. '!G352</f>
        <v>127</v>
      </c>
      <c r="G49" s="101"/>
      <c r="H49" s="101"/>
      <c r="I49" s="114"/>
    </row>
    <row r="50" spans="1:9" ht="15.75" customHeight="1" x14ac:dyDescent="0.25">
      <c r="A50" s="40"/>
      <c r="B50" s="100"/>
      <c r="C50" s="170"/>
      <c r="D50" s="159"/>
      <c r="E50" s="161"/>
      <c r="F50" s="516"/>
      <c r="G50" s="101"/>
      <c r="H50" s="101"/>
      <c r="I50" s="114"/>
    </row>
    <row r="51" spans="1:9" ht="17.25" customHeight="1" x14ac:dyDescent="0.25">
      <c r="A51" s="40"/>
      <c r="B51" s="100"/>
      <c r="C51" s="169"/>
      <c r="D51" s="162"/>
      <c r="E51" s="171" t="s">
        <v>44</v>
      </c>
      <c r="F51" s="510">
        <f t="shared" ref="F51" si="6">+F46+F49</f>
        <v>55629</v>
      </c>
      <c r="G51" s="103"/>
      <c r="H51" s="103"/>
      <c r="I51" s="236"/>
    </row>
    <row r="52" spans="1:9" ht="17.25" customHeight="1" x14ac:dyDescent="0.25">
      <c r="A52" s="533"/>
      <c r="B52" s="170"/>
      <c r="C52" s="169"/>
      <c r="D52" s="162"/>
      <c r="E52" s="171"/>
      <c r="F52" s="510"/>
      <c r="G52" s="507"/>
      <c r="H52" s="507"/>
      <c r="I52" s="569"/>
    </row>
    <row r="53" spans="1:9" ht="17.25" customHeight="1" thickBot="1" x14ac:dyDescent="0.3">
      <c r="A53" s="362" t="s">
        <v>11</v>
      </c>
      <c r="B53" s="353"/>
      <c r="C53" s="538" t="s">
        <v>317</v>
      </c>
      <c r="D53" s="538"/>
      <c r="E53" s="538"/>
      <c r="F53" s="517"/>
      <c r="G53" s="513"/>
      <c r="H53" s="513"/>
      <c r="I53" s="570"/>
    </row>
    <row r="54" spans="1:9" ht="12" customHeight="1" thickTop="1" x14ac:dyDescent="0.25">
      <c r="A54" s="65"/>
      <c r="B54" s="349"/>
      <c r="C54" s="358"/>
      <c r="D54" s="358"/>
      <c r="E54" s="357"/>
      <c r="F54" s="518"/>
      <c r="G54" s="515"/>
      <c r="H54" s="515"/>
      <c r="I54" s="571"/>
    </row>
    <row r="55" spans="1:9" ht="17.25" customHeight="1" x14ac:dyDescent="0.25">
      <c r="A55" s="173"/>
      <c r="B55" s="162"/>
      <c r="C55" s="168">
        <v>1</v>
      </c>
      <c r="D55" s="172"/>
      <c r="E55" s="167" t="s">
        <v>60</v>
      </c>
      <c r="F55" s="506"/>
      <c r="G55" s="507"/>
      <c r="H55" s="507"/>
      <c r="I55" s="569"/>
    </row>
    <row r="56" spans="1:9" ht="17.25" customHeight="1" x14ac:dyDescent="0.25">
      <c r="A56" s="173"/>
      <c r="B56" s="162"/>
      <c r="C56" s="172"/>
      <c r="D56" s="168">
        <v>1</v>
      </c>
      <c r="E56" s="161" t="s">
        <v>88</v>
      </c>
      <c r="F56" s="519">
        <v>10698</v>
      </c>
      <c r="G56" s="101"/>
      <c r="H56" s="101"/>
      <c r="I56" s="114"/>
    </row>
    <row r="57" spans="1:9" ht="17.25" customHeight="1" x14ac:dyDescent="0.25">
      <c r="A57" s="174"/>
      <c r="B57" s="159"/>
      <c r="C57" s="172"/>
      <c r="D57" s="168">
        <v>4</v>
      </c>
      <c r="E57" s="161" t="s">
        <v>67</v>
      </c>
      <c r="F57" s="519">
        <v>6000</v>
      </c>
      <c r="G57" s="101"/>
      <c r="H57" s="101"/>
      <c r="I57" s="114"/>
    </row>
    <row r="58" spans="1:9" ht="17.25" customHeight="1" x14ac:dyDescent="0.25">
      <c r="A58" s="173"/>
      <c r="B58" s="162"/>
      <c r="C58" s="172"/>
      <c r="D58" s="168">
        <v>5</v>
      </c>
      <c r="E58" s="161" t="s">
        <v>86</v>
      </c>
      <c r="F58" s="519">
        <v>0</v>
      </c>
      <c r="G58" s="101"/>
      <c r="H58" s="101"/>
      <c r="I58" s="114"/>
    </row>
    <row r="59" spans="1:9" ht="17.25" customHeight="1" x14ac:dyDescent="0.25">
      <c r="A59" s="173"/>
      <c r="B59" s="162"/>
      <c r="C59" s="172"/>
      <c r="D59" s="168">
        <v>7</v>
      </c>
      <c r="E59" s="161" t="s">
        <v>87</v>
      </c>
      <c r="F59" s="519">
        <f>+'4 sz. m. '!G435-'3. sz. m. '!F56-'3. sz. m. '!F57-'3. sz. m. '!F58</f>
        <v>40405</v>
      </c>
      <c r="G59" s="101"/>
      <c r="H59" s="101"/>
      <c r="I59" s="114"/>
    </row>
    <row r="60" spans="1:9" ht="17.25" customHeight="1" x14ac:dyDescent="0.25">
      <c r="A60" s="173"/>
      <c r="B60" s="162"/>
      <c r="C60" s="172"/>
      <c r="D60" s="168"/>
      <c r="E60" s="166" t="s">
        <v>48</v>
      </c>
      <c r="F60" s="510">
        <f t="shared" ref="F60" si="7">SUM(F56:F59)</f>
        <v>57103</v>
      </c>
      <c r="G60" s="103"/>
      <c r="H60" s="103"/>
      <c r="I60" s="236"/>
    </row>
    <row r="61" spans="1:9" ht="17.25" customHeight="1" x14ac:dyDescent="0.25">
      <c r="A61" s="173"/>
      <c r="B61" s="162"/>
      <c r="C61" s="172"/>
      <c r="D61" s="172"/>
      <c r="E61" s="161"/>
      <c r="F61" s="519"/>
      <c r="G61" s="101"/>
      <c r="H61" s="101"/>
      <c r="I61" s="114"/>
    </row>
    <row r="62" spans="1:9" ht="17.25" customHeight="1" x14ac:dyDescent="0.25">
      <c r="A62" s="173"/>
      <c r="B62" s="162"/>
      <c r="C62" s="172">
        <v>2</v>
      </c>
      <c r="D62" s="172"/>
      <c r="E62" s="167" t="s">
        <v>208</v>
      </c>
      <c r="F62" s="519"/>
      <c r="G62" s="101"/>
      <c r="H62" s="101"/>
      <c r="I62" s="114"/>
    </row>
    <row r="63" spans="1:9" ht="17.25" customHeight="1" x14ac:dyDescent="0.25">
      <c r="A63" s="173"/>
      <c r="B63" s="162"/>
      <c r="C63" s="172"/>
      <c r="D63" s="172">
        <v>7</v>
      </c>
      <c r="E63" s="161" t="s">
        <v>87</v>
      </c>
      <c r="F63" s="519">
        <f>+'4 sz. m. '!G440</f>
        <v>226</v>
      </c>
      <c r="G63" s="101"/>
      <c r="H63" s="101"/>
      <c r="I63" s="114"/>
    </row>
    <row r="64" spans="1:9" ht="17.25" customHeight="1" x14ac:dyDescent="0.25">
      <c r="A64" s="173"/>
      <c r="B64" s="162"/>
      <c r="C64" s="172"/>
      <c r="D64" s="172"/>
      <c r="E64" s="161"/>
      <c r="F64" s="519"/>
      <c r="G64" s="101"/>
      <c r="H64" s="101"/>
      <c r="I64" s="114"/>
    </row>
    <row r="65" spans="1:9" ht="17.25" customHeight="1" x14ac:dyDescent="0.25">
      <c r="A65" s="174"/>
      <c r="B65" s="159"/>
      <c r="C65" s="161"/>
      <c r="D65" s="161"/>
      <c r="E65" s="171" t="s">
        <v>44</v>
      </c>
      <c r="F65" s="510">
        <f t="shared" ref="F65" si="8">+F60+F63</f>
        <v>57329</v>
      </c>
      <c r="G65" s="103"/>
      <c r="H65" s="103"/>
      <c r="I65" s="236"/>
    </row>
    <row r="66" spans="1:9" ht="17.25" customHeight="1" x14ac:dyDescent="0.25">
      <c r="A66" s="46"/>
      <c r="B66" s="109"/>
      <c r="C66" s="109"/>
      <c r="D66" s="109"/>
      <c r="E66" s="109"/>
      <c r="F66" s="520"/>
      <c r="G66" s="507"/>
      <c r="H66" s="507"/>
      <c r="I66" s="569"/>
    </row>
    <row r="67" spans="1:9" ht="17.25" customHeight="1" thickBot="1" x14ac:dyDescent="0.3">
      <c r="A67" s="356" t="s">
        <v>12</v>
      </c>
      <c r="B67" s="352"/>
      <c r="C67" s="607" t="s">
        <v>386</v>
      </c>
      <c r="D67" s="607"/>
      <c r="E67" s="607"/>
      <c r="F67" s="521"/>
      <c r="G67" s="513"/>
      <c r="H67" s="513"/>
      <c r="I67" s="570"/>
    </row>
    <row r="68" spans="1:9" ht="14.25" customHeight="1" thickTop="1" x14ac:dyDescent="0.25">
      <c r="A68" s="117"/>
      <c r="B68" s="118"/>
      <c r="C68" s="118"/>
      <c r="D68" s="118"/>
      <c r="E68" s="118"/>
      <c r="F68" s="522"/>
      <c r="G68" s="515"/>
      <c r="H68" s="515"/>
      <c r="I68" s="571"/>
    </row>
    <row r="69" spans="1:9" ht="17.25" customHeight="1" x14ac:dyDescent="0.25">
      <c r="A69" s="40"/>
      <c r="B69" s="100"/>
      <c r="C69" s="168">
        <v>1</v>
      </c>
      <c r="D69" s="172"/>
      <c r="E69" s="167" t="s">
        <v>60</v>
      </c>
      <c r="F69" s="506"/>
      <c r="G69" s="507"/>
      <c r="H69" s="507"/>
      <c r="I69" s="569"/>
    </row>
    <row r="70" spans="1:9" ht="17.25" customHeight="1" x14ac:dyDescent="0.25">
      <c r="A70" s="40"/>
      <c r="B70" s="100"/>
      <c r="C70" s="172"/>
      <c r="D70" s="168">
        <v>1</v>
      </c>
      <c r="E70" s="161" t="s">
        <v>88</v>
      </c>
      <c r="F70" s="519">
        <v>0</v>
      </c>
      <c r="G70" s="101"/>
      <c r="H70" s="101"/>
      <c r="I70" s="114"/>
    </row>
    <row r="71" spans="1:9" ht="17.25" customHeight="1" x14ac:dyDescent="0.25">
      <c r="A71" s="40"/>
      <c r="B71" s="100"/>
      <c r="C71" s="172"/>
      <c r="D71" s="168">
        <v>5</v>
      </c>
      <c r="E71" s="161" t="s">
        <v>86</v>
      </c>
      <c r="F71" s="519">
        <v>0</v>
      </c>
      <c r="G71" s="101"/>
      <c r="H71" s="101"/>
      <c r="I71" s="114"/>
    </row>
    <row r="72" spans="1:9" ht="17.25" customHeight="1" x14ac:dyDescent="0.25">
      <c r="A72" s="40"/>
      <c r="B72" s="100"/>
      <c r="C72" s="172"/>
      <c r="D72" s="168">
        <v>7</v>
      </c>
      <c r="E72" s="161" t="s">
        <v>87</v>
      </c>
      <c r="F72" s="519">
        <f>+'4 sz. m. '!G485-'3. sz. m. '!F70</f>
        <v>49440</v>
      </c>
      <c r="G72" s="101"/>
      <c r="H72" s="101"/>
      <c r="I72" s="114"/>
    </row>
    <row r="73" spans="1:9" ht="17.25" customHeight="1" x14ac:dyDescent="0.25">
      <c r="A73" s="40"/>
      <c r="B73" s="100"/>
      <c r="C73" s="172"/>
      <c r="D73" s="168"/>
      <c r="E73" s="166" t="s">
        <v>48</v>
      </c>
      <c r="F73" s="510">
        <f t="shared" ref="F73" si="9">SUM(F70:F72)</f>
        <v>49440</v>
      </c>
      <c r="G73" s="103"/>
      <c r="H73" s="103"/>
      <c r="I73" s="236"/>
    </row>
    <row r="74" spans="1:9" ht="12" customHeight="1" x14ac:dyDescent="0.25">
      <c r="A74" s="40"/>
      <c r="B74" s="100"/>
      <c r="C74" s="172"/>
      <c r="D74" s="168"/>
      <c r="E74" s="166"/>
      <c r="F74" s="519"/>
      <c r="G74" s="101"/>
      <c r="H74" s="101"/>
      <c r="I74" s="114"/>
    </row>
    <row r="75" spans="1:9" ht="17.25" customHeight="1" x14ac:dyDescent="0.25">
      <c r="A75" s="40"/>
      <c r="B75" s="100"/>
      <c r="C75" s="172">
        <v>2</v>
      </c>
      <c r="D75" s="172"/>
      <c r="E75" s="167" t="s">
        <v>208</v>
      </c>
      <c r="F75" s="519"/>
      <c r="G75" s="101"/>
      <c r="H75" s="101"/>
      <c r="I75" s="114"/>
    </row>
    <row r="76" spans="1:9" ht="17.25" customHeight="1" x14ac:dyDescent="0.25">
      <c r="A76" s="40"/>
      <c r="B76" s="100"/>
      <c r="C76" s="172"/>
      <c r="D76" s="172">
        <v>7</v>
      </c>
      <c r="E76" s="161" t="s">
        <v>87</v>
      </c>
      <c r="F76" s="519">
        <f>+'4 sz. m. '!G490+'4 sz. m. '!G495</f>
        <v>1270</v>
      </c>
      <c r="G76" s="101"/>
      <c r="H76" s="101"/>
      <c r="I76" s="114"/>
    </row>
    <row r="77" spans="1:9" ht="15" customHeight="1" x14ac:dyDescent="0.25">
      <c r="A77" s="40"/>
      <c r="B77" s="100"/>
      <c r="C77" s="172"/>
      <c r="D77" s="172"/>
      <c r="E77" s="161"/>
      <c r="F77" s="519"/>
      <c r="G77" s="101"/>
      <c r="H77" s="101"/>
      <c r="I77" s="114"/>
    </row>
    <row r="78" spans="1:9" ht="17.25" customHeight="1" x14ac:dyDescent="0.25">
      <c r="A78" s="40"/>
      <c r="B78" s="100"/>
      <c r="C78" s="100"/>
      <c r="D78" s="100"/>
      <c r="E78" s="171" t="s">
        <v>44</v>
      </c>
      <c r="F78" s="523">
        <f t="shared" ref="F78" si="10">+F73+F76</f>
        <v>50710</v>
      </c>
      <c r="G78" s="103"/>
      <c r="H78" s="103"/>
      <c r="I78" s="236"/>
    </row>
    <row r="79" spans="1:9" ht="17.25" customHeight="1" x14ac:dyDescent="0.25">
      <c r="A79" s="40"/>
      <c r="B79" s="100"/>
      <c r="C79" s="100"/>
      <c r="D79" s="100"/>
      <c r="E79" s="100"/>
      <c r="F79" s="524"/>
      <c r="G79" s="507"/>
      <c r="H79" s="507"/>
      <c r="I79" s="569"/>
    </row>
    <row r="80" spans="1:9" ht="17.25" customHeight="1" thickBot="1" x14ac:dyDescent="0.3">
      <c r="A80" s="401"/>
      <c r="B80" s="402"/>
      <c r="C80" s="402"/>
      <c r="D80" s="402"/>
      <c r="E80" s="355" t="s">
        <v>89</v>
      </c>
      <c r="F80" s="525"/>
      <c r="G80" s="513"/>
      <c r="H80" s="513"/>
      <c r="I80" s="570"/>
    </row>
    <row r="81" spans="1:10" ht="15" customHeight="1" thickTop="1" x14ac:dyDescent="0.25">
      <c r="A81" s="367"/>
      <c r="B81" s="358"/>
      <c r="C81" s="358"/>
      <c r="D81" s="358"/>
      <c r="E81" s="368"/>
      <c r="F81" s="526"/>
      <c r="G81" s="515"/>
      <c r="H81" s="515"/>
      <c r="I81" s="571"/>
    </row>
    <row r="82" spans="1:10" ht="17.25" customHeight="1" x14ac:dyDescent="0.25">
      <c r="A82" s="176"/>
      <c r="B82" s="172"/>
      <c r="C82" s="168">
        <v>1</v>
      </c>
      <c r="D82" s="172"/>
      <c r="E82" s="167" t="s">
        <v>60</v>
      </c>
      <c r="F82" s="519"/>
      <c r="G82" s="507"/>
      <c r="H82" s="507"/>
      <c r="I82" s="569"/>
    </row>
    <row r="83" spans="1:10" ht="17.25" customHeight="1" x14ac:dyDescent="0.25">
      <c r="A83" s="176"/>
      <c r="B83" s="172"/>
      <c r="C83" s="172"/>
      <c r="D83" s="168">
        <v>1</v>
      </c>
      <c r="E83" s="161" t="s">
        <v>88</v>
      </c>
      <c r="F83" s="519">
        <f t="shared" ref="F83" si="11">+F9+F56+F42+F70</f>
        <v>26992</v>
      </c>
      <c r="G83" s="101"/>
      <c r="H83" s="101"/>
      <c r="I83" s="114"/>
    </row>
    <row r="84" spans="1:10" ht="17.25" customHeight="1" x14ac:dyDescent="0.25">
      <c r="A84" s="176"/>
      <c r="B84" s="172"/>
      <c r="C84" s="172"/>
      <c r="D84" s="168">
        <v>2</v>
      </c>
      <c r="E84" s="161" t="s">
        <v>61</v>
      </c>
      <c r="F84" s="519">
        <f t="shared" ref="F84" si="12">+F10</f>
        <v>40500</v>
      </c>
      <c r="G84" s="101"/>
      <c r="H84" s="101"/>
      <c r="I84" s="114"/>
    </row>
    <row r="85" spans="1:10" ht="17.25" customHeight="1" x14ac:dyDescent="0.25">
      <c r="A85" s="176"/>
      <c r="B85" s="172"/>
      <c r="C85" s="172"/>
      <c r="D85" s="168">
        <v>3</v>
      </c>
      <c r="E85" s="363" t="s">
        <v>302</v>
      </c>
      <c r="F85" s="519">
        <f t="shared" ref="F85" si="13">+F14</f>
        <v>162955</v>
      </c>
      <c r="G85" s="101"/>
      <c r="H85" s="101"/>
      <c r="I85" s="114"/>
    </row>
    <row r="86" spans="1:10" ht="17.25" customHeight="1" x14ac:dyDescent="0.25">
      <c r="A86" s="176"/>
      <c r="B86" s="172"/>
      <c r="C86" s="172"/>
      <c r="D86" s="156">
        <v>6</v>
      </c>
      <c r="E86" s="157" t="s">
        <v>345</v>
      </c>
      <c r="F86" s="519">
        <f t="shared" ref="F86" si="14">+F19</f>
        <v>3190</v>
      </c>
      <c r="G86" s="101"/>
      <c r="H86" s="101"/>
      <c r="I86" s="114"/>
    </row>
    <row r="87" spans="1:10" ht="17.25" customHeight="1" x14ac:dyDescent="0.25">
      <c r="A87" s="176"/>
      <c r="B87" s="172"/>
      <c r="C87" s="172"/>
      <c r="D87" s="156">
        <v>4</v>
      </c>
      <c r="E87" s="157" t="s">
        <v>81</v>
      </c>
      <c r="F87" s="519">
        <f t="shared" ref="F87" si="15">+F20+F57+F43</f>
        <v>378531</v>
      </c>
      <c r="G87" s="101"/>
      <c r="H87" s="101"/>
      <c r="I87" s="114"/>
    </row>
    <row r="88" spans="1:10" ht="17.25" customHeight="1" x14ac:dyDescent="0.25">
      <c r="A88" s="176"/>
      <c r="B88" s="172"/>
      <c r="C88" s="172"/>
      <c r="D88" s="156">
        <v>5</v>
      </c>
      <c r="E88" s="157" t="s">
        <v>82</v>
      </c>
      <c r="F88" s="519">
        <f>+F21+F44+F58</f>
        <v>56263</v>
      </c>
      <c r="G88" s="101"/>
      <c r="H88" s="101"/>
      <c r="I88" s="114"/>
    </row>
    <row r="89" spans="1:10" ht="17.25" customHeight="1" x14ac:dyDescent="0.25">
      <c r="A89" s="178"/>
      <c r="B89" s="179"/>
      <c r="C89" s="179"/>
      <c r="D89" s="360">
        <v>7</v>
      </c>
      <c r="E89" s="161" t="s">
        <v>87</v>
      </c>
      <c r="F89" s="527">
        <f t="shared" ref="F89" si="16">+F59+F45+F72</f>
        <v>145347</v>
      </c>
      <c r="G89" s="101"/>
      <c r="H89" s="101"/>
      <c r="I89" s="114"/>
    </row>
    <row r="90" spans="1:10" ht="17.25" customHeight="1" x14ac:dyDescent="0.25">
      <c r="A90" s="178"/>
      <c r="B90" s="179"/>
      <c r="C90" s="179"/>
      <c r="D90" s="360">
        <v>8</v>
      </c>
      <c r="E90" s="499" t="s">
        <v>524</v>
      </c>
      <c r="F90" s="527"/>
      <c r="G90" s="101"/>
      <c r="H90" s="101"/>
      <c r="I90" s="114"/>
    </row>
    <row r="91" spans="1:10" ht="17.25" customHeight="1" x14ac:dyDescent="0.25">
      <c r="A91" s="178"/>
      <c r="B91" s="179"/>
      <c r="C91" s="179"/>
      <c r="D91" s="179"/>
      <c r="E91" s="451" t="s">
        <v>63</v>
      </c>
      <c r="F91" s="511">
        <f t="shared" ref="F91" si="17">SUM(F83:F89)</f>
        <v>813778</v>
      </c>
      <c r="G91" s="103"/>
      <c r="H91" s="103"/>
      <c r="I91" s="236"/>
      <c r="J91" s="14"/>
    </row>
    <row r="92" spans="1:10" ht="17.25" customHeight="1" x14ac:dyDescent="0.25">
      <c r="A92" s="40"/>
      <c r="B92" s="100"/>
      <c r="C92" s="100"/>
      <c r="D92" s="100"/>
      <c r="E92" s="100"/>
      <c r="F92" s="524"/>
      <c r="G92" s="101"/>
      <c r="H92" s="101"/>
      <c r="I92" s="114"/>
    </row>
    <row r="93" spans="1:10" ht="17.25" customHeight="1" x14ac:dyDescent="0.25">
      <c r="A93" s="176"/>
      <c r="B93" s="172"/>
      <c r="C93" s="168">
        <v>2</v>
      </c>
      <c r="D93" s="172"/>
      <c r="E93" s="160" t="s">
        <v>214</v>
      </c>
      <c r="F93" s="519"/>
      <c r="G93" s="101"/>
      <c r="H93" s="101"/>
      <c r="I93" s="114"/>
    </row>
    <row r="94" spans="1:10" ht="17.25" customHeight="1" x14ac:dyDescent="0.25">
      <c r="A94" s="176"/>
      <c r="B94" s="172"/>
      <c r="C94" s="172"/>
      <c r="D94" s="156">
        <v>1</v>
      </c>
      <c r="E94" s="161" t="s">
        <v>518</v>
      </c>
      <c r="F94" s="519">
        <f t="shared" ref="F94:F97" si="18">+F26</f>
        <v>2466</v>
      </c>
      <c r="G94" s="101"/>
      <c r="H94" s="101"/>
      <c r="I94" s="114"/>
    </row>
    <row r="95" spans="1:10" ht="17.25" customHeight="1" x14ac:dyDescent="0.25">
      <c r="A95" s="176"/>
      <c r="B95" s="172"/>
      <c r="C95" s="172"/>
      <c r="D95" s="156">
        <v>2</v>
      </c>
      <c r="E95" s="161" t="s">
        <v>211</v>
      </c>
      <c r="F95" s="519">
        <f t="shared" si="18"/>
        <v>8000</v>
      </c>
      <c r="G95" s="101"/>
      <c r="H95" s="101"/>
      <c r="I95" s="114"/>
    </row>
    <row r="96" spans="1:10" ht="17.25" customHeight="1" x14ac:dyDescent="0.25">
      <c r="A96" s="176"/>
      <c r="B96" s="172"/>
      <c r="C96" s="172"/>
      <c r="D96" s="156">
        <v>3</v>
      </c>
      <c r="E96" s="161" t="s">
        <v>212</v>
      </c>
      <c r="F96" s="519">
        <f t="shared" si="18"/>
        <v>25529</v>
      </c>
      <c r="G96" s="101"/>
      <c r="H96" s="101"/>
      <c r="I96" s="114"/>
    </row>
    <row r="97" spans="1:9" ht="17.25" customHeight="1" x14ac:dyDescent="0.25">
      <c r="A97" s="176"/>
      <c r="B97" s="172"/>
      <c r="C97" s="172"/>
      <c r="D97" s="156"/>
      <c r="E97" s="488" t="s">
        <v>503</v>
      </c>
      <c r="F97" s="519">
        <f t="shared" si="18"/>
        <v>24259</v>
      </c>
      <c r="G97" s="101"/>
      <c r="H97" s="101"/>
      <c r="I97" s="114"/>
    </row>
    <row r="98" spans="1:9" ht="17.25" customHeight="1" x14ac:dyDescent="0.25">
      <c r="A98" s="176"/>
      <c r="B98" s="172"/>
      <c r="C98" s="172"/>
      <c r="D98" s="156"/>
      <c r="E98" s="488" t="s">
        <v>538</v>
      </c>
      <c r="F98" s="519"/>
      <c r="G98" s="101"/>
      <c r="H98" s="101"/>
      <c r="I98" s="114"/>
    </row>
    <row r="99" spans="1:9" ht="17.25" customHeight="1" x14ac:dyDescent="0.25">
      <c r="A99" s="176"/>
      <c r="B99" s="172"/>
      <c r="C99" s="172"/>
      <c r="D99" s="156">
        <v>4</v>
      </c>
      <c r="E99" s="162" t="s">
        <v>213</v>
      </c>
      <c r="F99" s="519">
        <f>+F31</f>
        <v>0</v>
      </c>
      <c r="G99" s="101"/>
      <c r="H99" s="101"/>
      <c r="I99" s="114"/>
    </row>
    <row r="100" spans="1:9" ht="17.25" customHeight="1" x14ac:dyDescent="0.25">
      <c r="A100" s="176"/>
      <c r="B100" s="172"/>
      <c r="C100" s="172"/>
      <c r="D100" s="156">
        <v>5</v>
      </c>
      <c r="E100" s="164" t="s">
        <v>215</v>
      </c>
      <c r="F100" s="519">
        <f>+F32</f>
        <v>20737</v>
      </c>
      <c r="G100" s="101"/>
      <c r="H100" s="101"/>
      <c r="I100" s="114"/>
    </row>
    <row r="101" spans="1:9" ht="17.25" customHeight="1" x14ac:dyDescent="0.25">
      <c r="A101" s="176"/>
      <c r="B101" s="172"/>
      <c r="C101" s="172"/>
      <c r="D101" s="156">
        <v>6</v>
      </c>
      <c r="E101" s="164" t="s">
        <v>319</v>
      </c>
      <c r="F101" s="519">
        <f>+F33</f>
        <v>0</v>
      </c>
      <c r="G101" s="101"/>
      <c r="H101" s="101"/>
      <c r="I101" s="114"/>
    </row>
    <row r="102" spans="1:9" ht="17.25" customHeight="1" x14ac:dyDescent="0.25">
      <c r="A102" s="176"/>
      <c r="B102" s="172"/>
      <c r="C102" s="172"/>
      <c r="D102" s="156">
        <v>7</v>
      </c>
      <c r="E102" s="164" t="s">
        <v>87</v>
      </c>
      <c r="F102" s="519">
        <f t="shared" ref="F102" si="19">+F76+F63+F49</f>
        <v>1623</v>
      </c>
      <c r="G102" s="101"/>
      <c r="H102" s="101"/>
      <c r="I102" s="114"/>
    </row>
    <row r="103" spans="1:9" ht="17.25" customHeight="1" x14ac:dyDescent="0.25">
      <c r="A103" s="176"/>
      <c r="B103" s="172"/>
      <c r="C103" s="172"/>
      <c r="D103" s="156">
        <v>8</v>
      </c>
      <c r="E103" s="164" t="s">
        <v>529</v>
      </c>
      <c r="F103" s="519">
        <v>0</v>
      </c>
      <c r="G103" s="101"/>
      <c r="H103" s="101"/>
      <c r="I103" s="114"/>
    </row>
    <row r="104" spans="1:9" ht="17.25" customHeight="1" x14ac:dyDescent="0.25">
      <c r="A104" s="176"/>
      <c r="B104" s="172"/>
      <c r="C104" s="172"/>
      <c r="D104" s="172"/>
      <c r="E104" s="165" t="s">
        <v>63</v>
      </c>
      <c r="F104" s="510">
        <f t="shared" ref="F104" si="20">SUM(F94:F102)-F97</f>
        <v>58355</v>
      </c>
      <c r="G104" s="103"/>
      <c r="H104" s="103"/>
      <c r="I104" s="236"/>
    </row>
    <row r="105" spans="1:9" ht="17.25" customHeight="1" x14ac:dyDescent="0.25">
      <c r="A105" s="178"/>
      <c r="B105" s="179"/>
      <c r="C105" s="179"/>
      <c r="D105" s="179"/>
      <c r="E105" s="359"/>
      <c r="F105" s="510"/>
      <c r="G105" s="101"/>
      <c r="H105" s="101"/>
      <c r="I105" s="114"/>
    </row>
    <row r="106" spans="1:9" ht="17.25" customHeight="1" x14ac:dyDescent="0.25">
      <c r="A106" s="178"/>
      <c r="B106" s="179"/>
      <c r="C106" s="179"/>
      <c r="D106" s="179"/>
      <c r="E106" s="359" t="s">
        <v>318</v>
      </c>
      <c r="F106" s="510">
        <f t="shared" ref="F106" si="21">+-F45-F59-F72-F102</f>
        <v>-146970</v>
      </c>
      <c r="G106" s="435"/>
      <c r="H106" s="435"/>
      <c r="I106" s="579"/>
    </row>
    <row r="107" spans="1:9" ht="17.25" customHeight="1" x14ac:dyDescent="0.25">
      <c r="A107" s="178"/>
      <c r="B107" s="179"/>
      <c r="C107" s="179"/>
      <c r="D107" s="179"/>
      <c r="E107" s="180" t="s">
        <v>90</v>
      </c>
      <c r="F107" s="556"/>
      <c r="G107" s="110"/>
      <c r="H107" s="110"/>
      <c r="I107" s="572"/>
    </row>
    <row r="108" spans="1:9" ht="17.25" customHeight="1" x14ac:dyDescent="0.25">
      <c r="A108" s="55"/>
      <c r="B108" s="15"/>
      <c r="C108" s="15"/>
      <c r="D108" s="15"/>
      <c r="E108" s="119" t="s">
        <v>91</v>
      </c>
      <c r="F108" s="557">
        <f t="shared" ref="F108" si="22">SUM(F104+F91)+F106</f>
        <v>725163</v>
      </c>
      <c r="G108" s="108"/>
      <c r="H108" s="108"/>
      <c r="I108" s="573"/>
    </row>
    <row r="109" spans="1:9" ht="13.5" customHeight="1" thickBot="1" x14ac:dyDescent="0.3">
      <c r="A109" s="91"/>
      <c r="B109" s="123"/>
      <c r="C109" s="123"/>
      <c r="D109" s="123"/>
      <c r="E109" s="123"/>
      <c r="F109" s="124"/>
      <c r="G109" s="400"/>
      <c r="H109" s="400"/>
      <c r="I109" s="92"/>
    </row>
    <row r="110" spans="1:9" ht="6.75" customHeight="1" x14ac:dyDescent="0.25"/>
    <row r="111" spans="1:9" ht="15" customHeight="1" x14ac:dyDescent="0.25"/>
    <row r="112" spans="1:9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</sheetData>
  <mergeCells count="2">
    <mergeCell ref="A1:I1"/>
    <mergeCell ref="C67:E67"/>
  </mergeCells>
  <phoneticPr fontId="2" type="noConversion"/>
  <conditionalFormatting sqref="G38:G41 G52:G55 G66:G69 G79:G82">
    <cfRule type="cellIs" dxfId="24" priority="21" operator="equal">
      <formula>#REF!</formula>
    </cfRule>
  </conditionalFormatting>
  <conditionalFormatting sqref="G83:G108">
    <cfRule type="cellIs" dxfId="23" priority="15" operator="equal">
      <formula>#REF!</formula>
    </cfRule>
  </conditionalFormatting>
  <conditionalFormatting sqref="G9">
    <cfRule type="cellIs" dxfId="22" priority="20" operator="equal">
      <formula>#REF!</formula>
    </cfRule>
  </conditionalFormatting>
  <conditionalFormatting sqref="G10:G37">
    <cfRule type="cellIs" dxfId="21" priority="19" operator="equal">
      <formula>#REF!</formula>
    </cfRule>
  </conditionalFormatting>
  <conditionalFormatting sqref="G42:G51">
    <cfRule type="cellIs" dxfId="20" priority="18" operator="equal">
      <formula>#REF!</formula>
    </cfRule>
  </conditionalFormatting>
  <conditionalFormatting sqref="G56:G65">
    <cfRule type="cellIs" dxfId="19" priority="17" operator="equal">
      <formula>#REF!</formula>
    </cfRule>
  </conditionalFormatting>
  <conditionalFormatting sqref="G70:G78">
    <cfRule type="cellIs" dxfId="18" priority="16" operator="equal">
      <formula>#REF!</formula>
    </cfRule>
  </conditionalFormatting>
  <conditionalFormatting sqref="H38:H41 H52:H55 H66:H69 H79:H82">
    <cfRule type="cellIs" dxfId="17" priority="14" operator="equal">
      <formula>G38</formula>
    </cfRule>
  </conditionalFormatting>
  <conditionalFormatting sqref="H83:H108">
    <cfRule type="cellIs" dxfId="16" priority="8" operator="equal">
      <formula>G83</formula>
    </cfRule>
  </conditionalFormatting>
  <conditionalFormatting sqref="H9">
    <cfRule type="cellIs" dxfId="15" priority="13" operator="equal">
      <formula>G9</formula>
    </cfRule>
  </conditionalFormatting>
  <conditionalFormatting sqref="H10:H37">
    <cfRule type="cellIs" dxfId="14" priority="12" operator="equal">
      <formula>G10</formula>
    </cfRule>
  </conditionalFormatting>
  <conditionalFormatting sqref="H42:H51">
    <cfRule type="cellIs" dxfId="13" priority="11" operator="equal">
      <formula>G42</formula>
    </cfRule>
  </conditionalFormatting>
  <conditionalFormatting sqref="H56:H65">
    <cfRule type="cellIs" dxfId="12" priority="10" operator="equal">
      <formula>G56</formula>
    </cfRule>
  </conditionalFormatting>
  <conditionalFormatting sqref="H70:H78">
    <cfRule type="cellIs" dxfId="11" priority="9" operator="equal">
      <formula>G70</formula>
    </cfRule>
  </conditionalFormatting>
  <conditionalFormatting sqref="I83:I108">
    <cfRule type="cellIs" dxfId="10" priority="1" operator="equal">
      <formula>H83</formula>
    </cfRule>
  </conditionalFormatting>
  <conditionalFormatting sqref="I38:I41 I52:I55 I66:I69 I79:I82">
    <cfRule type="cellIs" dxfId="9" priority="7" operator="equal">
      <formula>H38</formula>
    </cfRule>
  </conditionalFormatting>
  <conditionalFormatting sqref="I9">
    <cfRule type="cellIs" dxfId="8" priority="6" operator="equal">
      <formula>H9</formula>
    </cfRule>
  </conditionalFormatting>
  <conditionalFormatting sqref="I10:I37">
    <cfRule type="cellIs" dxfId="7" priority="5" operator="equal">
      <formula>H10</formula>
    </cfRule>
  </conditionalFormatting>
  <conditionalFormatting sqref="I42:I51">
    <cfRule type="cellIs" dxfId="6" priority="4" operator="equal">
      <formula>H42</formula>
    </cfRule>
  </conditionalFormatting>
  <conditionalFormatting sqref="I56:I65">
    <cfRule type="cellIs" dxfId="5" priority="3" operator="equal">
      <formula>H56</formula>
    </cfRule>
  </conditionalFormatting>
  <conditionalFormatting sqref="I70:I78">
    <cfRule type="cellIs" dxfId="4" priority="2" operator="equal">
      <formula>H70</formula>
    </cfRule>
  </conditionalFormatting>
  <printOptions horizontalCentered="1"/>
  <pageMargins left="0.19685039370078741" right="7.874015748031496E-2" top="0.35433070866141736" bottom="0.43307086614173229" header="0.11811023622047245" footer="0.11811023622047245"/>
  <pageSetup paperSize="9" scale="80" orientation="portrait" horizontalDpi="300" verticalDpi="300" r:id="rId1"/>
  <headerFooter alignWithMargins="0">
    <oddHeader>&amp;R3.melléklet a 3/2020. (II.14.) 
önkormányzati rendelethez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52"/>
  <sheetViews>
    <sheetView topLeftCell="A314" zoomScale="75" workbookViewId="0">
      <selection activeCell="G339" sqref="G339"/>
    </sheetView>
  </sheetViews>
  <sheetFormatPr defaultRowHeight="15.75" x14ac:dyDescent="0.25"/>
  <cols>
    <col min="1" max="1" width="5.7109375" style="12" customWidth="1"/>
    <col min="2" max="2" width="5" style="12" customWidth="1"/>
    <col min="3" max="3" width="6" style="12" customWidth="1"/>
    <col min="4" max="4" width="6.140625" style="12" customWidth="1"/>
    <col min="5" max="5" width="5" style="12" customWidth="1"/>
    <col min="6" max="6" width="51" style="12" customWidth="1"/>
    <col min="7" max="7" width="14" style="12" customWidth="1"/>
    <col min="8" max="9" width="12" style="12" customWidth="1"/>
    <col min="10" max="10" width="11.42578125" style="12" customWidth="1"/>
    <col min="11" max="11" width="9.140625" style="12"/>
    <col min="12" max="12" width="6.7109375" style="12" customWidth="1"/>
    <col min="13" max="16384" width="9.140625" style="12"/>
  </cols>
  <sheetData>
    <row r="1" spans="1:10" x14ac:dyDescent="0.25">
      <c r="A1" s="600" t="s">
        <v>588</v>
      </c>
      <c r="B1" s="600"/>
      <c r="C1" s="600"/>
      <c r="D1" s="600"/>
      <c r="E1" s="600"/>
      <c r="F1" s="600"/>
      <c r="G1" s="600"/>
      <c r="H1" s="600"/>
      <c r="I1" s="600"/>
      <c r="J1" s="600"/>
    </row>
    <row r="2" spans="1:10" ht="16.5" thickBot="1" x14ac:dyDescent="0.3">
      <c r="J2" s="27" t="s">
        <v>163</v>
      </c>
    </row>
    <row r="3" spans="1:10" x14ac:dyDescent="0.25">
      <c r="A3" s="96" t="s">
        <v>1</v>
      </c>
      <c r="B3" s="97" t="s">
        <v>50</v>
      </c>
      <c r="C3" s="97" t="s">
        <v>51</v>
      </c>
      <c r="D3" s="97" t="s">
        <v>52</v>
      </c>
      <c r="E3" s="97"/>
      <c r="F3" s="97" t="s">
        <v>96</v>
      </c>
      <c r="G3" s="608" t="s">
        <v>589</v>
      </c>
      <c r="H3" s="609"/>
      <c r="I3" s="609"/>
      <c r="J3" s="610"/>
    </row>
    <row r="4" spans="1:10" ht="16.5" thickBot="1" x14ac:dyDescent="0.3">
      <c r="A4" s="94" t="s">
        <v>54</v>
      </c>
      <c r="B4" s="470" t="s">
        <v>55</v>
      </c>
      <c r="C4" s="470" t="s">
        <v>56</v>
      </c>
      <c r="D4" s="470" t="s">
        <v>57</v>
      </c>
      <c r="E4" s="470"/>
      <c r="F4" s="470" t="s">
        <v>97</v>
      </c>
      <c r="G4" s="471" t="s">
        <v>58</v>
      </c>
      <c r="H4" s="496"/>
      <c r="I4" s="496"/>
      <c r="J4" s="415"/>
    </row>
    <row r="5" spans="1:10" ht="16.5" thickBot="1" x14ac:dyDescent="0.3">
      <c r="A5" s="264"/>
      <c r="B5" s="265"/>
      <c r="C5" s="265"/>
      <c r="D5" s="266"/>
      <c r="E5" s="320"/>
      <c r="F5" s="265"/>
      <c r="G5" s="566"/>
      <c r="H5" s="267"/>
      <c r="I5" s="267"/>
      <c r="J5" s="268"/>
    </row>
    <row r="6" spans="1:10" ht="20.25" customHeight="1" thickTop="1" thickBot="1" x14ac:dyDescent="0.3">
      <c r="A6" s="269">
        <v>1</v>
      </c>
      <c r="B6" s="270"/>
      <c r="C6" s="270"/>
      <c r="D6" s="270"/>
      <c r="E6" s="332"/>
      <c r="F6" s="333" t="s">
        <v>316</v>
      </c>
      <c r="G6" s="271"/>
      <c r="H6" s="497"/>
      <c r="I6" s="497"/>
      <c r="J6" s="272"/>
    </row>
    <row r="7" spans="1:10" ht="16.5" customHeight="1" thickTop="1" x14ac:dyDescent="0.25">
      <c r="A7" s="55"/>
      <c r="B7" s="15">
        <v>1</v>
      </c>
      <c r="C7" s="15"/>
      <c r="D7" s="15"/>
      <c r="E7" s="327"/>
      <c r="F7" s="334" t="s">
        <v>347</v>
      </c>
      <c r="G7" s="57"/>
      <c r="H7" s="399"/>
      <c r="I7" s="399"/>
      <c r="J7" s="89"/>
    </row>
    <row r="8" spans="1:10" ht="16.5" customHeight="1" x14ac:dyDescent="0.25">
      <c r="A8" s="55"/>
      <c r="B8" s="15"/>
      <c r="C8" s="100">
        <v>1</v>
      </c>
      <c r="D8" s="100"/>
      <c r="E8" s="24" t="s">
        <v>98</v>
      </c>
      <c r="F8" s="106"/>
      <c r="G8" s="57"/>
      <c r="H8" s="399"/>
      <c r="I8" s="399"/>
      <c r="J8" s="89"/>
    </row>
    <row r="9" spans="1:10" ht="16.5" customHeight="1" x14ac:dyDescent="0.25">
      <c r="A9" s="55"/>
      <c r="B9" s="15"/>
      <c r="C9" s="100"/>
      <c r="D9" s="100">
        <v>3</v>
      </c>
      <c r="E9" s="112"/>
      <c r="F9" s="106" t="s">
        <v>99</v>
      </c>
      <c r="G9" s="57">
        <v>1778</v>
      </c>
      <c r="H9" s="101"/>
      <c r="I9" s="101"/>
      <c r="J9" s="114"/>
    </row>
    <row r="10" spans="1:10" ht="16.5" customHeight="1" x14ac:dyDescent="0.25">
      <c r="A10" s="55"/>
      <c r="B10" s="15"/>
      <c r="C10" s="100"/>
      <c r="D10" s="100"/>
      <c r="E10" s="112"/>
      <c r="F10" s="563" t="s">
        <v>63</v>
      </c>
      <c r="G10" s="111">
        <f t="shared" ref="G10" si="0">SUM(G9)</f>
        <v>1778</v>
      </c>
      <c r="H10" s="103"/>
      <c r="I10" s="103"/>
      <c r="J10" s="236"/>
    </row>
    <row r="11" spans="1:10" ht="16.5" customHeight="1" x14ac:dyDescent="0.25">
      <c r="A11" s="55"/>
      <c r="B11" s="15"/>
      <c r="C11" s="100"/>
      <c r="D11" s="100"/>
      <c r="E11" s="112"/>
      <c r="F11" s="563"/>
      <c r="G11" s="57"/>
      <c r="H11" s="101"/>
      <c r="I11" s="101"/>
      <c r="J11" s="114"/>
    </row>
    <row r="12" spans="1:10" ht="16.5" customHeight="1" x14ac:dyDescent="0.25">
      <c r="A12" s="55"/>
      <c r="B12" s="15"/>
      <c r="C12" s="100">
        <v>2</v>
      </c>
      <c r="D12" s="100"/>
      <c r="E12" s="24" t="s">
        <v>499</v>
      </c>
      <c r="F12" s="563"/>
      <c r="G12" s="57"/>
      <c r="H12" s="101"/>
      <c r="I12" s="101"/>
      <c r="J12" s="114"/>
    </row>
    <row r="13" spans="1:10" ht="16.5" customHeight="1" x14ac:dyDescent="0.25">
      <c r="A13" s="55"/>
      <c r="B13" s="15"/>
      <c r="C13" s="15"/>
      <c r="D13" s="15">
        <v>1</v>
      </c>
      <c r="E13" s="321"/>
      <c r="F13" s="107" t="s">
        <v>500</v>
      </c>
      <c r="G13" s="57">
        <v>50</v>
      </c>
      <c r="H13" s="101"/>
      <c r="I13" s="101"/>
      <c r="J13" s="114"/>
    </row>
    <row r="14" spans="1:10" ht="16.5" customHeight="1" x14ac:dyDescent="0.25">
      <c r="A14" s="55"/>
      <c r="B14" s="15"/>
      <c r="C14" s="15"/>
      <c r="D14" s="15">
        <v>2</v>
      </c>
      <c r="E14" s="321"/>
      <c r="F14" s="107" t="s">
        <v>369</v>
      </c>
      <c r="G14" s="57">
        <v>0</v>
      </c>
      <c r="H14" s="101"/>
      <c r="I14" s="101"/>
      <c r="J14" s="114"/>
    </row>
    <row r="15" spans="1:10" ht="16.5" customHeight="1" x14ac:dyDescent="0.25">
      <c r="A15" s="55"/>
      <c r="B15" s="15"/>
      <c r="C15" s="15"/>
      <c r="D15" s="15"/>
      <c r="E15" s="321"/>
      <c r="F15" s="563" t="s">
        <v>63</v>
      </c>
      <c r="G15" s="111">
        <f>SUM(G13:G14)</f>
        <v>50</v>
      </c>
      <c r="H15" s="103"/>
      <c r="I15" s="103"/>
      <c r="J15" s="236"/>
    </row>
    <row r="16" spans="1:10" ht="16.5" customHeight="1" x14ac:dyDescent="0.25">
      <c r="A16" s="55"/>
      <c r="B16" s="15"/>
      <c r="C16" s="15"/>
      <c r="D16" s="15"/>
      <c r="E16" s="321"/>
      <c r="F16" s="563"/>
      <c r="G16" s="57"/>
      <c r="H16" s="101"/>
      <c r="I16" s="101"/>
      <c r="J16" s="114"/>
    </row>
    <row r="17" spans="1:12" ht="16.5" customHeight="1" x14ac:dyDescent="0.25">
      <c r="A17" s="55"/>
      <c r="B17" s="15"/>
      <c r="C17" s="15"/>
      <c r="D17" s="15"/>
      <c r="E17" s="321"/>
      <c r="F17" s="326" t="s">
        <v>102</v>
      </c>
      <c r="G17" s="111">
        <f>+G10+G15</f>
        <v>1828</v>
      </c>
      <c r="H17" s="103"/>
      <c r="I17" s="103"/>
      <c r="J17" s="236"/>
    </row>
    <row r="18" spans="1:12" ht="16.5" customHeight="1" x14ac:dyDescent="0.25">
      <c r="A18" s="40"/>
      <c r="B18" s="100"/>
      <c r="C18" s="100"/>
      <c r="D18" s="100"/>
      <c r="E18" s="112"/>
      <c r="F18" s="305"/>
      <c r="G18" s="103"/>
      <c r="H18" s="101"/>
      <c r="I18" s="101"/>
      <c r="J18" s="114"/>
      <c r="L18" s="14"/>
    </row>
    <row r="19" spans="1:12" ht="16.5" customHeight="1" x14ac:dyDescent="0.25">
      <c r="A19" s="40"/>
      <c r="B19" s="100">
        <v>2</v>
      </c>
      <c r="C19" s="100"/>
      <c r="D19" s="100"/>
      <c r="E19" s="112"/>
      <c r="F19" s="324" t="s">
        <v>169</v>
      </c>
      <c r="G19" s="101"/>
      <c r="H19" s="101"/>
      <c r="I19" s="101"/>
      <c r="J19" s="114"/>
      <c r="L19" s="14"/>
    </row>
    <row r="20" spans="1:12" ht="16.5" customHeight="1" x14ac:dyDescent="0.25">
      <c r="A20" s="40"/>
      <c r="B20" s="100"/>
      <c r="C20" s="100">
        <v>1</v>
      </c>
      <c r="D20" s="100"/>
      <c r="E20" s="24" t="s">
        <v>98</v>
      </c>
      <c r="F20" s="106"/>
      <c r="G20" s="103"/>
      <c r="H20" s="101"/>
      <c r="I20" s="101"/>
      <c r="J20" s="114"/>
      <c r="L20" s="14"/>
    </row>
    <row r="21" spans="1:12" ht="16.5" customHeight="1" x14ac:dyDescent="0.25">
      <c r="A21" s="40"/>
      <c r="B21" s="100"/>
      <c r="C21" s="100"/>
      <c r="D21" s="100">
        <v>3</v>
      </c>
      <c r="E21" s="112"/>
      <c r="F21" s="106" t="s">
        <v>99</v>
      </c>
      <c r="G21" s="101">
        <v>5080</v>
      </c>
      <c r="H21" s="101"/>
      <c r="I21" s="101"/>
      <c r="J21" s="114"/>
      <c r="L21" s="14"/>
    </row>
    <row r="22" spans="1:12" ht="16.5" customHeight="1" x14ac:dyDescent="0.25">
      <c r="A22" s="40"/>
      <c r="B22" s="100"/>
      <c r="C22" s="100"/>
      <c r="D22" s="100"/>
      <c r="E22" s="112"/>
      <c r="F22" s="563" t="s">
        <v>63</v>
      </c>
      <c r="G22" s="103">
        <f t="shared" ref="G22" si="1">SUM(G21:G21)</f>
        <v>5080</v>
      </c>
      <c r="H22" s="103"/>
      <c r="I22" s="103"/>
      <c r="J22" s="236"/>
      <c r="L22" s="14"/>
    </row>
    <row r="23" spans="1:12" ht="16.5" customHeight="1" x14ac:dyDescent="0.25">
      <c r="A23" s="40"/>
      <c r="B23" s="100"/>
      <c r="C23" s="100"/>
      <c r="D23" s="100"/>
      <c r="E23" s="112"/>
      <c r="F23" s="563"/>
      <c r="G23" s="103"/>
      <c r="H23" s="101"/>
      <c r="I23" s="101"/>
      <c r="J23" s="114"/>
      <c r="L23" s="14"/>
    </row>
    <row r="24" spans="1:12" ht="16.5" customHeight="1" x14ac:dyDescent="0.25">
      <c r="A24" s="40"/>
      <c r="B24" s="100"/>
      <c r="C24" s="100">
        <v>2</v>
      </c>
      <c r="D24" s="100"/>
      <c r="E24" s="24" t="s">
        <v>298</v>
      </c>
      <c r="F24" s="563"/>
      <c r="G24" s="103"/>
      <c r="H24" s="101"/>
      <c r="I24" s="101"/>
      <c r="J24" s="114"/>
      <c r="L24" s="14"/>
    </row>
    <row r="25" spans="1:12" ht="16.5" customHeight="1" x14ac:dyDescent="0.25">
      <c r="A25" s="40"/>
      <c r="B25" s="100"/>
      <c r="C25" s="100"/>
      <c r="D25" s="100">
        <v>2</v>
      </c>
      <c r="E25" s="24"/>
      <c r="F25" s="322" t="s">
        <v>369</v>
      </c>
      <c r="G25" s="101">
        <f>4100+1063+1801</f>
        <v>6964</v>
      </c>
      <c r="H25" s="101"/>
      <c r="I25" s="101"/>
      <c r="J25" s="114"/>
      <c r="L25" s="14"/>
    </row>
    <row r="26" spans="1:12" ht="16.5" customHeight="1" x14ac:dyDescent="0.25">
      <c r="A26" s="40"/>
      <c r="B26" s="100"/>
      <c r="C26" s="100"/>
      <c r="D26" s="100">
        <v>10</v>
      </c>
      <c r="E26" s="24"/>
      <c r="F26" s="322" t="s">
        <v>606</v>
      </c>
      <c r="G26" s="101">
        <v>6669</v>
      </c>
      <c r="H26" s="101"/>
      <c r="I26" s="101"/>
      <c r="J26" s="114"/>
      <c r="L26" s="14"/>
    </row>
    <row r="27" spans="1:12" ht="16.5" customHeight="1" x14ac:dyDescent="0.25">
      <c r="A27" s="40"/>
      <c r="B27" s="100"/>
      <c r="C27" s="100"/>
      <c r="D27" s="100">
        <v>9</v>
      </c>
      <c r="E27" s="24"/>
      <c r="F27" s="322" t="s">
        <v>583</v>
      </c>
      <c r="G27" s="101">
        <v>3937</v>
      </c>
      <c r="H27" s="101"/>
      <c r="I27" s="101"/>
      <c r="J27" s="114"/>
      <c r="L27" s="14"/>
    </row>
    <row r="28" spans="1:12" ht="16.5" customHeight="1" x14ac:dyDescent="0.25">
      <c r="A28" s="40"/>
      <c r="B28" s="100"/>
      <c r="C28" s="100"/>
      <c r="D28" s="100">
        <v>3</v>
      </c>
      <c r="E28" s="24"/>
      <c r="F28" s="322" t="s">
        <v>582</v>
      </c>
      <c r="G28" s="101">
        <v>15200</v>
      </c>
      <c r="H28" s="101"/>
      <c r="I28" s="101"/>
      <c r="J28" s="114"/>
      <c r="L28" s="14"/>
    </row>
    <row r="29" spans="1:12" ht="16.5" customHeight="1" x14ac:dyDescent="0.25">
      <c r="A29" s="40"/>
      <c r="B29" s="100"/>
      <c r="C29" s="100"/>
      <c r="D29" s="100"/>
      <c r="E29" s="24"/>
      <c r="F29" s="563" t="s">
        <v>63</v>
      </c>
      <c r="G29" s="103">
        <f>SUM(G25:G28)</f>
        <v>32770</v>
      </c>
      <c r="H29" s="103"/>
      <c r="I29" s="103"/>
      <c r="J29" s="236"/>
      <c r="L29" s="14"/>
    </row>
    <row r="30" spans="1:12" ht="16.5" customHeight="1" x14ac:dyDescent="0.25">
      <c r="A30" s="40"/>
      <c r="B30" s="100"/>
      <c r="C30" s="100"/>
      <c r="D30" s="100"/>
      <c r="E30" s="24"/>
      <c r="F30" s="563"/>
      <c r="G30" s="103"/>
      <c r="H30" s="101"/>
      <c r="I30" s="101"/>
      <c r="J30" s="114"/>
      <c r="L30" s="14"/>
    </row>
    <row r="31" spans="1:12" ht="16.5" customHeight="1" x14ac:dyDescent="0.25">
      <c r="A31" s="40"/>
      <c r="B31" s="100"/>
      <c r="C31" s="100"/>
      <c r="D31" s="100"/>
      <c r="E31" s="24"/>
      <c r="F31" s="326" t="s">
        <v>102</v>
      </c>
      <c r="G31" s="103">
        <f>+G22+G29</f>
        <v>37850</v>
      </c>
      <c r="H31" s="103"/>
      <c r="I31" s="103"/>
      <c r="J31" s="236"/>
      <c r="L31" s="14"/>
    </row>
    <row r="32" spans="1:12" ht="16.5" customHeight="1" x14ac:dyDescent="0.25">
      <c r="A32" s="40"/>
      <c r="B32" s="100"/>
      <c r="C32" s="100"/>
      <c r="D32" s="100"/>
      <c r="E32" s="112"/>
      <c r="F32" s="563"/>
      <c r="G32" s="103"/>
      <c r="H32" s="101"/>
      <c r="I32" s="101"/>
      <c r="J32" s="114"/>
      <c r="L32" s="14"/>
    </row>
    <row r="33" spans="1:14" ht="16.5" customHeight="1" x14ac:dyDescent="0.25">
      <c r="A33" s="40"/>
      <c r="B33" s="106">
        <v>3</v>
      </c>
      <c r="C33" s="100"/>
      <c r="D33" s="100"/>
      <c r="E33" s="112"/>
      <c r="F33" s="324" t="s">
        <v>291</v>
      </c>
      <c r="G33" s="101"/>
      <c r="H33" s="101"/>
      <c r="I33" s="101"/>
      <c r="J33" s="114"/>
      <c r="L33" s="14"/>
      <c r="M33" s="12" t="s">
        <v>7</v>
      </c>
      <c r="N33" s="12" t="s">
        <v>602</v>
      </c>
    </row>
    <row r="34" spans="1:14" ht="16.5" customHeight="1" x14ac:dyDescent="0.25">
      <c r="A34" s="40"/>
      <c r="B34" s="106"/>
      <c r="C34" s="100">
        <v>1</v>
      </c>
      <c r="D34" s="100"/>
      <c r="E34" s="24" t="s">
        <v>98</v>
      </c>
      <c r="F34" s="106"/>
      <c r="G34" s="101"/>
      <c r="H34" s="101"/>
      <c r="I34" s="101"/>
      <c r="J34" s="114"/>
      <c r="L34" s="14"/>
      <c r="M34" s="12">
        <v>2</v>
      </c>
      <c r="N34" s="12" t="s">
        <v>603</v>
      </c>
    </row>
    <row r="35" spans="1:14" ht="16.5" customHeight="1" x14ac:dyDescent="0.25">
      <c r="A35" s="40"/>
      <c r="B35" s="106"/>
      <c r="C35" s="100"/>
      <c r="D35" s="100">
        <v>3</v>
      </c>
      <c r="E35" s="112"/>
      <c r="F35" s="106" t="s">
        <v>99</v>
      </c>
      <c r="G35" s="101">
        <f>4532-2000</f>
        <v>2532</v>
      </c>
      <c r="H35" s="101"/>
      <c r="I35" s="101"/>
      <c r="J35" s="114"/>
      <c r="L35" s="14"/>
    </row>
    <row r="36" spans="1:14" ht="16.5" customHeight="1" x14ac:dyDescent="0.25">
      <c r="A36" s="40"/>
      <c r="B36" s="106"/>
      <c r="C36" s="100"/>
      <c r="D36" s="100">
        <v>5</v>
      </c>
      <c r="E36" s="112"/>
      <c r="F36" s="106" t="s">
        <v>296</v>
      </c>
      <c r="G36" s="101">
        <v>2000</v>
      </c>
      <c r="H36" s="101"/>
      <c r="I36" s="101"/>
      <c r="J36" s="114"/>
      <c r="L36" s="14"/>
    </row>
    <row r="37" spans="1:14" ht="16.5" customHeight="1" x14ac:dyDescent="0.25">
      <c r="A37" s="40"/>
      <c r="B37" s="106"/>
      <c r="C37" s="100"/>
      <c r="D37" s="100">
        <v>9</v>
      </c>
      <c r="E37" s="112"/>
      <c r="F37" s="106" t="s">
        <v>431</v>
      </c>
      <c r="G37" s="101">
        <v>2000</v>
      </c>
      <c r="H37" s="101"/>
      <c r="I37" s="101"/>
      <c r="J37" s="114"/>
      <c r="L37" s="14"/>
    </row>
    <row r="38" spans="1:14" ht="16.5" customHeight="1" x14ac:dyDescent="0.25">
      <c r="A38" s="40"/>
      <c r="B38" s="106"/>
      <c r="C38" s="100"/>
      <c r="D38" s="100"/>
      <c r="E38" s="112"/>
      <c r="F38" s="563" t="s">
        <v>63</v>
      </c>
      <c r="G38" s="103">
        <f>SUM(G35:G37)</f>
        <v>6532</v>
      </c>
      <c r="H38" s="103"/>
      <c r="I38" s="103"/>
      <c r="J38" s="236"/>
      <c r="L38" s="14"/>
    </row>
    <row r="39" spans="1:14" ht="16.5" customHeight="1" x14ac:dyDescent="0.25">
      <c r="A39" s="40"/>
      <c r="B39" s="106"/>
      <c r="C39" s="100"/>
      <c r="D39" s="100"/>
      <c r="E39" s="112"/>
      <c r="F39" s="563"/>
      <c r="G39" s="103"/>
      <c r="H39" s="101"/>
      <c r="I39" s="101"/>
      <c r="J39" s="114"/>
      <c r="L39" s="14"/>
    </row>
    <row r="40" spans="1:14" ht="16.5" customHeight="1" x14ac:dyDescent="0.25">
      <c r="A40" s="40"/>
      <c r="B40" s="106"/>
      <c r="C40" s="100">
        <v>2</v>
      </c>
      <c r="D40" s="100"/>
      <c r="E40" s="24" t="s">
        <v>100</v>
      </c>
      <c r="F40" s="563"/>
      <c r="G40" s="103"/>
      <c r="H40" s="101"/>
      <c r="I40" s="101"/>
      <c r="J40" s="114"/>
      <c r="L40" s="14"/>
    </row>
    <row r="41" spans="1:14" ht="16.5" customHeight="1" x14ac:dyDescent="0.25">
      <c r="A41" s="40"/>
      <c r="B41" s="106"/>
      <c r="C41" s="100"/>
      <c r="D41" s="100"/>
      <c r="E41" s="112"/>
      <c r="F41" s="563"/>
      <c r="G41" s="103"/>
      <c r="H41" s="101"/>
      <c r="I41" s="101"/>
      <c r="J41" s="114"/>
      <c r="L41" s="14"/>
    </row>
    <row r="42" spans="1:14" ht="16.5" customHeight="1" x14ac:dyDescent="0.25">
      <c r="A42" s="40"/>
      <c r="B42" s="106"/>
      <c r="C42" s="100">
        <v>2</v>
      </c>
      <c r="D42" s="100"/>
      <c r="E42" s="24" t="s">
        <v>298</v>
      </c>
      <c r="F42" s="563"/>
      <c r="G42" s="103"/>
      <c r="H42" s="101"/>
      <c r="I42" s="101"/>
      <c r="J42" s="114"/>
      <c r="L42" s="14"/>
    </row>
    <row r="43" spans="1:14" ht="16.5" customHeight="1" x14ac:dyDescent="0.25">
      <c r="A43" s="40"/>
      <c r="B43" s="106"/>
      <c r="C43" s="100"/>
      <c r="D43" s="100"/>
      <c r="E43" s="112"/>
      <c r="F43" s="563"/>
      <c r="G43" s="103"/>
      <c r="H43" s="101"/>
      <c r="I43" s="101"/>
      <c r="J43" s="114"/>
      <c r="L43" s="14"/>
    </row>
    <row r="44" spans="1:14" ht="16.5" customHeight="1" x14ac:dyDescent="0.25">
      <c r="A44" s="40"/>
      <c r="B44" s="106"/>
      <c r="C44" s="100"/>
      <c r="D44" s="100"/>
      <c r="E44" s="112"/>
      <c r="F44" s="326" t="s">
        <v>102</v>
      </c>
      <c r="G44" s="103">
        <f>+G38</f>
        <v>6532</v>
      </c>
      <c r="H44" s="103"/>
      <c r="I44" s="103"/>
      <c r="J44" s="236"/>
      <c r="L44" s="14"/>
    </row>
    <row r="45" spans="1:14" ht="16.5" customHeight="1" x14ac:dyDescent="0.25">
      <c r="A45" s="40"/>
      <c r="B45" s="106"/>
      <c r="C45" s="100"/>
      <c r="D45" s="100"/>
      <c r="E45" s="112"/>
      <c r="F45" s="563"/>
      <c r="G45" s="103"/>
      <c r="H45" s="101"/>
      <c r="I45" s="101"/>
      <c r="J45" s="114"/>
      <c r="L45" s="14"/>
    </row>
    <row r="46" spans="1:14" ht="16.5" customHeight="1" x14ac:dyDescent="0.25">
      <c r="A46" s="40"/>
      <c r="B46" s="106">
        <v>4</v>
      </c>
      <c r="C46" s="100"/>
      <c r="D46" s="100"/>
      <c r="E46" s="112"/>
      <c r="F46" s="324" t="s">
        <v>426</v>
      </c>
      <c r="G46" s="103"/>
      <c r="H46" s="101"/>
      <c r="I46" s="101"/>
      <c r="J46" s="114"/>
      <c r="L46" s="14"/>
    </row>
    <row r="47" spans="1:14" ht="16.5" customHeight="1" x14ac:dyDescent="0.25">
      <c r="A47" s="40"/>
      <c r="B47" s="106"/>
      <c r="C47" s="100">
        <v>1</v>
      </c>
      <c r="D47" s="100"/>
      <c r="E47" s="24" t="s">
        <v>98</v>
      </c>
      <c r="F47" s="106"/>
      <c r="G47" s="103"/>
      <c r="H47" s="101"/>
      <c r="I47" s="101"/>
      <c r="J47" s="114"/>
      <c r="L47" s="14"/>
    </row>
    <row r="48" spans="1:14" ht="16.5" customHeight="1" x14ac:dyDescent="0.25">
      <c r="A48" s="40"/>
      <c r="B48" s="106"/>
      <c r="C48" s="100"/>
      <c r="D48" s="100">
        <v>3</v>
      </c>
      <c r="E48" s="112"/>
      <c r="F48" s="106" t="s">
        <v>99</v>
      </c>
      <c r="G48" s="101">
        <v>8334</v>
      </c>
      <c r="H48" s="101"/>
      <c r="I48" s="101"/>
      <c r="J48" s="114"/>
      <c r="L48" s="14"/>
    </row>
    <row r="49" spans="1:12" ht="16.5" customHeight="1" x14ac:dyDescent="0.25">
      <c r="A49" s="40"/>
      <c r="B49" s="106"/>
      <c r="C49" s="100"/>
      <c r="D49" s="100">
        <v>5</v>
      </c>
      <c r="E49" s="112"/>
      <c r="F49" s="106" t="s">
        <v>296</v>
      </c>
      <c r="G49" s="101">
        <v>650</v>
      </c>
      <c r="H49" s="101"/>
      <c r="I49" s="101"/>
      <c r="J49" s="114"/>
      <c r="L49" s="14"/>
    </row>
    <row r="50" spans="1:12" ht="16.5" customHeight="1" x14ac:dyDescent="0.25">
      <c r="A50" s="40"/>
      <c r="B50" s="106"/>
      <c r="C50" s="100"/>
      <c r="D50" s="100"/>
      <c r="E50" s="112"/>
      <c r="F50" s="324" t="s">
        <v>63</v>
      </c>
      <c r="G50" s="103">
        <f>SUM(G48:G49)</f>
        <v>8984</v>
      </c>
      <c r="H50" s="103"/>
      <c r="I50" s="103"/>
      <c r="J50" s="236"/>
      <c r="L50" s="14"/>
    </row>
    <row r="51" spans="1:12" ht="16.5" customHeight="1" x14ac:dyDescent="0.25">
      <c r="A51" s="40"/>
      <c r="B51" s="106"/>
      <c r="C51" s="100"/>
      <c r="D51" s="100"/>
      <c r="E51" s="112"/>
      <c r="F51" s="324"/>
      <c r="G51" s="103"/>
      <c r="H51" s="101"/>
      <c r="I51" s="101"/>
      <c r="J51" s="114"/>
      <c r="L51" s="14"/>
    </row>
    <row r="52" spans="1:12" ht="16.5" customHeight="1" x14ac:dyDescent="0.25">
      <c r="A52" s="40"/>
      <c r="B52" s="106"/>
      <c r="C52" s="100">
        <v>2</v>
      </c>
      <c r="D52" s="100"/>
      <c r="E52" s="24" t="s">
        <v>100</v>
      </c>
      <c r="F52" s="563"/>
      <c r="G52" s="103"/>
      <c r="H52" s="101"/>
      <c r="I52" s="101"/>
      <c r="J52" s="114"/>
      <c r="L52" s="14"/>
    </row>
    <row r="53" spans="1:12" ht="16.5" customHeight="1" x14ac:dyDescent="0.25">
      <c r="A53" s="40"/>
      <c r="B53" s="106"/>
      <c r="C53" s="100"/>
      <c r="D53" s="100"/>
      <c r="E53" s="112"/>
      <c r="F53" s="563"/>
      <c r="G53" s="103"/>
      <c r="H53" s="101"/>
      <c r="I53" s="101"/>
      <c r="J53" s="114"/>
      <c r="L53" s="14"/>
    </row>
    <row r="54" spans="1:12" ht="16.5" customHeight="1" x14ac:dyDescent="0.25">
      <c r="A54" s="40"/>
      <c r="B54" s="106"/>
      <c r="C54" s="100">
        <v>2</v>
      </c>
      <c r="D54" s="100"/>
      <c r="E54" s="24" t="s">
        <v>298</v>
      </c>
      <c r="F54" s="563"/>
      <c r="G54" s="103"/>
      <c r="H54" s="101"/>
      <c r="I54" s="101"/>
      <c r="J54" s="114"/>
      <c r="L54" s="14"/>
    </row>
    <row r="55" spans="1:12" ht="16.5" customHeight="1" x14ac:dyDescent="0.25">
      <c r="A55" s="40"/>
      <c r="B55" s="106"/>
      <c r="C55" s="100"/>
      <c r="D55" s="100">
        <v>8</v>
      </c>
      <c r="E55" s="112"/>
      <c r="F55" s="106" t="s">
        <v>429</v>
      </c>
      <c r="G55" s="101">
        <v>1233</v>
      </c>
      <c r="H55" s="101"/>
      <c r="I55" s="101"/>
      <c r="J55" s="114"/>
      <c r="L55" s="14"/>
    </row>
    <row r="56" spans="1:12" ht="16.5" customHeight="1" x14ac:dyDescent="0.25">
      <c r="A56" s="40"/>
      <c r="B56" s="106"/>
      <c r="C56" s="100"/>
      <c r="D56" s="100">
        <v>2</v>
      </c>
      <c r="E56" s="112"/>
      <c r="F56" s="322" t="s">
        <v>369</v>
      </c>
      <c r="G56" s="101">
        <v>333</v>
      </c>
      <c r="H56" s="101"/>
      <c r="I56" s="101"/>
      <c r="J56" s="114"/>
      <c r="L56" s="14"/>
    </row>
    <row r="57" spans="1:12" ht="16.5" customHeight="1" x14ac:dyDescent="0.25">
      <c r="A57" s="40"/>
      <c r="B57" s="106"/>
      <c r="C57" s="100"/>
      <c r="D57" s="100"/>
      <c r="E57" s="112"/>
      <c r="F57" s="563" t="s">
        <v>63</v>
      </c>
      <c r="G57" s="103">
        <f t="shared" ref="G57" si="2">SUM(G55:G56)</f>
        <v>1566</v>
      </c>
      <c r="H57" s="103"/>
      <c r="I57" s="103"/>
      <c r="J57" s="236"/>
      <c r="L57" s="14"/>
    </row>
    <row r="58" spans="1:12" ht="16.5" customHeight="1" x14ac:dyDescent="0.25">
      <c r="A58" s="40"/>
      <c r="B58" s="106"/>
      <c r="C58" s="100"/>
      <c r="D58" s="100"/>
      <c r="E58" s="112"/>
      <c r="F58" s="122"/>
      <c r="G58" s="101"/>
      <c r="H58" s="101"/>
      <c r="I58" s="101"/>
      <c r="J58" s="114"/>
      <c r="L58" s="14"/>
    </row>
    <row r="59" spans="1:12" ht="16.5" customHeight="1" x14ac:dyDescent="0.25">
      <c r="A59" s="40"/>
      <c r="B59" s="106"/>
      <c r="C59" s="100"/>
      <c r="D59" s="100"/>
      <c r="E59" s="112"/>
      <c r="F59" s="324" t="s">
        <v>102</v>
      </c>
      <c r="G59" s="103">
        <f>+G50+G57</f>
        <v>10550</v>
      </c>
      <c r="H59" s="103"/>
      <c r="I59" s="103"/>
      <c r="J59" s="236"/>
      <c r="L59" s="14"/>
    </row>
    <row r="60" spans="1:12" ht="16.5" customHeight="1" x14ac:dyDescent="0.25">
      <c r="A60" s="40"/>
      <c r="B60" s="106"/>
      <c r="C60" s="100"/>
      <c r="D60" s="100"/>
      <c r="E60" s="112"/>
      <c r="F60" s="324"/>
      <c r="G60" s="103"/>
      <c r="H60" s="101"/>
      <c r="I60" s="101"/>
      <c r="J60" s="114"/>
      <c r="L60" s="14"/>
    </row>
    <row r="61" spans="1:12" ht="16.5" customHeight="1" x14ac:dyDescent="0.25">
      <c r="A61" s="40"/>
      <c r="B61" s="106">
        <v>5</v>
      </c>
      <c r="C61" s="100"/>
      <c r="D61" s="100"/>
      <c r="E61" s="112"/>
      <c r="F61" s="324" t="s">
        <v>421</v>
      </c>
      <c r="G61" s="103"/>
      <c r="H61" s="101"/>
      <c r="I61" s="101"/>
      <c r="J61" s="114"/>
      <c r="L61" s="14"/>
    </row>
    <row r="62" spans="1:12" ht="16.5" customHeight="1" x14ac:dyDescent="0.25">
      <c r="A62" s="40"/>
      <c r="B62" s="106"/>
      <c r="C62" s="100">
        <v>1</v>
      </c>
      <c r="D62" s="100"/>
      <c r="E62" s="24" t="s">
        <v>98</v>
      </c>
      <c r="F62" s="106"/>
      <c r="G62" s="103"/>
      <c r="H62" s="101"/>
      <c r="I62" s="101"/>
      <c r="J62" s="114"/>
      <c r="L62" s="14"/>
    </row>
    <row r="63" spans="1:12" ht="16.5" customHeight="1" x14ac:dyDescent="0.25">
      <c r="A63" s="40"/>
      <c r="B63" s="106"/>
      <c r="C63" s="100"/>
      <c r="D63" s="100">
        <v>3</v>
      </c>
      <c r="E63" s="112"/>
      <c r="F63" s="106" t="s">
        <v>99</v>
      </c>
      <c r="G63" s="101">
        <v>76</v>
      </c>
      <c r="H63" s="101"/>
      <c r="I63" s="101"/>
      <c r="J63" s="114"/>
      <c r="L63" s="14"/>
    </row>
    <row r="64" spans="1:12" ht="16.5" customHeight="1" x14ac:dyDescent="0.25">
      <c r="A64" s="40"/>
      <c r="B64" s="106"/>
      <c r="C64" s="100"/>
      <c r="D64" s="100"/>
      <c r="E64" s="112"/>
      <c r="F64" s="563" t="s">
        <v>63</v>
      </c>
      <c r="G64" s="103">
        <f t="shared" ref="G64" si="3">SUM(G63)</f>
        <v>76</v>
      </c>
      <c r="H64" s="103"/>
      <c r="I64" s="103"/>
      <c r="J64" s="236"/>
      <c r="L64" s="14"/>
    </row>
    <row r="65" spans="1:12" ht="16.5" customHeight="1" x14ac:dyDescent="0.25">
      <c r="A65" s="40"/>
      <c r="B65" s="106"/>
      <c r="C65" s="100"/>
      <c r="D65" s="100"/>
      <c r="E65" s="112"/>
      <c r="F65" s="563"/>
      <c r="G65" s="103"/>
      <c r="H65" s="101"/>
      <c r="I65" s="101"/>
      <c r="J65" s="114"/>
      <c r="L65" s="14"/>
    </row>
    <row r="66" spans="1:12" ht="16.5" customHeight="1" x14ac:dyDescent="0.25">
      <c r="A66" s="40"/>
      <c r="B66" s="106"/>
      <c r="C66" s="100">
        <v>2</v>
      </c>
      <c r="D66" s="100"/>
      <c r="E66" s="24" t="s">
        <v>100</v>
      </c>
      <c r="F66" s="563"/>
      <c r="G66" s="103"/>
      <c r="H66" s="101"/>
      <c r="I66" s="101"/>
      <c r="J66" s="114"/>
      <c r="L66" s="14"/>
    </row>
    <row r="67" spans="1:12" ht="16.5" customHeight="1" x14ac:dyDescent="0.25">
      <c r="A67" s="40"/>
      <c r="B67" s="106"/>
      <c r="C67" s="100"/>
      <c r="D67" s="100"/>
      <c r="E67" s="112"/>
      <c r="F67" s="563"/>
      <c r="G67" s="103"/>
      <c r="H67" s="101"/>
      <c r="I67" s="101"/>
      <c r="J67" s="114"/>
      <c r="L67" s="14"/>
    </row>
    <row r="68" spans="1:12" ht="16.5" customHeight="1" x14ac:dyDescent="0.25">
      <c r="A68" s="40"/>
      <c r="B68" s="106">
        <v>6</v>
      </c>
      <c r="C68" s="100"/>
      <c r="D68" s="100"/>
      <c r="E68" s="112"/>
      <c r="F68" s="324" t="s">
        <v>427</v>
      </c>
      <c r="G68" s="42"/>
      <c r="H68" s="101"/>
      <c r="I68" s="101"/>
      <c r="J68" s="114"/>
      <c r="L68" s="14"/>
    </row>
    <row r="69" spans="1:12" ht="16.5" customHeight="1" x14ac:dyDescent="0.25">
      <c r="A69" s="40"/>
      <c r="B69" s="106"/>
      <c r="C69" s="100">
        <v>1</v>
      </c>
      <c r="D69" s="100"/>
      <c r="E69" s="24" t="s">
        <v>98</v>
      </c>
      <c r="F69" s="106"/>
      <c r="G69" s="42"/>
      <c r="H69" s="101"/>
      <c r="I69" s="101"/>
      <c r="J69" s="114"/>
      <c r="L69" s="14"/>
    </row>
    <row r="70" spans="1:12" ht="16.5" customHeight="1" x14ac:dyDescent="0.25">
      <c r="A70" s="40"/>
      <c r="B70" s="106"/>
      <c r="C70" s="100"/>
      <c r="D70" s="100">
        <v>3</v>
      </c>
      <c r="E70" s="112"/>
      <c r="F70" s="106" t="s">
        <v>99</v>
      </c>
      <c r="G70" s="42">
        <v>191</v>
      </c>
      <c r="H70" s="101"/>
      <c r="I70" s="101"/>
      <c r="J70" s="114"/>
      <c r="L70" s="14"/>
    </row>
    <row r="71" spans="1:12" ht="16.5" customHeight="1" x14ac:dyDescent="0.25">
      <c r="A71" s="40"/>
      <c r="B71" s="106"/>
      <c r="C71" s="100"/>
      <c r="D71" s="100"/>
      <c r="E71" s="112"/>
      <c r="F71" s="563" t="s">
        <v>63</v>
      </c>
      <c r="G71" s="102">
        <f t="shared" ref="G71" si="4">SUM(G70)</f>
        <v>191</v>
      </c>
      <c r="H71" s="103"/>
      <c r="I71" s="103"/>
      <c r="J71" s="236"/>
      <c r="L71" s="14"/>
    </row>
    <row r="72" spans="1:12" ht="16.5" customHeight="1" x14ac:dyDescent="0.25">
      <c r="A72" s="40"/>
      <c r="B72" s="106"/>
      <c r="C72" s="100"/>
      <c r="D72" s="100"/>
      <c r="E72" s="112"/>
      <c r="F72" s="563"/>
      <c r="G72" s="42"/>
      <c r="H72" s="101"/>
      <c r="I72" s="101"/>
      <c r="J72" s="114"/>
      <c r="L72" s="14"/>
    </row>
    <row r="73" spans="1:12" ht="16.5" customHeight="1" x14ac:dyDescent="0.25">
      <c r="A73" s="40"/>
      <c r="B73" s="106"/>
      <c r="C73" s="100">
        <v>2</v>
      </c>
      <c r="D73" s="100"/>
      <c r="E73" s="112"/>
      <c r="F73" s="563" t="s">
        <v>100</v>
      </c>
      <c r="G73" s="42"/>
      <c r="H73" s="101"/>
      <c r="I73" s="101"/>
      <c r="J73" s="114"/>
      <c r="L73" s="14"/>
    </row>
    <row r="74" spans="1:12" ht="16.5" customHeight="1" x14ac:dyDescent="0.25">
      <c r="A74" s="40"/>
      <c r="B74" s="106"/>
      <c r="C74" s="100"/>
      <c r="D74" s="100"/>
      <c r="E74" s="112"/>
      <c r="F74" s="106"/>
      <c r="G74" s="42"/>
      <c r="H74" s="101"/>
      <c r="I74" s="101"/>
      <c r="J74" s="114"/>
      <c r="L74" s="14"/>
    </row>
    <row r="75" spans="1:12" ht="16.5" customHeight="1" x14ac:dyDescent="0.25">
      <c r="A75" s="40"/>
      <c r="B75" s="106">
        <v>7</v>
      </c>
      <c r="C75" s="100"/>
      <c r="D75" s="100"/>
      <c r="E75" s="112"/>
      <c r="F75" s="324" t="s">
        <v>292</v>
      </c>
      <c r="G75" s="42"/>
      <c r="H75" s="101"/>
      <c r="I75" s="101"/>
      <c r="J75" s="114"/>
      <c r="L75" s="14"/>
    </row>
    <row r="76" spans="1:12" ht="16.5" customHeight="1" x14ac:dyDescent="0.25">
      <c r="A76" s="40"/>
      <c r="B76" s="106"/>
      <c r="C76" s="100">
        <v>1</v>
      </c>
      <c r="D76" s="100"/>
      <c r="E76" s="562" t="s">
        <v>295</v>
      </c>
      <c r="F76" s="106"/>
      <c r="G76" s="42"/>
      <c r="H76" s="101"/>
      <c r="I76" s="101"/>
      <c r="J76" s="114"/>
      <c r="L76" s="14"/>
    </row>
    <row r="77" spans="1:12" ht="16.5" customHeight="1" x14ac:dyDescent="0.25">
      <c r="A77" s="40"/>
      <c r="B77" s="106"/>
      <c r="C77" s="100"/>
      <c r="D77" s="100">
        <v>3</v>
      </c>
      <c r="E77" s="112"/>
      <c r="F77" s="322" t="s">
        <v>250</v>
      </c>
      <c r="G77" s="42">
        <v>762</v>
      </c>
      <c r="H77" s="101"/>
      <c r="I77" s="101"/>
      <c r="J77" s="114"/>
      <c r="L77" s="14"/>
    </row>
    <row r="78" spans="1:12" ht="16.5" customHeight="1" x14ac:dyDescent="0.25">
      <c r="A78" s="40"/>
      <c r="B78" s="106"/>
      <c r="C78" s="100"/>
      <c r="D78" s="100"/>
      <c r="E78" s="112"/>
      <c r="F78" s="563" t="s">
        <v>63</v>
      </c>
      <c r="G78" s="102">
        <f t="shared" ref="G78" si="5">SUM(G77:G77)</f>
        <v>762</v>
      </c>
      <c r="H78" s="103"/>
      <c r="I78" s="103"/>
      <c r="J78" s="236"/>
      <c r="L78" s="14"/>
    </row>
    <row r="79" spans="1:12" ht="16.5" customHeight="1" x14ac:dyDescent="0.25">
      <c r="A79" s="40"/>
      <c r="B79" s="106"/>
      <c r="C79" s="100"/>
      <c r="D79" s="100"/>
      <c r="E79" s="112"/>
      <c r="F79" s="590"/>
      <c r="G79" s="102"/>
      <c r="H79" s="103"/>
      <c r="I79" s="103"/>
      <c r="J79" s="236"/>
      <c r="L79" s="14"/>
    </row>
    <row r="80" spans="1:12" ht="16.5" customHeight="1" x14ac:dyDescent="0.25">
      <c r="A80" s="40"/>
      <c r="B80" s="106"/>
      <c r="C80" s="100">
        <v>2</v>
      </c>
      <c r="D80" s="17"/>
      <c r="E80" s="24" t="s">
        <v>298</v>
      </c>
      <c r="F80" s="590"/>
      <c r="G80" s="102"/>
      <c r="H80" s="103"/>
      <c r="I80" s="103"/>
      <c r="J80" s="236"/>
      <c r="L80" s="14"/>
    </row>
    <row r="81" spans="1:12" ht="16.5" customHeight="1" x14ac:dyDescent="0.25">
      <c r="A81" s="40"/>
      <c r="B81" s="106"/>
      <c r="C81" s="100"/>
      <c r="D81" s="100">
        <v>11</v>
      </c>
      <c r="E81" s="112"/>
      <c r="F81" s="322" t="s">
        <v>605</v>
      </c>
      <c r="G81" s="42">
        <v>4105</v>
      </c>
      <c r="H81" s="103"/>
      <c r="I81" s="103"/>
      <c r="J81" s="236"/>
      <c r="L81" s="14"/>
    </row>
    <row r="82" spans="1:12" ht="16.5" customHeight="1" x14ac:dyDescent="0.25">
      <c r="A82" s="40"/>
      <c r="B82" s="106"/>
      <c r="C82" s="100"/>
      <c r="D82" s="100">
        <v>2</v>
      </c>
      <c r="E82" s="112"/>
      <c r="F82" s="322" t="s">
        <v>369</v>
      </c>
      <c r="G82" s="42">
        <v>1108</v>
      </c>
      <c r="H82" s="103"/>
      <c r="I82" s="103"/>
      <c r="J82" s="236"/>
      <c r="L82" s="14"/>
    </row>
    <row r="83" spans="1:12" ht="16.5" customHeight="1" x14ac:dyDescent="0.25">
      <c r="A83" s="40"/>
      <c r="B83" s="106"/>
      <c r="C83" s="100"/>
      <c r="D83" s="100"/>
      <c r="E83" s="112"/>
      <c r="F83" s="590" t="s">
        <v>63</v>
      </c>
      <c r="G83" s="102">
        <f>SUM(G81:G82)</f>
        <v>5213</v>
      </c>
      <c r="H83" s="103"/>
      <c r="I83" s="103"/>
      <c r="J83" s="236"/>
      <c r="L83" s="14"/>
    </row>
    <row r="84" spans="1:12" ht="16.5" customHeight="1" x14ac:dyDescent="0.25">
      <c r="A84" s="40"/>
      <c r="B84" s="106"/>
      <c r="C84" s="100"/>
      <c r="D84" s="100"/>
      <c r="E84" s="112"/>
      <c r="F84" s="122"/>
      <c r="G84" s="102"/>
      <c r="H84" s="103"/>
      <c r="I84" s="103"/>
      <c r="J84" s="236"/>
      <c r="L84" s="14"/>
    </row>
    <row r="85" spans="1:12" ht="16.5" customHeight="1" x14ac:dyDescent="0.25">
      <c r="A85" s="40"/>
      <c r="B85" s="106"/>
      <c r="C85" s="100"/>
      <c r="D85" s="100"/>
      <c r="E85" s="112"/>
      <c r="F85" s="324" t="s">
        <v>102</v>
      </c>
      <c r="G85" s="102">
        <f>+G78+G83</f>
        <v>5975</v>
      </c>
      <c r="H85" s="103"/>
      <c r="I85" s="103"/>
      <c r="J85" s="236"/>
      <c r="L85" s="14"/>
    </row>
    <row r="86" spans="1:12" ht="16.5" customHeight="1" x14ac:dyDescent="0.25">
      <c r="A86" s="40"/>
      <c r="B86" s="106"/>
      <c r="C86" s="100"/>
      <c r="D86" s="100"/>
      <c r="E86" s="112"/>
      <c r="F86" s="563"/>
      <c r="G86" s="102"/>
      <c r="H86" s="101"/>
      <c r="I86" s="101"/>
      <c r="J86" s="114"/>
      <c r="L86" s="14"/>
    </row>
    <row r="87" spans="1:12" ht="16.5" customHeight="1" x14ac:dyDescent="0.25">
      <c r="A87" s="40"/>
      <c r="B87" s="106">
        <v>8</v>
      </c>
      <c r="C87" s="100"/>
      <c r="D87" s="100"/>
      <c r="E87" s="112"/>
      <c r="F87" s="326" t="s">
        <v>171</v>
      </c>
      <c r="G87" s="42"/>
      <c r="H87" s="101"/>
      <c r="I87" s="101"/>
      <c r="J87" s="114"/>
      <c r="L87" s="14"/>
    </row>
    <row r="88" spans="1:12" ht="16.5" customHeight="1" x14ac:dyDescent="0.25">
      <c r="A88" s="40"/>
      <c r="B88" s="106"/>
      <c r="C88" s="100">
        <v>1</v>
      </c>
      <c r="D88" s="100"/>
      <c r="E88" s="562" t="s">
        <v>295</v>
      </c>
      <c r="F88" s="106"/>
      <c r="G88" s="42"/>
      <c r="H88" s="101"/>
      <c r="I88" s="101"/>
      <c r="J88" s="114"/>
      <c r="L88" s="14"/>
    </row>
    <row r="89" spans="1:12" ht="16.5" customHeight="1" x14ac:dyDescent="0.25">
      <c r="A89" s="40"/>
      <c r="B89" s="106"/>
      <c r="C89" s="100"/>
      <c r="D89" s="100">
        <v>3</v>
      </c>
      <c r="E89" s="112"/>
      <c r="F89" s="322" t="s">
        <v>250</v>
      </c>
      <c r="G89" s="42">
        <v>5080</v>
      </c>
      <c r="H89" s="101"/>
      <c r="I89" s="101"/>
      <c r="J89" s="114"/>
      <c r="L89" s="14"/>
    </row>
    <row r="90" spans="1:12" ht="16.5" customHeight="1" x14ac:dyDescent="0.25">
      <c r="A90" s="40"/>
      <c r="B90" s="106"/>
      <c r="C90" s="100"/>
      <c r="D90" s="100"/>
      <c r="E90" s="112"/>
      <c r="F90" s="563" t="s">
        <v>63</v>
      </c>
      <c r="G90" s="102">
        <f t="shared" ref="G90" si="6">SUM(G89:G89)</f>
        <v>5080</v>
      </c>
      <c r="H90" s="103"/>
      <c r="I90" s="103"/>
      <c r="J90" s="236"/>
      <c r="L90" s="14"/>
    </row>
    <row r="91" spans="1:12" ht="16.5" customHeight="1" x14ac:dyDescent="0.25">
      <c r="A91" s="40"/>
      <c r="B91" s="106"/>
      <c r="C91" s="100"/>
      <c r="D91" s="100"/>
      <c r="E91" s="112"/>
      <c r="F91" s="324"/>
      <c r="G91" s="103"/>
      <c r="H91" s="101"/>
      <c r="I91" s="101"/>
      <c r="J91" s="114"/>
      <c r="L91" s="14"/>
    </row>
    <row r="92" spans="1:12" ht="16.5" customHeight="1" x14ac:dyDescent="0.25">
      <c r="A92" s="40"/>
      <c r="B92" s="106">
        <v>9</v>
      </c>
      <c r="C92" s="100"/>
      <c r="D92" s="100"/>
      <c r="E92" s="112"/>
      <c r="F92" s="324" t="s">
        <v>370</v>
      </c>
      <c r="G92" s="103"/>
      <c r="H92" s="101"/>
      <c r="I92" s="101"/>
      <c r="J92" s="114"/>
      <c r="L92" s="14"/>
    </row>
    <row r="93" spans="1:12" ht="16.5" customHeight="1" x14ac:dyDescent="0.25">
      <c r="A93" s="40"/>
      <c r="B93" s="106"/>
      <c r="C93" s="100"/>
      <c r="D93" s="100"/>
      <c r="E93" s="112"/>
      <c r="F93" s="325"/>
      <c r="G93" s="103"/>
      <c r="H93" s="101"/>
      <c r="I93" s="101"/>
      <c r="J93" s="114"/>
      <c r="L93" s="14"/>
    </row>
    <row r="94" spans="1:12" ht="16.5" customHeight="1" x14ac:dyDescent="0.25">
      <c r="A94" s="40"/>
      <c r="B94" s="106">
        <v>10</v>
      </c>
      <c r="C94" s="100"/>
      <c r="D94" s="100"/>
      <c r="E94" s="112"/>
      <c r="F94" s="324" t="s">
        <v>371</v>
      </c>
      <c r="G94" s="103"/>
      <c r="H94" s="101"/>
      <c r="I94" s="101"/>
      <c r="J94" s="114"/>
      <c r="L94" s="14"/>
    </row>
    <row r="95" spans="1:12" ht="16.5" customHeight="1" x14ac:dyDescent="0.25">
      <c r="A95" s="40"/>
      <c r="B95" s="106"/>
      <c r="C95" s="100"/>
      <c r="D95" s="100"/>
      <c r="E95" s="112"/>
      <c r="F95" s="324"/>
      <c r="G95" s="103"/>
      <c r="H95" s="101"/>
      <c r="I95" s="101"/>
      <c r="J95" s="114"/>
      <c r="L95" s="14"/>
    </row>
    <row r="96" spans="1:12" ht="16.5" customHeight="1" x14ac:dyDescent="0.25">
      <c r="A96" s="40"/>
      <c r="B96" s="106">
        <v>11</v>
      </c>
      <c r="C96" s="100"/>
      <c r="D96" s="100"/>
      <c r="E96" s="112"/>
      <c r="F96" s="324" t="s">
        <v>372</v>
      </c>
      <c r="G96" s="103"/>
      <c r="H96" s="101"/>
      <c r="I96" s="101"/>
      <c r="J96" s="114"/>
      <c r="L96" s="14"/>
    </row>
    <row r="97" spans="1:12" ht="16.5" customHeight="1" x14ac:dyDescent="0.25">
      <c r="A97" s="40"/>
      <c r="B97" s="106"/>
      <c r="C97" s="100">
        <v>1</v>
      </c>
      <c r="D97" s="100"/>
      <c r="E97" s="24" t="s">
        <v>103</v>
      </c>
      <c r="F97" s="106"/>
      <c r="G97" s="103"/>
      <c r="H97" s="101"/>
      <c r="I97" s="101"/>
      <c r="J97" s="114"/>
      <c r="L97" s="14"/>
    </row>
    <row r="98" spans="1:12" ht="16.5" customHeight="1" x14ac:dyDescent="0.25">
      <c r="A98" s="40"/>
      <c r="B98" s="106"/>
      <c r="C98" s="100"/>
      <c r="D98" s="100">
        <v>3</v>
      </c>
      <c r="E98" s="24"/>
      <c r="F98" s="106" t="s">
        <v>250</v>
      </c>
      <c r="G98" s="101">
        <v>0</v>
      </c>
      <c r="H98" s="101"/>
      <c r="I98" s="101"/>
      <c r="J98" s="114"/>
      <c r="L98" s="14"/>
    </row>
    <row r="99" spans="1:12" ht="16.5" customHeight="1" x14ac:dyDescent="0.25">
      <c r="A99" s="40"/>
      <c r="B99" s="106"/>
      <c r="C99" s="100"/>
      <c r="D99" s="100">
        <v>4</v>
      </c>
      <c r="E99" s="112"/>
      <c r="F99" s="106" t="s">
        <v>472</v>
      </c>
      <c r="G99" s="101">
        <v>1800</v>
      </c>
      <c r="H99" s="101"/>
      <c r="I99" s="101"/>
      <c r="J99" s="114"/>
      <c r="L99" s="14"/>
    </row>
    <row r="100" spans="1:12" ht="16.5" customHeight="1" x14ac:dyDescent="0.25">
      <c r="A100" s="40"/>
      <c r="B100" s="106"/>
      <c r="C100" s="100"/>
      <c r="D100" s="100">
        <v>4</v>
      </c>
      <c r="E100" s="112"/>
      <c r="F100" s="106" t="s">
        <v>374</v>
      </c>
      <c r="G100" s="101">
        <v>200</v>
      </c>
      <c r="H100" s="101"/>
      <c r="I100" s="101"/>
      <c r="J100" s="114"/>
      <c r="L100" s="14"/>
    </row>
    <row r="101" spans="1:12" ht="16.5" customHeight="1" x14ac:dyDescent="0.25">
      <c r="A101" s="40"/>
      <c r="B101" s="106"/>
      <c r="C101" s="100"/>
      <c r="D101" s="100">
        <v>4</v>
      </c>
      <c r="E101" s="112"/>
      <c r="F101" s="106" t="s">
        <v>543</v>
      </c>
      <c r="G101" s="101">
        <v>160</v>
      </c>
      <c r="H101" s="101"/>
      <c r="I101" s="101"/>
      <c r="J101" s="114"/>
      <c r="L101" s="14"/>
    </row>
    <row r="102" spans="1:12" ht="16.5" customHeight="1" x14ac:dyDescent="0.25">
      <c r="A102" s="40"/>
      <c r="B102" s="106"/>
      <c r="C102" s="100"/>
      <c r="D102" s="100">
        <v>4</v>
      </c>
      <c r="E102" s="112"/>
      <c r="F102" s="106" t="s">
        <v>392</v>
      </c>
      <c r="G102" s="101">
        <v>500</v>
      </c>
      <c r="H102" s="101"/>
      <c r="I102" s="101"/>
      <c r="J102" s="114"/>
      <c r="L102" s="14"/>
    </row>
    <row r="103" spans="1:12" ht="16.5" customHeight="1" x14ac:dyDescent="0.25">
      <c r="A103" s="40"/>
      <c r="B103" s="106"/>
      <c r="C103" s="100"/>
      <c r="D103" s="100">
        <v>4</v>
      </c>
      <c r="E103" s="112"/>
      <c r="F103" s="106" t="s">
        <v>444</v>
      </c>
      <c r="G103" s="101">
        <v>2700</v>
      </c>
      <c r="H103" s="101"/>
      <c r="I103" s="101"/>
      <c r="J103" s="114"/>
      <c r="L103" s="14"/>
    </row>
    <row r="104" spans="1:12" ht="16.5" customHeight="1" x14ac:dyDescent="0.25">
      <c r="A104" s="40"/>
      <c r="B104" s="106"/>
      <c r="C104" s="100"/>
      <c r="D104" s="100">
        <v>4</v>
      </c>
      <c r="E104" s="112"/>
      <c r="F104" s="106" t="s">
        <v>432</v>
      </c>
      <c r="G104" s="101">
        <v>1200</v>
      </c>
      <c r="H104" s="101"/>
      <c r="I104" s="101"/>
      <c r="J104" s="114"/>
      <c r="L104" s="14"/>
    </row>
    <row r="105" spans="1:12" ht="16.5" customHeight="1" x14ac:dyDescent="0.25">
      <c r="A105" s="40"/>
      <c r="B105" s="106"/>
      <c r="C105" s="100"/>
      <c r="D105" s="100">
        <v>4</v>
      </c>
      <c r="E105" s="112"/>
      <c r="F105" s="106" t="s">
        <v>433</v>
      </c>
      <c r="G105" s="101">
        <v>400</v>
      </c>
      <c r="H105" s="101"/>
      <c r="I105" s="101"/>
      <c r="J105" s="114"/>
      <c r="L105" s="14"/>
    </row>
    <row r="106" spans="1:12" ht="16.5" customHeight="1" x14ac:dyDescent="0.25">
      <c r="A106" s="40"/>
      <c r="B106" s="106"/>
      <c r="C106" s="100"/>
      <c r="D106" s="100">
        <v>4</v>
      </c>
      <c r="E106" s="112"/>
      <c r="F106" s="106" t="s">
        <v>434</v>
      </c>
      <c r="G106" s="101">
        <v>300</v>
      </c>
      <c r="H106" s="101"/>
      <c r="I106" s="101"/>
      <c r="J106" s="114"/>
      <c r="L106" s="14"/>
    </row>
    <row r="107" spans="1:12" ht="16.5" customHeight="1" x14ac:dyDescent="0.25">
      <c r="A107" s="40"/>
      <c r="B107" s="106"/>
      <c r="C107" s="100"/>
      <c r="D107" s="100">
        <v>4</v>
      </c>
      <c r="E107" s="112"/>
      <c r="F107" s="106" t="s">
        <v>445</v>
      </c>
      <c r="G107" s="101">
        <v>500</v>
      </c>
      <c r="H107" s="101"/>
      <c r="I107" s="101"/>
      <c r="J107" s="114"/>
      <c r="L107" s="14"/>
    </row>
    <row r="108" spans="1:12" ht="16.5" customHeight="1" x14ac:dyDescent="0.25">
      <c r="A108" s="40"/>
      <c r="B108" s="106"/>
      <c r="C108" s="100"/>
      <c r="D108" s="100">
        <v>5</v>
      </c>
      <c r="E108" s="112"/>
      <c r="F108" s="106" t="s">
        <v>515</v>
      </c>
      <c r="G108" s="101">
        <v>450</v>
      </c>
      <c r="H108" s="101"/>
      <c r="I108" s="101"/>
      <c r="J108" s="114"/>
      <c r="L108" s="14"/>
    </row>
    <row r="109" spans="1:12" ht="16.5" customHeight="1" x14ac:dyDescent="0.25">
      <c r="A109" s="40"/>
      <c r="B109" s="106"/>
      <c r="C109" s="100"/>
      <c r="D109" s="100"/>
      <c r="E109" s="112"/>
      <c r="F109" s="563" t="s">
        <v>63</v>
      </c>
      <c r="G109" s="103">
        <f t="shared" ref="G109" si="7">SUM(G98:G108)</f>
        <v>8210</v>
      </c>
      <c r="H109" s="103"/>
      <c r="I109" s="103"/>
      <c r="J109" s="236"/>
      <c r="L109" s="14"/>
    </row>
    <row r="110" spans="1:12" ht="16.5" customHeight="1" x14ac:dyDescent="0.25">
      <c r="A110" s="40"/>
      <c r="B110" s="106"/>
      <c r="C110" s="106"/>
      <c r="D110" s="100"/>
      <c r="E110" s="112"/>
      <c r="F110" s="563"/>
      <c r="G110" s="103"/>
      <c r="H110" s="101"/>
      <c r="I110" s="101"/>
      <c r="J110" s="114"/>
      <c r="L110" s="14"/>
    </row>
    <row r="111" spans="1:12" ht="16.5" customHeight="1" x14ac:dyDescent="0.25">
      <c r="A111" s="40"/>
      <c r="B111" s="106">
        <v>12</v>
      </c>
      <c r="C111" s="106"/>
      <c r="D111" s="100"/>
      <c r="E111" s="112"/>
      <c r="F111" s="324" t="s">
        <v>373</v>
      </c>
      <c r="G111" s="103"/>
      <c r="H111" s="101"/>
      <c r="I111" s="101"/>
      <c r="J111" s="114"/>
      <c r="L111" s="14"/>
    </row>
    <row r="112" spans="1:12" ht="16.5" customHeight="1" x14ac:dyDescent="0.25">
      <c r="A112" s="40"/>
      <c r="B112" s="106"/>
      <c r="C112" s="106"/>
      <c r="D112" s="100"/>
      <c r="E112" s="112"/>
      <c r="F112" s="563"/>
      <c r="G112" s="103"/>
      <c r="H112" s="101"/>
      <c r="I112" s="101"/>
      <c r="J112" s="114"/>
      <c r="L112" s="14"/>
    </row>
    <row r="113" spans="1:12" ht="16.5" customHeight="1" x14ac:dyDescent="0.25">
      <c r="A113" s="40"/>
      <c r="B113" s="106">
        <v>13</v>
      </c>
      <c r="C113" s="106"/>
      <c r="D113" s="100"/>
      <c r="E113" s="112"/>
      <c r="F113" s="324" t="s">
        <v>375</v>
      </c>
      <c r="G113" s="103"/>
      <c r="H113" s="101"/>
      <c r="I113" s="101"/>
      <c r="J113" s="114"/>
      <c r="L113" s="14"/>
    </row>
    <row r="114" spans="1:12" ht="16.5" customHeight="1" x14ac:dyDescent="0.25">
      <c r="A114" s="40"/>
      <c r="B114" s="106"/>
      <c r="C114" s="100"/>
      <c r="D114" s="100"/>
      <c r="E114" s="112"/>
      <c r="F114" s="325"/>
      <c r="G114" s="103"/>
      <c r="H114" s="101"/>
      <c r="I114" s="101"/>
      <c r="J114" s="114"/>
      <c r="L114" s="14"/>
    </row>
    <row r="115" spans="1:12" ht="16.5" customHeight="1" x14ac:dyDescent="0.25">
      <c r="A115" s="40"/>
      <c r="B115" s="106">
        <v>14</v>
      </c>
      <c r="C115" s="100"/>
      <c r="D115" s="100"/>
      <c r="E115" s="112"/>
      <c r="F115" s="324" t="s">
        <v>357</v>
      </c>
      <c r="G115" s="103"/>
      <c r="H115" s="101"/>
      <c r="I115" s="101"/>
      <c r="J115" s="114"/>
      <c r="L115" s="14"/>
    </row>
    <row r="116" spans="1:12" ht="16.5" customHeight="1" x14ac:dyDescent="0.25">
      <c r="A116" s="40"/>
      <c r="B116" s="106"/>
      <c r="C116" s="100"/>
      <c r="D116" s="100"/>
      <c r="E116" s="112"/>
      <c r="F116" s="325"/>
      <c r="G116" s="103"/>
      <c r="H116" s="101"/>
      <c r="I116" s="101"/>
      <c r="J116" s="114"/>
      <c r="L116" s="14"/>
    </row>
    <row r="117" spans="1:12" ht="16.5" customHeight="1" x14ac:dyDescent="0.25">
      <c r="A117" s="40"/>
      <c r="B117" s="106">
        <v>15</v>
      </c>
      <c r="C117" s="100"/>
      <c r="D117" s="100"/>
      <c r="E117" s="112"/>
      <c r="F117" s="324" t="s">
        <v>314</v>
      </c>
      <c r="G117" s="103"/>
      <c r="H117" s="101"/>
      <c r="I117" s="101"/>
      <c r="J117" s="114"/>
      <c r="L117" s="14"/>
    </row>
    <row r="118" spans="1:12" ht="16.5" customHeight="1" x14ac:dyDescent="0.25">
      <c r="A118" s="40"/>
      <c r="B118" s="106"/>
      <c r="C118" s="100"/>
      <c r="D118" s="100"/>
      <c r="E118" s="112"/>
      <c r="F118" s="563"/>
      <c r="G118" s="103"/>
      <c r="H118" s="101"/>
      <c r="I118" s="101"/>
      <c r="J118" s="114"/>
      <c r="L118" s="14"/>
    </row>
    <row r="119" spans="1:12" ht="16.5" customHeight="1" x14ac:dyDescent="0.25">
      <c r="A119" s="40"/>
      <c r="B119" s="106">
        <v>16</v>
      </c>
      <c r="C119" s="100"/>
      <c r="D119" s="100"/>
      <c r="E119" s="112"/>
      <c r="F119" s="324" t="s">
        <v>399</v>
      </c>
      <c r="G119" s="103"/>
      <c r="H119" s="101"/>
      <c r="I119" s="101"/>
      <c r="J119" s="114"/>
      <c r="L119" s="14"/>
    </row>
    <row r="120" spans="1:12" ht="16.5" customHeight="1" x14ac:dyDescent="0.25">
      <c r="A120" s="40"/>
      <c r="B120" s="106"/>
      <c r="C120" s="100"/>
      <c r="D120" s="100"/>
      <c r="E120" s="112"/>
      <c r="F120" s="563"/>
      <c r="G120" s="103"/>
      <c r="H120" s="101"/>
      <c r="I120" s="101"/>
      <c r="J120" s="114"/>
      <c r="L120" s="14"/>
    </row>
    <row r="121" spans="1:12" ht="16.5" customHeight="1" x14ac:dyDescent="0.25">
      <c r="A121" s="40"/>
      <c r="B121" s="106">
        <v>17</v>
      </c>
      <c r="C121" s="100"/>
      <c r="D121" s="100"/>
      <c r="E121" s="112"/>
      <c r="F121" s="324" t="s">
        <v>315</v>
      </c>
      <c r="G121" s="103"/>
      <c r="H121" s="101"/>
      <c r="I121" s="101"/>
      <c r="J121" s="114"/>
      <c r="L121" s="14"/>
    </row>
    <row r="122" spans="1:12" ht="16.5" customHeight="1" x14ac:dyDescent="0.25">
      <c r="A122" s="40"/>
      <c r="B122" s="106"/>
      <c r="C122" s="100"/>
      <c r="D122" s="100"/>
      <c r="E122" s="112"/>
      <c r="F122" s="563"/>
      <c r="G122" s="103"/>
      <c r="H122" s="101"/>
      <c r="I122" s="101"/>
      <c r="J122" s="114"/>
      <c r="L122" s="14"/>
    </row>
    <row r="123" spans="1:12" ht="16.5" customHeight="1" x14ac:dyDescent="0.25">
      <c r="A123" s="40"/>
      <c r="B123" s="106">
        <v>18</v>
      </c>
      <c r="C123" s="100"/>
      <c r="D123" s="100"/>
      <c r="E123" s="112"/>
      <c r="F123" s="324" t="s">
        <v>358</v>
      </c>
      <c r="G123" s="103"/>
      <c r="H123" s="101"/>
      <c r="I123" s="101"/>
      <c r="J123" s="114"/>
      <c r="L123" s="14"/>
    </row>
    <row r="124" spans="1:12" ht="16.5" customHeight="1" x14ac:dyDescent="0.25">
      <c r="A124" s="40"/>
      <c r="B124" s="106"/>
      <c r="C124" s="100">
        <v>1</v>
      </c>
      <c r="D124" s="100"/>
      <c r="E124" s="24" t="s">
        <v>103</v>
      </c>
      <c r="F124" s="106"/>
      <c r="G124" s="103"/>
      <c r="H124" s="101"/>
      <c r="I124" s="101"/>
      <c r="J124" s="114"/>
      <c r="L124" s="14"/>
    </row>
    <row r="125" spans="1:12" ht="16.5" customHeight="1" x14ac:dyDescent="0.25">
      <c r="A125" s="40"/>
      <c r="B125" s="106"/>
      <c r="C125" s="100"/>
      <c r="D125" s="100">
        <v>1</v>
      </c>
      <c r="E125" s="112"/>
      <c r="F125" s="106" t="s">
        <v>293</v>
      </c>
      <c r="G125" s="101">
        <v>5900</v>
      </c>
      <c r="H125" s="101"/>
      <c r="I125" s="101"/>
      <c r="J125" s="114"/>
      <c r="L125" s="14"/>
    </row>
    <row r="126" spans="1:12" ht="16.5" customHeight="1" x14ac:dyDescent="0.25">
      <c r="A126" s="40"/>
      <c r="B126" s="106"/>
      <c r="C126" s="100"/>
      <c r="D126" s="100">
        <v>2</v>
      </c>
      <c r="E126" s="112"/>
      <c r="F126" s="106" t="s">
        <v>294</v>
      </c>
      <c r="G126" s="101">
        <v>516</v>
      </c>
      <c r="H126" s="101"/>
      <c r="I126" s="101"/>
      <c r="J126" s="114"/>
      <c r="L126" s="14"/>
    </row>
    <row r="127" spans="1:12" ht="16.5" customHeight="1" x14ac:dyDescent="0.25">
      <c r="A127" s="40"/>
      <c r="B127" s="106"/>
      <c r="C127" s="100"/>
      <c r="D127" s="100">
        <v>3</v>
      </c>
      <c r="E127" s="112"/>
      <c r="F127" s="106" t="s">
        <v>99</v>
      </c>
      <c r="G127" s="101">
        <v>0</v>
      </c>
      <c r="H127" s="101"/>
      <c r="I127" s="101"/>
      <c r="J127" s="114"/>
      <c r="L127" s="14"/>
    </row>
    <row r="128" spans="1:12" ht="16.5" customHeight="1" x14ac:dyDescent="0.25">
      <c r="A128" s="40"/>
      <c r="B128" s="106"/>
      <c r="C128" s="100"/>
      <c r="D128" s="100"/>
      <c r="E128" s="112"/>
      <c r="F128" s="563" t="s">
        <v>63</v>
      </c>
      <c r="G128" s="103">
        <f t="shared" ref="G128" si="8">SUM(G125:G127)</f>
        <v>6416</v>
      </c>
      <c r="H128" s="103"/>
      <c r="I128" s="103"/>
      <c r="J128" s="236"/>
      <c r="L128" s="14"/>
    </row>
    <row r="129" spans="1:12" ht="16.5" customHeight="1" x14ac:dyDescent="0.25">
      <c r="A129" s="40"/>
      <c r="B129" s="106"/>
      <c r="C129" s="100"/>
      <c r="D129" s="100"/>
      <c r="E129" s="112"/>
      <c r="F129" s="563"/>
      <c r="G129" s="103"/>
      <c r="H129" s="101"/>
      <c r="I129" s="101"/>
      <c r="J129" s="114"/>
      <c r="L129" s="14"/>
    </row>
    <row r="130" spans="1:12" ht="16.5" customHeight="1" x14ac:dyDescent="0.25">
      <c r="A130" s="40"/>
      <c r="B130" s="106"/>
      <c r="C130" s="100">
        <v>2</v>
      </c>
      <c r="D130" s="100"/>
      <c r="E130" s="560" t="s">
        <v>100</v>
      </c>
      <c r="F130" s="100"/>
      <c r="G130" s="366"/>
      <c r="H130" s="101"/>
      <c r="I130" s="101"/>
      <c r="J130" s="114"/>
      <c r="L130" s="14"/>
    </row>
    <row r="131" spans="1:12" ht="16.5" customHeight="1" x14ac:dyDescent="0.25">
      <c r="A131" s="40"/>
      <c r="B131" s="106"/>
      <c r="C131" s="100"/>
      <c r="D131" s="100"/>
      <c r="E131" s="562"/>
      <c r="F131" s="106"/>
      <c r="G131" s="366"/>
      <c r="H131" s="101"/>
      <c r="I131" s="101"/>
      <c r="J131" s="114"/>
      <c r="L131" s="14"/>
    </row>
    <row r="132" spans="1:12" ht="16.5" customHeight="1" x14ac:dyDescent="0.25">
      <c r="A132" s="40"/>
      <c r="B132" s="106"/>
      <c r="C132" s="100"/>
      <c r="D132" s="100"/>
      <c r="E132" s="562"/>
      <c r="F132" s="324" t="s">
        <v>102</v>
      </c>
      <c r="G132" s="366">
        <f>+G128</f>
        <v>6416</v>
      </c>
      <c r="H132" s="103"/>
      <c r="I132" s="103"/>
      <c r="J132" s="236"/>
      <c r="L132" s="14"/>
    </row>
    <row r="133" spans="1:12" ht="16.5" customHeight="1" x14ac:dyDescent="0.25">
      <c r="A133" s="40"/>
      <c r="B133" s="106"/>
      <c r="C133" s="100"/>
      <c r="D133" s="17"/>
      <c r="E133" s="24"/>
      <c r="F133" s="122"/>
      <c r="G133" s="366"/>
      <c r="H133" s="101"/>
      <c r="I133" s="101"/>
      <c r="J133" s="114"/>
      <c r="L133" s="14"/>
    </row>
    <row r="134" spans="1:12" ht="16.5" customHeight="1" x14ac:dyDescent="0.25">
      <c r="A134" s="40"/>
      <c r="B134" s="106">
        <v>19</v>
      </c>
      <c r="C134" s="100"/>
      <c r="D134" s="100"/>
      <c r="E134" s="112"/>
      <c r="F134" s="407" t="s">
        <v>376</v>
      </c>
      <c r="G134" s="366"/>
      <c r="H134" s="101"/>
      <c r="I134" s="101"/>
      <c r="J134" s="114"/>
      <c r="L134" s="14"/>
    </row>
    <row r="135" spans="1:12" ht="16.5" customHeight="1" x14ac:dyDescent="0.25">
      <c r="A135" s="40"/>
      <c r="B135" s="106"/>
      <c r="C135" s="100"/>
      <c r="D135" s="100"/>
      <c r="E135" s="112"/>
      <c r="F135" s="563"/>
      <c r="G135" s="366"/>
      <c r="H135" s="101"/>
      <c r="I135" s="101"/>
      <c r="J135" s="114"/>
      <c r="L135" s="14"/>
    </row>
    <row r="136" spans="1:12" ht="16.5" customHeight="1" x14ac:dyDescent="0.25">
      <c r="A136" s="40"/>
      <c r="B136" s="106">
        <v>20</v>
      </c>
      <c r="C136" s="100"/>
      <c r="D136" s="100"/>
      <c r="E136" s="112"/>
      <c r="F136" s="407" t="s">
        <v>360</v>
      </c>
      <c r="G136" s="366"/>
      <c r="H136" s="101"/>
      <c r="I136" s="101"/>
      <c r="J136" s="114"/>
      <c r="L136" s="14"/>
    </row>
    <row r="137" spans="1:12" ht="16.5" customHeight="1" x14ac:dyDescent="0.25">
      <c r="A137" s="40"/>
      <c r="B137" s="106"/>
      <c r="C137" s="100">
        <v>1</v>
      </c>
      <c r="D137" s="100"/>
      <c r="E137" s="562" t="s">
        <v>98</v>
      </c>
      <c r="F137" s="106"/>
      <c r="G137" s="366"/>
      <c r="H137" s="101"/>
      <c r="I137" s="101"/>
      <c r="J137" s="114"/>
      <c r="L137" s="14"/>
    </row>
    <row r="138" spans="1:12" ht="16.5" customHeight="1" x14ac:dyDescent="0.25">
      <c r="A138" s="40"/>
      <c r="B138" s="106"/>
      <c r="C138" s="100"/>
      <c r="D138" s="100">
        <v>1</v>
      </c>
      <c r="E138" s="112"/>
      <c r="F138" s="106" t="s">
        <v>293</v>
      </c>
      <c r="G138" s="245">
        <v>700</v>
      </c>
      <c r="H138" s="101"/>
      <c r="I138" s="101"/>
      <c r="J138" s="114"/>
      <c r="L138" s="14"/>
    </row>
    <row r="139" spans="1:12" ht="16.5" customHeight="1" x14ac:dyDescent="0.25">
      <c r="A139" s="40"/>
      <c r="B139" s="106"/>
      <c r="C139" s="100"/>
      <c r="D139" s="100">
        <v>2</v>
      </c>
      <c r="E139" s="112"/>
      <c r="F139" s="106" t="s">
        <v>294</v>
      </c>
      <c r="G139" s="245">
        <v>200</v>
      </c>
      <c r="H139" s="101"/>
      <c r="I139" s="101"/>
      <c r="J139" s="114"/>
      <c r="L139" s="14"/>
    </row>
    <row r="140" spans="1:12" ht="16.5" customHeight="1" x14ac:dyDescent="0.25">
      <c r="A140" s="40"/>
      <c r="B140" s="106"/>
      <c r="C140" s="100"/>
      <c r="D140" s="100">
        <v>3</v>
      </c>
      <c r="E140" s="112"/>
      <c r="F140" s="322" t="s">
        <v>99</v>
      </c>
      <c r="G140" s="245">
        <v>5207</v>
      </c>
      <c r="H140" s="101"/>
      <c r="I140" s="101"/>
      <c r="J140" s="114"/>
      <c r="L140" s="14"/>
    </row>
    <row r="141" spans="1:12" ht="16.5" customHeight="1" x14ac:dyDescent="0.25">
      <c r="A141" s="40"/>
      <c r="B141" s="106"/>
      <c r="C141" s="100"/>
      <c r="D141" s="100"/>
      <c r="E141" s="112"/>
      <c r="F141" s="563" t="s">
        <v>63</v>
      </c>
      <c r="G141" s="103">
        <f t="shared" ref="G141" si="9">SUM(G138:G140)</f>
        <v>6107</v>
      </c>
      <c r="H141" s="103"/>
      <c r="I141" s="103"/>
      <c r="J141" s="236"/>
      <c r="L141" s="14"/>
    </row>
    <row r="142" spans="1:12" ht="16.5" customHeight="1" x14ac:dyDescent="0.25">
      <c r="A142" s="40"/>
      <c r="B142" s="106"/>
      <c r="C142" s="100"/>
      <c r="D142" s="100"/>
      <c r="E142" s="112"/>
      <c r="F142" s="563"/>
      <c r="G142" s="103"/>
      <c r="H142" s="101"/>
      <c r="I142" s="101"/>
      <c r="J142" s="114"/>
      <c r="L142" s="14"/>
    </row>
    <row r="143" spans="1:12" ht="16.5" customHeight="1" x14ac:dyDescent="0.25">
      <c r="A143" s="40"/>
      <c r="B143" s="106"/>
      <c r="C143" s="100">
        <v>2</v>
      </c>
      <c r="D143" s="100"/>
      <c r="E143" s="24" t="s">
        <v>100</v>
      </c>
      <c r="F143" s="563"/>
      <c r="G143" s="103"/>
      <c r="H143" s="101"/>
      <c r="I143" s="101"/>
      <c r="J143" s="114"/>
      <c r="L143" s="14"/>
    </row>
    <row r="144" spans="1:12" ht="16.5" customHeight="1" x14ac:dyDescent="0.25">
      <c r="A144" s="40"/>
      <c r="B144" s="106"/>
      <c r="C144" s="100"/>
      <c r="D144" s="100"/>
      <c r="E144" s="112"/>
      <c r="F144" s="563"/>
      <c r="G144" s="103"/>
      <c r="H144" s="101"/>
      <c r="I144" s="101"/>
      <c r="J144" s="114"/>
      <c r="L144" s="14"/>
    </row>
    <row r="145" spans="1:12" ht="16.5" customHeight="1" x14ac:dyDescent="0.25">
      <c r="A145" s="113"/>
      <c r="B145" s="106">
        <v>21</v>
      </c>
      <c r="C145" s="100"/>
      <c r="D145" s="100"/>
      <c r="E145" s="112"/>
      <c r="F145" s="324" t="s">
        <v>361</v>
      </c>
      <c r="G145" s="101"/>
      <c r="H145" s="101"/>
      <c r="I145" s="101"/>
      <c r="J145" s="114"/>
      <c r="L145" s="14"/>
    </row>
    <row r="146" spans="1:12" ht="16.5" customHeight="1" x14ac:dyDescent="0.25">
      <c r="A146" s="113"/>
      <c r="B146" s="106"/>
      <c r="C146" s="100">
        <v>1</v>
      </c>
      <c r="D146" s="100"/>
      <c r="E146" s="24" t="s">
        <v>98</v>
      </c>
      <c r="F146" s="106"/>
      <c r="G146" s="101"/>
      <c r="H146" s="101"/>
      <c r="I146" s="101"/>
      <c r="J146" s="114"/>
      <c r="L146" s="14"/>
    </row>
    <row r="147" spans="1:12" ht="16.5" customHeight="1" x14ac:dyDescent="0.25">
      <c r="A147" s="113"/>
      <c r="B147" s="106"/>
      <c r="C147" s="100"/>
      <c r="D147" s="100">
        <v>3</v>
      </c>
      <c r="E147" s="112"/>
      <c r="F147" s="106" t="s">
        <v>99</v>
      </c>
      <c r="G147" s="101">
        <v>762</v>
      </c>
      <c r="H147" s="101"/>
      <c r="I147" s="101"/>
      <c r="J147" s="114"/>
      <c r="L147" s="14"/>
    </row>
    <row r="148" spans="1:12" ht="16.5" customHeight="1" x14ac:dyDescent="0.25">
      <c r="A148" s="113"/>
      <c r="B148" s="106"/>
      <c r="C148" s="100"/>
      <c r="D148" s="100"/>
      <c r="E148" s="112"/>
      <c r="F148" s="563" t="s">
        <v>63</v>
      </c>
      <c r="G148" s="103">
        <f t="shared" ref="G148" si="10">SUM(G147:G147)</f>
        <v>762</v>
      </c>
      <c r="H148" s="103"/>
      <c r="I148" s="103"/>
      <c r="J148" s="236"/>
      <c r="L148" s="14"/>
    </row>
    <row r="149" spans="1:12" ht="16.5" customHeight="1" x14ac:dyDescent="0.25">
      <c r="A149" s="113"/>
      <c r="B149" s="106"/>
      <c r="C149" s="100"/>
      <c r="D149" s="100"/>
      <c r="E149" s="112"/>
      <c r="F149" s="563"/>
      <c r="G149" s="103"/>
      <c r="H149" s="101"/>
      <c r="I149" s="101"/>
      <c r="J149" s="114"/>
      <c r="L149" s="14"/>
    </row>
    <row r="150" spans="1:12" ht="16.5" customHeight="1" x14ac:dyDescent="0.25">
      <c r="A150" s="113"/>
      <c r="B150" s="106">
        <v>22</v>
      </c>
      <c r="C150" s="100"/>
      <c r="D150" s="100"/>
      <c r="E150" s="112"/>
      <c r="F150" s="326" t="s">
        <v>280</v>
      </c>
      <c r="G150" s="103"/>
      <c r="H150" s="101"/>
      <c r="I150" s="101"/>
      <c r="J150" s="114"/>
      <c r="L150" s="14"/>
    </row>
    <row r="151" spans="1:12" ht="16.5" customHeight="1" x14ac:dyDescent="0.25">
      <c r="A151" s="113"/>
      <c r="B151" s="106"/>
      <c r="C151" s="100">
        <v>1</v>
      </c>
      <c r="D151" s="100"/>
      <c r="E151" s="562" t="s">
        <v>295</v>
      </c>
      <c r="F151" s="106"/>
      <c r="G151" s="103"/>
      <c r="H151" s="101"/>
      <c r="I151" s="101"/>
      <c r="J151" s="114"/>
      <c r="L151" s="14"/>
    </row>
    <row r="152" spans="1:12" ht="16.5" customHeight="1" x14ac:dyDescent="0.25">
      <c r="A152" s="113"/>
      <c r="B152" s="106"/>
      <c r="C152" s="100"/>
      <c r="D152" s="100">
        <v>5</v>
      </c>
      <c r="E152" s="112"/>
      <c r="F152" s="322" t="s">
        <v>296</v>
      </c>
      <c r="G152" s="101">
        <v>1000</v>
      </c>
      <c r="H152" s="101"/>
      <c r="I152" s="101"/>
      <c r="J152" s="114"/>
      <c r="L152" s="14"/>
    </row>
    <row r="153" spans="1:12" ht="16.5" customHeight="1" x14ac:dyDescent="0.25">
      <c r="A153" s="113"/>
      <c r="B153" s="106"/>
      <c r="C153" s="100"/>
      <c r="D153" s="100"/>
      <c r="E153" s="112"/>
      <c r="F153" s="563" t="s">
        <v>63</v>
      </c>
      <c r="G153" s="103">
        <f t="shared" ref="G153" si="11">SUM(G152)</f>
        <v>1000</v>
      </c>
      <c r="H153" s="103"/>
      <c r="I153" s="103"/>
      <c r="J153" s="236"/>
      <c r="L153" s="14"/>
    </row>
    <row r="154" spans="1:12" ht="16.5" customHeight="1" x14ac:dyDescent="0.25">
      <c r="A154" s="113"/>
      <c r="B154" s="106"/>
      <c r="C154" s="100"/>
      <c r="D154" s="100"/>
      <c r="E154" s="112"/>
      <c r="F154" s="563"/>
      <c r="G154" s="101"/>
      <c r="H154" s="101"/>
      <c r="I154" s="101"/>
      <c r="J154" s="114"/>
      <c r="L154" s="14"/>
    </row>
    <row r="155" spans="1:12" ht="16.5" customHeight="1" x14ac:dyDescent="0.25">
      <c r="A155" s="113"/>
      <c r="B155" s="106">
        <v>23</v>
      </c>
      <c r="C155" s="100"/>
      <c r="D155" s="100"/>
      <c r="E155" s="112"/>
      <c r="F155" s="324" t="s">
        <v>279</v>
      </c>
      <c r="G155" s="101"/>
      <c r="H155" s="101"/>
      <c r="I155" s="101"/>
      <c r="J155" s="114"/>
      <c r="L155" s="14"/>
    </row>
    <row r="156" spans="1:12" ht="16.5" customHeight="1" x14ac:dyDescent="0.25">
      <c r="A156" s="113"/>
      <c r="B156" s="106"/>
      <c r="C156" s="100">
        <v>1</v>
      </c>
      <c r="D156" s="100"/>
      <c r="E156" s="24" t="s">
        <v>98</v>
      </c>
      <c r="F156" s="106"/>
      <c r="G156" s="101"/>
      <c r="H156" s="101"/>
      <c r="I156" s="101"/>
      <c r="J156" s="114"/>
      <c r="L156" s="14"/>
    </row>
    <row r="157" spans="1:12" ht="16.5" customHeight="1" x14ac:dyDescent="0.25">
      <c r="A157" s="113"/>
      <c r="B157" s="106"/>
      <c r="C157" s="100"/>
      <c r="D157" s="100">
        <v>1</v>
      </c>
      <c r="E157" s="112"/>
      <c r="F157" s="106" t="s">
        <v>293</v>
      </c>
      <c r="G157" s="101">
        <v>2532</v>
      </c>
      <c r="H157" s="101"/>
      <c r="I157" s="101"/>
      <c r="J157" s="114"/>
      <c r="L157" s="14"/>
    </row>
    <row r="158" spans="1:12" ht="16.5" customHeight="1" x14ac:dyDescent="0.25">
      <c r="A158" s="113"/>
      <c r="B158" s="106"/>
      <c r="C158" s="100"/>
      <c r="D158" s="100">
        <v>2</v>
      </c>
      <c r="E158" s="112"/>
      <c r="F158" s="106" t="s">
        <v>294</v>
      </c>
      <c r="G158" s="101">
        <v>443</v>
      </c>
      <c r="H158" s="101"/>
      <c r="I158" s="101"/>
      <c r="J158" s="114"/>
      <c r="L158" s="14"/>
    </row>
    <row r="159" spans="1:12" ht="16.5" customHeight="1" x14ac:dyDescent="0.25">
      <c r="A159" s="113"/>
      <c r="B159" s="106"/>
      <c r="C159" s="100"/>
      <c r="D159" s="100">
        <v>3</v>
      </c>
      <c r="E159" s="112"/>
      <c r="F159" s="322" t="s">
        <v>99</v>
      </c>
      <c r="G159" s="101">
        <v>3175</v>
      </c>
      <c r="H159" s="101"/>
      <c r="I159" s="101"/>
      <c r="J159" s="114"/>
      <c r="L159" s="14"/>
    </row>
    <row r="160" spans="1:12" ht="16.5" customHeight="1" x14ac:dyDescent="0.25">
      <c r="A160" s="113"/>
      <c r="B160" s="106"/>
      <c r="C160" s="100"/>
      <c r="D160" s="17"/>
      <c r="E160" s="24"/>
      <c r="F160" s="122" t="s">
        <v>63</v>
      </c>
      <c r="G160" s="103">
        <f t="shared" ref="G160" si="12">SUM(G157:G159)</f>
        <v>6150</v>
      </c>
      <c r="H160" s="103"/>
      <c r="I160" s="103"/>
      <c r="J160" s="236"/>
      <c r="L160" s="14"/>
    </row>
    <row r="161" spans="1:12" ht="16.5" customHeight="1" x14ac:dyDescent="0.25">
      <c r="A161" s="113"/>
      <c r="B161" s="106"/>
      <c r="C161" s="100"/>
      <c r="D161" s="17"/>
      <c r="E161" s="24"/>
      <c r="F161" s="122"/>
      <c r="G161" s="103"/>
      <c r="H161" s="101"/>
      <c r="I161" s="101"/>
      <c r="J161" s="114"/>
      <c r="L161" s="14"/>
    </row>
    <row r="162" spans="1:12" ht="16.5" customHeight="1" x14ac:dyDescent="0.25">
      <c r="A162" s="113"/>
      <c r="B162" s="336">
        <v>24</v>
      </c>
      <c r="C162" s="17"/>
      <c r="D162" s="17"/>
      <c r="E162" s="24"/>
      <c r="F162" s="324" t="s">
        <v>419</v>
      </c>
      <c r="G162" s="102"/>
      <c r="H162" s="101"/>
      <c r="I162" s="101"/>
      <c r="J162" s="114"/>
      <c r="L162" s="14"/>
    </row>
    <row r="163" spans="1:12" ht="16.5" customHeight="1" x14ac:dyDescent="0.25">
      <c r="A163" s="113"/>
      <c r="B163" s="279"/>
      <c r="C163" s="100">
        <v>1</v>
      </c>
      <c r="D163" s="100"/>
      <c r="E163" s="24" t="s">
        <v>295</v>
      </c>
      <c r="F163" s="106"/>
      <c r="G163" s="102"/>
      <c r="H163" s="101"/>
      <c r="I163" s="101"/>
      <c r="J163" s="114"/>
      <c r="L163" s="14"/>
    </row>
    <row r="164" spans="1:12" ht="16.5" customHeight="1" x14ac:dyDescent="0.25">
      <c r="A164" s="113"/>
      <c r="B164" s="279"/>
      <c r="C164" s="100"/>
      <c r="D164" s="100">
        <v>3</v>
      </c>
      <c r="E164" s="112"/>
      <c r="F164" s="106" t="s">
        <v>99</v>
      </c>
      <c r="G164" s="42">
        <v>29956</v>
      </c>
      <c r="H164" s="101"/>
      <c r="I164" s="101"/>
      <c r="J164" s="114"/>
      <c r="L164" s="14"/>
    </row>
    <row r="165" spans="1:12" ht="16.5" customHeight="1" x14ac:dyDescent="0.25">
      <c r="A165" s="113"/>
      <c r="B165" s="279"/>
      <c r="C165" s="17"/>
      <c r="D165" s="17"/>
      <c r="E165" s="24"/>
      <c r="F165" s="122" t="s">
        <v>63</v>
      </c>
      <c r="G165" s="102">
        <f t="shared" ref="G165" si="13">+G164</f>
        <v>29956</v>
      </c>
      <c r="H165" s="103"/>
      <c r="I165" s="103"/>
      <c r="J165" s="236"/>
      <c r="L165" s="14"/>
    </row>
    <row r="166" spans="1:12" ht="16.5" customHeight="1" x14ac:dyDescent="0.25">
      <c r="A166" s="113"/>
      <c r="B166" s="279"/>
      <c r="C166" s="17"/>
      <c r="D166" s="17"/>
      <c r="E166" s="24"/>
      <c r="F166" s="122"/>
      <c r="G166" s="102"/>
      <c r="H166" s="101"/>
      <c r="I166" s="101"/>
      <c r="J166" s="114"/>
      <c r="L166" s="14"/>
    </row>
    <row r="167" spans="1:12" ht="16.5" customHeight="1" x14ac:dyDescent="0.25">
      <c r="A167" s="113"/>
      <c r="B167" s="336">
        <v>25</v>
      </c>
      <c r="C167" s="17"/>
      <c r="D167" s="17"/>
      <c r="E167" s="24"/>
      <c r="F167" s="324" t="s">
        <v>422</v>
      </c>
      <c r="G167" s="102"/>
      <c r="H167" s="101"/>
      <c r="I167" s="101"/>
      <c r="J167" s="114"/>
      <c r="L167" s="14"/>
    </row>
    <row r="168" spans="1:12" ht="16.5" customHeight="1" x14ac:dyDescent="0.25">
      <c r="A168" s="113"/>
      <c r="B168" s="279"/>
      <c r="C168" s="100">
        <v>1</v>
      </c>
      <c r="D168" s="100"/>
      <c r="E168" s="24" t="s">
        <v>295</v>
      </c>
      <c r="F168" s="106"/>
      <c r="G168" s="102"/>
      <c r="H168" s="101"/>
      <c r="I168" s="101"/>
      <c r="J168" s="114"/>
      <c r="L168" s="14"/>
    </row>
    <row r="169" spans="1:12" ht="16.5" customHeight="1" x14ac:dyDescent="0.25">
      <c r="A169" s="113"/>
      <c r="B169" s="279"/>
      <c r="C169" s="100"/>
      <c r="D169" s="100">
        <v>3</v>
      </c>
      <c r="E169" s="112"/>
      <c r="F169" s="106" t="s">
        <v>99</v>
      </c>
      <c r="G169" s="42">
        <v>1524</v>
      </c>
      <c r="H169" s="101"/>
      <c r="I169" s="101"/>
      <c r="J169" s="114"/>
      <c r="L169" s="14"/>
    </row>
    <row r="170" spans="1:12" ht="16.5" customHeight="1" x14ac:dyDescent="0.25">
      <c r="A170" s="113"/>
      <c r="B170" s="279"/>
      <c r="C170" s="17"/>
      <c r="D170" s="17"/>
      <c r="E170" s="24"/>
      <c r="F170" s="122" t="s">
        <v>63</v>
      </c>
      <c r="G170" s="102">
        <f t="shared" ref="G170" si="14">SUM(G169)</f>
        <v>1524</v>
      </c>
      <c r="H170" s="103"/>
      <c r="I170" s="103"/>
      <c r="J170" s="236"/>
      <c r="L170" s="14"/>
    </row>
    <row r="171" spans="1:12" ht="16.5" customHeight="1" x14ac:dyDescent="0.25">
      <c r="A171" s="113"/>
      <c r="B171" s="279"/>
      <c r="C171" s="17"/>
      <c r="D171" s="17"/>
      <c r="E171" s="24"/>
      <c r="F171" s="122"/>
      <c r="G171" s="102"/>
      <c r="H171" s="101"/>
      <c r="I171" s="101"/>
      <c r="J171" s="114"/>
      <c r="L171" s="14"/>
    </row>
    <row r="172" spans="1:12" ht="34.5" customHeight="1" x14ac:dyDescent="0.25">
      <c r="A172" s="113"/>
      <c r="B172" s="336">
        <v>26</v>
      </c>
      <c r="C172" s="17"/>
      <c r="D172" s="17"/>
      <c r="E172" s="24"/>
      <c r="F172" s="387" t="s">
        <v>451</v>
      </c>
      <c r="G172" s="102"/>
      <c r="H172" s="101"/>
      <c r="I172" s="101"/>
      <c r="J172" s="114"/>
      <c r="L172" s="14"/>
    </row>
    <row r="173" spans="1:12" ht="16.5" customHeight="1" x14ac:dyDescent="0.25">
      <c r="A173" s="113"/>
      <c r="B173" s="336"/>
      <c r="C173" s="17"/>
      <c r="D173" s="100">
        <v>3</v>
      </c>
      <c r="E173" s="112"/>
      <c r="F173" s="106" t="s">
        <v>99</v>
      </c>
      <c r="G173" s="42">
        <v>2712</v>
      </c>
      <c r="H173" s="101"/>
      <c r="I173" s="101"/>
      <c r="J173" s="114"/>
      <c r="L173" s="14"/>
    </row>
    <row r="174" spans="1:12" ht="16.5" customHeight="1" x14ac:dyDescent="0.25">
      <c r="A174" s="113"/>
      <c r="B174" s="336"/>
      <c r="C174" s="17"/>
      <c r="D174" s="17"/>
      <c r="E174" s="24"/>
      <c r="F174" s="122" t="s">
        <v>63</v>
      </c>
      <c r="G174" s="102">
        <f>SUM(G173:G173)</f>
        <v>2712</v>
      </c>
      <c r="H174" s="103"/>
      <c r="I174" s="103"/>
      <c r="J174" s="236"/>
      <c r="L174" s="14"/>
    </row>
    <row r="175" spans="1:12" ht="16.5" customHeight="1" x14ac:dyDescent="0.25">
      <c r="A175" s="113"/>
      <c r="B175" s="279"/>
      <c r="C175" s="17"/>
      <c r="D175" s="17"/>
      <c r="E175" s="24"/>
      <c r="F175" s="122"/>
      <c r="G175" s="102"/>
      <c r="H175" s="101"/>
      <c r="I175" s="101"/>
      <c r="J175" s="114"/>
      <c r="L175" s="14"/>
    </row>
    <row r="176" spans="1:12" ht="32.25" customHeight="1" x14ac:dyDescent="0.25">
      <c r="A176" s="113"/>
      <c r="B176" s="336">
        <v>27</v>
      </c>
      <c r="C176" s="17"/>
      <c r="D176" s="17"/>
      <c r="E176" s="24"/>
      <c r="F176" s="387" t="s">
        <v>450</v>
      </c>
      <c r="G176" s="102"/>
      <c r="H176" s="101"/>
      <c r="I176" s="101"/>
      <c r="J176" s="114"/>
      <c r="L176" s="14"/>
    </row>
    <row r="177" spans="1:12" ht="16.5" customHeight="1" x14ac:dyDescent="0.25">
      <c r="A177" s="113"/>
      <c r="B177" s="279"/>
      <c r="C177" s="100">
        <v>1</v>
      </c>
      <c r="D177" s="17"/>
      <c r="E177" s="24" t="s">
        <v>295</v>
      </c>
      <c r="F177" s="122"/>
      <c r="G177" s="102"/>
      <c r="H177" s="101"/>
      <c r="I177" s="101"/>
      <c r="J177" s="114"/>
      <c r="L177" s="14"/>
    </row>
    <row r="178" spans="1:12" ht="16.5" customHeight="1" x14ac:dyDescent="0.25">
      <c r="A178" s="113"/>
      <c r="B178" s="279"/>
      <c r="C178" s="17"/>
      <c r="D178" s="100">
        <v>1</v>
      </c>
      <c r="E178" s="112"/>
      <c r="F178" s="106" t="s">
        <v>293</v>
      </c>
      <c r="G178" s="42">
        <v>1605</v>
      </c>
      <c r="H178" s="101"/>
      <c r="I178" s="101"/>
      <c r="J178" s="114"/>
      <c r="L178" s="14"/>
    </row>
    <row r="179" spans="1:12" ht="16.5" customHeight="1" x14ac:dyDescent="0.25">
      <c r="A179" s="113"/>
      <c r="B179" s="279"/>
      <c r="C179" s="17"/>
      <c r="D179" s="100">
        <v>2</v>
      </c>
      <c r="E179" s="112"/>
      <c r="F179" s="106" t="s">
        <v>294</v>
      </c>
      <c r="G179" s="42">
        <v>289</v>
      </c>
      <c r="H179" s="101"/>
      <c r="I179" s="101"/>
      <c r="J179" s="114"/>
      <c r="L179" s="14"/>
    </row>
    <row r="180" spans="1:12" ht="16.5" customHeight="1" x14ac:dyDescent="0.25">
      <c r="A180" s="113"/>
      <c r="B180" s="279"/>
      <c r="C180" s="17"/>
      <c r="D180" s="100">
        <v>3</v>
      </c>
      <c r="E180" s="112"/>
      <c r="F180" s="322" t="s">
        <v>99</v>
      </c>
      <c r="G180" s="42">
        <v>596</v>
      </c>
      <c r="H180" s="101"/>
      <c r="I180" s="101"/>
      <c r="J180" s="114"/>
      <c r="L180" s="14"/>
    </row>
    <row r="181" spans="1:12" ht="16.5" customHeight="1" x14ac:dyDescent="0.25">
      <c r="A181" s="113"/>
      <c r="B181" s="279"/>
      <c r="C181" s="17"/>
      <c r="D181" s="17"/>
      <c r="E181" s="24"/>
      <c r="F181" s="122" t="s">
        <v>63</v>
      </c>
      <c r="G181" s="102">
        <f t="shared" ref="G181" si="15">SUM(G178:G180)</f>
        <v>2490</v>
      </c>
      <c r="H181" s="103"/>
      <c r="I181" s="103"/>
      <c r="J181" s="236"/>
      <c r="L181" s="14"/>
    </row>
    <row r="182" spans="1:12" ht="16.5" customHeight="1" x14ac:dyDescent="0.25">
      <c r="A182" s="113"/>
      <c r="B182" s="279"/>
      <c r="C182" s="17"/>
      <c r="D182" s="17"/>
      <c r="E182" s="24"/>
      <c r="F182" s="122"/>
      <c r="G182" s="102"/>
      <c r="H182" s="101"/>
      <c r="I182" s="101"/>
      <c r="J182" s="114"/>
      <c r="L182" s="14"/>
    </row>
    <row r="183" spans="1:12" ht="16.5" customHeight="1" x14ac:dyDescent="0.25">
      <c r="A183" s="113"/>
      <c r="B183" s="279"/>
      <c r="C183" s="17"/>
      <c r="D183" s="17"/>
      <c r="E183" s="24"/>
      <c r="F183" s="122"/>
      <c r="G183" s="102"/>
      <c r="H183" s="101"/>
      <c r="I183" s="101"/>
      <c r="J183" s="114"/>
      <c r="L183" s="14"/>
    </row>
    <row r="184" spans="1:12" ht="16.5" customHeight="1" x14ac:dyDescent="0.25">
      <c r="A184" s="113"/>
      <c r="B184" s="336">
        <v>28</v>
      </c>
      <c r="C184" s="17"/>
      <c r="D184" s="17"/>
      <c r="E184" s="24"/>
      <c r="F184" s="324" t="s">
        <v>377</v>
      </c>
      <c r="G184" s="102"/>
      <c r="H184" s="101"/>
      <c r="I184" s="101"/>
      <c r="J184" s="114"/>
      <c r="L184" s="14"/>
    </row>
    <row r="185" spans="1:12" ht="16.5" customHeight="1" x14ac:dyDescent="0.25">
      <c r="A185" s="113"/>
      <c r="B185" s="336"/>
      <c r="C185" s="100">
        <v>1</v>
      </c>
      <c r="D185" s="17"/>
      <c r="E185" s="24" t="s">
        <v>295</v>
      </c>
      <c r="F185" s="122"/>
      <c r="G185" s="102"/>
      <c r="H185" s="101"/>
      <c r="I185" s="101"/>
      <c r="J185" s="114"/>
      <c r="L185" s="14"/>
    </row>
    <row r="186" spans="1:12" ht="16.5" customHeight="1" x14ac:dyDescent="0.25">
      <c r="A186" s="113"/>
      <c r="B186" s="336"/>
      <c r="C186" s="17"/>
      <c r="D186" s="100">
        <v>1</v>
      </c>
      <c r="E186" s="112"/>
      <c r="F186" s="106" t="s">
        <v>293</v>
      </c>
      <c r="G186" s="42">
        <v>2800</v>
      </c>
      <c r="H186" s="101"/>
      <c r="I186" s="101"/>
      <c r="J186" s="114"/>
      <c r="L186" s="14"/>
    </row>
    <row r="187" spans="1:12" ht="16.5" customHeight="1" x14ac:dyDescent="0.25">
      <c r="A187" s="113"/>
      <c r="B187" s="336"/>
      <c r="C187" s="17"/>
      <c r="D187" s="100">
        <v>2</v>
      </c>
      <c r="E187" s="112"/>
      <c r="F187" s="106" t="s">
        <v>294</v>
      </c>
      <c r="G187" s="42">
        <v>484</v>
      </c>
      <c r="H187" s="101"/>
      <c r="I187" s="101"/>
      <c r="J187" s="114"/>
      <c r="L187" s="14"/>
    </row>
    <row r="188" spans="1:12" ht="16.5" customHeight="1" x14ac:dyDescent="0.25">
      <c r="A188" s="113"/>
      <c r="B188" s="336"/>
      <c r="C188" s="17"/>
      <c r="D188" s="100">
        <v>3</v>
      </c>
      <c r="E188" s="112"/>
      <c r="F188" s="322" t="s">
        <v>99</v>
      </c>
      <c r="G188" s="42">
        <f>1778-170</f>
        <v>1608</v>
      </c>
      <c r="H188" s="101"/>
      <c r="I188" s="101"/>
      <c r="J188" s="114"/>
      <c r="L188" s="14"/>
    </row>
    <row r="189" spans="1:12" ht="16.5" customHeight="1" x14ac:dyDescent="0.25">
      <c r="A189" s="113"/>
      <c r="B189" s="279"/>
      <c r="C189" s="100"/>
      <c r="D189" s="17"/>
      <c r="E189" s="24"/>
      <c r="F189" s="122" t="s">
        <v>63</v>
      </c>
      <c r="G189" s="102">
        <f t="shared" ref="G189" si="16">SUM(G186:G188)</f>
        <v>4892</v>
      </c>
      <c r="H189" s="103"/>
      <c r="I189" s="103"/>
      <c r="J189" s="236"/>
      <c r="L189" s="14"/>
    </row>
    <row r="190" spans="1:12" ht="16.5" customHeight="1" x14ac:dyDescent="0.25">
      <c r="A190" s="113"/>
      <c r="B190" s="279"/>
      <c r="C190" s="100"/>
      <c r="D190" s="17"/>
      <c r="E190" s="24"/>
      <c r="F190" s="122"/>
      <c r="G190" s="102"/>
      <c r="H190" s="101"/>
      <c r="I190" s="101"/>
      <c r="J190" s="114"/>
      <c r="L190" s="14"/>
    </row>
    <row r="191" spans="1:12" ht="16.5" customHeight="1" x14ac:dyDescent="0.25">
      <c r="A191" s="113"/>
      <c r="B191" s="279"/>
      <c r="C191" s="100"/>
      <c r="D191" s="17"/>
      <c r="E191" s="24"/>
      <c r="F191" s="122"/>
      <c r="G191" s="102"/>
      <c r="H191" s="101"/>
      <c r="I191" s="101"/>
      <c r="J191" s="114"/>
      <c r="L191" s="14"/>
    </row>
    <row r="192" spans="1:12" ht="16.5" customHeight="1" x14ac:dyDescent="0.25">
      <c r="A192" s="113"/>
      <c r="B192" s="336">
        <v>29</v>
      </c>
      <c r="C192" s="17"/>
      <c r="D192" s="17"/>
      <c r="E192" s="24"/>
      <c r="F192" s="324" t="s">
        <v>453</v>
      </c>
      <c r="G192" s="102"/>
      <c r="H192" s="101"/>
      <c r="I192" s="101"/>
      <c r="J192" s="114"/>
      <c r="L192" s="14"/>
    </row>
    <row r="193" spans="1:12" ht="16.5" customHeight="1" x14ac:dyDescent="0.25">
      <c r="A193" s="113"/>
      <c r="B193" s="279"/>
      <c r="C193" s="100">
        <v>1</v>
      </c>
      <c r="D193" s="100"/>
      <c r="E193" s="24" t="s">
        <v>98</v>
      </c>
      <c r="F193" s="106"/>
      <c r="G193" s="102"/>
      <c r="H193" s="101"/>
      <c r="I193" s="101"/>
      <c r="J193" s="114"/>
      <c r="L193" s="14"/>
    </row>
    <row r="194" spans="1:12" ht="16.5" customHeight="1" x14ac:dyDescent="0.25">
      <c r="A194" s="113"/>
      <c r="B194" s="279"/>
      <c r="C194" s="100"/>
      <c r="D194" s="100">
        <v>10</v>
      </c>
      <c r="E194" s="24"/>
      <c r="F194" s="106" t="s">
        <v>501</v>
      </c>
      <c r="G194" s="42">
        <v>7569</v>
      </c>
      <c r="H194" s="101"/>
      <c r="I194" s="101"/>
      <c r="J194" s="114"/>
      <c r="L194" s="14"/>
    </row>
    <row r="195" spans="1:12" ht="16.5" customHeight="1" x14ac:dyDescent="0.25">
      <c r="A195" s="113"/>
      <c r="B195" s="279"/>
      <c r="C195" s="100"/>
      <c r="D195" s="100">
        <v>3</v>
      </c>
      <c r="E195" s="24"/>
      <c r="F195" s="106" t="s">
        <v>99</v>
      </c>
      <c r="G195" s="42">
        <v>2000</v>
      </c>
      <c r="H195" s="101"/>
      <c r="I195" s="101"/>
      <c r="J195" s="114"/>
      <c r="L195" s="14"/>
    </row>
    <row r="196" spans="1:12" ht="16.5" customHeight="1" x14ac:dyDescent="0.25">
      <c r="A196" s="113"/>
      <c r="B196" s="279"/>
      <c r="C196" s="17"/>
      <c r="D196" s="100">
        <v>8</v>
      </c>
      <c r="E196" s="112"/>
      <c r="F196" s="106" t="s">
        <v>87</v>
      </c>
      <c r="G196" s="42">
        <f>+'3. sz. m. '!F72+'3. sz. m. '!F59+'3. sz. m. '!F45</f>
        <v>145347</v>
      </c>
      <c r="H196" s="101"/>
      <c r="I196" s="101"/>
      <c r="J196" s="114"/>
      <c r="L196" s="14"/>
    </row>
    <row r="197" spans="1:12" ht="16.5" customHeight="1" x14ac:dyDescent="0.25">
      <c r="A197" s="113"/>
      <c r="B197" s="279"/>
      <c r="C197" s="17"/>
      <c r="D197" s="17"/>
      <c r="E197" s="24"/>
      <c r="F197" s="563" t="s">
        <v>63</v>
      </c>
      <c r="G197" s="102">
        <f t="shared" ref="G197" si="17">SUM(G194:G196)</f>
        <v>154916</v>
      </c>
      <c r="H197" s="103"/>
      <c r="I197" s="103"/>
      <c r="J197" s="236"/>
      <c r="L197" s="14"/>
    </row>
    <row r="198" spans="1:12" ht="16.5" customHeight="1" x14ac:dyDescent="0.25">
      <c r="A198" s="113"/>
      <c r="B198" s="279"/>
      <c r="C198" s="17"/>
      <c r="D198" s="17"/>
      <c r="E198" s="24"/>
      <c r="F198" s="563"/>
      <c r="G198" s="102"/>
      <c r="H198" s="101"/>
      <c r="I198" s="101"/>
      <c r="J198" s="114"/>
      <c r="L198" s="14"/>
    </row>
    <row r="199" spans="1:12" ht="16.5" customHeight="1" x14ac:dyDescent="0.25">
      <c r="A199" s="113"/>
      <c r="B199" s="279"/>
      <c r="C199" s="100">
        <v>2</v>
      </c>
      <c r="D199" s="17"/>
      <c r="E199" s="24" t="s">
        <v>100</v>
      </c>
      <c r="F199" s="563"/>
      <c r="G199" s="102"/>
      <c r="H199" s="101"/>
      <c r="I199" s="101"/>
      <c r="J199" s="114"/>
      <c r="L199" s="14"/>
    </row>
    <row r="200" spans="1:12" ht="16.5" customHeight="1" x14ac:dyDescent="0.25">
      <c r="A200" s="113"/>
      <c r="B200" s="279"/>
      <c r="C200" s="17"/>
      <c r="D200" s="100">
        <v>17</v>
      </c>
      <c r="E200" s="112"/>
      <c r="F200" s="322" t="s">
        <v>87</v>
      </c>
      <c r="G200" s="42">
        <f>+'3. sz. m. '!F76+'3. sz. m. '!F63+'3. sz. m. '!F49</f>
        <v>1623</v>
      </c>
      <c r="H200" s="101"/>
      <c r="I200" s="101"/>
      <c r="J200" s="114"/>
      <c r="L200" s="14"/>
    </row>
    <row r="201" spans="1:12" ht="16.5" customHeight="1" x14ac:dyDescent="0.25">
      <c r="A201" s="113"/>
      <c r="B201" s="279"/>
      <c r="C201" s="17"/>
      <c r="D201" s="100">
        <v>12</v>
      </c>
      <c r="E201" s="112"/>
      <c r="F201" s="322" t="s">
        <v>537</v>
      </c>
      <c r="G201" s="42">
        <v>8220</v>
      </c>
      <c r="H201" s="101"/>
      <c r="I201" s="101"/>
      <c r="J201" s="114"/>
      <c r="L201" s="14"/>
    </row>
    <row r="202" spans="1:12" ht="16.5" customHeight="1" x14ac:dyDescent="0.25">
      <c r="A202" s="113"/>
      <c r="B202" s="279"/>
      <c r="C202" s="17"/>
      <c r="D202" s="100"/>
      <c r="E202" s="112"/>
      <c r="F202" s="563" t="s">
        <v>63</v>
      </c>
      <c r="G202" s="102">
        <f t="shared" ref="G202" si="18">SUM(G200:G201)</f>
        <v>9843</v>
      </c>
      <c r="H202" s="101"/>
      <c r="I202" s="101"/>
      <c r="J202" s="114"/>
      <c r="L202" s="14"/>
    </row>
    <row r="203" spans="1:12" ht="16.5" customHeight="1" x14ac:dyDescent="0.25">
      <c r="A203" s="113"/>
      <c r="B203" s="279"/>
      <c r="C203" s="17"/>
      <c r="D203" s="17"/>
      <c r="E203" s="24"/>
      <c r="F203" s="563"/>
      <c r="G203" s="102"/>
      <c r="H203" s="101"/>
      <c r="I203" s="101"/>
      <c r="J203" s="114"/>
      <c r="L203" s="14"/>
    </row>
    <row r="204" spans="1:12" ht="16.5" customHeight="1" x14ac:dyDescent="0.25">
      <c r="A204" s="113"/>
      <c r="B204" s="279"/>
      <c r="C204" s="17"/>
      <c r="D204" s="17"/>
      <c r="E204" s="24"/>
      <c r="F204" s="563" t="s">
        <v>102</v>
      </c>
      <c r="G204" s="102">
        <f t="shared" ref="G204" si="19">+G197+G202</f>
        <v>164759</v>
      </c>
      <c r="H204" s="103"/>
      <c r="I204" s="103"/>
      <c r="J204" s="236"/>
      <c r="L204" s="14"/>
    </row>
    <row r="205" spans="1:12" ht="16.5" customHeight="1" x14ac:dyDescent="0.25">
      <c r="A205" s="113"/>
      <c r="B205" s="279"/>
      <c r="C205" s="17"/>
      <c r="D205" s="17"/>
      <c r="E205" s="24"/>
      <c r="F205" s="122"/>
      <c r="G205" s="102"/>
      <c r="H205" s="101"/>
      <c r="I205" s="101"/>
      <c r="J205" s="114"/>
      <c r="L205" s="14"/>
    </row>
    <row r="206" spans="1:12" ht="16.5" customHeight="1" x14ac:dyDescent="0.25">
      <c r="A206" s="113"/>
      <c r="B206" s="336">
        <v>30</v>
      </c>
      <c r="C206" s="17"/>
      <c r="D206" s="17"/>
      <c r="E206" s="24"/>
      <c r="F206" s="324" t="s">
        <v>170</v>
      </c>
      <c r="G206" s="102"/>
      <c r="H206" s="101"/>
      <c r="I206" s="101"/>
      <c r="J206" s="114"/>
      <c r="L206" s="14"/>
    </row>
    <row r="207" spans="1:12" ht="16.5" customHeight="1" x14ac:dyDescent="0.25">
      <c r="A207" s="113"/>
      <c r="B207" s="336"/>
      <c r="C207" s="100">
        <v>1</v>
      </c>
      <c r="D207" s="17"/>
      <c r="E207" s="24" t="s">
        <v>98</v>
      </c>
      <c r="F207" s="122"/>
      <c r="G207" s="102"/>
      <c r="H207" s="101"/>
      <c r="I207" s="101"/>
      <c r="J207" s="114"/>
      <c r="L207" s="14"/>
    </row>
    <row r="208" spans="1:12" ht="16.5" customHeight="1" x14ac:dyDescent="0.25">
      <c r="A208" s="113"/>
      <c r="B208" s="336"/>
      <c r="C208" s="17"/>
      <c r="D208" s="100">
        <v>1</v>
      </c>
      <c r="E208" s="112"/>
      <c r="F208" s="106" t="s">
        <v>293</v>
      </c>
      <c r="G208" s="42">
        <v>13150</v>
      </c>
      <c r="H208" s="101"/>
      <c r="I208" s="101"/>
      <c r="J208" s="114"/>
      <c r="L208" s="14"/>
    </row>
    <row r="209" spans="1:12" ht="16.5" customHeight="1" x14ac:dyDescent="0.25">
      <c r="A209" s="113"/>
      <c r="B209" s="336"/>
      <c r="C209" s="17"/>
      <c r="D209" s="100">
        <v>2</v>
      </c>
      <c r="E209" s="112"/>
      <c r="F209" s="106" t="s">
        <v>294</v>
      </c>
      <c r="G209" s="42">
        <v>2367</v>
      </c>
      <c r="H209" s="101"/>
      <c r="I209" s="101"/>
      <c r="J209" s="114"/>
      <c r="L209" s="14"/>
    </row>
    <row r="210" spans="1:12" ht="16.5" customHeight="1" x14ac:dyDescent="0.25">
      <c r="A210" s="113"/>
      <c r="B210" s="336"/>
      <c r="C210" s="17"/>
      <c r="D210" s="100">
        <v>3</v>
      </c>
      <c r="E210" s="112"/>
      <c r="F210" s="322" t="s">
        <v>99</v>
      </c>
      <c r="G210" s="42">
        <v>3924</v>
      </c>
      <c r="H210" s="101"/>
      <c r="I210" s="101"/>
      <c r="J210" s="114"/>
      <c r="L210" s="14"/>
    </row>
    <row r="211" spans="1:12" ht="16.5" customHeight="1" x14ac:dyDescent="0.25">
      <c r="A211" s="113"/>
      <c r="B211" s="279"/>
      <c r="C211" s="100"/>
      <c r="D211" s="17"/>
      <c r="E211" s="24"/>
      <c r="F211" s="122" t="s">
        <v>63</v>
      </c>
      <c r="G211" s="102">
        <f t="shared" ref="G211" si="20">SUM(G208:G210)</f>
        <v>19441</v>
      </c>
      <c r="H211" s="103"/>
      <c r="I211" s="103"/>
      <c r="J211" s="236"/>
      <c r="L211" s="14"/>
    </row>
    <row r="212" spans="1:12" ht="16.5" customHeight="1" x14ac:dyDescent="0.25">
      <c r="A212" s="113"/>
      <c r="B212" s="279"/>
      <c r="C212" s="100"/>
      <c r="D212" s="17"/>
      <c r="E212" s="24"/>
      <c r="F212" s="122"/>
      <c r="G212" s="102"/>
      <c r="H212" s="101"/>
      <c r="I212" s="101"/>
      <c r="J212" s="114"/>
      <c r="L212" s="14"/>
    </row>
    <row r="213" spans="1:12" ht="16.5" customHeight="1" x14ac:dyDescent="0.25">
      <c r="A213" s="113"/>
      <c r="B213" s="279"/>
      <c r="C213" s="100"/>
      <c r="D213" s="17"/>
      <c r="E213" s="24"/>
      <c r="F213" s="122"/>
      <c r="G213" s="102"/>
      <c r="H213" s="101"/>
      <c r="I213" s="101"/>
      <c r="J213" s="114"/>
      <c r="L213" s="14"/>
    </row>
    <row r="214" spans="1:12" ht="16.5" customHeight="1" x14ac:dyDescent="0.25">
      <c r="A214" s="113"/>
      <c r="B214" s="100">
        <v>31</v>
      </c>
      <c r="C214" s="100"/>
      <c r="D214" s="112"/>
      <c r="E214" s="112"/>
      <c r="F214" s="324" t="s">
        <v>382</v>
      </c>
      <c r="G214" s="102"/>
      <c r="H214" s="101"/>
      <c r="I214" s="101"/>
      <c r="J214" s="114"/>
      <c r="L214" s="14"/>
    </row>
    <row r="215" spans="1:12" ht="16.5" customHeight="1" x14ac:dyDescent="0.25">
      <c r="A215" s="113"/>
      <c r="B215" s="100"/>
      <c r="C215" s="100">
        <v>1</v>
      </c>
      <c r="D215" s="100"/>
      <c r="E215" s="22" t="s">
        <v>98</v>
      </c>
      <c r="F215" s="388"/>
      <c r="G215" s="102"/>
      <c r="H215" s="101"/>
      <c r="I215" s="101"/>
      <c r="J215" s="114"/>
      <c r="L215" s="14"/>
    </row>
    <row r="216" spans="1:12" ht="16.5" customHeight="1" x14ac:dyDescent="0.25">
      <c r="A216" s="113"/>
      <c r="B216" s="100"/>
      <c r="C216" s="100"/>
      <c r="D216" s="100">
        <v>1</v>
      </c>
      <c r="E216" s="112"/>
      <c r="F216" s="106" t="s">
        <v>293</v>
      </c>
      <c r="G216" s="42">
        <v>2500</v>
      </c>
      <c r="H216" s="101"/>
      <c r="I216" s="101"/>
      <c r="J216" s="114"/>
      <c r="L216" s="14"/>
    </row>
    <row r="217" spans="1:12" ht="16.5" customHeight="1" x14ac:dyDescent="0.25">
      <c r="A217" s="113"/>
      <c r="B217" s="100"/>
      <c r="C217" s="100"/>
      <c r="D217" s="100">
        <v>2</v>
      </c>
      <c r="E217" s="112"/>
      <c r="F217" s="106" t="s">
        <v>294</v>
      </c>
      <c r="G217" s="42">
        <v>438</v>
      </c>
      <c r="H217" s="101"/>
      <c r="I217" s="101"/>
      <c r="J217" s="114"/>
      <c r="L217" s="14"/>
    </row>
    <row r="218" spans="1:12" ht="16.5" customHeight="1" x14ac:dyDescent="0.25">
      <c r="A218" s="113"/>
      <c r="B218" s="100"/>
      <c r="C218" s="100"/>
      <c r="D218" s="100">
        <v>3</v>
      </c>
      <c r="E218" s="112"/>
      <c r="F218" s="106" t="s">
        <v>99</v>
      </c>
      <c r="G218" s="42">
        <v>2196</v>
      </c>
      <c r="H218" s="101"/>
      <c r="I218" s="101"/>
      <c r="J218" s="114"/>
      <c r="L218" s="14"/>
    </row>
    <row r="219" spans="1:12" ht="16.5" customHeight="1" x14ac:dyDescent="0.25">
      <c r="A219" s="113"/>
      <c r="B219" s="100"/>
      <c r="C219" s="100"/>
      <c r="D219" s="100"/>
      <c r="E219" s="112"/>
      <c r="F219" s="563" t="s">
        <v>63</v>
      </c>
      <c r="G219" s="102">
        <f t="shared" ref="G219" si="21">SUM(G216:G218)</f>
        <v>5134</v>
      </c>
      <c r="H219" s="103"/>
      <c r="I219" s="103"/>
      <c r="J219" s="236"/>
      <c r="L219" s="14"/>
    </row>
    <row r="220" spans="1:12" ht="16.5" customHeight="1" x14ac:dyDescent="0.25">
      <c r="A220" s="113"/>
      <c r="B220" s="279"/>
      <c r="C220" s="100"/>
      <c r="D220" s="17"/>
      <c r="E220" s="24"/>
      <c r="F220" s="122"/>
      <c r="G220" s="102"/>
      <c r="H220" s="101"/>
      <c r="I220" s="101"/>
      <c r="J220" s="114"/>
      <c r="L220" s="14"/>
    </row>
    <row r="221" spans="1:12" ht="16.5" customHeight="1" x14ac:dyDescent="0.25">
      <c r="A221" s="113"/>
      <c r="B221" s="336">
        <v>35</v>
      </c>
      <c r="C221" s="100"/>
      <c r="D221" s="17"/>
      <c r="E221" s="24"/>
      <c r="F221" s="324" t="s">
        <v>42</v>
      </c>
      <c r="G221" s="102"/>
      <c r="H221" s="101"/>
      <c r="I221" s="101"/>
      <c r="J221" s="114"/>
      <c r="L221" s="14"/>
    </row>
    <row r="222" spans="1:12" ht="16.5" customHeight="1" x14ac:dyDescent="0.25">
      <c r="A222" s="113"/>
      <c r="B222" s="279"/>
      <c r="C222" s="100"/>
      <c r="D222" s="100"/>
      <c r="E222" s="112"/>
      <c r="F222" s="563"/>
      <c r="G222" s="102"/>
      <c r="H222" s="101"/>
      <c r="I222" s="101"/>
      <c r="J222" s="114"/>
      <c r="L222" s="14"/>
    </row>
    <row r="223" spans="1:12" ht="36.75" customHeight="1" x14ac:dyDescent="0.25">
      <c r="A223" s="113"/>
      <c r="B223" s="336">
        <v>43</v>
      </c>
      <c r="C223" s="100"/>
      <c r="D223" s="17"/>
      <c r="E223" s="24"/>
      <c r="F223" s="531" t="s">
        <v>531</v>
      </c>
      <c r="G223" s="102"/>
      <c r="H223" s="101"/>
      <c r="I223" s="101"/>
      <c r="J223" s="114"/>
      <c r="L223" s="14"/>
    </row>
    <row r="224" spans="1:12" ht="16.5" customHeight="1" x14ac:dyDescent="0.25">
      <c r="A224" s="113"/>
      <c r="B224" s="279"/>
      <c r="C224" s="100">
        <v>1</v>
      </c>
      <c r="D224" s="100"/>
      <c r="E224" s="22" t="s">
        <v>98</v>
      </c>
      <c r="F224" s="388"/>
      <c r="G224" s="102"/>
      <c r="H224" s="101"/>
      <c r="I224" s="101"/>
      <c r="J224" s="114"/>
      <c r="L224" s="14"/>
    </row>
    <row r="225" spans="1:12" ht="16.5" customHeight="1" x14ac:dyDescent="0.25">
      <c r="A225" s="113"/>
      <c r="B225" s="279"/>
      <c r="C225" s="100"/>
      <c r="D225" s="100">
        <v>1</v>
      </c>
      <c r="E225" s="112"/>
      <c r="F225" s="106" t="s">
        <v>293</v>
      </c>
      <c r="G225" s="42">
        <v>23291</v>
      </c>
      <c r="H225" s="101"/>
      <c r="I225" s="101"/>
      <c r="J225" s="114"/>
      <c r="L225" s="14"/>
    </row>
    <row r="226" spans="1:12" ht="16.5" customHeight="1" x14ac:dyDescent="0.25">
      <c r="A226" s="113"/>
      <c r="B226" s="279"/>
      <c r="C226" s="100"/>
      <c r="D226" s="100">
        <v>2</v>
      </c>
      <c r="E226" s="112"/>
      <c r="F226" s="106" t="s">
        <v>294</v>
      </c>
      <c r="G226" s="42">
        <v>4301</v>
      </c>
      <c r="H226" s="101"/>
      <c r="I226" s="101"/>
      <c r="J226" s="114"/>
      <c r="L226" s="14"/>
    </row>
    <row r="227" spans="1:12" ht="16.5" customHeight="1" x14ac:dyDescent="0.25">
      <c r="A227" s="113"/>
      <c r="B227" s="279"/>
      <c r="C227" s="100"/>
      <c r="D227" s="100">
        <v>3</v>
      </c>
      <c r="E227" s="112"/>
      <c r="F227" s="106" t="s">
        <v>99</v>
      </c>
      <c r="G227" s="42">
        <f>157826-200</f>
        <v>157626</v>
      </c>
      <c r="H227" s="101"/>
      <c r="I227" s="101"/>
      <c r="J227" s="114"/>
      <c r="L227" s="14"/>
    </row>
    <row r="228" spans="1:12" ht="16.5" customHeight="1" x14ac:dyDescent="0.25">
      <c r="A228" s="113"/>
      <c r="B228" s="279"/>
      <c r="C228" s="100"/>
      <c r="D228" s="100">
        <v>4</v>
      </c>
      <c r="E228" s="112"/>
      <c r="F228" s="106" t="s">
        <v>391</v>
      </c>
      <c r="G228" s="102">
        <v>0</v>
      </c>
      <c r="H228" s="101"/>
      <c r="I228" s="101"/>
      <c r="J228" s="114"/>
      <c r="L228" s="14"/>
    </row>
    <row r="229" spans="1:12" ht="16.5" customHeight="1" x14ac:dyDescent="0.25">
      <c r="A229" s="113"/>
      <c r="B229" s="279"/>
      <c r="C229" s="100"/>
      <c r="D229" s="17"/>
      <c r="E229" s="24"/>
      <c r="F229" s="122" t="s">
        <v>63</v>
      </c>
      <c r="G229" s="102">
        <f t="shared" ref="G229" si="22">SUM(G225:G228)</f>
        <v>185218</v>
      </c>
      <c r="H229" s="103"/>
      <c r="I229" s="103"/>
      <c r="J229" s="236"/>
      <c r="L229" s="14"/>
    </row>
    <row r="230" spans="1:12" ht="16.5" customHeight="1" x14ac:dyDescent="0.25">
      <c r="A230" s="113"/>
      <c r="B230" s="279"/>
      <c r="C230" s="100"/>
      <c r="D230" s="17"/>
      <c r="E230" s="24"/>
      <c r="F230" s="122"/>
      <c r="G230" s="102"/>
      <c r="H230" s="101"/>
      <c r="I230" s="101"/>
      <c r="J230" s="114"/>
      <c r="L230" s="14"/>
    </row>
    <row r="231" spans="1:12" ht="16.5" customHeight="1" x14ac:dyDescent="0.25">
      <c r="A231" s="113"/>
      <c r="B231" s="279"/>
      <c r="C231" s="100">
        <v>2</v>
      </c>
      <c r="D231" s="17"/>
      <c r="E231" s="24" t="s">
        <v>100</v>
      </c>
      <c r="F231" s="122"/>
      <c r="G231" s="102"/>
      <c r="H231" s="101"/>
      <c r="I231" s="101"/>
      <c r="J231" s="114"/>
      <c r="L231" s="14"/>
    </row>
    <row r="232" spans="1:12" ht="16.5" customHeight="1" x14ac:dyDescent="0.25">
      <c r="A232" s="113"/>
      <c r="B232" s="279"/>
      <c r="C232" s="100"/>
      <c r="D232" s="100">
        <v>7</v>
      </c>
      <c r="E232" s="112"/>
      <c r="F232" s="106" t="s">
        <v>533</v>
      </c>
      <c r="G232" s="42">
        <v>1000</v>
      </c>
      <c r="H232" s="101"/>
      <c r="I232" s="101"/>
      <c r="J232" s="114"/>
      <c r="L232" s="14"/>
    </row>
    <row r="233" spans="1:12" ht="16.5" customHeight="1" x14ac:dyDescent="0.25">
      <c r="A233" s="113"/>
      <c r="B233" s="279"/>
      <c r="C233" s="100"/>
      <c r="D233" s="100">
        <v>2</v>
      </c>
      <c r="E233" s="112"/>
      <c r="F233" s="106" t="s">
        <v>369</v>
      </c>
      <c r="G233" s="42">
        <v>270</v>
      </c>
      <c r="H233" s="101"/>
      <c r="I233" s="101"/>
      <c r="J233" s="114"/>
      <c r="L233" s="14"/>
    </row>
    <row r="234" spans="1:12" ht="16.5" customHeight="1" x14ac:dyDescent="0.25">
      <c r="A234" s="113"/>
      <c r="B234" s="279"/>
      <c r="C234" s="100"/>
      <c r="D234" s="17"/>
      <c r="E234" s="24"/>
      <c r="F234" s="122" t="s">
        <v>63</v>
      </c>
      <c r="G234" s="102">
        <f t="shared" ref="G234" si="23">SUM(G232:G233)</f>
        <v>1270</v>
      </c>
      <c r="H234" s="103"/>
      <c r="I234" s="103"/>
      <c r="J234" s="236"/>
      <c r="L234" s="14"/>
    </row>
    <row r="235" spans="1:12" ht="16.5" customHeight="1" x14ac:dyDescent="0.25">
      <c r="A235" s="113"/>
      <c r="B235" s="279"/>
      <c r="C235" s="100"/>
      <c r="D235" s="17"/>
      <c r="E235" s="24"/>
      <c r="F235" s="122"/>
      <c r="G235" s="102"/>
      <c r="H235" s="101"/>
      <c r="I235" s="101"/>
      <c r="J235" s="114"/>
      <c r="L235" s="14"/>
    </row>
    <row r="236" spans="1:12" ht="16.5" customHeight="1" x14ac:dyDescent="0.25">
      <c r="A236" s="113"/>
      <c r="B236" s="279"/>
      <c r="C236" s="100"/>
      <c r="D236" s="17"/>
      <c r="E236" s="24"/>
      <c r="F236" s="324" t="s">
        <v>102</v>
      </c>
      <c r="G236" s="102">
        <f t="shared" ref="G236" si="24">+G229+G234</f>
        <v>186488</v>
      </c>
      <c r="H236" s="103"/>
      <c r="I236" s="103"/>
      <c r="J236" s="236"/>
      <c r="L236" s="14"/>
    </row>
    <row r="237" spans="1:12" ht="16.5" customHeight="1" x14ac:dyDescent="0.25">
      <c r="A237" s="113"/>
      <c r="B237" s="279"/>
      <c r="C237" s="100"/>
      <c r="D237" s="17"/>
      <c r="E237" s="24"/>
      <c r="F237" s="122"/>
      <c r="G237" s="102"/>
      <c r="H237" s="101"/>
      <c r="I237" s="101"/>
      <c r="J237" s="114"/>
      <c r="L237" s="14"/>
    </row>
    <row r="238" spans="1:12" ht="39" customHeight="1" x14ac:dyDescent="0.25">
      <c r="A238" s="113"/>
      <c r="B238" s="336">
        <v>44</v>
      </c>
      <c r="C238" s="100"/>
      <c r="D238" s="17"/>
      <c r="E238" s="22"/>
      <c r="F238" s="532" t="s">
        <v>532</v>
      </c>
      <c r="G238" s="102"/>
      <c r="H238" s="101"/>
      <c r="I238" s="101"/>
      <c r="J238" s="114"/>
      <c r="L238" s="14"/>
    </row>
    <row r="239" spans="1:12" ht="16.5" customHeight="1" x14ac:dyDescent="0.25">
      <c r="A239" s="113"/>
      <c r="B239" s="279"/>
      <c r="C239" s="100">
        <v>1</v>
      </c>
      <c r="D239" s="100"/>
      <c r="E239" s="22" t="s">
        <v>98</v>
      </c>
      <c r="F239" s="388"/>
      <c r="G239" s="102"/>
      <c r="H239" s="101"/>
      <c r="I239" s="101"/>
      <c r="J239" s="114"/>
      <c r="L239" s="14"/>
    </row>
    <row r="240" spans="1:12" ht="16.5" customHeight="1" x14ac:dyDescent="0.25">
      <c r="A240" s="113"/>
      <c r="B240" s="279"/>
      <c r="C240" s="100"/>
      <c r="D240" s="100">
        <v>1</v>
      </c>
      <c r="E240" s="112"/>
      <c r="F240" s="106" t="s">
        <v>293</v>
      </c>
      <c r="G240" s="42">
        <f>24630+15145+1185</f>
        <v>40960</v>
      </c>
      <c r="H240" s="101"/>
      <c r="I240" s="101"/>
      <c r="J240" s="114"/>
      <c r="L240" s="14"/>
    </row>
    <row r="241" spans="1:12" ht="16.5" customHeight="1" x14ac:dyDescent="0.25">
      <c r="A241" s="113"/>
      <c r="B241" s="279"/>
      <c r="C241" s="100"/>
      <c r="D241" s="100">
        <v>2</v>
      </c>
      <c r="E241" s="112"/>
      <c r="F241" s="106" t="s">
        <v>294</v>
      </c>
      <c r="G241" s="42">
        <f>6786+482</f>
        <v>7268</v>
      </c>
      <c r="H241" s="101"/>
      <c r="I241" s="101"/>
      <c r="J241" s="114"/>
      <c r="L241" s="14"/>
    </row>
    <row r="242" spans="1:12" ht="16.5" customHeight="1" x14ac:dyDescent="0.25">
      <c r="A242" s="113"/>
      <c r="B242" s="279"/>
      <c r="C242" s="100"/>
      <c r="D242" s="100">
        <v>3</v>
      </c>
      <c r="E242" s="112"/>
      <c r="F242" s="106" t="s">
        <v>99</v>
      </c>
      <c r="G242" s="42">
        <f>137474-1185-482</f>
        <v>135807</v>
      </c>
      <c r="H242" s="101"/>
      <c r="I242" s="101"/>
      <c r="J242" s="114"/>
      <c r="L242" s="14"/>
    </row>
    <row r="243" spans="1:12" ht="16.5" customHeight="1" x14ac:dyDescent="0.25">
      <c r="A243" s="113"/>
      <c r="B243" s="279"/>
      <c r="C243" s="100"/>
      <c r="D243" s="100">
        <v>4</v>
      </c>
      <c r="E243" s="112"/>
      <c r="F243" s="106" t="s">
        <v>391</v>
      </c>
      <c r="G243" s="42">
        <v>3900</v>
      </c>
      <c r="H243" s="101"/>
      <c r="I243" s="101"/>
      <c r="J243" s="114"/>
      <c r="L243" s="14"/>
    </row>
    <row r="244" spans="1:12" ht="16.5" customHeight="1" x14ac:dyDescent="0.25">
      <c r="A244" s="113"/>
      <c r="B244" s="279"/>
      <c r="C244" s="100"/>
      <c r="D244" s="17"/>
      <c r="E244" s="24"/>
      <c r="F244" s="122" t="s">
        <v>63</v>
      </c>
      <c r="G244" s="102">
        <f t="shared" ref="G244" si="25">SUM(G240:G243)</f>
        <v>187935</v>
      </c>
      <c r="H244" s="103"/>
      <c r="I244" s="103"/>
      <c r="J244" s="236"/>
      <c r="L244" s="14"/>
    </row>
    <row r="245" spans="1:12" ht="16.5" customHeight="1" x14ac:dyDescent="0.25">
      <c r="A245" s="113"/>
      <c r="B245" s="279"/>
      <c r="C245" s="100"/>
      <c r="D245" s="17"/>
      <c r="E245" s="24"/>
      <c r="F245" s="122"/>
      <c r="G245" s="102"/>
      <c r="H245" s="101"/>
      <c r="I245" s="101"/>
      <c r="J245" s="114"/>
      <c r="L245" s="14"/>
    </row>
    <row r="246" spans="1:12" ht="16.5" customHeight="1" x14ac:dyDescent="0.25">
      <c r="A246" s="113"/>
      <c r="B246" s="279"/>
      <c r="C246" s="100">
        <v>2</v>
      </c>
      <c r="D246" s="17"/>
      <c r="E246" s="24" t="s">
        <v>100</v>
      </c>
      <c r="F246" s="122"/>
      <c r="G246" s="102"/>
      <c r="H246" s="101"/>
      <c r="I246" s="101"/>
      <c r="J246" s="114"/>
      <c r="L246" s="14"/>
    </row>
    <row r="247" spans="1:12" ht="16.5" customHeight="1" x14ac:dyDescent="0.25">
      <c r="A247" s="113"/>
      <c r="B247" s="279"/>
      <c r="C247" s="100"/>
      <c r="D247" s="17"/>
      <c r="E247" s="24"/>
      <c r="F247" s="122"/>
      <c r="G247" s="102"/>
      <c r="H247" s="101"/>
      <c r="I247" s="101"/>
      <c r="J247" s="114"/>
      <c r="L247" s="14"/>
    </row>
    <row r="248" spans="1:12" ht="16.5" customHeight="1" x14ac:dyDescent="0.25">
      <c r="A248" s="113"/>
      <c r="B248" s="279"/>
      <c r="C248" s="100"/>
      <c r="D248" s="17"/>
      <c r="E248" s="24"/>
      <c r="F248" s="122"/>
      <c r="G248" s="102"/>
      <c r="H248" s="101"/>
      <c r="I248" s="101"/>
      <c r="J248" s="114"/>
      <c r="L248" s="14"/>
    </row>
    <row r="249" spans="1:12" ht="16.5" customHeight="1" x14ac:dyDescent="0.25">
      <c r="A249" s="113"/>
      <c r="B249" s="336">
        <v>45</v>
      </c>
      <c r="C249" s="100"/>
      <c r="D249" s="17"/>
      <c r="E249" s="24"/>
      <c r="F249" s="122" t="s">
        <v>575</v>
      </c>
      <c r="G249" s="102"/>
      <c r="H249" s="101"/>
      <c r="I249" s="101"/>
      <c r="J249" s="114"/>
      <c r="L249" s="14"/>
    </row>
    <row r="250" spans="1:12" ht="16.5" customHeight="1" x14ac:dyDescent="0.25">
      <c r="A250" s="113"/>
      <c r="B250" s="279"/>
      <c r="C250" s="100">
        <v>1</v>
      </c>
      <c r="D250" s="100"/>
      <c r="E250" s="22" t="s">
        <v>98</v>
      </c>
      <c r="F250" s="388"/>
      <c r="G250" s="102"/>
      <c r="H250" s="101"/>
      <c r="I250" s="101"/>
      <c r="J250" s="114"/>
      <c r="L250" s="14"/>
    </row>
    <row r="251" spans="1:12" ht="16.5" customHeight="1" x14ac:dyDescent="0.25">
      <c r="A251" s="113"/>
      <c r="B251" s="279"/>
      <c r="C251" s="100"/>
      <c r="D251" s="100">
        <v>1</v>
      </c>
      <c r="E251" s="112"/>
      <c r="F251" s="106" t="s">
        <v>293</v>
      </c>
      <c r="G251" s="42">
        <v>200</v>
      </c>
      <c r="H251" s="101"/>
      <c r="I251" s="101"/>
      <c r="J251" s="114"/>
      <c r="L251" s="14"/>
    </row>
    <row r="252" spans="1:12" ht="16.5" customHeight="1" x14ac:dyDescent="0.25">
      <c r="A252" s="113"/>
      <c r="B252" s="279"/>
      <c r="C252" s="100"/>
      <c r="D252" s="100">
        <v>2</v>
      </c>
      <c r="E252" s="112"/>
      <c r="F252" s="106" t="s">
        <v>294</v>
      </c>
      <c r="G252" s="42">
        <v>35</v>
      </c>
      <c r="H252" s="101"/>
      <c r="I252" s="101"/>
      <c r="J252" s="114"/>
      <c r="L252" s="14"/>
    </row>
    <row r="253" spans="1:12" ht="16.5" customHeight="1" x14ac:dyDescent="0.25">
      <c r="A253" s="113"/>
      <c r="B253" s="279"/>
      <c r="C253" s="100"/>
      <c r="D253" s="100">
        <v>3</v>
      </c>
      <c r="E253" s="112"/>
      <c r="F253" s="106" t="s">
        <v>99</v>
      </c>
      <c r="G253" s="42">
        <v>152</v>
      </c>
      <c r="H253" s="101"/>
      <c r="I253" s="101"/>
      <c r="J253" s="114"/>
      <c r="L253" s="14"/>
    </row>
    <row r="254" spans="1:12" ht="16.5" customHeight="1" x14ac:dyDescent="0.25">
      <c r="A254" s="113"/>
      <c r="B254" s="279"/>
      <c r="C254" s="100"/>
      <c r="D254" s="17"/>
      <c r="E254" s="24"/>
      <c r="F254" s="122" t="s">
        <v>63</v>
      </c>
      <c r="G254" s="102">
        <f>SUM(G251:G253)</f>
        <v>387</v>
      </c>
      <c r="H254" s="103"/>
      <c r="I254" s="103"/>
      <c r="J254" s="236"/>
      <c r="L254" s="14"/>
    </row>
    <row r="255" spans="1:12" ht="16.5" customHeight="1" x14ac:dyDescent="0.25">
      <c r="A255" s="113"/>
      <c r="B255" s="279"/>
      <c r="C255" s="100"/>
      <c r="D255" s="17"/>
      <c r="E255" s="24"/>
      <c r="F255" s="122"/>
      <c r="G255" s="102"/>
      <c r="H255" s="101"/>
      <c r="I255" s="101"/>
      <c r="J255" s="114"/>
      <c r="L255" s="14"/>
    </row>
    <row r="256" spans="1:12" ht="16.5" customHeight="1" x14ac:dyDescent="0.25">
      <c r="A256" s="113"/>
      <c r="B256" s="279"/>
      <c r="C256" s="100">
        <v>2</v>
      </c>
      <c r="D256" s="17"/>
      <c r="E256" s="24" t="s">
        <v>100</v>
      </c>
      <c r="F256" s="122"/>
      <c r="G256" s="102"/>
      <c r="H256" s="101"/>
      <c r="I256" s="101"/>
      <c r="J256" s="114"/>
      <c r="L256" s="14"/>
    </row>
    <row r="257" spans="1:12" ht="16.5" customHeight="1" x14ac:dyDescent="0.25">
      <c r="A257" s="113"/>
      <c r="B257" s="279"/>
      <c r="C257" s="100"/>
      <c r="D257" s="100">
        <v>5</v>
      </c>
      <c r="E257" s="24"/>
      <c r="F257" s="106" t="s">
        <v>576</v>
      </c>
      <c r="G257" s="42">
        <v>1000</v>
      </c>
      <c r="H257" s="101"/>
      <c r="I257" s="101"/>
      <c r="J257" s="114"/>
      <c r="L257" s="14"/>
    </row>
    <row r="258" spans="1:12" ht="16.5" customHeight="1" x14ac:dyDescent="0.25">
      <c r="A258" s="113"/>
      <c r="B258" s="279"/>
      <c r="C258" s="100"/>
      <c r="D258" s="100">
        <v>2</v>
      </c>
      <c r="E258" s="24"/>
      <c r="F258" s="106" t="s">
        <v>369</v>
      </c>
      <c r="G258" s="42">
        <v>270</v>
      </c>
      <c r="H258" s="101"/>
      <c r="I258" s="101"/>
      <c r="J258" s="114"/>
      <c r="L258" s="14"/>
    </row>
    <row r="259" spans="1:12" ht="16.5" customHeight="1" x14ac:dyDescent="0.25">
      <c r="A259" s="113"/>
      <c r="B259" s="279"/>
      <c r="C259" s="100"/>
      <c r="D259" s="17"/>
      <c r="E259" s="24"/>
      <c r="F259" s="122" t="s">
        <v>63</v>
      </c>
      <c r="G259" s="102">
        <f>SUM(G257:G258)</f>
        <v>1270</v>
      </c>
      <c r="H259" s="103"/>
      <c r="I259" s="103"/>
      <c r="J259" s="236"/>
      <c r="L259" s="14"/>
    </row>
    <row r="260" spans="1:12" ht="16.5" customHeight="1" x14ac:dyDescent="0.25">
      <c r="A260" s="113"/>
      <c r="B260" s="279"/>
      <c r="C260" s="100"/>
      <c r="D260" s="17"/>
      <c r="E260" s="24"/>
      <c r="F260" s="122"/>
      <c r="G260" s="102"/>
      <c r="H260" s="101"/>
      <c r="I260" s="101"/>
      <c r="J260" s="114"/>
      <c r="L260" s="14"/>
    </row>
    <row r="261" spans="1:12" ht="16.5" customHeight="1" x14ac:dyDescent="0.25">
      <c r="A261" s="113"/>
      <c r="B261" s="279"/>
      <c r="C261" s="100">
        <v>2</v>
      </c>
      <c r="D261" s="100"/>
      <c r="E261" s="24" t="s">
        <v>298</v>
      </c>
      <c r="F261" s="106"/>
      <c r="G261" s="102"/>
      <c r="H261" s="101"/>
      <c r="I261" s="101"/>
      <c r="J261" s="114"/>
      <c r="L261" s="14"/>
    </row>
    <row r="262" spans="1:12" ht="16.5" customHeight="1" x14ac:dyDescent="0.25">
      <c r="A262" s="113"/>
      <c r="B262" s="279"/>
      <c r="C262" s="100"/>
      <c r="D262" s="100">
        <v>6</v>
      </c>
      <c r="E262" s="24"/>
      <c r="F262" s="106" t="s">
        <v>604</v>
      </c>
      <c r="G262" s="42">
        <v>3740</v>
      </c>
      <c r="H262" s="101"/>
      <c r="I262" s="101"/>
      <c r="J262" s="114"/>
      <c r="L262" s="14"/>
    </row>
    <row r="263" spans="1:12" ht="16.5" customHeight="1" x14ac:dyDescent="0.25">
      <c r="A263" s="113"/>
      <c r="B263" s="279"/>
      <c r="C263" s="100"/>
      <c r="D263" s="100">
        <v>2</v>
      </c>
      <c r="E263" s="24"/>
      <c r="F263" s="106" t="s">
        <v>369</v>
      </c>
      <c r="G263" s="42">
        <v>1010</v>
      </c>
      <c r="H263" s="101"/>
      <c r="I263" s="101"/>
      <c r="J263" s="114"/>
      <c r="L263" s="14"/>
    </row>
    <row r="264" spans="1:12" ht="16.5" customHeight="1" x14ac:dyDescent="0.25">
      <c r="A264" s="113"/>
      <c r="B264" s="279"/>
      <c r="C264" s="100"/>
      <c r="D264" s="17"/>
      <c r="E264" s="24"/>
      <c r="F264" s="122" t="s">
        <v>63</v>
      </c>
      <c r="G264" s="102">
        <f>SUM(G262:G263)</f>
        <v>4750</v>
      </c>
      <c r="H264" s="101"/>
      <c r="I264" s="101"/>
      <c r="J264" s="114"/>
      <c r="L264" s="14"/>
    </row>
    <row r="265" spans="1:12" ht="16.5" customHeight="1" x14ac:dyDescent="0.25">
      <c r="A265" s="113"/>
      <c r="B265" s="279"/>
      <c r="C265" s="100"/>
      <c r="D265" s="17"/>
      <c r="E265" s="24"/>
      <c r="F265" s="122"/>
      <c r="G265" s="102"/>
      <c r="H265" s="101"/>
      <c r="I265" s="101"/>
      <c r="J265" s="114"/>
      <c r="L265" s="14"/>
    </row>
    <row r="266" spans="1:12" ht="16.5" customHeight="1" x14ac:dyDescent="0.25">
      <c r="A266" s="113"/>
      <c r="B266" s="279"/>
      <c r="C266" s="100"/>
      <c r="D266" s="17"/>
      <c r="E266" s="24"/>
      <c r="F266" s="122"/>
      <c r="G266" s="102"/>
      <c r="H266" s="101"/>
      <c r="I266" s="101"/>
      <c r="J266" s="114"/>
      <c r="L266" s="14"/>
    </row>
    <row r="267" spans="1:12" ht="16.5" customHeight="1" x14ac:dyDescent="0.25">
      <c r="A267" s="40"/>
      <c r="B267" s="336"/>
      <c r="C267" s="100"/>
      <c r="D267" s="17"/>
      <c r="E267" s="24"/>
      <c r="F267" s="324" t="s">
        <v>102</v>
      </c>
      <c r="G267" s="102">
        <f>+G254+G259+G264</f>
        <v>6407</v>
      </c>
      <c r="H267" s="103"/>
      <c r="I267" s="103"/>
      <c r="J267" s="236"/>
      <c r="L267" s="14"/>
    </row>
    <row r="268" spans="1:12" ht="16.5" customHeight="1" x14ac:dyDescent="0.25">
      <c r="A268" s="40"/>
      <c r="B268" s="336"/>
      <c r="C268" s="100"/>
      <c r="D268" s="100"/>
      <c r="E268" s="112"/>
      <c r="F268" s="335"/>
      <c r="G268" s="42"/>
      <c r="H268" s="101"/>
      <c r="I268" s="101"/>
      <c r="J268" s="114"/>
      <c r="L268" s="14"/>
    </row>
    <row r="269" spans="1:12" ht="16.5" customHeight="1" x14ac:dyDescent="0.25">
      <c r="A269" s="40"/>
      <c r="B269" s="106"/>
      <c r="C269" s="100">
        <v>1</v>
      </c>
      <c r="D269" s="100"/>
      <c r="E269" s="24" t="s">
        <v>103</v>
      </c>
      <c r="F269" s="106"/>
      <c r="G269" s="101"/>
      <c r="H269" s="101"/>
      <c r="I269" s="101"/>
      <c r="J269" s="114"/>
      <c r="L269" s="14"/>
    </row>
    <row r="270" spans="1:12" ht="16.5" customHeight="1" x14ac:dyDescent="0.25">
      <c r="A270" s="40"/>
      <c r="B270" s="106"/>
      <c r="C270" s="100"/>
      <c r="D270" s="100">
        <v>1</v>
      </c>
      <c r="E270" s="112"/>
      <c r="F270" s="106" t="s">
        <v>293</v>
      </c>
      <c r="G270" s="101">
        <f>+G125+G138+G157+G178+G186+G208+G216+G225+G240+G251</f>
        <v>93638</v>
      </c>
      <c r="H270" s="101"/>
      <c r="I270" s="101"/>
      <c r="J270" s="114"/>
      <c r="L270" s="14"/>
    </row>
    <row r="271" spans="1:12" ht="16.5" customHeight="1" x14ac:dyDescent="0.25">
      <c r="A271" s="40"/>
      <c r="B271" s="106"/>
      <c r="C271" s="100"/>
      <c r="D271" s="100">
        <v>2</v>
      </c>
      <c r="E271" s="112"/>
      <c r="F271" s="106" t="s">
        <v>294</v>
      </c>
      <c r="G271" s="101">
        <f>+G126+G139+G158+G179+G187+G209+G217+G226+G241+G252</f>
        <v>16341</v>
      </c>
      <c r="H271" s="101"/>
      <c r="I271" s="101"/>
      <c r="J271" s="114"/>
      <c r="L271" s="14"/>
    </row>
    <row r="272" spans="1:12" ht="16.5" customHeight="1" x14ac:dyDescent="0.25">
      <c r="A272" s="40"/>
      <c r="B272" s="106"/>
      <c r="C272" s="100"/>
      <c r="D272" s="100">
        <v>3</v>
      </c>
      <c r="E272" s="112"/>
      <c r="F272" s="322" t="s">
        <v>99</v>
      </c>
      <c r="G272" s="101">
        <f>+G21+G35+G77+G89+G140+G147+G159+G164+G173+G180+G188+G210+G218+G169+G127+G70+G63+G48+G9+G227+G242+G98+G195+G253</f>
        <v>371078</v>
      </c>
      <c r="H272" s="101"/>
      <c r="I272" s="101"/>
      <c r="J272" s="114"/>
      <c r="L272" s="14"/>
    </row>
    <row r="273" spans="1:13" ht="16.5" customHeight="1" x14ac:dyDescent="0.25">
      <c r="A273" s="40"/>
      <c r="B273" s="106"/>
      <c r="C273" s="100"/>
      <c r="D273" s="100">
        <v>4</v>
      </c>
      <c r="E273" s="112"/>
      <c r="F273" s="106" t="s">
        <v>391</v>
      </c>
      <c r="G273" s="101">
        <f>SUM(G99:G107)+G228+G243</f>
        <v>11660</v>
      </c>
      <c r="H273" s="101"/>
      <c r="I273" s="101"/>
      <c r="J273" s="114"/>
      <c r="L273" s="14"/>
    </row>
    <row r="274" spans="1:13" ht="16.5" customHeight="1" x14ac:dyDescent="0.25">
      <c r="A274" s="40"/>
      <c r="B274" s="106"/>
      <c r="C274" s="100"/>
      <c r="D274" s="100">
        <v>5</v>
      </c>
      <c r="E274" s="112"/>
      <c r="F274" s="106" t="s">
        <v>296</v>
      </c>
      <c r="G274" s="101">
        <f>+G152+G36+G108+G49</f>
        <v>4100</v>
      </c>
      <c r="H274" s="101"/>
      <c r="I274" s="101"/>
      <c r="J274" s="114"/>
      <c r="L274" s="14"/>
    </row>
    <row r="275" spans="1:13" ht="16.5" customHeight="1" x14ac:dyDescent="0.25">
      <c r="A275" s="40"/>
      <c r="B275" s="106"/>
      <c r="C275" s="100"/>
      <c r="D275" s="100">
        <v>6</v>
      </c>
      <c r="E275" s="112"/>
      <c r="F275" s="322" t="s">
        <v>299</v>
      </c>
      <c r="G275" s="101">
        <v>0</v>
      </c>
      <c r="H275" s="101"/>
      <c r="I275" s="101"/>
      <c r="J275" s="114"/>
      <c r="L275" s="14"/>
    </row>
    <row r="276" spans="1:13" ht="16.5" customHeight="1" x14ac:dyDescent="0.25">
      <c r="A276" s="40"/>
      <c r="B276" s="106"/>
      <c r="C276" s="100"/>
      <c r="D276" s="100">
        <v>7</v>
      </c>
      <c r="E276" s="112"/>
      <c r="F276" s="322" t="s">
        <v>113</v>
      </c>
      <c r="G276" s="101">
        <v>0</v>
      </c>
      <c r="H276" s="101"/>
      <c r="I276" s="101"/>
      <c r="J276" s="114"/>
      <c r="L276" s="14"/>
    </row>
    <row r="277" spans="1:13" ht="16.5" customHeight="1" x14ac:dyDescent="0.25">
      <c r="A277" s="40"/>
      <c r="B277" s="106"/>
      <c r="C277" s="100"/>
      <c r="D277" s="100">
        <v>8</v>
      </c>
      <c r="E277" s="112"/>
      <c r="F277" s="106" t="s">
        <v>87</v>
      </c>
      <c r="G277" s="101">
        <f>+G196</f>
        <v>145347</v>
      </c>
      <c r="H277" s="101"/>
      <c r="I277" s="101"/>
      <c r="J277" s="114"/>
      <c r="L277" s="14"/>
    </row>
    <row r="278" spans="1:13" ht="16.5" customHeight="1" x14ac:dyDescent="0.25">
      <c r="A278" s="40"/>
      <c r="B278" s="106"/>
      <c r="C278" s="100"/>
      <c r="D278" s="100">
        <v>9</v>
      </c>
      <c r="E278" s="112"/>
      <c r="F278" s="106" t="s">
        <v>431</v>
      </c>
      <c r="G278" s="101">
        <f>+G37</f>
        <v>2000</v>
      </c>
      <c r="H278" s="101"/>
      <c r="I278" s="101"/>
      <c r="J278" s="114"/>
      <c r="L278" s="14"/>
    </row>
    <row r="279" spans="1:13" ht="16.5" customHeight="1" x14ac:dyDescent="0.25">
      <c r="A279" s="40"/>
      <c r="B279" s="106"/>
      <c r="C279" s="100"/>
      <c r="D279" s="100">
        <v>10</v>
      </c>
      <c r="E279" s="112"/>
      <c r="F279" s="106" t="s">
        <v>501</v>
      </c>
      <c r="G279" s="101">
        <f>+G194</f>
        <v>7569</v>
      </c>
      <c r="H279" s="101"/>
      <c r="I279" s="101"/>
      <c r="J279" s="114"/>
      <c r="L279" s="14"/>
    </row>
    <row r="280" spans="1:13" ht="16.5" customHeight="1" x14ac:dyDescent="0.25">
      <c r="A280" s="113"/>
      <c r="B280" s="106"/>
      <c r="C280" s="100"/>
      <c r="D280" s="100"/>
      <c r="E280" s="112"/>
      <c r="F280" s="563" t="s">
        <v>63</v>
      </c>
      <c r="G280" s="103">
        <f t="shared" ref="G280" si="26">SUM(G270:G279)</f>
        <v>651733</v>
      </c>
      <c r="H280" s="103"/>
      <c r="I280" s="103"/>
      <c r="J280" s="236"/>
      <c r="L280" s="14"/>
      <c r="M280" s="14"/>
    </row>
    <row r="281" spans="1:13" ht="16.5" customHeight="1" x14ac:dyDescent="0.25">
      <c r="A281" s="40"/>
      <c r="B281" s="106"/>
      <c r="C281" s="100"/>
      <c r="D281" s="100"/>
      <c r="E281" s="112"/>
      <c r="F281" s="106"/>
      <c r="G281" s="101"/>
      <c r="H281" s="101"/>
      <c r="I281" s="101"/>
      <c r="J281" s="114"/>
      <c r="L281" s="14"/>
    </row>
    <row r="282" spans="1:13" ht="16.5" customHeight="1" x14ac:dyDescent="0.25">
      <c r="A282" s="40"/>
      <c r="B282" s="106"/>
      <c r="C282" s="100">
        <v>2</v>
      </c>
      <c r="D282" s="100"/>
      <c r="E282" s="24" t="s">
        <v>104</v>
      </c>
      <c r="F282" s="106"/>
      <c r="G282" s="101"/>
      <c r="H282" s="101"/>
      <c r="I282" s="101"/>
      <c r="J282" s="114"/>
      <c r="L282" s="14"/>
    </row>
    <row r="283" spans="1:13" ht="16.5" customHeight="1" x14ac:dyDescent="0.25">
      <c r="A283" s="40"/>
      <c r="B283" s="106"/>
      <c r="C283" s="100"/>
      <c r="D283" s="100">
        <v>1</v>
      </c>
      <c r="E283" s="24"/>
      <c r="F283" s="106" t="s">
        <v>500</v>
      </c>
      <c r="G283" s="101">
        <f>+G13</f>
        <v>50</v>
      </c>
      <c r="H283" s="101"/>
      <c r="I283" s="101"/>
      <c r="J283" s="114"/>
      <c r="L283" s="14"/>
    </row>
    <row r="284" spans="1:13" ht="16.5" customHeight="1" x14ac:dyDescent="0.25">
      <c r="A284" s="40"/>
      <c r="B284" s="106"/>
      <c r="C284" s="100"/>
      <c r="D284" s="100">
        <v>2</v>
      </c>
      <c r="E284" s="24"/>
      <c r="F284" s="106" t="s">
        <v>369</v>
      </c>
      <c r="G284" s="101">
        <f>+G258+G233</f>
        <v>540</v>
      </c>
      <c r="H284" s="101"/>
      <c r="I284" s="101"/>
      <c r="J284" s="114"/>
      <c r="L284" s="14"/>
    </row>
    <row r="285" spans="1:13" ht="16.5" customHeight="1" x14ac:dyDescent="0.25">
      <c r="A285" s="40"/>
      <c r="B285" s="106"/>
      <c r="C285" s="100"/>
      <c r="D285" s="100">
        <v>4</v>
      </c>
      <c r="E285" s="112"/>
      <c r="F285" s="106" t="s">
        <v>447</v>
      </c>
      <c r="G285" s="101"/>
      <c r="H285" s="101"/>
      <c r="I285" s="101"/>
      <c r="J285" s="114"/>
      <c r="L285" s="14"/>
    </row>
    <row r="286" spans="1:13" ht="16.5" customHeight="1" x14ac:dyDescent="0.25">
      <c r="A286" s="40"/>
      <c r="B286" s="106"/>
      <c r="C286" s="100"/>
      <c r="D286" s="100">
        <v>5</v>
      </c>
      <c r="E286" s="24"/>
      <c r="F286" s="106" t="s">
        <v>576</v>
      </c>
      <c r="G286" s="101">
        <f>+G257</f>
        <v>1000</v>
      </c>
      <c r="H286" s="101"/>
      <c r="I286" s="101"/>
      <c r="J286" s="114"/>
      <c r="L286" s="14"/>
    </row>
    <row r="287" spans="1:13" ht="16.5" customHeight="1" x14ac:dyDescent="0.25">
      <c r="A287" s="40"/>
      <c r="B287" s="106"/>
      <c r="C287" s="100"/>
      <c r="D287" s="100">
        <v>7</v>
      </c>
      <c r="E287" s="112"/>
      <c r="F287" s="106" t="s">
        <v>533</v>
      </c>
      <c r="G287" s="101">
        <f>+G232</f>
        <v>1000</v>
      </c>
      <c r="H287" s="101"/>
      <c r="I287" s="101"/>
      <c r="J287" s="114"/>
      <c r="L287" s="14"/>
    </row>
    <row r="288" spans="1:13" ht="16.5" customHeight="1" x14ac:dyDescent="0.25">
      <c r="A288" s="40"/>
      <c r="B288" s="106"/>
      <c r="C288" s="100"/>
      <c r="D288" s="100">
        <v>12</v>
      </c>
      <c r="E288" s="112"/>
      <c r="F288" s="322" t="s">
        <v>537</v>
      </c>
      <c r="G288" s="101">
        <f>+G201</f>
        <v>8220</v>
      </c>
      <c r="H288" s="101"/>
      <c r="I288" s="101"/>
      <c r="J288" s="114"/>
      <c r="L288" s="14"/>
    </row>
    <row r="289" spans="1:12" ht="16.5" customHeight="1" x14ac:dyDescent="0.25">
      <c r="A289" s="40"/>
      <c r="B289" s="106"/>
      <c r="C289" s="100"/>
      <c r="D289" s="100">
        <v>14</v>
      </c>
      <c r="E289" s="112"/>
      <c r="F289" s="322" t="s">
        <v>87</v>
      </c>
      <c r="G289" s="101">
        <f>+G200</f>
        <v>1623</v>
      </c>
      <c r="H289" s="101"/>
      <c r="I289" s="101"/>
      <c r="J289" s="114"/>
      <c r="L289" s="14"/>
    </row>
    <row r="290" spans="1:12" ht="16.5" customHeight="1" x14ac:dyDescent="0.25">
      <c r="A290" s="40"/>
      <c r="B290" s="106"/>
      <c r="C290" s="100"/>
      <c r="D290" s="100"/>
      <c r="E290" s="112"/>
      <c r="F290" s="122" t="s">
        <v>63</v>
      </c>
      <c r="G290" s="103">
        <f>SUM(G283:G289)</f>
        <v>12433</v>
      </c>
      <c r="H290" s="103"/>
      <c r="I290" s="103"/>
      <c r="J290" s="236"/>
      <c r="L290" s="14"/>
    </row>
    <row r="291" spans="1:12" ht="16.5" customHeight="1" x14ac:dyDescent="0.25">
      <c r="A291" s="40"/>
      <c r="B291" s="106"/>
      <c r="C291" s="100"/>
      <c r="D291" s="100"/>
      <c r="E291" s="112"/>
      <c r="F291" s="122"/>
      <c r="G291" s="103"/>
      <c r="H291" s="101"/>
      <c r="I291" s="101"/>
      <c r="J291" s="114"/>
      <c r="L291" s="14"/>
    </row>
    <row r="292" spans="1:12" ht="16.5" customHeight="1" x14ac:dyDescent="0.25">
      <c r="A292" s="40"/>
      <c r="B292" s="106"/>
      <c r="C292" s="100">
        <v>2</v>
      </c>
      <c r="D292" s="100"/>
      <c r="E292" s="24" t="s">
        <v>298</v>
      </c>
      <c r="F292" s="106"/>
      <c r="G292" s="103"/>
      <c r="H292" s="101"/>
      <c r="I292" s="101"/>
      <c r="J292" s="114"/>
      <c r="L292" s="14"/>
    </row>
    <row r="293" spans="1:12" ht="16.5" customHeight="1" x14ac:dyDescent="0.25">
      <c r="A293" s="40"/>
      <c r="B293" s="106"/>
      <c r="C293" s="100"/>
      <c r="D293" s="100">
        <v>2</v>
      </c>
      <c r="E293" s="112"/>
      <c r="F293" s="106" t="s">
        <v>369</v>
      </c>
      <c r="G293" s="101">
        <f>+G25+G56+G82+G263</f>
        <v>9415</v>
      </c>
      <c r="H293" s="101"/>
      <c r="I293" s="101"/>
      <c r="J293" s="114"/>
      <c r="L293" s="14"/>
    </row>
    <row r="294" spans="1:12" ht="16.5" customHeight="1" x14ac:dyDescent="0.25">
      <c r="A294" s="40"/>
      <c r="B294" s="106"/>
      <c r="C294" s="100"/>
      <c r="D294" s="100">
        <v>3</v>
      </c>
      <c r="E294" s="112"/>
      <c r="F294" s="322" t="s">
        <v>582</v>
      </c>
      <c r="G294" s="101">
        <f>+G28</f>
        <v>15200</v>
      </c>
      <c r="H294" s="101"/>
      <c r="I294" s="101"/>
      <c r="J294" s="114"/>
      <c r="L294" s="14"/>
    </row>
    <row r="295" spans="1:12" ht="16.5" customHeight="1" x14ac:dyDescent="0.25">
      <c r="A295" s="40"/>
      <c r="B295" s="106"/>
      <c r="C295" s="100"/>
      <c r="D295" s="100">
        <v>6</v>
      </c>
      <c r="E295" s="24"/>
      <c r="F295" s="106" t="s">
        <v>604</v>
      </c>
      <c r="G295" s="101">
        <f>+G262</f>
        <v>3740</v>
      </c>
      <c r="H295" s="101"/>
      <c r="I295" s="101"/>
      <c r="J295" s="114"/>
      <c r="L295" s="14"/>
    </row>
    <row r="296" spans="1:12" ht="16.5" customHeight="1" x14ac:dyDescent="0.25">
      <c r="A296" s="40"/>
      <c r="B296" s="106"/>
      <c r="C296" s="100"/>
      <c r="D296" s="100">
        <v>8</v>
      </c>
      <c r="E296" s="112"/>
      <c r="F296" s="106" t="s">
        <v>429</v>
      </c>
      <c r="G296" s="101">
        <f>+G55</f>
        <v>1233</v>
      </c>
      <c r="H296" s="101"/>
      <c r="I296" s="101"/>
      <c r="J296" s="114"/>
      <c r="L296" s="14"/>
    </row>
    <row r="297" spans="1:12" ht="16.5" customHeight="1" x14ac:dyDescent="0.25">
      <c r="A297" s="40"/>
      <c r="B297" s="106"/>
      <c r="C297" s="100"/>
      <c r="D297" s="100">
        <v>10</v>
      </c>
      <c r="E297" s="24"/>
      <c r="F297" s="322" t="s">
        <v>606</v>
      </c>
      <c r="G297" s="101">
        <f>+G26</f>
        <v>6669</v>
      </c>
      <c r="H297" s="101"/>
      <c r="I297" s="101"/>
      <c r="J297" s="114"/>
      <c r="L297" s="14"/>
    </row>
    <row r="298" spans="1:12" ht="16.5" customHeight="1" x14ac:dyDescent="0.25">
      <c r="A298" s="40"/>
      <c r="B298" s="106"/>
      <c r="C298" s="100"/>
      <c r="D298" s="100">
        <v>9</v>
      </c>
      <c r="E298" s="24"/>
      <c r="F298" s="322" t="s">
        <v>583</v>
      </c>
      <c r="G298" s="101">
        <f>+G27</f>
        <v>3937</v>
      </c>
      <c r="H298" s="101"/>
      <c r="I298" s="101"/>
      <c r="J298" s="114"/>
      <c r="L298" s="14"/>
    </row>
    <row r="299" spans="1:12" ht="16.5" customHeight="1" x14ac:dyDescent="0.25">
      <c r="A299" s="40"/>
      <c r="B299" s="106"/>
      <c r="C299" s="100"/>
      <c r="D299" s="100">
        <v>11</v>
      </c>
      <c r="E299" s="112"/>
      <c r="F299" s="322" t="s">
        <v>605</v>
      </c>
      <c r="G299" s="101">
        <f>+G81</f>
        <v>4105</v>
      </c>
      <c r="H299" s="101"/>
      <c r="I299" s="101"/>
      <c r="J299" s="114"/>
      <c r="L299" s="14"/>
    </row>
    <row r="300" spans="1:12" ht="16.5" customHeight="1" x14ac:dyDescent="0.25">
      <c r="A300" s="40"/>
      <c r="B300" s="106"/>
      <c r="C300" s="100"/>
      <c r="D300" s="100"/>
      <c r="E300" s="24"/>
      <c r="F300" s="106" t="s">
        <v>297</v>
      </c>
      <c r="G300" s="103">
        <f>SUM(G293:G299)</f>
        <v>44299</v>
      </c>
      <c r="H300" s="103"/>
      <c r="I300" s="103"/>
      <c r="J300" s="236"/>
      <c r="L300" s="14"/>
    </row>
    <row r="301" spans="1:12" ht="16.5" customHeight="1" x14ac:dyDescent="0.25">
      <c r="A301" s="40"/>
      <c r="B301" s="106"/>
      <c r="C301" s="100"/>
      <c r="D301" s="100"/>
      <c r="E301" s="112"/>
      <c r="F301" s="106"/>
      <c r="G301" s="103"/>
      <c r="H301" s="101"/>
      <c r="I301" s="101"/>
      <c r="J301" s="114"/>
      <c r="L301" s="14"/>
    </row>
    <row r="302" spans="1:12" ht="16.5" customHeight="1" x14ac:dyDescent="0.25">
      <c r="A302" s="40"/>
      <c r="B302" s="106"/>
      <c r="C302" s="100"/>
      <c r="D302" s="100"/>
      <c r="E302" s="24" t="s">
        <v>324</v>
      </c>
      <c r="F302" s="106"/>
      <c r="G302" s="103">
        <f>+G280+G290+G300</f>
        <v>708465</v>
      </c>
      <c r="H302" s="103"/>
      <c r="I302" s="103"/>
      <c r="J302" s="236"/>
      <c r="L302" s="14"/>
    </row>
    <row r="303" spans="1:12" ht="16.5" customHeight="1" thickBot="1" x14ac:dyDescent="0.3">
      <c r="A303" s="83"/>
      <c r="B303" s="576"/>
      <c r="C303" s="576"/>
      <c r="D303" s="576"/>
      <c r="E303" s="580"/>
      <c r="F303" s="576"/>
      <c r="G303" s="581"/>
      <c r="H303" s="490"/>
      <c r="I303" s="490"/>
      <c r="J303" s="535"/>
      <c r="L303" s="14"/>
    </row>
    <row r="304" spans="1:12" ht="16.5" customHeight="1" thickTop="1" thickBot="1" x14ac:dyDescent="0.3">
      <c r="A304" s="337">
        <v>2</v>
      </c>
      <c r="B304" s="115"/>
      <c r="C304" s="115"/>
      <c r="D304" s="115"/>
      <c r="E304" s="116"/>
      <c r="F304" s="116" t="s">
        <v>79</v>
      </c>
      <c r="G304" s="365"/>
      <c r="H304" s="491"/>
      <c r="I304" s="491"/>
      <c r="J304" s="452"/>
      <c r="L304" s="14"/>
    </row>
    <row r="305" spans="1:12" ht="16.5" customHeight="1" thickTop="1" x14ac:dyDescent="0.25">
      <c r="A305" s="6"/>
      <c r="B305" s="576"/>
      <c r="C305" s="576"/>
      <c r="D305" s="576"/>
      <c r="E305" s="580"/>
      <c r="F305" s="576"/>
      <c r="G305" s="581"/>
      <c r="H305" s="558"/>
      <c r="I305" s="558"/>
      <c r="J305" s="582"/>
      <c r="L305" s="14"/>
    </row>
    <row r="306" spans="1:12" ht="16.5" customHeight="1" x14ac:dyDescent="0.25">
      <c r="A306" s="40"/>
      <c r="B306" s="100">
        <v>30</v>
      </c>
      <c r="C306" s="100"/>
      <c r="D306" s="100"/>
      <c r="E306" s="112"/>
      <c r="F306" s="324" t="s">
        <v>170</v>
      </c>
      <c r="G306" s="101"/>
      <c r="H306" s="101"/>
      <c r="I306" s="101"/>
      <c r="J306" s="114"/>
      <c r="L306" s="14"/>
    </row>
    <row r="307" spans="1:12" ht="16.5" customHeight="1" x14ac:dyDescent="0.25">
      <c r="A307" s="40"/>
      <c r="B307" s="100"/>
      <c r="C307" s="100">
        <v>1</v>
      </c>
      <c r="D307" s="100"/>
      <c r="E307" s="24" t="s">
        <v>295</v>
      </c>
      <c r="F307" s="106"/>
      <c r="G307" s="101"/>
      <c r="H307" s="101"/>
      <c r="I307" s="101"/>
      <c r="J307" s="114"/>
      <c r="L307" s="14"/>
    </row>
    <row r="308" spans="1:12" ht="16.5" customHeight="1" x14ac:dyDescent="0.25">
      <c r="A308" s="40"/>
      <c r="B308" s="100"/>
      <c r="C308" s="100"/>
      <c r="D308" s="100">
        <v>1</v>
      </c>
      <c r="E308" s="112"/>
      <c r="F308" s="106" t="s">
        <v>293</v>
      </c>
      <c r="G308" s="101">
        <v>34065</v>
      </c>
      <c r="H308" s="101"/>
      <c r="I308" s="101"/>
      <c r="J308" s="114"/>
      <c r="L308" s="14"/>
    </row>
    <row r="309" spans="1:12" ht="16.5" customHeight="1" x14ac:dyDescent="0.25">
      <c r="A309" s="40"/>
      <c r="B309" s="100"/>
      <c r="C309" s="100"/>
      <c r="D309" s="100">
        <v>2</v>
      </c>
      <c r="E309" s="112"/>
      <c r="F309" s="106" t="s">
        <v>294</v>
      </c>
      <c r="G309" s="101">
        <v>6386</v>
      </c>
      <c r="H309" s="101"/>
      <c r="I309" s="101"/>
      <c r="J309" s="114"/>
      <c r="L309" s="14"/>
    </row>
    <row r="310" spans="1:12" ht="16.5" customHeight="1" x14ac:dyDescent="0.25">
      <c r="A310" s="40"/>
      <c r="B310" s="100"/>
      <c r="C310" s="100"/>
      <c r="D310" s="100">
        <v>3</v>
      </c>
      <c r="E310" s="112"/>
      <c r="F310" s="106" t="s">
        <v>99</v>
      </c>
      <c r="G310" s="101">
        <v>6985</v>
      </c>
      <c r="H310" s="101"/>
      <c r="I310" s="101"/>
      <c r="J310" s="114"/>
      <c r="L310" s="14"/>
    </row>
    <row r="311" spans="1:12" ht="16.5" customHeight="1" x14ac:dyDescent="0.25">
      <c r="A311" s="40"/>
      <c r="B311" s="100"/>
      <c r="C311" s="100"/>
      <c r="D311" s="100"/>
      <c r="E311" s="112"/>
      <c r="F311" s="563" t="s">
        <v>63</v>
      </c>
      <c r="G311" s="103">
        <f t="shared" ref="G311" si="27">SUM(G308:G310)</f>
        <v>47436</v>
      </c>
      <c r="H311" s="103"/>
      <c r="I311" s="103"/>
      <c r="J311" s="236"/>
      <c r="L311" s="14"/>
    </row>
    <row r="312" spans="1:12" ht="16.5" customHeight="1" x14ac:dyDescent="0.25">
      <c r="A312" s="40"/>
      <c r="B312" s="100"/>
      <c r="C312" s="100"/>
      <c r="D312" s="100"/>
      <c r="E312" s="112"/>
      <c r="F312" s="563"/>
      <c r="G312" s="103"/>
      <c r="H312" s="101"/>
      <c r="I312" s="101"/>
      <c r="J312" s="114"/>
      <c r="L312" s="14"/>
    </row>
    <row r="313" spans="1:12" ht="16.5" customHeight="1" x14ac:dyDescent="0.25">
      <c r="A313" s="40"/>
      <c r="B313" s="100"/>
      <c r="C313" s="17">
        <v>2</v>
      </c>
      <c r="D313" s="17"/>
      <c r="E313" s="24" t="s">
        <v>100</v>
      </c>
      <c r="F313" s="563"/>
      <c r="G313" s="103"/>
      <c r="H313" s="101"/>
      <c r="I313" s="101"/>
      <c r="J313" s="114"/>
      <c r="L313" s="14"/>
    </row>
    <row r="314" spans="1:12" ht="16.5" customHeight="1" x14ac:dyDescent="0.25">
      <c r="A314" s="40"/>
      <c r="B314" s="100"/>
      <c r="C314" s="100"/>
      <c r="D314" s="100">
        <v>4</v>
      </c>
      <c r="E314" s="112"/>
      <c r="F314" s="322" t="s">
        <v>446</v>
      </c>
      <c r="G314" s="101">
        <v>100</v>
      </c>
      <c r="H314" s="101"/>
      <c r="I314" s="101"/>
      <c r="J314" s="114"/>
      <c r="L314" s="14"/>
    </row>
    <row r="315" spans="1:12" ht="19.5" customHeight="1" x14ac:dyDescent="0.25">
      <c r="A315" s="40"/>
      <c r="B315" s="100"/>
      <c r="C315" s="100"/>
      <c r="D315" s="100">
        <v>2</v>
      </c>
      <c r="E315" s="112"/>
      <c r="F315" s="322" t="s">
        <v>369</v>
      </c>
      <c r="G315" s="101">
        <v>27</v>
      </c>
      <c r="H315" s="101"/>
      <c r="I315" s="101"/>
      <c r="J315" s="114"/>
      <c r="L315" s="14"/>
    </row>
    <row r="316" spans="1:12" ht="16.5" customHeight="1" x14ac:dyDescent="0.25">
      <c r="A316" s="40"/>
      <c r="B316" s="100"/>
      <c r="C316" s="100"/>
      <c r="D316" s="100"/>
      <c r="E316" s="112"/>
      <c r="F316" s="563" t="s">
        <v>63</v>
      </c>
      <c r="G316" s="103">
        <f t="shared" ref="G316" si="28">SUM(G314:G315)</f>
        <v>127</v>
      </c>
      <c r="H316" s="103"/>
      <c r="I316" s="103"/>
      <c r="J316" s="236"/>
      <c r="L316" s="14"/>
    </row>
    <row r="317" spans="1:12" ht="16.5" customHeight="1" x14ac:dyDescent="0.25">
      <c r="A317" s="40"/>
      <c r="B317" s="100"/>
      <c r="C317" s="100"/>
      <c r="D317" s="100"/>
      <c r="E317" s="112"/>
      <c r="F317" s="563"/>
      <c r="G317" s="103"/>
      <c r="H317" s="101"/>
      <c r="I317" s="101"/>
      <c r="J317" s="114"/>
      <c r="L317" s="14"/>
    </row>
    <row r="318" spans="1:12" ht="16.5" customHeight="1" x14ac:dyDescent="0.25">
      <c r="A318" s="40"/>
      <c r="B318" s="100"/>
      <c r="C318" s="100"/>
      <c r="D318" s="100"/>
      <c r="E318" s="112"/>
      <c r="F318" s="324" t="s">
        <v>102</v>
      </c>
      <c r="G318" s="103">
        <f t="shared" ref="G318" si="29">+G311+G316</f>
        <v>47563</v>
      </c>
      <c r="H318" s="103"/>
      <c r="I318" s="103"/>
      <c r="J318" s="236"/>
      <c r="L318" s="14"/>
    </row>
    <row r="319" spans="1:12" ht="16.5" customHeight="1" x14ac:dyDescent="0.25">
      <c r="A319" s="40"/>
      <c r="B319" s="100"/>
      <c r="C319" s="100"/>
      <c r="D319" s="100"/>
      <c r="E319" s="112"/>
      <c r="F319" s="322"/>
      <c r="G319" s="103"/>
      <c r="H319" s="101"/>
      <c r="I319" s="101"/>
      <c r="J319" s="114"/>
      <c r="L319" s="14"/>
    </row>
    <row r="320" spans="1:12" ht="30.75" customHeight="1" x14ac:dyDescent="0.25">
      <c r="A320" s="113"/>
      <c r="B320" s="100">
        <v>32</v>
      </c>
      <c r="C320" s="100"/>
      <c r="D320" s="100"/>
      <c r="E320" s="112"/>
      <c r="F320" s="387" t="s">
        <v>379</v>
      </c>
      <c r="G320" s="102"/>
      <c r="H320" s="101"/>
      <c r="I320" s="101"/>
      <c r="J320" s="114"/>
      <c r="L320" s="14"/>
    </row>
    <row r="321" spans="1:12" ht="16.5" customHeight="1" x14ac:dyDescent="0.25">
      <c r="A321" s="113"/>
      <c r="B321" s="100"/>
      <c r="C321" s="100">
        <v>1</v>
      </c>
      <c r="D321" s="100"/>
      <c r="E321" s="24" t="s">
        <v>295</v>
      </c>
      <c r="F321" s="106"/>
      <c r="G321" s="102"/>
      <c r="H321" s="101"/>
      <c r="I321" s="101"/>
      <c r="J321" s="114"/>
      <c r="L321" s="14"/>
    </row>
    <row r="322" spans="1:12" ht="16.5" customHeight="1" x14ac:dyDescent="0.25">
      <c r="A322" s="113"/>
      <c r="B322" s="100"/>
      <c r="C322" s="100"/>
      <c r="D322" s="100">
        <v>1</v>
      </c>
      <c r="E322" s="112"/>
      <c r="F322" s="106" t="s">
        <v>293</v>
      </c>
      <c r="G322" s="42">
        <v>0</v>
      </c>
      <c r="H322" s="101"/>
      <c r="I322" s="101"/>
      <c r="J322" s="114"/>
      <c r="L322" s="14"/>
    </row>
    <row r="323" spans="1:12" ht="16.5" customHeight="1" x14ac:dyDescent="0.25">
      <c r="A323" s="113"/>
      <c r="B323" s="100"/>
      <c r="C323" s="100"/>
      <c r="D323" s="100">
        <v>2</v>
      </c>
      <c r="E323" s="112"/>
      <c r="F323" s="106" t="s">
        <v>294</v>
      </c>
      <c r="G323" s="42">
        <v>0</v>
      </c>
      <c r="H323" s="101"/>
      <c r="I323" s="101"/>
      <c r="J323" s="114"/>
      <c r="L323" s="14"/>
    </row>
    <row r="324" spans="1:12" ht="16.5" customHeight="1" x14ac:dyDescent="0.25">
      <c r="A324" s="113"/>
      <c r="B324" s="100"/>
      <c r="C324" s="100"/>
      <c r="D324" s="100">
        <v>3</v>
      </c>
      <c r="E324" s="112"/>
      <c r="F324" s="106" t="s">
        <v>99</v>
      </c>
      <c r="G324" s="42">
        <v>0</v>
      </c>
      <c r="H324" s="101"/>
      <c r="I324" s="101"/>
      <c r="J324" s="114"/>
      <c r="L324" s="14"/>
    </row>
    <row r="325" spans="1:12" ht="16.5" customHeight="1" x14ac:dyDescent="0.25">
      <c r="A325" s="113"/>
      <c r="B325" s="100"/>
      <c r="C325" s="100"/>
      <c r="D325" s="100"/>
      <c r="E325" s="112"/>
      <c r="F325" s="563" t="s">
        <v>63</v>
      </c>
      <c r="G325" s="102">
        <f t="shared" ref="G325" si="30">SUM(G322:G324)</f>
        <v>0</v>
      </c>
      <c r="H325" s="103"/>
      <c r="I325" s="103"/>
      <c r="J325" s="236"/>
      <c r="L325" s="14"/>
    </row>
    <row r="326" spans="1:12" ht="16.5" customHeight="1" x14ac:dyDescent="0.25">
      <c r="A326" s="113"/>
      <c r="B326" s="100"/>
      <c r="C326" s="100"/>
      <c r="D326" s="100"/>
      <c r="E326" s="112"/>
      <c r="F326" s="563"/>
      <c r="G326" s="102"/>
      <c r="H326" s="101"/>
      <c r="I326" s="101"/>
      <c r="J326" s="114"/>
      <c r="L326" s="14"/>
    </row>
    <row r="327" spans="1:12" ht="20.25" customHeight="1" x14ac:dyDescent="0.25">
      <c r="A327" s="113"/>
      <c r="B327" s="100">
        <v>42</v>
      </c>
      <c r="C327" s="100"/>
      <c r="D327" s="100"/>
      <c r="E327" s="112"/>
      <c r="F327" s="563" t="s">
        <v>457</v>
      </c>
      <c r="G327" s="102"/>
      <c r="H327" s="101"/>
      <c r="I327" s="101"/>
      <c r="J327" s="114"/>
      <c r="L327" s="14"/>
    </row>
    <row r="328" spans="1:12" ht="16.5" customHeight="1" x14ac:dyDescent="0.25">
      <c r="A328" s="113"/>
      <c r="B328" s="100"/>
      <c r="C328" s="100">
        <v>1</v>
      </c>
      <c r="D328" s="100"/>
      <c r="E328" s="24" t="s">
        <v>295</v>
      </c>
      <c r="F328" s="106"/>
      <c r="G328" s="102"/>
      <c r="H328" s="101"/>
      <c r="I328" s="101"/>
      <c r="J328" s="114"/>
      <c r="L328" s="14"/>
    </row>
    <row r="329" spans="1:12" ht="16.5" customHeight="1" x14ac:dyDescent="0.25">
      <c r="A329" s="113"/>
      <c r="B329" s="100"/>
      <c r="C329" s="100"/>
      <c r="D329" s="100">
        <v>1</v>
      </c>
      <c r="E329" s="112"/>
      <c r="F329" s="106" t="s">
        <v>293</v>
      </c>
      <c r="G329" s="42">
        <v>0</v>
      </c>
      <c r="H329" s="101"/>
      <c r="I329" s="101"/>
      <c r="J329" s="114"/>
      <c r="L329" s="14"/>
    </row>
    <row r="330" spans="1:12" ht="16.5" customHeight="1" x14ac:dyDescent="0.25">
      <c r="A330" s="113"/>
      <c r="B330" s="100"/>
      <c r="C330" s="100"/>
      <c r="D330" s="100">
        <v>2</v>
      </c>
      <c r="E330" s="112"/>
      <c r="F330" s="106" t="s">
        <v>294</v>
      </c>
      <c r="G330" s="42">
        <v>0</v>
      </c>
      <c r="H330" s="101"/>
      <c r="I330" s="101"/>
      <c r="J330" s="114"/>
      <c r="L330" s="14"/>
    </row>
    <row r="331" spans="1:12" ht="17.25" customHeight="1" x14ac:dyDescent="0.25">
      <c r="A331" s="113"/>
      <c r="B331" s="100"/>
      <c r="C331" s="100"/>
      <c r="D331" s="100">
        <v>3</v>
      </c>
      <c r="E331" s="112"/>
      <c r="F331" s="106" t="s">
        <v>99</v>
      </c>
      <c r="G331" s="42">
        <v>0</v>
      </c>
      <c r="H331" s="101"/>
      <c r="I331" s="101"/>
      <c r="J331" s="114"/>
      <c r="L331" s="14"/>
    </row>
    <row r="332" spans="1:12" ht="16.5" customHeight="1" x14ac:dyDescent="0.25">
      <c r="A332" s="113"/>
      <c r="B332" s="100"/>
      <c r="C332" s="100"/>
      <c r="D332" s="100"/>
      <c r="E332" s="112"/>
      <c r="F332" s="563" t="s">
        <v>63</v>
      </c>
      <c r="G332" s="102">
        <f t="shared" ref="G332" si="31">SUM(G329:G331)</f>
        <v>0</v>
      </c>
      <c r="H332" s="103"/>
      <c r="I332" s="103"/>
      <c r="J332" s="236"/>
      <c r="L332" s="14"/>
    </row>
    <row r="333" spans="1:12" ht="16.5" customHeight="1" x14ac:dyDescent="0.25">
      <c r="A333" s="113"/>
      <c r="B333" s="100"/>
      <c r="C333" s="100"/>
      <c r="D333" s="100"/>
      <c r="E333" s="112"/>
      <c r="F333" s="325"/>
      <c r="G333" s="102"/>
      <c r="H333" s="101"/>
      <c r="I333" s="101"/>
      <c r="J333" s="114"/>
      <c r="L333" s="14"/>
    </row>
    <row r="334" spans="1:12" ht="34.5" customHeight="1" x14ac:dyDescent="0.25">
      <c r="A334" s="113"/>
      <c r="B334" s="336">
        <v>43</v>
      </c>
      <c r="C334" s="100"/>
      <c r="D334" s="17"/>
      <c r="E334" s="24"/>
      <c r="F334" s="531" t="s">
        <v>531</v>
      </c>
      <c r="G334" s="102"/>
      <c r="H334" s="101"/>
      <c r="I334" s="101"/>
      <c r="J334" s="114"/>
      <c r="L334" s="14"/>
    </row>
    <row r="335" spans="1:12" ht="16.5" customHeight="1" x14ac:dyDescent="0.25">
      <c r="A335" s="113"/>
      <c r="B335" s="279"/>
      <c r="C335" s="100">
        <v>1</v>
      </c>
      <c r="D335" s="100"/>
      <c r="E335" s="22" t="s">
        <v>98</v>
      </c>
      <c r="F335" s="388"/>
      <c r="G335" s="102"/>
      <c r="H335" s="101"/>
      <c r="I335" s="101"/>
      <c r="J335" s="114"/>
      <c r="L335" s="14"/>
    </row>
    <row r="336" spans="1:12" ht="16.5" customHeight="1" x14ac:dyDescent="0.25">
      <c r="A336" s="113"/>
      <c r="B336" s="279"/>
      <c r="C336" s="100"/>
      <c r="D336" s="100">
        <v>1</v>
      </c>
      <c r="E336" s="112"/>
      <c r="F336" s="106" t="s">
        <v>293</v>
      </c>
      <c r="G336" s="42">
        <f>3600+3094</f>
        <v>6694</v>
      </c>
      <c r="H336" s="101"/>
      <c r="I336" s="101"/>
      <c r="J336" s="114"/>
      <c r="L336" s="14"/>
    </row>
    <row r="337" spans="1:12" ht="16.5" customHeight="1" x14ac:dyDescent="0.25">
      <c r="A337" s="113"/>
      <c r="B337" s="279"/>
      <c r="C337" s="100"/>
      <c r="D337" s="100">
        <v>2</v>
      </c>
      <c r="E337" s="112"/>
      <c r="F337" s="106" t="s">
        <v>294</v>
      </c>
      <c r="G337" s="42">
        <v>1172</v>
      </c>
      <c r="H337" s="101"/>
      <c r="I337" s="101"/>
      <c r="J337" s="114"/>
      <c r="L337" s="14"/>
    </row>
    <row r="338" spans="1:12" ht="18" customHeight="1" x14ac:dyDescent="0.25">
      <c r="A338" s="113"/>
      <c r="B338" s="279"/>
      <c r="C338" s="100"/>
      <c r="D338" s="100">
        <v>3</v>
      </c>
      <c r="E338" s="112"/>
      <c r="F338" s="106" t="s">
        <v>99</v>
      </c>
      <c r="G338" s="42">
        <v>200</v>
      </c>
      <c r="H338" s="101"/>
      <c r="I338" s="101"/>
      <c r="J338" s="114"/>
      <c r="L338" s="14"/>
    </row>
    <row r="339" spans="1:12" ht="16.5" customHeight="1" x14ac:dyDescent="0.25">
      <c r="A339" s="113"/>
      <c r="B339" s="279"/>
      <c r="C339" s="100"/>
      <c r="D339" s="17"/>
      <c r="E339" s="24"/>
      <c r="F339" s="122" t="s">
        <v>63</v>
      </c>
      <c r="G339" s="102">
        <f t="shared" ref="G339" si="32">SUM(G336:G338)</f>
        <v>8066</v>
      </c>
      <c r="H339" s="103"/>
      <c r="I339" s="103"/>
      <c r="J339" s="236"/>
      <c r="L339" s="14"/>
    </row>
    <row r="340" spans="1:12" ht="16.5" customHeight="1" x14ac:dyDescent="0.25">
      <c r="A340" s="113"/>
      <c r="B340" s="279"/>
      <c r="C340" s="100"/>
      <c r="D340" s="17"/>
      <c r="E340" s="24"/>
      <c r="F340" s="122"/>
      <c r="G340" s="102"/>
      <c r="H340" s="101"/>
      <c r="I340" s="101"/>
      <c r="J340" s="114"/>
      <c r="L340" s="14"/>
    </row>
    <row r="341" spans="1:12" ht="16.5" customHeight="1" x14ac:dyDescent="0.25">
      <c r="A341" s="40"/>
      <c r="B341" s="100"/>
      <c r="C341" s="100"/>
      <c r="D341" s="100"/>
      <c r="E341" s="562" t="s">
        <v>79</v>
      </c>
      <c r="F341" s="106"/>
      <c r="G341" s="101"/>
      <c r="H341" s="101"/>
      <c r="I341" s="101"/>
      <c r="J341" s="114"/>
      <c r="L341" s="14"/>
    </row>
    <row r="342" spans="1:12" ht="16.5" customHeight="1" x14ac:dyDescent="0.25">
      <c r="A342" s="40"/>
      <c r="B342" s="100"/>
      <c r="C342" s="100"/>
      <c r="D342" s="100"/>
      <c r="E342" s="112"/>
      <c r="F342" s="335"/>
      <c r="G342" s="101"/>
      <c r="H342" s="101"/>
      <c r="I342" s="101"/>
      <c r="J342" s="114"/>
      <c r="L342" s="14"/>
    </row>
    <row r="343" spans="1:12" ht="16.5" customHeight="1" x14ac:dyDescent="0.25">
      <c r="A343" s="40"/>
      <c r="B343" s="100"/>
      <c r="C343" s="100">
        <v>1</v>
      </c>
      <c r="D343" s="100"/>
      <c r="E343" s="24" t="s">
        <v>98</v>
      </c>
      <c r="F343" s="106"/>
      <c r="G343" s="101"/>
      <c r="H343" s="101"/>
      <c r="I343" s="101"/>
      <c r="J343" s="114"/>
      <c r="L343" s="14"/>
    </row>
    <row r="344" spans="1:12" ht="16.5" customHeight="1" x14ac:dyDescent="0.25">
      <c r="A344" s="40"/>
      <c r="B344" s="100"/>
      <c r="C344" s="100"/>
      <c r="D344" s="100">
        <v>1</v>
      </c>
      <c r="E344" s="112"/>
      <c r="F344" s="106" t="s">
        <v>109</v>
      </c>
      <c r="G344" s="101">
        <f t="shared" ref="G344" si="33">+G308+G329+G322+G336</f>
        <v>40759</v>
      </c>
      <c r="H344" s="101"/>
      <c r="I344" s="101"/>
      <c r="J344" s="114"/>
      <c r="L344" s="14"/>
    </row>
    <row r="345" spans="1:12" ht="17.25" customHeight="1" x14ac:dyDescent="0.25">
      <c r="A345" s="40"/>
      <c r="B345" s="100"/>
      <c r="C345" s="100"/>
      <c r="D345" s="100">
        <v>2</v>
      </c>
      <c r="E345" s="112"/>
      <c r="F345" s="106" t="s">
        <v>294</v>
      </c>
      <c r="G345" s="101">
        <f t="shared" ref="G345:G346" si="34">+G309+G330+G323+G337</f>
        <v>7558</v>
      </c>
      <c r="H345" s="101"/>
      <c r="I345" s="101"/>
      <c r="J345" s="114"/>
      <c r="L345" s="14"/>
    </row>
    <row r="346" spans="1:12" ht="16.5" customHeight="1" x14ac:dyDescent="0.25">
      <c r="A346" s="40"/>
      <c r="B346" s="100"/>
      <c r="C346" s="100"/>
      <c r="D346" s="100">
        <v>3</v>
      </c>
      <c r="E346" s="112"/>
      <c r="F346" s="106" t="s">
        <v>99</v>
      </c>
      <c r="G346" s="101">
        <f t="shared" si="34"/>
        <v>7185</v>
      </c>
      <c r="H346" s="101"/>
      <c r="I346" s="101"/>
      <c r="J346" s="114"/>
      <c r="L346" s="14"/>
    </row>
    <row r="347" spans="1:12" ht="16.5" customHeight="1" x14ac:dyDescent="0.25">
      <c r="A347" s="40"/>
      <c r="B347" s="100"/>
      <c r="C347" s="100"/>
      <c r="D347" s="100"/>
      <c r="E347" s="112"/>
      <c r="F347" s="122" t="s">
        <v>63</v>
      </c>
      <c r="G347" s="103">
        <f t="shared" ref="G347" si="35">SUM(G344:G346)</f>
        <v>55502</v>
      </c>
      <c r="H347" s="103"/>
      <c r="I347" s="103"/>
      <c r="J347" s="236"/>
      <c r="L347" s="14"/>
    </row>
    <row r="348" spans="1:12" ht="16.5" customHeight="1" x14ac:dyDescent="0.25">
      <c r="A348" s="46"/>
      <c r="B348" s="109"/>
      <c r="C348" s="109"/>
      <c r="D348" s="109"/>
      <c r="E348" s="436"/>
      <c r="F348" s="437"/>
      <c r="G348" s="435"/>
      <c r="H348" s="101"/>
      <c r="I348" s="101"/>
      <c r="J348" s="114"/>
      <c r="L348" s="14"/>
    </row>
    <row r="349" spans="1:12" ht="16.5" customHeight="1" x14ac:dyDescent="0.25">
      <c r="A349" s="46"/>
      <c r="B349" s="109"/>
      <c r="C349" s="17">
        <v>2</v>
      </c>
      <c r="D349" s="17"/>
      <c r="E349" s="24" t="s">
        <v>100</v>
      </c>
      <c r="F349" s="563"/>
      <c r="G349" s="435"/>
      <c r="H349" s="101"/>
      <c r="I349" s="101"/>
      <c r="J349" s="114"/>
      <c r="L349" s="14"/>
    </row>
    <row r="350" spans="1:12" ht="16.5" customHeight="1" x14ac:dyDescent="0.25">
      <c r="A350" s="46"/>
      <c r="B350" s="109"/>
      <c r="C350" s="100"/>
      <c r="D350" s="100">
        <v>8</v>
      </c>
      <c r="E350" s="112"/>
      <c r="F350" s="322" t="s">
        <v>446</v>
      </c>
      <c r="G350" s="110">
        <f t="shared" ref="G350:G351" si="36">+G314</f>
        <v>100</v>
      </c>
      <c r="H350" s="101"/>
      <c r="I350" s="101"/>
      <c r="J350" s="114"/>
      <c r="L350" s="14"/>
    </row>
    <row r="351" spans="1:12" ht="16.5" customHeight="1" x14ac:dyDescent="0.25">
      <c r="A351" s="46"/>
      <c r="B351" s="109"/>
      <c r="C351" s="100"/>
      <c r="D351" s="100">
        <v>2</v>
      </c>
      <c r="E351" s="112"/>
      <c r="F351" s="322" t="s">
        <v>369</v>
      </c>
      <c r="G351" s="110">
        <f t="shared" si="36"/>
        <v>27</v>
      </c>
      <c r="H351" s="101"/>
      <c r="I351" s="101"/>
      <c r="J351" s="114"/>
      <c r="L351" s="14"/>
    </row>
    <row r="352" spans="1:12" ht="16.5" customHeight="1" x14ac:dyDescent="0.25">
      <c r="A352" s="46"/>
      <c r="B352" s="109"/>
      <c r="C352" s="100"/>
      <c r="D352" s="100"/>
      <c r="E352" s="112"/>
      <c r="F352" s="563" t="s">
        <v>63</v>
      </c>
      <c r="G352" s="435">
        <f t="shared" ref="G352" si="37">SUM(G350:G351)</f>
        <v>127</v>
      </c>
      <c r="H352" s="103"/>
      <c r="I352" s="103"/>
      <c r="J352" s="236"/>
      <c r="L352" s="14"/>
    </row>
    <row r="353" spans="1:12" ht="16.5" customHeight="1" x14ac:dyDescent="0.25">
      <c r="A353" s="46"/>
      <c r="B353" s="109"/>
      <c r="C353" s="100"/>
      <c r="D353" s="100"/>
      <c r="E353" s="112"/>
      <c r="F353" s="563"/>
      <c r="G353" s="435"/>
      <c r="H353" s="101"/>
      <c r="I353" s="101"/>
      <c r="J353" s="114"/>
      <c r="L353" s="14"/>
    </row>
    <row r="354" spans="1:12" ht="16.5" customHeight="1" x14ac:dyDescent="0.25">
      <c r="A354" s="40"/>
      <c r="B354" s="100"/>
      <c r="C354" s="100"/>
      <c r="D354" s="100"/>
      <c r="E354" s="24" t="s">
        <v>430</v>
      </c>
      <c r="F354" s="122"/>
      <c r="G354" s="103">
        <f t="shared" ref="G354" si="38">+G347+G352</f>
        <v>55629</v>
      </c>
      <c r="H354" s="103"/>
      <c r="I354" s="103"/>
      <c r="J354" s="236"/>
      <c r="L354" s="14"/>
    </row>
    <row r="355" spans="1:12" ht="16.5" customHeight="1" thickBot="1" x14ac:dyDescent="0.3">
      <c r="A355" s="338"/>
      <c r="B355" s="352"/>
      <c r="C355" s="352"/>
      <c r="D355" s="352"/>
      <c r="E355" s="352"/>
      <c r="F355" s="403"/>
      <c r="G355" s="404"/>
      <c r="H355" s="490"/>
      <c r="I355" s="490"/>
      <c r="J355" s="535"/>
      <c r="L355" s="14"/>
    </row>
    <row r="356" spans="1:12" ht="16.5" customHeight="1" thickTop="1" thickBot="1" x14ac:dyDescent="0.3">
      <c r="A356" s="290">
        <v>3</v>
      </c>
      <c r="B356" s="273"/>
      <c r="C356" s="273"/>
      <c r="D356" s="273"/>
      <c r="E356" s="273"/>
      <c r="F356" s="291" t="s">
        <v>105</v>
      </c>
      <c r="G356" s="448"/>
      <c r="H356" s="491"/>
      <c r="I356" s="491"/>
      <c r="J356" s="452"/>
      <c r="L356" s="14"/>
    </row>
    <row r="357" spans="1:12" ht="16.5" customHeight="1" thickTop="1" x14ac:dyDescent="0.25">
      <c r="A357" s="6"/>
      <c r="B357" s="576"/>
      <c r="C357" s="576"/>
      <c r="D357" s="576"/>
      <c r="E357" s="576"/>
      <c r="F357" s="580"/>
      <c r="G357" s="581"/>
      <c r="H357" s="558"/>
      <c r="I357" s="558"/>
      <c r="J357" s="582"/>
      <c r="L357" s="14"/>
    </row>
    <row r="358" spans="1:12" ht="16.5" customHeight="1" x14ac:dyDescent="0.25">
      <c r="A358" s="40"/>
      <c r="B358" s="100">
        <v>33</v>
      </c>
      <c r="C358" s="100"/>
      <c r="D358" s="100"/>
      <c r="E358" s="112"/>
      <c r="F358" s="324" t="s">
        <v>289</v>
      </c>
      <c r="G358" s="103"/>
      <c r="H358" s="101"/>
      <c r="I358" s="101"/>
      <c r="J358" s="114"/>
      <c r="L358" s="14"/>
    </row>
    <row r="359" spans="1:12" ht="16.5" customHeight="1" x14ac:dyDescent="0.25">
      <c r="A359" s="40"/>
      <c r="B359" s="100"/>
      <c r="C359" s="100">
        <v>1</v>
      </c>
      <c r="D359" s="100"/>
      <c r="E359" s="24" t="s">
        <v>98</v>
      </c>
      <c r="F359" s="106"/>
      <c r="G359" s="103"/>
      <c r="H359" s="101"/>
      <c r="I359" s="101"/>
      <c r="J359" s="114"/>
      <c r="L359" s="14"/>
    </row>
    <row r="360" spans="1:12" ht="16.5" customHeight="1" x14ac:dyDescent="0.25">
      <c r="A360" s="40"/>
      <c r="B360" s="100"/>
      <c r="C360" s="100"/>
      <c r="D360" s="100">
        <v>1</v>
      </c>
      <c r="E360" s="112"/>
      <c r="F360" s="106" t="s">
        <v>293</v>
      </c>
      <c r="G360" s="101">
        <v>6555</v>
      </c>
      <c r="H360" s="101"/>
      <c r="I360" s="101"/>
      <c r="J360" s="114"/>
      <c r="L360" s="14"/>
    </row>
    <row r="361" spans="1:12" ht="16.5" customHeight="1" x14ac:dyDescent="0.25">
      <c r="A361" s="40"/>
      <c r="B361" s="100"/>
      <c r="C361" s="100"/>
      <c r="D361" s="100">
        <v>2</v>
      </c>
      <c r="E361" s="112"/>
      <c r="F361" s="106" t="s">
        <v>294</v>
      </c>
      <c r="G361" s="101">
        <v>1147</v>
      </c>
      <c r="H361" s="101"/>
      <c r="I361" s="101"/>
      <c r="J361" s="114"/>
      <c r="L361" s="14"/>
    </row>
    <row r="362" spans="1:12" ht="16.5" customHeight="1" x14ac:dyDescent="0.25">
      <c r="A362" s="40"/>
      <c r="B362" s="100"/>
      <c r="C362" s="100"/>
      <c r="D362" s="100">
        <v>3</v>
      </c>
      <c r="E362" s="112"/>
      <c r="F362" s="106" t="s">
        <v>99</v>
      </c>
      <c r="G362" s="101">
        <v>1364</v>
      </c>
      <c r="H362" s="101"/>
      <c r="I362" s="101"/>
      <c r="J362" s="114"/>
      <c r="L362" s="14"/>
    </row>
    <row r="363" spans="1:12" ht="16.5" customHeight="1" x14ac:dyDescent="0.25">
      <c r="A363" s="40"/>
      <c r="B363" s="100"/>
      <c r="C363" s="100"/>
      <c r="D363" s="100"/>
      <c r="E363" s="112"/>
      <c r="F363" s="563" t="s">
        <v>63</v>
      </c>
      <c r="G363" s="103">
        <f t="shared" ref="G363" si="39">SUM(G360:G362)</f>
        <v>9066</v>
      </c>
      <c r="H363" s="103"/>
      <c r="I363" s="103"/>
      <c r="J363" s="236"/>
      <c r="L363" s="14"/>
    </row>
    <row r="364" spans="1:12" ht="16.5" customHeight="1" x14ac:dyDescent="0.25">
      <c r="A364" s="40"/>
      <c r="B364" s="100"/>
      <c r="C364" s="100"/>
      <c r="D364" s="100"/>
      <c r="E364" s="112"/>
      <c r="F364" s="563"/>
      <c r="G364" s="103"/>
      <c r="H364" s="101"/>
      <c r="I364" s="101"/>
      <c r="J364" s="114"/>
      <c r="L364" s="14"/>
    </row>
    <row r="365" spans="1:12" ht="16.5" customHeight="1" x14ac:dyDescent="0.25">
      <c r="A365" s="40"/>
      <c r="B365" s="100"/>
      <c r="C365" s="100">
        <v>2</v>
      </c>
      <c r="D365" s="100"/>
      <c r="E365" s="24" t="s">
        <v>104</v>
      </c>
      <c r="F365" s="106"/>
      <c r="G365" s="103"/>
      <c r="H365" s="101"/>
      <c r="I365" s="101"/>
      <c r="J365" s="114"/>
      <c r="L365" s="14"/>
    </row>
    <row r="366" spans="1:12" ht="16.5" customHeight="1" x14ac:dyDescent="0.25">
      <c r="A366" s="40"/>
      <c r="B366" s="100"/>
      <c r="C366" s="100"/>
      <c r="D366" s="100"/>
      <c r="E366" s="112"/>
      <c r="F366" s="563"/>
      <c r="G366" s="103"/>
      <c r="H366" s="101"/>
      <c r="I366" s="101"/>
      <c r="J366" s="114"/>
      <c r="L366" s="14"/>
    </row>
    <row r="367" spans="1:12" ht="16.5" customHeight="1" x14ac:dyDescent="0.25">
      <c r="A367" s="40"/>
      <c r="B367" s="100"/>
      <c r="C367" s="100"/>
      <c r="D367" s="100"/>
      <c r="E367" s="112"/>
      <c r="F367" s="324" t="s">
        <v>102</v>
      </c>
      <c r="G367" s="103">
        <f>+G363</f>
        <v>9066</v>
      </c>
      <c r="H367" s="103"/>
      <c r="I367" s="103"/>
      <c r="J367" s="236"/>
      <c r="L367" s="14"/>
    </row>
    <row r="368" spans="1:12" ht="16.5" customHeight="1" x14ac:dyDescent="0.25">
      <c r="A368" s="40"/>
      <c r="B368" s="100"/>
      <c r="C368" s="100"/>
      <c r="D368" s="100"/>
      <c r="E368" s="112"/>
      <c r="F368" s="122"/>
      <c r="G368" s="103"/>
      <c r="H368" s="101"/>
      <c r="I368" s="101"/>
      <c r="J368" s="114"/>
      <c r="L368" s="14"/>
    </row>
    <row r="369" spans="1:12" ht="16.5" customHeight="1" x14ac:dyDescent="0.25">
      <c r="A369" s="40"/>
      <c r="B369" s="100">
        <v>34</v>
      </c>
      <c r="C369" s="100"/>
      <c r="D369" s="100"/>
      <c r="E369" s="112"/>
      <c r="F369" s="324" t="s">
        <v>39</v>
      </c>
      <c r="G369" s="103"/>
      <c r="H369" s="101"/>
      <c r="I369" s="101"/>
      <c r="J369" s="114"/>
      <c r="L369" s="14"/>
    </row>
    <row r="370" spans="1:12" ht="16.5" customHeight="1" x14ac:dyDescent="0.25">
      <c r="A370" s="40"/>
      <c r="B370" s="100"/>
      <c r="C370" s="100">
        <v>1</v>
      </c>
      <c r="D370" s="100"/>
      <c r="E370" s="24" t="s">
        <v>98</v>
      </c>
      <c r="F370" s="106"/>
      <c r="G370" s="103"/>
      <c r="H370" s="101"/>
      <c r="I370" s="101"/>
      <c r="J370" s="114"/>
      <c r="L370" s="14"/>
    </row>
    <row r="371" spans="1:12" ht="22.5" customHeight="1" x14ac:dyDescent="0.25">
      <c r="A371" s="40"/>
      <c r="B371" s="100"/>
      <c r="C371" s="100"/>
      <c r="D371" s="100">
        <v>1</v>
      </c>
      <c r="E371" s="112"/>
      <c r="F371" s="106" t="s">
        <v>293</v>
      </c>
      <c r="G371" s="101">
        <v>5200</v>
      </c>
      <c r="H371" s="101"/>
      <c r="I371" s="101"/>
      <c r="J371" s="114"/>
      <c r="L371" s="14"/>
    </row>
    <row r="372" spans="1:12" ht="16.5" customHeight="1" x14ac:dyDescent="0.25">
      <c r="A372" s="40"/>
      <c r="B372" s="100"/>
      <c r="C372" s="100"/>
      <c r="D372" s="100">
        <v>2</v>
      </c>
      <c r="E372" s="112"/>
      <c r="F372" s="106" t="s">
        <v>294</v>
      </c>
      <c r="G372" s="101">
        <v>910</v>
      </c>
      <c r="H372" s="101"/>
      <c r="I372" s="101"/>
      <c r="J372" s="114"/>
      <c r="L372" s="14"/>
    </row>
    <row r="373" spans="1:12" ht="16.5" customHeight="1" x14ac:dyDescent="0.25">
      <c r="A373" s="40"/>
      <c r="B373" s="100"/>
      <c r="C373" s="100"/>
      <c r="D373" s="100">
        <v>3</v>
      </c>
      <c r="E373" s="112"/>
      <c r="F373" s="106" t="s">
        <v>99</v>
      </c>
      <c r="G373" s="101">
        <v>279</v>
      </c>
      <c r="H373" s="101"/>
      <c r="I373" s="101"/>
      <c r="J373" s="114"/>
      <c r="L373" s="14"/>
    </row>
    <row r="374" spans="1:12" ht="16.5" customHeight="1" x14ac:dyDescent="0.25">
      <c r="A374" s="40"/>
      <c r="B374" s="100"/>
      <c r="C374" s="100"/>
      <c r="D374" s="100"/>
      <c r="E374" s="112"/>
      <c r="F374" s="563" t="s">
        <v>63</v>
      </c>
      <c r="G374" s="103">
        <f t="shared" ref="G374" si="40">SUM(G371:G373)</f>
        <v>6389</v>
      </c>
      <c r="H374" s="103"/>
      <c r="I374" s="103"/>
      <c r="J374" s="236"/>
      <c r="L374" s="14"/>
    </row>
    <row r="375" spans="1:12" ht="16.5" customHeight="1" x14ac:dyDescent="0.25">
      <c r="A375" s="40"/>
      <c r="B375" s="100"/>
      <c r="C375" s="100"/>
      <c r="D375" s="100"/>
      <c r="E375" s="112"/>
      <c r="F375" s="323"/>
      <c r="G375" s="103"/>
      <c r="H375" s="101"/>
      <c r="I375" s="101"/>
      <c r="J375" s="114"/>
      <c r="L375" s="14"/>
    </row>
    <row r="376" spans="1:12" ht="16.5" customHeight="1" x14ac:dyDescent="0.25">
      <c r="A376" s="40"/>
      <c r="B376" s="100">
        <v>35</v>
      </c>
      <c r="C376" s="100"/>
      <c r="D376" s="100"/>
      <c r="E376" s="112"/>
      <c r="F376" s="324" t="s">
        <v>42</v>
      </c>
      <c r="G376" s="103"/>
      <c r="H376" s="101"/>
      <c r="I376" s="101"/>
      <c r="J376" s="114"/>
      <c r="L376" s="14"/>
    </row>
    <row r="377" spans="1:12" ht="16.5" customHeight="1" x14ac:dyDescent="0.25">
      <c r="A377" s="40"/>
      <c r="B377" s="100"/>
      <c r="C377" s="100">
        <v>1</v>
      </c>
      <c r="D377" s="100"/>
      <c r="E377" s="562" t="s">
        <v>98</v>
      </c>
      <c r="F377" s="106"/>
      <c r="G377" s="103"/>
      <c r="H377" s="101"/>
      <c r="I377" s="101"/>
      <c r="J377" s="114"/>
      <c r="L377" s="14"/>
    </row>
    <row r="378" spans="1:12" ht="16.5" customHeight="1" x14ac:dyDescent="0.25">
      <c r="A378" s="40"/>
      <c r="B378" s="100"/>
      <c r="C378" s="100"/>
      <c r="D378" s="100">
        <v>1</v>
      </c>
      <c r="E378" s="112"/>
      <c r="F378" s="106" t="s">
        <v>293</v>
      </c>
      <c r="G378" s="101">
        <v>2800</v>
      </c>
      <c r="H378" s="101"/>
      <c r="I378" s="101"/>
      <c r="J378" s="114"/>
      <c r="L378" s="14"/>
    </row>
    <row r="379" spans="1:12" ht="16.5" customHeight="1" x14ac:dyDescent="0.25">
      <c r="A379" s="40"/>
      <c r="B379" s="100"/>
      <c r="C379" s="100"/>
      <c r="D379" s="100">
        <v>2</v>
      </c>
      <c r="E379" s="112"/>
      <c r="F379" s="106" t="s">
        <v>294</v>
      </c>
      <c r="G379" s="101">
        <v>500</v>
      </c>
      <c r="H379" s="101"/>
      <c r="I379" s="101"/>
      <c r="J379" s="114"/>
      <c r="L379" s="14"/>
    </row>
    <row r="380" spans="1:12" ht="16.5" customHeight="1" x14ac:dyDescent="0.25">
      <c r="A380" s="40"/>
      <c r="B380" s="100"/>
      <c r="C380" s="100"/>
      <c r="D380" s="100">
        <v>3</v>
      </c>
      <c r="E380" s="112"/>
      <c r="F380" s="106" t="s">
        <v>99</v>
      </c>
      <c r="G380" s="101">
        <f>19969-39</f>
        <v>19930</v>
      </c>
      <c r="H380" s="101"/>
      <c r="I380" s="101"/>
      <c r="J380" s="114"/>
      <c r="L380" s="14"/>
    </row>
    <row r="381" spans="1:12" ht="16.5" customHeight="1" x14ac:dyDescent="0.25">
      <c r="A381" s="40"/>
      <c r="B381" s="100"/>
      <c r="C381" s="100"/>
      <c r="D381" s="100"/>
      <c r="E381" s="112"/>
      <c r="F381" s="563" t="s">
        <v>63</v>
      </c>
      <c r="G381" s="103">
        <f t="shared" ref="G381" si="41">SUM(G378:G380)</f>
        <v>23230</v>
      </c>
      <c r="H381" s="103"/>
      <c r="I381" s="103"/>
      <c r="J381" s="236"/>
      <c r="L381" s="14"/>
    </row>
    <row r="382" spans="1:12" ht="16.5" customHeight="1" x14ac:dyDescent="0.25">
      <c r="A382" s="40"/>
      <c r="B382" s="100"/>
      <c r="C382" s="100"/>
      <c r="D382" s="100"/>
      <c r="E382" s="112"/>
      <c r="F382" s="563"/>
      <c r="G382" s="103"/>
      <c r="H382" s="101"/>
      <c r="I382" s="101"/>
      <c r="J382" s="114"/>
      <c r="L382" s="14"/>
    </row>
    <row r="383" spans="1:12" ht="16.5" customHeight="1" x14ac:dyDescent="0.25">
      <c r="A383" s="40"/>
      <c r="B383" s="100"/>
      <c r="C383" s="100">
        <v>2</v>
      </c>
      <c r="D383" s="100"/>
      <c r="E383" s="24" t="s">
        <v>104</v>
      </c>
      <c r="F383" s="106"/>
      <c r="G383" s="103"/>
      <c r="H383" s="101"/>
      <c r="I383" s="101"/>
      <c r="J383" s="114"/>
      <c r="L383" s="14"/>
    </row>
    <row r="384" spans="1:12" ht="16.5" customHeight="1" x14ac:dyDescent="0.25">
      <c r="A384" s="40"/>
      <c r="B384" s="100"/>
      <c r="C384" s="15"/>
      <c r="D384" s="100">
        <v>2</v>
      </c>
      <c r="E384" s="24"/>
      <c r="F384" s="106" t="s">
        <v>369</v>
      </c>
      <c r="G384" s="101">
        <v>16</v>
      </c>
      <c r="H384" s="101"/>
      <c r="I384" s="101"/>
      <c r="J384" s="114"/>
      <c r="L384" s="14"/>
    </row>
    <row r="385" spans="1:12" ht="16.5" customHeight="1" x14ac:dyDescent="0.25">
      <c r="A385" s="40"/>
      <c r="B385" s="100"/>
      <c r="C385" s="15"/>
      <c r="D385" s="100">
        <v>4</v>
      </c>
      <c r="E385" s="112"/>
      <c r="F385" s="106" t="s">
        <v>471</v>
      </c>
      <c r="G385" s="101">
        <v>60</v>
      </c>
      <c r="H385" s="101"/>
      <c r="I385" s="101"/>
      <c r="J385" s="114"/>
      <c r="L385" s="14"/>
    </row>
    <row r="386" spans="1:12" ht="16.5" customHeight="1" x14ac:dyDescent="0.25">
      <c r="A386" s="40"/>
      <c r="B386" s="100"/>
      <c r="C386" s="15"/>
      <c r="D386" s="15"/>
      <c r="E386" s="112"/>
      <c r="F386" s="563" t="s">
        <v>63</v>
      </c>
      <c r="G386" s="103">
        <f t="shared" ref="G386" si="42">SUM(G384:G385)</f>
        <v>76</v>
      </c>
      <c r="H386" s="103"/>
      <c r="I386" s="103"/>
      <c r="J386" s="236"/>
      <c r="L386" s="14"/>
    </row>
    <row r="387" spans="1:12" ht="16.5" customHeight="1" x14ac:dyDescent="0.25">
      <c r="A387" s="40"/>
      <c r="B387" s="100"/>
      <c r="C387" s="15"/>
      <c r="D387" s="15"/>
      <c r="E387" s="112"/>
      <c r="F387" s="563"/>
      <c r="G387" s="103"/>
      <c r="H387" s="101"/>
      <c r="I387" s="101"/>
      <c r="J387" s="114"/>
      <c r="L387" s="14"/>
    </row>
    <row r="388" spans="1:12" ht="16.5" customHeight="1" x14ac:dyDescent="0.25">
      <c r="A388" s="40"/>
      <c r="B388" s="100"/>
      <c r="C388" s="15"/>
      <c r="D388" s="15"/>
      <c r="E388" s="112"/>
      <c r="F388" s="563" t="s">
        <v>102</v>
      </c>
      <c r="G388" s="103">
        <f t="shared" ref="G388" si="43">+G381+G386</f>
        <v>23306</v>
      </c>
      <c r="H388" s="103"/>
      <c r="I388" s="103"/>
      <c r="J388" s="236"/>
      <c r="L388" s="14"/>
    </row>
    <row r="389" spans="1:12" ht="16.5" customHeight="1" x14ac:dyDescent="0.25">
      <c r="A389" s="40"/>
      <c r="B389" s="100"/>
      <c r="C389" s="15"/>
      <c r="D389" s="15"/>
      <c r="E389" s="112"/>
      <c r="F389" s="563"/>
      <c r="G389" s="103"/>
      <c r="H389" s="101"/>
      <c r="I389" s="101"/>
      <c r="J389" s="114"/>
      <c r="L389" s="14"/>
    </row>
    <row r="390" spans="1:12" ht="16.5" customHeight="1" x14ac:dyDescent="0.25">
      <c r="A390" s="40"/>
      <c r="B390" s="100">
        <v>36</v>
      </c>
      <c r="C390" s="100"/>
      <c r="D390" s="100"/>
      <c r="E390" s="112"/>
      <c r="F390" s="326" t="s">
        <v>424</v>
      </c>
      <c r="G390" s="103"/>
      <c r="H390" s="101"/>
      <c r="I390" s="101"/>
      <c r="J390" s="114"/>
      <c r="L390" s="14"/>
    </row>
    <row r="391" spans="1:12" ht="16.5" customHeight="1" x14ac:dyDescent="0.25">
      <c r="A391" s="40"/>
      <c r="B391" s="100"/>
      <c r="C391" s="100">
        <v>1</v>
      </c>
      <c r="D391" s="100"/>
      <c r="E391" s="562" t="s">
        <v>98</v>
      </c>
      <c r="F391" s="106"/>
      <c r="G391" s="103"/>
      <c r="H391" s="101"/>
      <c r="I391" s="101"/>
      <c r="J391" s="114"/>
      <c r="L391" s="14"/>
    </row>
    <row r="392" spans="1:12" ht="16.5" customHeight="1" x14ac:dyDescent="0.25">
      <c r="A392" s="40"/>
      <c r="B392" s="100"/>
      <c r="C392" s="100"/>
      <c r="D392" s="100">
        <v>1</v>
      </c>
      <c r="E392" s="112"/>
      <c r="F392" s="106" t="s">
        <v>293</v>
      </c>
      <c r="G392" s="101">
        <v>6430</v>
      </c>
      <c r="H392" s="101"/>
      <c r="I392" s="101"/>
      <c r="J392" s="114"/>
      <c r="L392" s="14"/>
    </row>
    <row r="393" spans="1:12" ht="16.5" customHeight="1" x14ac:dyDescent="0.25">
      <c r="A393" s="40"/>
      <c r="B393" s="100"/>
      <c r="C393" s="100"/>
      <c r="D393" s="100">
        <v>2</v>
      </c>
      <c r="E393" s="112"/>
      <c r="F393" s="106" t="s">
        <v>294</v>
      </c>
      <c r="G393" s="101">
        <v>1125</v>
      </c>
      <c r="H393" s="101"/>
      <c r="I393" s="101"/>
      <c r="J393" s="114"/>
      <c r="L393" s="14"/>
    </row>
    <row r="394" spans="1:12" ht="16.5" customHeight="1" x14ac:dyDescent="0.25">
      <c r="A394" s="40"/>
      <c r="B394" s="100"/>
      <c r="C394" s="100"/>
      <c r="D394" s="100">
        <v>3</v>
      </c>
      <c r="E394" s="112"/>
      <c r="F394" s="106" t="s">
        <v>99</v>
      </c>
      <c r="G394" s="101">
        <v>2553</v>
      </c>
      <c r="H394" s="101"/>
      <c r="I394" s="101"/>
      <c r="J394" s="114"/>
      <c r="L394" s="14"/>
    </row>
    <row r="395" spans="1:12" ht="16.5" customHeight="1" x14ac:dyDescent="0.25">
      <c r="A395" s="40"/>
      <c r="B395" s="100"/>
      <c r="C395" s="100"/>
      <c r="D395" s="100"/>
      <c r="E395" s="112"/>
      <c r="F395" s="563" t="s">
        <v>63</v>
      </c>
      <c r="G395" s="103">
        <f t="shared" ref="G395" si="44">SUM(G392:G394)</f>
        <v>10108</v>
      </c>
      <c r="H395" s="103"/>
      <c r="I395" s="103"/>
      <c r="J395" s="236"/>
      <c r="L395" s="14"/>
    </row>
    <row r="396" spans="1:12" ht="16.5" customHeight="1" x14ac:dyDescent="0.25">
      <c r="A396" s="55"/>
      <c r="B396" s="107"/>
      <c r="C396" s="15"/>
      <c r="D396" s="15"/>
      <c r="E396" s="112"/>
      <c r="F396" s="563"/>
      <c r="G396" s="108"/>
      <c r="H396" s="101"/>
      <c r="I396" s="101"/>
      <c r="J396" s="114"/>
      <c r="L396" s="14"/>
    </row>
    <row r="397" spans="1:12" ht="16.5" customHeight="1" x14ac:dyDescent="0.25">
      <c r="A397" s="55"/>
      <c r="B397" s="107"/>
      <c r="C397" s="100">
        <v>2</v>
      </c>
      <c r="D397" s="100"/>
      <c r="E397" s="24" t="s">
        <v>104</v>
      </c>
      <c r="F397" s="106"/>
      <c r="G397" s="108"/>
      <c r="H397" s="101"/>
      <c r="I397" s="101"/>
      <c r="J397" s="114"/>
      <c r="L397" s="14"/>
    </row>
    <row r="398" spans="1:12" ht="16.5" customHeight="1" x14ac:dyDescent="0.25">
      <c r="A398" s="55"/>
      <c r="B398" s="107"/>
      <c r="C398" s="15"/>
      <c r="D398" s="100">
        <v>2</v>
      </c>
      <c r="E398" s="24"/>
      <c r="F398" s="106" t="s">
        <v>369</v>
      </c>
      <c r="G398" s="105">
        <v>30</v>
      </c>
      <c r="H398" s="101"/>
      <c r="I398" s="101"/>
      <c r="J398" s="114"/>
      <c r="L398" s="14"/>
    </row>
    <row r="399" spans="1:12" ht="16.5" customHeight="1" x14ac:dyDescent="0.25">
      <c r="A399" s="55"/>
      <c r="B399" s="107"/>
      <c r="C399" s="15"/>
      <c r="D399" s="100">
        <v>13</v>
      </c>
      <c r="E399" s="112"/>
      <c r="F399" s="106" t="s">
        <v>471</v>
      </c>
      <c r="G399" s="105">
        <v>120</v>
      </c>
      <c r="H399" s="101"/>
      <c r="I399" s="101"/>
      <c r="J399" s="114"/>
      <c r="L399" s="14"/>
    </row>
    <row r="400" spans="1:12" ht="16.5" customHeight="1" x14ac:dyDescent="0.25">
      <c r="A400" s="55"/>
      <c r="B400" s="107"/>
      <c r="C400" s="15"/>
      <c r="D400" s="15"/>
      <c r="E400" s="112"/>
      <c r="F400" s="563" t="s">
        <v>63</v>
      </c>
      <c r="G400" s="108">
        <f t="shared" ref="G400" si="45">SUM(G398:G399)</f>
        <v>150</v>
      </c>
      <c r="H400" s="103"/>
      <c r="I400" s="103"/>
      <c r="J400" s="236"/>
      <c r="L400" s="14"/>
    </row>
    <row r="401" spans="1:12" ht="16.5" customHeight="1" x14ac:dyDescent="0.25">
      <c r="A401" s="55"/>
      <c r="B401" s="107"/>
      <c r="C401" s="15"/>
      <c r="D401" s="15"/>
      <c r="E401" s="112"/>
      <c r="F401" s="563"/>
      <c r="G401" s="108"/>
      <c r="H401" s="101"/>
      <c r="I401" s="101"/>
      <c r="J401" s="114"/>
      <c r="L401" s="14"/>
    </row>
    <row r="402" spans="1:12" ht="16.5" customHeight="1" x14ac:dyDescent="0.25">
      <c r="A402" s="55"/>
      <c r="B402" s="107"/>
      <c r="C402" s="15"/>
      <c r="D402" s="15"/>
      <c r="E402" s="112"/>
      <c r="F402" s="563" t="s">
        <v>102</v>
      </c>
      <c r="G402" s="108">
        <f t="shared" ref="G402" si="46">+G395+G400</f>
        <v>10258</v>
      </c>
      <c r="H402" s="103"/>
      <c r="I402" s="103"/>
      <c r="J402" s="236"/>
      <c r="L402" s="14"/>
    </row>
    <row r="403" spans="1:12" ht="16.5" customHeight="1" x14ac:dyDescent="0.25">
      <c r="A403" s="55"/>
      <c r="B403" s="107"/>
      <c r="C403" s="15"/>
      <c r="D403" s="15"/>
      <c r="E403" s="112"/>
      <c r="F403" s="563"/>
      <c r="G403" s="108"/>
      <c r="H403" s="101"/>
      <c r="I403" s="101"/>
      <c r="J403" s="114"/>
      <c r="L403" s="14"/>
    </row>
    <row r="404" spans="1:12" ht="16.5" customHeight="1" x14ac:dyDescent="0.25">
      <c r="A404" s="55"/>
      <c r="B404" s="100">
        <v>37</v>
      </c>
      <c r="C404" s="100"/>
      <c r="D404" s="100"/>
      <c r="E404" s="112"/>
      <c r="F404" s="326" t="s">
        <v>425</v>
      </c>
      <c r="G404" s="103"/>
      <c r="H404" s="101"/>
      <c r="I404" s="101"/>
      <c r="J404" s="114"/>
      <c r="L404" s="14"/>
    </row>
    <row r="405" spans="1:12" ht="16.5" customHeight="1" x14ac:dyDescent="0.25">
      <c r="A405" s="55"/>
      <c r="B405" s="100"/>
      <c r="C405" s="100">
        <v>1</v>
      </c>
      <c r="D405" s="100"/>
      <c r="E405" s="562" t="s">
        <v>98</v>
      </c>
      <c r="F405" s="106"/>
      <c r="G405" s="103"/>
      <c r="H405" s="101"/>
      <c r="I405" s="101"/>
      <c r="J405" s="114"/>
      <c r="L405" s="14"/>
    </row>
    <row r="406" spans="1:12" ht="16.5" customHeight="1" x14ac:dyDescent="0.25">
      <c r="A406" s="55"/>
      <c r="B406" s="100"/>
      <c r="C406" s="100"/>
      <c r="D406" s="100">
        <v>1</v>
      </c>
      <c r="E406" s="112"/>
      <c r="F406" s="106" t="s">
        <v>293</v>
      </c>
      <c r="G406" s="101">
        <v>4120</v>
      </c>
      <c r="H406" s="101"/>
      <c r="I406" s="101"/>
      <c r="J406" s="114"/>
      <c r="L406" s="14"/>
    </row>
    <row r="407" spans="1:12" ht="16.5" customHeight="1" x14ac:dyDescent="0.25">
      <c r="A407" s="55"/>
      <c r="B407" s="100"/>
      <c r="C407" s="100"/>
      <c r="D407" s="100">
        <v>2</v>
      </c>
      <c r="E407" s="112"/>
      <c r="F407" s="106" t="s">
        <v>294</v>
      </c>
      <c r="G407" s="101">
        <v>721</v>
      </c>
      <c r="H407" s="101"/>
      <c r="I407" s="101"/>
      <c r="J407" s="114"/>
      <c r="L407" s="14"/>
    </row>
    <row r="408" spans="1:12" ht="16.5" customHeight="1" x14ac:dyDescent="0.25">
      <c r="A408" s="55"/>
      <c r="B408" s="100"/>
      <c r="C408" s="100"/>
      <c r="D408" s="100">
        <v>3</v>
      </c>
      <c r="E408" s="112"/>
      <c r="F408" s="106" t="s">
        <v>99</v>
      </c>
      <c r="G408" s="101">
        <v>622</v>
      </c>
      <c r="H408" s="101"/>
      <c r="I408" s="101"/>
      <c r="J408" s="114"/>
      <c r="L408" s="14"/>
    </row>
    <row r="409" spans="1:12" ht="16.5" customHeight="1" x14ac:dyDescent="0.25">
      <c r="A409" s="55"/>
      <c r="B409" s="100"/>
      <c r="C409" s="100"/>
      <c r="D409" s="100"/>
      <c r="E409" s="112"/>
      <c r="F409" s="563" t="s">
        <v>63</v>
      </c>
      <c r="G409" s="103">
        <f t="shared" ref="G409" si="47">SUM(G406:G408)</f>
        <v>5463</v>
      </c>
      <c r="H409" s="103"/>
      <c r="I409" s="103"/>
      <c r="J409" s="236"/>
      <c r="L409" s="14"/>
    </row>
    <row r="410" spans="1:12" ht="16.5" customHeight="1" x14ac:dyDescent="0.25">
      <c r="A410" s="55"/>
      <c r="B410" s="107"/>
      <c r="C410" s="15"/>
      <c r="D410" s="15"/>
      <c r="E410" s="112"/>
      <c r="F410" s="322"/>
      <c r="G410" s="105"/>
      <c r="H410" s="101"/>
      <c r="I410" s="101"/>
      <c r="J410" s="114"/>
      <c r="L410" s="14"/>
    </row>
    <row r="411" spans="1:12" ht="16.5" customHeight="1" x14ac:dyDescent="0.25">
      <c r="A411" s="40"/>
      <c r="B411" s="106">
        <v>38</v>
      </c>
      <c r="C411" s="100"/>
      <c r="D411" s="100"/>
      <c r="E411" s="112"/>
      <c r="F411" s="326" t="s">
        <v>383</v>
      </c>
      <c r="G411" s="42"/>
      <c r="H411" s="101"/>
      <c r="I411" s="101"/>
      <c r="J411" s="114"/>
      <c r="L411" s="14"/>
    </row>
    <row r="412" spans="1:12" ht="16.5" customHeight="1" x14ac:dyDescent="0.25">
      <c r="A412" s="40"/>
      <c r="B412" s="106"/>
      <c r="C412" s="100">
        <v>1</v>
      </c>
      <c r="D412" s="100"/>
      <c r="E412" s="562" t="s">
        <v>295</v>
      </c>
      <c r="F412" s="106"/>
      <c r="G412" s="42"/>
      <c r="H412" s="101"/>
      <c r="I412" s="101"/>
      <c r="J412" s="114"/>
      <c r="L412" s="14"/>
    </row>
    <row r="413" spans="1:12" ht="16.5" customHeight="1" x14ac:dyDescent="0.25">
      <c r="A413" s="40"/>
      <c r="B413" s="106"/>
      <c r="C413" s="100"/>
      <c r="D413" s="100">
        <v>3</v>
      </c>
      <c r="E413" s="112"/>
      <c r="F413" s="322" t="s">
        <v>250</v>
      </c>
      <c r="G413" s="42">
        <v>1905</v>
      </c>
      <c r="H413" s="101"/>
      <c r="I413" s="101"/>
      <c r="J413" s="114"/>
      <c r="L413" s="14"/>
    </row>
    <row r="414" spans="1:12" ht="16.5" customHeight="1" x14ac:dyDescent="0.25">
      <c r="A414" s="40"/>
      <c r="B414" s="106"/>
      <c r="C414" s="100"/>
      <c r="D414" s="100"/>
      <c r="E414" s="112"/>
      <c r="F414" s="563" t="s">
        <v>63</v>
      </c>
      <c r="G414" s="103">
        <f t="shared" ref="G414" si="48">SUM(G413:G413)</f>
        <v>1905</v>
      </c>
      <c r="H414" s="103"/>
      <c r="I414" s="103"/>
      <c r="J414" s="236"/>
      <c r="L414" s="14"/>
    </row>
    <row r="415" spans="1:12" ht="16.5" customHeight="1" x14ac:dyDescent="0.25">
      <c r="A415" s="40"/>
      <c r="B415" s="106"/>
      <c r="C415" s="100"/>
      <c r="D415" s="100"/>
      <c r="E415" s="112"/>
      <c r="F415" s="563"/>
      <c r="G415" s="103"/>
      <c r="H415" s="101"/>
      <c r="I415" s="101"/>
      <c r="J415" s="114"/>
      <c r="L415" s="14"/>
    </row>
    <row r="416" spans="1:12" ht="16.5" customHeight="1" x14ac:dyDescent="0.25">
      <c r="A416" s="55"/>
      <c r="B416" s="107">
        <v>17</v>
      </c>
      <c r="C416" s="15"/>
      <c r="D416" s="15"/>
      <c r="E416" s="112"/>
      <c r="F416" s="326" t="s">
        <v>315</v>
      </c>
      <c r="G416" s="108"/>
      <c r="H416" s="101"/>
      <c r="I416" s="101"/>
      <c r="J416" s="114"/>
      <c r="L416" s="14"/>
    </row>
    <row r="417" spans="1:12" ht="16.5" customHeight="1" x14ac:dyDescent="0.25">
      <c r="A417" s="55"/>
      <c r="B417" s="107"/>
      <c r="C417" s="100">
        <v>1</v>
      </c>
      <c r="D417" s="100"/>
      <c r="E417" s="562" t="s">
        <v>98</v>
      </c>
      <c r="F417" s="106"/>
      <c r="G417" s="108"/>
      <c r="H417" s="101"/>
      <c r="I417" s="101"/>
      <c r="J417" s="114"/>
      <c r="L417" s="14"/>
    </row>
    <row r="418" spans="1:12" ht="16.5" customHeight="1" x14ac:dyDescent="0.25">
      <c r="A418" s="55"/>
      <c r="B418" s="107"/>
      <c r="C418" s="100"/>
      <c r="D418" s="100">
        <v>1</v>
      </c>
      <c r="E418" s="112"/>
      <c r="F418" s="106" t="s">
        <v>293</v>
      </c>
      <c r="G418" s="105">
        <v>765</v>
      </c>
      <c r="H418" s="101"/>
      <c r="I418" s="101"/>
      <c r="J418" s="114"/>
      <c r="L418" s="14"/>
    </row>
    <row r="419" spans="1:12" ht="16.5" customHeight="1" x14ac:dyDescent="0.25">
      <c r="A419" s="55"/>
      <c r="B419" s="107"/>
      <c r="C419" s="100"/>
      <c r="D419" s="100">
        <v>2</v>
      </c>
      <c r="E419" s="112"/>
      <c r="F419" s="106" t="s">
        <v>294</v>
      </c>
      <c r="G419" s="105">
        <v>138</v>
      </c>
      <c r="H419" s="101"/>
      <c r="I419" s="101"/>
      <c r="J419" s="114"/>
      <c r="L419" s="14"/>
    </row>
    <row r="420" spans="1:12" ht="16.5" customHeight="1" x14ac:dyDescent="0.25">
      <c r="A420" s="55"/>
      <c r="B420" s="107"/>
      <c r="C420" s="15"/>
      <c r="D420" s="100">
        <v>3</v>
      </c>
      <c r="E420" s="112"/>
      <c r="F420" s="322" t="s">
        <v>250</v>
      </c>
      <c r="G420" s="105">
        <v>39</v>
      </c>
      <c r="H420" s="101"/>
      <c r="I420" s="101"/>
      <c r="J420" s="114"/>
      <c r="L420" s="14"/>
    </row>
    <row r="421" spans="1:12" ht="16.5" customHeight="1" x14ac:dyDescent="0.25">
      <c r="A421" s="55"/>
      <c r="B421" s="107"/>
      <c r="C421" s="15"/>
      <c r="D421" s="15"/>
      <c r="E421" s="112"/>
      <c r="F421" s="563" t="s">
        <v>63</v>
      </c>
      <c r="G421" s="108">
        <f>SUM(G418:G420)</f>
        <v>942</v>
      </c>
      <c r="H421" s="103"/>
      <c r="I421" s="103"/>
      <c r="J421" s="236"/>
      <c r="L421" s="14"/>
    </row>
    <row r="422" spans="1:12" ht="16.5" customHeight="1" x14ac:dyDescent="0.25">
      <c r="A422" s="55"/>
      <c r="B422" s="107"/>
      <c r="C422" s="15"/>
      <c r="D422" s="15"/>
      <c r="E422" s="112"/>
      <c r="F422" s="106"/>
      <c r="G422" s="108"/>
      <c r="H422" s="101"/>
      <c r="I422" s="101"/>
      <c r="J422" s="114"/>
      <c r="L422" s="14"/>
    </row>
    <row r="423" spans="1:12" ht="38.25" customHeight="1" x14ac:dyDescent="0.25">
      <c r="A423" s="55"/>
      <c r="B423" s="336">
        <v>43</v>
      </c>
      <c r="C423" s="100"/>
      <c r="D423" s="17"/>
      <c r="E423" s="24"/>
      <c r="F423" s="531" t="s">
        <v>531</v>
      </c>
      <c r="G423" s="108"/>
      <c r="H423" s="101"/>
      <c r="I423" s="101"/>
      <c r="J423" s="114"/>
      <c r="L423" s="14"/>
    </row>
    <row r="424" spans="1:12" ht="16.5" customHeight="1" x14ac:dyDescent="0.25">
      <c r="A424" s="55"/>
      <c r="B424" s="279"/>
      <c r="C424" s="100">
        <v>1</v>
      </c>
      <c r="D424" s="100"/>
      <c r="E424" s="22" t="s">
        <v>98</v>
      </c>
      <c r="F424" s="388"/>
      <c r="G424" s="108"/>
      <c r="H424" s="101"/>
      <c r="I424" s="101"/>
      <c r="J424" s="114"/>
      <c r="L424" s="14"/>
    </row>
    <row r="425" spans="1:12" ht="16.5" customHeight="1" x14ac:dyDescent="0.25">
      <c r="A425" s="55"/>
      <c r="B425" s="279"/>
      <c r="C425" s="100"/>
      <c r="D425" s="100">
        <v>1</v>
      </c>
      <c r="E425" s="112"/>
      <c r="F425" s="106" t="s">
        <v>293</v>
      </c>
      <c r="G425" s="105"/>
      <c r="H425" s="101"/>
      <c r="I425" s="101"/>
      <c r="J425" s="114"/>
      <c r="L425" s="14"/>
    </row>
    <row r="426" spans="1:12" ht="16.5" customHeight="1" x14ac:dyDescent="0.25">
      <c r="A426" s="55"/>
      <c r="B426" s="279"/>
      <c r="C426" s="100"/>
      <c r="D426" s="100">
        <v>2</v>
      </c>
      <c r="E426" s="112"/>
      <c r="F426" s="106" t="s">
        <v>294</v>
      </c>
      <c r="G426" s="105"/>
      <c r="H426" s="101"/>
      <c r="I426" s="101"/>
      <c r="J426" s="114"/>
      <c r="L426" s="14"/>
    </row>
    <row r="427" spans="1:12" ht="16.5" customHeight="1" x14ac:dyDescent="0.25">
      <c r="A427" s="55"/>
      <c r="B427" s="279"/>
      <c r="C427" s="100"/>
      <c r="D427" s="17"/>
      <c r="E427" s="24"/>
      <c r="F427" s="122" t="s">
        <v>63</v>
      </c>
      <c r="G427" s="108">
        <f t="shared" ref="G427" si="49">SUM(G425:G426)</f>
        <v>0</v>
      </c>
      <c r="H427" s="103"/>
      <c r="I427" s="103"/>
      <c r="J427" s="236"/>
      <c r="L427" s="14"/>
    </row>
    <row r="428" spans="1:12" ht="16.5" customHeight="1" x14ac:dyDescent="0.25">
      <c r="A428" s="55"/>
      <c r="B428" s="107"/>
      <c r="C428" s="15"/>
      <c r="D428" s="15"/>
      <c r="E428" s="112"/>
      <c r="F428" s="106"/>
      <c r="G428" s="108"/>
      <c r="H428" s="101"/>
      <c r="I428" s="101"/>
      <c r="J428" s="114"/>
      <c r="L428" s="14"/>
    </row>
    <row r="429" spans="1:12" ht="16.5" customHeight="1" x14ac:dyDescent="0.25">
      <c r="A429" s="55"/>
      <c r="B429" s="107"/>
      <c r="C429" s="15"/>
      <c r="D429" s="15"/>
      <c r="E429" s="562" t="s">
        <v>106</v>
      </c>
      <c r="F429" s="106"/>
      <c r="G429" s="108"/>
      <c r="H429" s="101"/>
      <c r="I429" s="101"/>
      <c r="J429" s="114"/>
      <c r="L429" s="14"/>
    </row>
    <row r="430" spans="1:12" ht="16.5" customHeight="1" x14ac:dyDescent="0.25">
      <c r="A430" s="55"/>
      <c r="B430" s="107"/>
      <c r="C430" s="15"/>
      <c r="D430" s="15"/>
      <c r="E430" s="562"/>
      <c r="F430" s="106"/>
      <c r="G430" s="108"/>
      <c r="H430" s="101"/>
      <c r="I430" s="101"/>
      <c r="J430" s="114"/>
      <c r="L430" s="14"/>
    </row>
    <row r="431" spans="1:12" ht="16.5" customHeight="1" x14ac:dyDescent="0.25">
      <c r="A431" s="40"/>
      <c r="B431" s="106"/>
      <c r="C431" s="100">
        <v>1</v>
      </c>
      <c r="D431" s="100"/>
      <c r="E431" s="24" t="s">
        <v>98</v>
      </c>
      <c r="F431" s="106"/>
      <c r="G431" s="101"/>
      <c r="H431" s="101"/>
      <c r="I431" s="101"/>
      <c r="J431" s="114"/>
      <c r="L431" s="14"/>
    </row>
    <row r="432" spans="1:12" ht="16.5" customHeight="1" x14ac:dyDescent="0.25">
      <c r="A432" s="40"/>
      <c r="B432" s="106"/>
      <c r="C432" s="100"/>
      <c r="D432" s="100">
        <v>1</v>
      </c>
      <c r="E432" s="112"/>
      <c r="F432" s="106" t="s">
        <v>300</v>
      </c>
      <c r="G432" s="101">
        <f>+G360+G371+G378+G392+G406+G418+G425</f>
        <v>25870</v>
      </c>
      <c r="H432" s="101"/>
      <c r="I432" s="101"/>
      <c r="J432" s="114"/>
      <c r="L432" s="14"/>
    </row>
    <row r="433" spans="1:12" ht="16.5" customHeight="1" x14ac:dyDescent="0.25">
      <c r="A433" s="40"/>
      <c r="B433" s="106"/>
      <c r="C433" s="100"/>
      <c r="D433" s="100">
        <v>2</v>
      </c>
      <c r="E433" s="112"/>
      <c r="F433" s="106" t="s">
        <v>294</v>
      </c>
      <c r="G433" s="101">
        <f>+G361+G372+G379+G393+G407+G419+G426</f>
        <v>4541</v>
      </c>
      <c r="H433" s="101"/>
      <c r="I433" s="101"/>
      <c r="J433" s="114"/>
      <c r="L433" s="14"/>
    </row>
    <row r="434" spans="1:12" ht="21" customHeight="1" x14ac:dyDescent="0.25">
      <c r="A434" s="40"/>
      <c r="B434" s="106"/>
      <c r="C434" s="100"/>
      <c r="D434" s="100">
        <v>3</v>
      </c>
      <c r="E434" s="112"/>
      <c r="F434" s="322" t="s">
        <v>99</v>
      </c>
      <c r="G434" s="101">
        <f>+G362+G373+G380+G394+G408+G413+G420</f>
        <v>26692</v>
      </c>
      <c r="H434" s="101"/>
      <c r="I434" s="101"/>
      <c r="J434" s="114"/>
      <c r="L434" s="14"/>
    </row>
    <row r="435" spans="1:12" ht="16.5" customHeight="1" x14ac:dyDescent="0.25">
      <c r="A435" s="40"/>
      <c r="B435" s="106"/>
      <c r="C435" s="100"/>
      <c r="D435" s="100"/>
      <c r="E435" s="112"/>
      <c r="F435" s="563" t="s">
        <v>63</v>
      </c>
      <c r="G435" s="103">
        <f t="shared" ref="G435" si="50">SUM(G432:G434)</f>
        <v>57103</v>
      </c>
      <c r="H435" s="103"/>
      <c r="I435" s="103"/>
      <c r="J435" s="236"/>
      <c r="L435" s="14"/>
    </row>
    <row r="436" spans="1:12" ht="16.5" customHeight="1" x14ac:dyDescent="0.25">
      <c r="A436" s="40"/>
      <c r="B436" s="106"/>
      <c r="C436" s="100"/>
      <c r="D436" s="100"/>
      <c r="E436" s="112"/>
      <c r="F436" s="563"/>
      <c r="G436" s="103"/>
      <c r="H436" s="101"/>
      <c r="I436" s="101"/>
      <c r="J436" s="114"/>
      <c r="L436" s="14"/>
    </row>
    <row r="437" spans="1:12" ht="16.5" customHeight="1" x14ac:dyDescent="0.25">
      <c r="A437" s="40"/>
      <c r="B437" s="106"/>
      <c r="C437" s="100">
        <v>2</v>
      </c>
      <c r="D437" s="17"/>
      <c r="E437" s="24" t="s">
        <v>452</v>
      </c>
      <c r="F437" s="122"/>
      <c r="G437" s="103"/>
      <c r="H437" s="101"/>
      <c r="I437" s="101"/>
      <c r="J437" s="114"/>
      <c r="L437" s="14"/>
    </row>
    <row r="438" spans="1:12" ht="16.5" customHeight="1" x14ac:dyDescent="0.25">
      <c r="A438" s="40"/>
      <c r="B438" s="106"/>
      <c r="C438" s="17"/>
      <c r="D438" s="100">
        <v>4</v>
      </c>
      <c r="E438" s="112"/>
      <c r="F438" s="106" t="s">
        <v>447</v>
      </c>
      <c r="G438" s="101">
        <f>+G399+G385</f>
        <v>180</v>
      </c>
      <c r="H438" s="101"/>
      <c r="I438" s="101"/>
      <c r="J438" s="114"/>
      <c r="L438" s="14"/>
    </row>
    <row r="439" spans="1:12" ht="16.5" customHeight="1" x14ac:dyDescent="0.25">
      <c r="A439" s="40"/>
      <c r="B439" s="106"/>
      <c r="C439" s="17"/>
      <c r="D439" s="100">
        <v>2</v>
      </c>
      <c r="E439" s="112"/>
      <c r="F439" s="106" t="s">
        <v>369</v>
      </c>
      <c r="G439" s="101">
        <f>+G384+G398</f>
        <v>46</v>
      </c>
      <c r="H439" s="101"/>
      <c r="I439" s="101"/>
      <c r="J439" s="114"/>
      <c r="L439" s="14"/>
    </row>
    <row r="440" spans="1:12" ht="16.5" customHeight="1" x14ac:dyDescent="0.25">
      <c r="A440" s="40"/>
      <c r="B440" s="106"/>
      <c r="C440" s="17"/>
      <c r="D440" s="17"/>
      <c r="E440" s="24"/>
      <c r="F440" s="122" t="s">
        <v>63</v>
      </c>
      <c r="G440" s="103">
        <f t="shared" ref="G440" si="51">SUM(G438:G439)</f>
        <v>226</v>
      </c>
      <c r="H440" s="103"/>
      <c r="I440" s="103"/>
      <c r="J440" s="236"/>
      <c r="L440" s="14"/>
    </row>
    <row r="441" spans="1:12" ht="16.5" customHeight="1" x14ac:dyDescent="0.25">
      <c r="A441" s="40"/>
      <c r="B441" s="106"/>
      <c r="C441" s="17"/>
      <c r="D441" s="17"/>
      <c r="E441" s="24"/>
      <c r="F441" s="122"/>
      <c r="G441" s="103"/>
      <c r="H441" s="101"/>
      <c r="I441" s="101"/>
      <c r="J441" s="114"/>
      <c r="L441" s="14"/>
    </row>
    <row r="442" spans="1:12" ht="16.5" customHeight="1" x14ac:dyDescent="0.25">
      <c r="A442" s="40"/>
      <c r="B442" s="106"/>
      <c r="C442" s="17"/>
      <c r="D442" s="17"/>
      <c r="E442" s="24"/>
      <c r="F442" s="122" t="s">
        <v>102</v>
      </c>
      <c r="G442" s="103">
        <f t="shared" ref="G442" si="52">+G440+G435</f>
        <v>57329</v>
      </c>
      <c r="H442" s="103"/>
      <c r="I442" s="103"/>
      <c r="J442" s="236"/>
      <c r="L442" s="14"/>
    </row>
    <row r="443" spans="1:12" ht="16.5" customHeight="1" thickBot="1" x14ac:dyDescent="0.3">
      <c r="A443" s="46"/>
      <c r="B443" s="468"/>
      <c r="C443" s="109"/>
      <c r="D443" s="109"/>
      <c r="E443" s="436"/>
      <c r="F443" s="564"/>
      <c r="G443" s="492"/>
      <c r="H443" s="490"/>
      <c r="I443" s="490"/>
      <c r="J443" s="535"/>
      <c r="L443" s="14"/>
    </row>
    <row r="444" spans="1:12" ht="16.5" customHeight="1" thickTop="1" thickBot="1" x14ac:dyDescent="0.3">
      <c r="A444" s="337">
        <v>4</v>
      </c>
      <c r="B444" s="115"/>
      <c r="C444" s="115"/>
      <c r="D444" s="115"/>
      <c r="E444" s="115"/>
      <c r="F444" s="469" t="s">
        <v>386</v>
      </c>
      <c r="G444" s="365"/>
      <c r="H444" s="491"/>
      <c r="I444" s="491"/>
      <c r="J444" s="452"/>
      <c r="L444" s="14"/>
    </row>
    <row r="445" spans="1:12" ht="16.5" customHeight="1" thickTop="1" x14ac:dyDescent="0.25">
      <c r="A445" s="55"/>
      <c r="B445" s="107"/>
      <c r="C445" s="15"/>
      <c r="D445" s="15"/>
      <c r="E445" s="321"/>
      <c r="F445" s="388"/>
      <c r="G445" s="493"/>
      <c r="H445" s="558"/>
      <c r="I445" s="558"/>
      <c r="J445" s="582"/>
      <c r="L445" s="14"/>
    </row>
    <row r="446" spans="1:12" ht="16.5" customHeight="1" x14ac:dyDescent="0.25">
      <c r="A446" s="40"/>
      <c r="B446" s="100">
        <v>39</v>
      </c>
      <c r="C446" s="100"/>
      <c r="D446" s="100"/>
      <c r="E446" s="112"/>
      <c r="F446" s="324" t="s">
        <v>364</v>
      </c>
      <c r="G446" s="103"/>
      <c r="H446" s="101"/>
      <c r="I446" s="101"/>
      <c r="J446" s="114"/>
      <c r="L446" s="14"/>
    </row>
    <row r="447" spans="1:12" ht="16.5" customHeight="1" x14ac:dyDescent="0.25">
      <c r="A447" s="40"/>
      <c r="B447" s="100"/>
      <c r="C447" s="100">
        <v>1</v>
      </c>
      <c r="D447" s="100"/>
      <c r="E447" s="24" t="s">
        <v>98</v>
      </c>
      <c r="F447" s="106"/>
      <c r="G447" s="103"/>
      <c r="H447" s="101"/>
      <c r="I447" s="101"/>
      <c r="J447" s="114"/>
      <c r="L447" s="14"/>
    </row>
    <row r="448" spans="1:12" ht="16.5" customHeight="1" x14ac:dyDescent="0.25">
      <c r="A448" s="40"/>
      <c r="B448" s="100"/>
      <c r="C448" s="100"/>
      <c r="D448" s="100">
        <v>1</v>
      </c>
      <c r="E448" s="112"/>
      <c r="F448" s="106" t="s">
        <v>293</v>
      </c>
      <c r="G448" s="101">
        <v>35620</v>
      </c>
      <c r="H448" s="101"/>
      <c r="I448" s="101"/>
      <c r="J448" s="114"/>
      <c r="L448" s="14"/>
    </row>
    <row r="449" spans="1:12" ht="16.5" customHeight="1" x14ac:dyDescent="0.25">
      <c r="A449" s="40"/>
      <c r="B449" s="100"/>
      <c r="C449" s="100"/>
      <c r="D449" s="100">
        <v>2</v>
      </c>
      <c r="E449" s="112"/>
      <c r="F449" s="106" t="s">
        <v>294</v>
      </c>
      <c r="G449" s="101">
        <v>6234</v>
      </c>
      <c r="H449" s="101"/>
      <c r="I449" s="101"/>
      <c r="J449" s="114"/>
      <c r="L449" s="14"/>
    </row>
    <row r="450" spans="1:12" ht="16.5" customHeight="1" x14ac:dyDescent="0.25">
      <c r="A450" s="40"/>
      <c r="B450" s="100"/>
      <c r="C450" s="100"/>
      <c r="D450" s="100">
        <v>3</v>
      </c>
      <c r="E450" s="112"/>
      <c r="F450" s="106" t="s">
        <v>99</v>
      </c>
      <c r="G450" s="101">
        <v>254</v>
      </c>
      <c r="H450" s="101"/>
      <c r="I450" s="101"/>
      <c r="J450" s="114"/>
      <c r="L450" s="14"/>
    </row>
    <row r="451" spans="1:12" ht="16.5" customHeight="1" x14ac:dyDescent="0.25">
      <c r="A451" s="40"/>
      <c r="B451" s="100"/>
      <c r="C451" s="100"/>
      <c r="D451" s="100"/>
      <c r="E451" s="112"/>
      <c r="F451" s="563" t="s">
        <v>63</v>
      </c>
      <c r="G451" s="103">
        <f t="shared" ref="G451" si="53">SUM(G448:G450)</f>
        <v>42108</v>
      </c>
      <c r="H451" s="103"/>
      <c r="I451" s="103"/>
      <c r="J451" s="236"/>
      <c r="L451" s="14"/>
    </row>
    <row r="452" spans="1:12" ht="16.5" customHeight="1" x14ac:dyDescent="0.25">
      <c r="A452" s="40"/>
      <c r="B452" s="100"/>
      <c r="C452" s="100"/>
      <c r="D452" s="100"/>
      <c r="E452" s="112"/>
      <c r="F452" s="563"/>
      <c r="G452" s="103"/>
      <c r="H452" s="101"/>
      <c r="I452" s="101"/>
      <c r="J452" s="114"/>
      <c r="L452" s="14"/>
    </row>
    <row r="453" spans="1:12" ht="16.5" customHeight="1" x14ac:dyDescent="0.25">
      <c r="A453" s="40"/>
      <c r="B453" s="100">
        <v>40</v>
      </c>
      <c r="C453" s="100"/>
      <c r="D453" s="100"/>
      <c r="E453" s="112"/>
      <c r="F453" s="326" t="s">
        <v>365</v>
      </c>
      <c r="G453" s="103"/>
      <c r="H453" s="101"/>
      <c r="I453" s="101"/>
      <c r="J453" s="114"/>
      <c r="L453" s="14"/>
    </row>
    <row r="454" spans="1:12" ht="16.5" customHeight="1" x14ac:dyDescent="0.25">
      <c r="A454" s="40"/>
      <c r="B454" s="100"/>
      <c r="C454" s="100">
        <v>1</v>
      </c>
      <c r="D454" s="100"/>
      <c r="E454" s="24" t="s">
        <v>98</v>
      </c>
      <c r="F454" s="106"/>
      <c r="G454" s="103"/>
      <c r="H454" s="101"/>
      <c r="I454" s="101"/>
      <c r="J454" s="114"/>
      <c r="L454" s="14"/>
    </row>
    <row r="455" spans="1:12" ht="16.5" customHeight="1" x14ac:dyDescent="0.25">
      <c r="A455" s="40"/>
      <c r="B455" s="100"/>
      <c r="C455" s="100"/>
      <c r="D455" s="100">
        <v>1</v>
      </c>
      <c r="E455" s="112"/>
      <c r="F455" s="106" t="s">
        <v>293</v>
      </c>
      <c r="G455" s="101">
        <v>2700</v>
      </c>
      <c r="H455" s="101"/>
      <c r="I455" s="101"/>
      <c r="J455" s="114"/>
      <c r="L455" s="14"/>
    </row>
    <row r="456" spans="1:12" ht="16.5" customHeight="1" x14ac:dyDescent="0.25">
      <c r="A456" s="40"/>
      <c r="B456" s="100"/>
      <c r="C456" s="100"/>
      <c r="D456" s="100">
        <v>2</v>
      </c>
      <c r="E456" s="112"/>
      <c r="F456" s="106" t="s">
        <v>294</v>
      </c>
      <c r="G456" s="101">
        <v>473</v>
      </c>
      <c r="H456" s="101"/>
      <c r="I456" s="101"/>
      <c r="J456" s="114"/>
      <c r="L456" s="14"/>
    </row>
    <row r="457" spans="1:12" ht="21" customHeight="1" x14ac:dyDescent="0.25">
      <c r="A457" s="40"/>
      <c r="B457" s="100"/>
      <c r="C457" s="100"/>
      <c r="D457" s="100">
        <v>3</v>
      </c>
      <c r="E457" s="112"/>
      <c r="F457" s="106" t="s">
        <v>99</v>
      </c>
      <c r="G457" s="101">
        <v>3454</v>
      </c>
      <c r="H457" s="101"/>
      <c r="I457" s="101"/>
      <c r="J457" s="114"/>
      <c r="L457" s="14"/>
    </row>
    <row r="458" spans="1:12" ht="16.5" customHeight="1" x14ac:dyDescent="0.25">
      <c r="A458" s="40"/>
      <c r="B458" s="100"/>
      <c r="C458" s="100"/>
      <c r="D458" s="100"/>
      <c r="E458" s="112"/>
      <c r="F458" s="563" t="s">
        <v>63</v>
      </c>
      <c r="G458" s="103">
        <f>SUM(G455:G457)</f>
        <v>6627</v>
      </c>
      <c r="H458" s="103"/>
      <c r="I458" s="103"/>
      <c r="J458" s="236"/>
      <c r="L458" s="14"/>
    </row>
    <row r="459" spans="1:12" ht="16.5" customHeight="1" x14ac:dyDescent="0.25">
      <c r="A459" s="40"/>
      <c r="B459" s="100"/>
      <c r="C459" s="100"/>
      <c r="D459" s="100"/>
      <c r="E459" s="112"/>
      <c r="F459" s="563"/>
      <c r="G459" s="103"/>
      <c r="H459" s="101"/>
      <c r="I459" s="101"/>
      <c r="J459" s="114"/>
      <c r="L459" s="14"/>
    </row>
    <row r="460" spans="1:12" ht="16.5" customHeight="1" x14ac:dyDescent="0.25">
      <c r="A460" s="40"/>
      <c r="B460" s="100"/>
      <c r="C460" s="100">
        <v>2</v>
      </c>
      <c r="D460" s="17"/>
      <c r="E460" s="24" t="s">
        <v>452</v>
      </c>
      <c r="F460" s="122"/>
      <c r="G460" s="103"/>
      <c r="H460" s="101"/>
      <c r="I460" s="101"/>
      <c r="J460" s="114"/>
      <c r="L460" s="14"/>
    </row>
    <row r="461" spans="1:12" ht="16.5" customHeight="1" x14ac:dyDescent="0.25">
      <c r="A461" s="40"/>
      <c r="B461" s="100"/>
      <c r="C461" s="100"/>
      <c r="D461" s="100">
        <v>4</v>
      </c>
      <c r="E461" s="112"/>
      <c r="F461" s="106" t="s">
        <v>447</v>
      </c>
      <c r="G461" s="101">
        <v>100</v>
      </c>
      <c r="H461" s="101"/>
      <c r="I461" s="101"/>
      <c r="J461" s="114"/>
      <c r="L461" s="14"/>
    </row>
    <row r="462" spans="1:12" ht="16.5" customHeight="1" x14ac:dyDescent="0.25">
      <c r="A462" s="40"/>
      <c r="B462" s="100"/>
      <c r="C462" s="100"/>
      <c r="D462" s="100">
        <v>2</v>
      </c>
      <c r="E462" s="112"/>
      <c r="F462" s="106" t="s">
        <v>369</v>
      </c>
      <c r="G462" s="101">
        <v>27</v>
      </c>
      <c r="H462" s="101"/>
      <c r="I462" s="101"/>
      <c r="J462" s="114"/>
      <c r="L462" s="14"/>
    </row>
    <row r="463" spans="1:12" ht="16.5" customHeight="1" x14ac:dyDescent="0.25">
      <c r="A463" s="40"/>
      <c r="B463" s="100"/>
      <c r="C463" s="100"/>
      <c r="D463" s="17"/>
      <c r="E463" s="24"/>
      <c r="F463" s="122" t="s">
        <v>63</v>
      </c>
      <c r="G463" s="103">
        <f>SUM(G461:G462)</f>
        <v>127</v>
      </c>
      <c r="H463" s="103"/>
      <c r="I463" s="103"/>
      <c r="J463" s="236"/>
      <c r="L463" s="14"/>
    </row>
    <row r="464" spans="1:12" ht="16.5" customHeight="1" x14ac:dyDescent="0.25">
      <c r="A464" s="40"/>
      <c r="B464" s="100"/>
      <c r="C464" s="100"/>
      <c r="D464" s="17"/>
      <c r="E464" s="24"/>
      <c r="F464" s="122"/>
      <c r="G464" s="103"/>
      <c r="H464" s="103"/>
      <c r="I464" s="103"/>
      <c r="J464" s="236"/>
      <c r="L464" s="14"/>
    </row>
    <row r="465" spans="1:12" ht="16.5" customHeight="1" x14ac:dyDescent="0.25">
      <c r="A465" s="40"/>
      <c r="B465" s="100"/>
      <c r="C465" s="100">
        <v>2</v>
      </c>
      <c r="D465" s="17"/>
      <c r="E465" s="24" t="s">
        <v>298</v>
      </c>
      <c r="F465" s="122"/>
      <c r="G465" s="103"/>
      <c r="H465" s="103"/>
      <c r="I465" s="103"/>
      <c r="J465" s="236"/>
      <c r="L465" s="14"/>
    </row>
    <row r="466" spans="1:12" ht="16.5" customHeight="1" x14ac:dyDescent="0.25">
      <c r="A466" s="40"/>
      <c r="B466" s="100"/>
      <c r="C466" s="100"/>
      <c r="D466" s="100">
        <v>13</v>
      </c>
      <c r="E466" s="112"/>
      <c r="F466" s="106" t="s">
        <v>607</v>
      </c>
      <c r="G466" s="101">
        <v>900</v>
      </c>
      <c r="H466" s="103"/>
      <c r="I466" s="103"/>
      <c r="J466" s="236"/>
      <c r="L466" s="14"/>
    </row>
    <row r="467" spans="1:12" ht="16.5" customHeight="1" x14ac:dyDescent="0.25">
      <c r="A467" s="40"/>
      <c r="B467" s="100"/>
      <c r="C467" s="100"/>
      <c r="D467" s="100">
        <v>2</v>
      </c>
      <c r="E467" s="112"/>
      <c r="F467" s="106" t="s">
        <v>369</v>
      </c>
      <c r="G467" s="101">
        <v>243</v>
      </c>
      <c r="H467" s="103"/>
      <c r="I467" s="103"/>
      <c r="J467" s="236"/>
      <c r="L467" s="14"/>
    </row>
    <row r="468" spans="1:12" ht="16.5" customHeight="1" x14ac:dyDescent="0.25">
      <c r="A468" s="40"/>
      <c r="B468" s="100"/>
      <c r="C468" s="100"/>
      <c r="D468" s="17"/>
      <c r="E468" s="24"/>
      <c r="F468" s="122" t="s">
        <v>63</v>
      </c>
      <c r="G468" s="103">
        <f>SUM(G466:G467)</f>
        <v>1143</v>
      </c>
      <c r="H468" s="103"/>
      <c r="I468" s="103"/>
      <c r="J468" s="236"/>
      <c r="L468" s="14"/>
    </row>
    <row r="469" spans="1:12" ht="16.5" customHeight="1" x14ac:dyDescent="0.25">
      <c r="A469" s="40"/>
      <c r="B469" s="100"/>
      <c r="C469" s="100"/>
      <c r="D469" s="17"/>
      <c r="E469" s="24"/>
      <c r="F469" s="122"/>
      <c r="G469" s="103"/>
      <c r="H469" s="103"/>
      <c r="I469" s="103"/>
      <c r="J469" s="236"/>
      <c r="L469" s="14"/>
    </row>
    <row r="470" spans="1:12" ht="16.5" customHeight="1" x14ac:dyDescent="0.25">
      <c r="A470" s="40"/>
      <c r="B470" s="100"/>
      <c r="C470" s="100"/>
      <c r="D470" s="17"/>
      <c r="E470" s="24"/>
      <c r="F470" s="122" t="s">
        <v>102</v>
      </c>
      <c r="G470" s="103">
        <f>+G458+G463+G468</f>
        <v>7897</v>
      </c>
      <c r="H470" s="103"/>
      <c r="I470" s="103"/>
      <c r="J470" s="236"/>
      <c r="L470" s="14"/>
    </row>
    <row r="471" spans="1:12" ht="16.5" customHeight="1" x14ac:dyDescent="0.25">
      <c r="A471" s="40"/>
      <c r="B471" s="100"/>
      <c r="C471" s="100"/>
      <c r="D471" s="100"/>
      <c r="E471" s="112"/>
      <c r="F471" s="563"/>
      <c r="G471" s="103"/>
      <c r="H471" s="101"/>
      <c r="I471" s="101"/>
      <c r="J471" s="114"/>
      <c r="L471" s="14"/>
    </row>
    <row r="472" spans="1:12" ht="16.5" customHeight="1" x14ac:dyDescent="0.25">
      <c r="A472" s="40"/>
      <c r="B472" s="100">
        <v>41</v>
      </c>
      <c r="C472" s="100"/>
      <c r="D472" s="100"/>
      <c r="E472" s="112"/>
      <c r="F472" s="326" t="s">
        <v>380</v>
      </c>
      <c r="G472" s="103"/>
      <c r="H472" s="101"/>
      <c r="I472" s="101"/>
      <c r="J472" s="114"/>
      <c r="L472" s="14"/>
    </row>
    <row r="473" spans="1:12" ht="16.5" customHeight="1" x14ac:dyDescent="0.25">
      <c r="A473" s="40"/>
      <c r="B473" s="100"/>
      <c r="C473" s="100">
        <v>1</v>
      </c>
      <c r="D473" s="100"/>
      <c r="E473" s="24" t="s">
        <v>98</v>
      </c>
      <c r="F473" s="106"/>
      <c r="G473" s="103"/>
      <c r="H473" s="101"/>
      <c r="I473" s="101"/>
      <c r="J473" s="114"/>
      <c r="L473" s="14"/>
    </row>
    <row r="474" spans="1:12" ht="16.5" customHeight="1" x14ac:dyDescent="0.25">
      <c r="A474" s="40"/>
      <c r="B474" s="100"/>
      <c r="C474" s="100"/>
      <c r="D474" s="100">
        <v>1</v>
      </c>
      <c r="E474" s="112"/>
      <c r="F474" s="106" t="s">
        <v>293</v>
      </c>
      <c r="G474" s="101">
        <v>600</v>
      </c>
      <c r="H474" s="101"/>
      <c r="I474" s="101"/>
      <c r="J474" s="114"/>
      <c r="L474" s="14"/>
    </row>
    <row r="475" spans="1:12" ht="16.5" customHeight="1" x14ac:dyDescent="0.25">
      <c r="A475" s="40"/>
      <c r="B475" s="100"/>
      <c r="C475" s="100"/>
      <c r="D475" s="100">
        <v>2</v>
      </c>
      <c r="E475" s="112"/>
      <c r="F475" s="106" t="s">
        <v>294</v>
      </c>
      <c r="G475" s="101">
        <v>105</v>
      </c>
      <c r="H475" s="101"/>
      <c r="I475" s="101"/>
      <c r="J475" s="114"/>
      <c r="L475" s="14"/>
    </row>
    <row r="476" spans="1:12" ht="16.5" customHeight="1" x14ac:dyDescent="0.25">
      <c r="A476" s="40"/>
      <c r="B476" s="100"/>
      <c r="C476" s="100"/>
      <c r="D476" s="100">
        <v>3</v>
      </c>
      <c r="E476" s="112"/>
      <c r="F476" s="106" t="s">
        <v>99</v>
      </c>
      <c r="G476" s="101">
        <v>0</v>
      </c>
      <c r="H476" s="101"/>
      <c r="I476" s="101"/>
      <c r="J476" s="114"/>
      <c r="L476" s="14"/>
    </row>
    <row r="477" spans="1:12" ht="16.5" customHeight="1" x14ac:dyDescent="0.25">
      <c r="A477" s="40"/>
      <c r="B477" s="100"/>
      <c r="C477" s="100"/>
      <c r="D477" s="100"/>
      <c r="E477" s="112"/>
      <c r="F477" s="563" t="s">
        <v>63</v>
      </c>
      <c r="G477" s="103">
        <f t="shared" ref="G477" si="54">SUM(G474:G476)</f>
        <v>705</v>
      </c>
      <c r="H477" s="103"/>
      <c r="I477" s="103"/>
      <c r="J477" s="236"/>
      <c r="L477" s="14"/>
    </row>
    <row r="478" spans="1:12" ht="16.5" customHeight="1" x14ac:dyDescent="0.25">
      <c r="A478" s="40"/>
      <c r="B478" s="100"/>
      <c r="C478" s="100"/>
      <c r="D478" s="100"/>
      <c r="E478" s="112"/>
      <c r="F478" s="563"/>
      <c r="G478" s="103"/>
      <c r="H478" s="101"/>
      <c r="I478" s="101"/>
      <c r="J478" s="114"/>
      <c r="L478" s="14"/>
    </row>
    <row r="479" spans="1:12" ht="16.5" customHeight="1" x14ac:dyDescent="0.25">
      <c r="A479" s="40"/>
      <c r="B479" s="106"/>
      <c r="C479" s="100"/>
      <c r="D479" s="100"/>
      <c r="E479" s="24" t="s">
        <v>386</v>
      </c>
      <c r="F479" s="563"/>
      <c r="G479" s="103"/>
      <c r="H479" s="101"/>
      <c r="I479" s="101"/>
      <c r="J479" s="114"/>
      <c r="L479" s="14"/>
    </row>
    <row r="480" spans="1:12" ht="16.5" customHeight="1" x14ac:dyDescent="0.25">
      <c r="A480" s="40"/>
      <c r="B480" s="106"/>
      <c r="C480" s="100"/>
      <c r="D480" s="100"/>
      <c r="E480" s="112"/>
      <c r="F480" s="563"/>
      <c r="G480" s="103"/>
      <c r="H480" s="101"/>
      <c r="I480" s="101"/>
      <c r="J480" s="114"/>
      <c r="L480" s="14"/>
    </row>
    <row r="481" spans="1:12" ht="16.5" customHeight="1" x14ac:dyDescent="0.25">
      <c r="A481" s="40"/>
      <c r="B481" s="106"/>
      <c r="C481" s="100">
        <v>1</v>
      </c>
      <c r="D481" s="100"/>
      <c r="E481" s="24" t="s">
        <v>98</v>
      </c>
      <c r="F481" s="563"/>
      <c r="G481" s="103"/>
      <c r="H481" s="101"/>
      <c r="I481" s="101"/>
      <c r="J481" s="114"/>
      <c r="L481" s="14"/>
    </row>
    <row r="482" spans="1:12" ht="16.5" customHeight="1" x14ac:dyDescent="0.25">
      <c r="A482" s="40"/>
      <c r="B482" s="106"/>
      <c r="C482" s="100"/>
      <c r="D482" s="100">
        <v>1</v>
      </c>
      <c r="E482" s="112"/>
      <c r="F482" s="106" t="s">
        <v>293</v>
      </c>
      <c r="G482" s="101">
        <f>+G448+G474+G455</f>
        <v>38920</v>
      </c>
      <c r="H482" s="101"/>
      <c r="I482" s="101"/>
      <c r="J482" s="114"/>
      <c r="L482" s="14"/>
    </row>
    <row r="483" spans="1:12" ht="16.5" customHeight="1" x14ac:dyDescent="0.25">
      <c r="A483" s="40"/>
      <c r="B483" s="106"/>
      <c r="C483" s="100"/>
      <c r="D483" s="100">
        <v>2</v>
      </c>
      <c r="E483" s="112"/>
      <c r="F483" s="106" t="s">
        <v>294</v>
      </c>
      <c r="G483" s="101">
        <f>+G449+G475+G456</f>
        <v>6812</v>
      </c>
      <c r="H483" s="101"/>
      <c r="I483" s="101"/>
      <c r="J483" s="114"/>
      <c r="L483" s="14"/>
    </row>
    <row r="484" spans="1:12" ht="16.5" customHeight="1" x14ac:dyDescent="0.25">
      <c r="A484" s="40"/>
      <c r="B484" s="100"/>
      <c r="C484" s="100"/>
      <c r="D484" s="100">
        <v>3</v>
      </c>
      <c r="E484" s="112"/>
      <c r="F484" s="106" t="s">
        <v>99</v>
      </c>
      <c r="G484" s="101">
        <f>+G450+G457+G476</f>
        <v>3708</v>
      </c>
      <c r="H484" s="101"/>
      <c r="I484" s="101"/>
      <c r="J484" s="114"/>
      <c r="L484" s="14"/>
    </row>
    <row r="485" spans="1:12" ht="16.5" customHeight="1" x14ac:dyDescent="0.25">
      <c r="A485" s="40"/>
      <c r="B485" s="106"/>
      <c r="C485" s="100"/>
      <c r="D485" s="100"/>
      <c r="E485" s="112"/>
      <c r="F485" s="122" t="s">
        <v>63</v>
      </c>
      <c r="G485" s="103">
        <f t="shared" ref="G485" si="55">SUM(G482:G484)</f>
        <v>49440</v>
      </c>
      <c r="H485" s="103"/>
      <c r="I485" s="103"/>
      <c r="J485" s="236"/>
      <c r="L485" s="14"/>
    </row>
    <row r="486" spans="1:12" ht="16.5" customHeight="1" x14ac:dyDescent="0.25">
      <c r="A486" s="40"/>
      <c r="B486" s="100"/>
      <c r="C486" s="16"/>
      <c r="D486" s="16"/>
      <c r="E486" s="406"/>
      <c r="F486" s="275"/>
      <c r="G486" s="318"/>
      <c r="H486" s="101"/>
      <c r="I486" s="101"/>
      <c r="J486" s="114"/>
      <c r="L486" s="14"/>
    </row>
    <row r="487" spans="1:12" ht="16.5" customHeight="1" x14ac:dyDescent="0.25">
      <c r="A487" s="40"/>
      <c r="B487" s="100"/>
      <c r="C487" s="100">
        <v>2</v>
      </c>
      <c r="D487" s="17"/>
      <c r="E487" s="17" t="s">
        <v>452</v>
      </c>
      <c r="F487" s="17"/>
      <c r="G487" s="103"/>
      <c r="H487" s="101"/>
      <c r="I487" s="101"/>
      <c r="J487" s="114"/>
      <c r="L487" s="14"/>
    </row>
    <row r="488" spans="1:12" ht="16.5" customHeight="1" x14ac:dyDescent="0.25">
      <c r="A488" s="40"/>
      <c r="B488" s="100"/>
      <c r="C488" s="100"/>
      <c r="D488" s="100">
        <v>4</v>
      </c>
      <c r="E488" s="112"/>
      <c r="F488" s="106" t="s">
        <v>447</v>
      </c>
      <c r="G488" s="101">
        <f>+G461</f>
        <v>100</v>
      </c>
      <c r="H488" s="101"/>
      <c r="I488" s="101"/>
      <c r="J488" s="114"/>
      <c r="L488" s="14"/>
    </row>
    <row r="489" spans="1:12" ht="16.5" customHeight="1" x14ac:dyDescent="0.25">
      <c r="A489" s="40"/>
      <c r="B489" s="100"/>
      <c r="C489" s="100"/>
      <c r="D489" s="100">
        <v>2</v>
      </c>
      <c r="E489" s="112"/>
      <c r="F489" s="106" t="s">
        <v>369</v>
      </c>
      <c r="G489" s="101">
        <f t="shared" ref="G489" si="56">+G462</f>
        <v>27</v>
      </c>
      <c r="H489" s="101"/>
      <c r="I489" s="101"/>
      <c r="J489" s="114"/>
      <c r="L489" s="14"/>
    </row>
    <row r="490" spans="1:12" ht="16.5" customHeight="1" x14ac:dyDescent="0.25">
      <c r="A490" s="40"/>
      <c r="B490" s="100"/>
      <c r="C490" s="100"/>
      <c r="D490" s="17"/>
      <c r="E490" s="24"/>
      <c r="F490" s="122" t="s">
        <v>63</v>
      </c>
      <c r="G490" s="103">
        <f>SUM(G488:G489)</f>
        <v>127</v>
      </c>
      <c r="H490" s="103"/>
      <c r="I490" s="103"/>
      <c r="J490" s="236"/>
      <c r="L490" s="14"/>
    </row>
    <row r="491" spans="1:12" ht="16.5" customHeight="1" x14ac:dyDescent="0.25">
      <c r="A491" s="40"/>
      <c r="B491" s="100"/>
      <c r="C491" s="100"/>
      <c r="D491" s="17"/>
      <c r="E491" s="24"/>
      <c r="F491" s="122"/>
      <c r="G491" s="103"/>
      <c r="H491" s="103"/>
      <c r="I491" s="103"/>
      <c r="J491" s="236"/>
      <c r="L491" s="14"/>
    </row>
    <row r="492" spans="1:12" ht="16.5" customHeight="1" x14ac:dyDescent="0.25">
      <c r="A492" s="40"/>
      <c r="B492" s="100"/>
      <c r="C492" s="100">
        <v>2</v>
      </c>
      <c r="D492" s="17"/>
      <c r="E492" s="24" t="s">
        <v>298</v>
      </c>
      <c r="F492" s="122"/>
      <c r="G492" s="103"/>
      <c r="H492" s="103"/>
      <c r="I492" s="103"/>
      <c r="J492" s="236"/>
      <c r="L492" s="14"/>
    </row>
    <row r="493" spans="1:12" ht="16.5" customHeight="1" x14ac:dyDescent="0.25">
      <c r="A493" s="40"/>
      <c r="B493" s="100"/>
      <c r="C493" s="100"/>
      <c r="D493" s="100">
        <v>13</v>
      </c>
      <c r="E493" s="112"/>
      <c r="F493" s="106" t="s">
        <v>607</v>
      </c>
      <c r="G493" s="101">
        <f>+G466</f>
        <v>900</v>
      </c>
      <c r="H493" s="103"/>
      <c r="I493" s="103"/>
      <c r="J493" s="236"/>
      <c r="L493" s="14"/>
    </row>
    <row r="494" spans="1:12" ht="16.5" customHeight="1" x14ac:dyDescent="0.25">
      <c r="A494" s="40"/>
      <c r="B494" s="100"/>
      <c r="C494" s="100"/>
      <c r="D494" s="100">
        <v>2</v>
      </c>
      <c r="E494" s="112"/>
      <c r="F494" s="106" t="s">
        <v>369</v>
      </c>
      <c r="G494" s="101">
        <f>+G467</f>
        <v>243</v>
      </c>
      <c r="H494" s="103"/>
      <c r="I494" s="103"/>
      <c r="J494" s="236"/>
      <c r="L494" s="14"/>
    </row>
    <row r="495" spans="1:12" ht="16.5" customHeight="1" x14ac:dyDescent="0.25">
      <c r="A495" s="40"/>
      <c r="B495" s="100"/>
      <c r="C495" s="100"/>
      <c r="D495" s="17"/>
      <c r="E495" s="24"/>
      <c r="F495" s="122" t="s">
        <v>63</v>
      </c>
      <c r="G495" s="103">
        <f>SUM(G493:G494)</f>
        <v>1143</v>
      </c>
      <c r="H495" s="103"/>
      <c r="I495" s="103"/>
      <c r="J495" s="236"/>
      <c r="L495" s="14"/>
    </row>
    <row r="496" spans="1:12" ht="16.5" customHeight="1" x14ac:dyDescent="0.25">
      <c r="A496" s="40"/>
      <c r="B496" s="100"/>
      <c r="C496" s="100"/>
      <c r="D496" s="17"/>
      <c r="E496" s="24"/>
      <c r="F496" s="122"/>
      <c r="G496" s="103"/>
      <c r="H496" s="103"/>
      <c r="I496" s="103"/>
      <c r="J496" s="236"/>
      <c r="L496" s="14"/>
    </row>
    <row r="497" spans="1:12" ht="16.5" customHeight="1" x14ac:dyDescent="0.25">
      <c r="A497" s="40"/>
      <c r="B497" s="100"/>
      <c r="C497" s="17"/>
      <c r="D497" s="17"/>
      <c r="E497" s="24"/>
      <c r="F497" s="122" t="s">
        <v>102</v>
      </c>
      <c r="G497" s="103">
        <f>+G495+G485+G490</f>
        <v>50710</v>
      </c>
      <c r="H497" s="103"/>
      <c r="I497" s="103"/>
      <c r="J497" s="236"/>
      <c r="L497" s="14"/>
    </row>
    <row r="498" spans="1:12" ht="16.5" customHeight="1" thickBot="1" x14ac:dyDescent="0.3">
      <c r="A498" s="310"/>
      <c r="B498" s="501"/>
      <c r="C498" s="502"/>
      <c r="D498" s="502"/>
      <c r="E498" s="503"/>
      <c r="F498" s="501"/>
      <c r="G498" s="504"/>
      <c r="H498" s="495"/>
      <c r="I498" s="495"/>
      <c r="J498" s="505"/>
    </row>
    <row r="499" spans="1:12" ht="16.5" customHeight="1" thickBot="1" x14ac:dyDescent="0.3">
      <c r="A499" s="120"/>
      <c r="B499" s="121"/>
      <c r="C499" s="99"/>
      <c r="D499" s="99"/>
      <c r="E499" s="328"/>
      <c r="F499" s="329" t="s">
        <v>108</v>
      </c>
      <c r="G499" s="494"/>
      <c r="H499" s="559"/>
      <c r="I499" s="559"/>
      <c r="J499" s="583"/>
      <c r="L499" s="14"/>
    </row>
    <row r="500" spans="1:12" ht="16.5" customHeight="1" thickTop="1" x14ac:dyDescent="0.25">
      <c r="A500" s="55"/>
      <c r="B500" s="107"/>
      <c r="C500" s="15"/>
      <c r="D500" s="15"/>
      <c r="E500" s="321"/>
      <c r="F500" s="107"/>
      <c r="G500" s="399"/>
      <c r="H500" s="558"/>
      <c r="I500" s="558"/>
      <c r="J500" s="582"/>
      <c r="L500" s="14"/>
    </row>
    <row r="501" spans="1:12" ht="16.5" customHeight="1" x14ac:dyDescent="0.25">
      <c r="A501" s="40"/>
      <c r="B501" s="106"/>
      <c r="C501" s="100">
        <v>1</v>
      </c>
      <c r="D501" s="100"/>
      <c r="E501" s="24" t="s">
        <v>98</v>
      </c>
      <c r="F501" s="106"/>
      <c r="G501" s="101"/>
      <c r="H501" s="101"/>
      <c r="I501" s="101"/>
      <c r="J501" s="114"/>
      <c r="L501" s="14"/>
    </row>
    <row r="502" spans="1:12" ht="16.5" customHeight="1" x14ac:dyDescent="0.25">
      <c r="A502" s="40"/>
      <c r="B502" s="106"/>
      <c r="C502" s="100"/>
      <c r="D502" s="100">
        <v>1</v>
      </c>
      <c r="E502" s="112"/>
      <c r="F502" s="106" t="s">
        <v>109</v>
      </c>
      <c r="G502" s="101">
        <f>+G270+G344+G432+G482</f>
        <v>199187</v>
      </c>
      <c r="H502" s="101"/>
      <c r="I502" s="101"/>
      <c r="J502" s="114"/>
      <c r="L502" s="14"/>
    </row>
    <row r="503" spans="1:12" ht="16.5" customHeight="1" x14ac:dyDescent="0.25">
      <c r="A503" s="40"/>
      <c r="B503" s="106"/>
      <c r="C503" s="100"/>
      <c r="D503" s="100">
        <v>2</v>
      </c>
      <c r="E503" s="112"/>
      <c r="F503" s="106" t="s">
        <v>110</v>
      </c>
      <c r="G503" s="101">
        <f>+G271+G345+G433+G483</f>
        <v>35252</v>
      </c>
      <c r="H503" s="101"/>
      <c r="I503" s="101"/>
      <c r="J503" s="114"/>
      <c r="L503" s="14"/>
    </row>
    <row r="504" spans="1:12" ht="16.5" customHeight="1" x14ac:dyDescent="0.25">
      <c r="A504" s="40"/>
      <c r="B504" s="106"/>
      <c r="C504" s="100"/>
      <c r="D504" s="100">
        <v>3</v>
      </c>
      <c r="E504" s="112"/>
      <c r="F504" s="106" t="s">
        <v>99</v>
      </c>
      <c r="G504" s="101">
        <f>+G272+G346+G434+G484</f>
        <v>408663</v>
      </c>
      <c r="H504" s="101"/>
      <c r="I504" s="101"/>
      <c r="J504" s="114"/>
      <c r="L504" s="14"/>
    </row>
    <row r="505" spans="1:12" ht="16.5" customHeight="1" x14ac:dyDescent="0.25">
      <c r="A505" s="40"/>
      <c r="B505" s="106"/>
      <c r="C505" s="100"/>
      <c r="D505" s="100">
        <v>4</v>
      </c>
      <c r="E505" s="112"/>
      <c r="F505" s="106" t="s">
        <v>391</v>
      </c>
      <c r="G505" s="101">
        <f>+G273</f>
        <v>11660</v>
      </c>
      <c r="H505" s="101"/>
      <c r="I505" s="101"/>
      <c r="J505" s="114"/>
      <c r="L505" s="14"/>
    </row>
    <row r="506" spans="1:12" ht="16.5" customHeight="1" x14ac:dyDescent="0.25">
      <c r="A506" s="40"/>
      <c r="B506" s="106"/>
      <c r="C506" s="100"/>
      <c r="D506" s="100">
        <v>5</v>
      </c>
      <c r="E506" s="112"/>
      <c r="F506" s="106" t="s">
        <v>111</v>
      </c>
      <c r="G506" s="101">
        <f>+G274</f>
        <v>4100</v>
      </c>
      <c r="H506" s="101"/>
      <c r="I506" s="101"/>
      <c r="J506" s="114"/>
      <c r="L506" s="14"/>
    </row>
    <row r="507" spans="1:12" ht="16.5" customHeight="1" x14ac:dyDescent="0.25">
      <c r="A507" s="40"/>
      <c r="B507" s="106"/>
      <c r="C507" s="100"/>
      <c r="D507" s="16">
        <v>6</v>
      </c>
      <c r="E507" s="112"/>
      <c r="F507" s="106" t="s">
        <v>112</v>
      </c>
      <c r="G507" s="101">
        <f>SUM(G275)</f>
        <v>0</v>
      </c>
      <c r="H507" s="101"/>
      <c r="I507" s="101"/>
      <c r="J507" s="114"/>
      <c r="L507" s="14"/>
    </row>
    <row r="508" spans="1:12" ht="16.5" customHeight="1" x14ac:dyDescent="0.25">
      <c r="A508" s="40"/>
      <c r="B508" s="106"/>
      <c r="C508" s="100"/>
      <c r="D508" s="100">
        <v>7</v>
      </c>
      <c r="E508" s="112"/>
      <c r="F508" s="106" t="s">
        <v>113</v>
      </c>
      <c r="G508" s="101">
        <f>SUM(G276)</f>
        <v>0</v>
      </c>
      <c r="H508" s="101"/>
      <c r="I508" s="101"/>
      <c r="J508" s="114"/>
      <c r="L508" s="14"/>
    </row>
    <row r="509" spans="1:12" ht="16.5" customHeight="1" x14ac:dyDescent="0.25">
      <c r="A509" s="40"/>
      <c r="B509" s="106"/>
      <c r="C509" s="100"/>
      <c r="D509" s="100">
        <v>8</v>
      </c>
      <c r="E509" s="112"/>
      <c r="F509" s="106" t="s">
        <v>87</v>
      </c>
      <c r="G509" s="101">
        <f>+G277</f>
        <v>145347</v>
      </c>
      <c r="H509" s="101"/>
      <c r="I509" s="101"/>
      <c r="J509" s="114"/>
      <c r="L509" s="14"/>
    </row>
    <row r="510" spans="1:12" ht="19.5" customHeight="1" x14ac:dyDescent="0.25">
      <c r="A510" s="40"/>
      <c r="B510" s="106"/>
      <c r="C510" s="100"/>
      <c r="D510" s="100">
        <v>9</v>
      </c>
      <c r="E510" s="112"/>
      <c r="F510" s="106" t="s">
        <v>431</v>
      </c>
      <c r="G510" s="101">
        <f>+G278</f>
        <v>2000</v>
      </c>
      <c r="H510" s="101"/>
      <c r="I510" s="101"/>
      <c r="J510" s="114"/>
    </row>
    <row r="511" spans="1:12" ht="16.5" customHeight="1" x14ac:dyDescent="0.25">
      <c r="A511" s="40"/>
      <c r="B511" s="106"/>
      <c r="C511" s="100"/>
      <c r="D511" s="100">
        <v>10</v>
      </c>
      <c r="E511" s="112"/>
      <c r="F511" s="106" t="s">
        <v>501</v>
      </c>
      <c r="G511" s="101">
        <f>+G279</f>
        <v>7569</v>
      </c>
      <c r="H511" s="101"/>
      <c r="I511" s="101"/>
      <c r="J511" s="114"/>
    </row>
    <row r="512" spans="1:12" ht="16.5" customHeight="1" x14ac:dyDescent="0.25">
      <c r="A512" s="40"/>
      <c r="B512" s="106"/>
      <c r="C512" s="100"/>
      <c r="D512" s="100"/>
      <c r="E512" s="112"/>
      <c r="F512" s="563" t="s">
        <v>63</v>
      </c>
      <c r="G512" s="103">
        <f t="shared" ref="G512" si="57">SUM(G502:G511)</f>
        <v>813778</v>
      </c>
      <c r="H512" s="103"/>
      <c r="I512" s="103"/>
      <c r="J512" s="236"/>
      <c r="L512" s="14"/>
    </row>
    <row r="513" spans="1:12" ht="16.5" customHeight="1" x14ac:dyDescent="0.25">
      <c r="A513" s="40"/>
      <c r="B513" s="106"/>
      <c r="C513" s="100"/>
      <c r="D513" s="100"/>
      <c r="E513" s="112"/>
      <c r="F513" s="305"/>
      <c r="G513" s="103"/>
      <c r="H513" s="101"/>
      <c r="I513" s="101"/>
      <c r="J513" s="114"/>
      <c r="L513" s="14"/>
    </row>
    <row r="514" spans="1:12" ht="16.5" customHeight="1" x14ac:dyDescent="0.25">
      <c r="A514" s="40"/>
      <c r="B514" s="106"/>
      <c r="C514" s="100">
        <v>2</v>
      </c>
      <c r="D514" s="100"/>
      <c r="E514" s="24" t="s">
        <v>104</v>
      </c>
      <c r="F514" s="106"/>
      <c r="G514" s="101"/>
      <c r="H514" s="101"/>
      <c r="I514" s="101"/>
      <c r="J514" s="114"/>
      <c r="L514" s="14"/>
    </row>
    <row r="515" spans="1:12" ht="16.5" customHeight="1" x14ac:dyDescent="0.25">
      <c r="A515" s="40"/>
      <c r="B515" s="106"/>
      <c r="C515" s="100"/>
      <c r="D515" s="100">
        <v>1</v>
      </c>
      <c r="E515" s="24"/>
      <c r="F515" s="106" t="s">
        <v>500</v>
      </c>
      <c r="G515" s="101">
        <f>+G283</f>
        <v>50</v>
      </c>
      <c r="H515" s="101"/>
      <c r="I515" s="101"/>
      <c r="J515" s="114"/>
      <c r="L515" s="14"/>
    </row>
    <row r="516" spans="1:12" ht="16.5" customHeight="1" x14ac:dyDescent="0.25">
      <c r="A516" s="40"/>
      <c r="B516" s="106"/>
      <c r="C516" s="100"/>
      <c r="D516" s="100">
        <v>2</v>
      </c>
      <c r="E516" s="24"/>
      <c r="F516" s="106" t="s">
        <v>369</v>
      </c>
      <c r="G516" s="101">
        <f>+G284+G489+G439+G351</f>
        <v>640</v>
      </c>
      <c r="H516" s="101"/>
      <c r="I516" s="101"/>
      <c r="J516" s="114"/>
      <c r="K516" s="27"/>
    </row>
    <row r="517" spans="1:12" ht="16.5" customHeight="1" x14ac:dyDescent="0.25">
      <c r="A517" s="40"/>
      <c r="B517" s="106"/>
      <c r="C517" s="100"/>
      <c r="D517" s="100">
        <v>4</v>
      </c>
      <c r="E517" s="112"/>
      <c r="F517" s="106" t="s">
        <v>447</v>
      </c>
      <c r="G517" s="101">
        <f>+G285+G350+G438+G488</f>
        <v>380</v>
      </c>
      <c r="H517" s="101"/>
      <c r="I517" s="101"/>
      <c r="J517" s="114"/>
      <c r="K517" s="27"/>
    </row>
    <row r="518" spans="1:12" ht="16.5" customHeight="1" x14ac:dyDescent="0.25">
      <c r="A518" s="40"/>
      <c r="B518" s="122"/>
      <c r="C518" s="100"/>
      <c r="D518" s="100">
        <v>5</v>
      </c>
      <c r="E518" s="24"/>
      <c r="F518" s="106" t="s">
        <v>576</v>
      </c>
      <c r="G518" s="101">
        <f>+G286</f>
        <v>1000</v>
      </c>
      <c r="H518" s="101"/>
      <c r="I518" s="101"/>
      <c r="J518" s="114"/>
      <c r="K518" s="27"/>
    </row>
    <row r="519" spans="1:12" ht="16.5" customHeight="1" x14ac:dyDescent="0.25">
      <c r="A519" s="40"/>
      <c r="B519" s="122"/>
      <c r="C519" s="100"/>
      <c r="D519" s="100">
        <v>7</v>
      </c>
      <c r="E519" s="112"/>
      <c r="F519" s="106" t="s">
        <v>533</v>
      </c>
      <c r="G519" s="101">
        <f>+G287</f>
        <v>1000</v>
      </c>
      <c r="H519" s="101"/>
      <c r="I519" s="101"/>
      <c r="J519" s="114"/>
      <c r="K519" s="27"/>
    </row>
    <row r="520" spans="1:12" ht="16.5" customHeight="1" x14ac:dyDescent="0.25">
      <c r="A520" s="40"/>
      <c r="B520" s="122"/>
      <c r="C520" s="100"/>
      <c r="D520" s="100">
        <v>12</v>
      </c>
      <c r="E520" s="112"/>
      <c r="F520" s="322" t="s">
        <v>537</v>
      </c>
      <c r="G520" s="101">
        <f>+G288</f>
        <v>8220</v>
      </c>
      <c r="H520" s="101"/>
      <c r="I520" s="101"/>
      <c r="J520" s="114"/>
      <c r="K520" s="27"/>
    </row>
    <row r="521" spans="1:12" ht="16.5" customHeight="1" x14ac:dyDescent="0.25">
      <c r="A521" s="40"/>
      <c r="B521" s="122"/>
      <c r="C521" s="100"/>
      <c r="D521" s="100">
        <v>14</v>
      </c>
      <c r="E521" s="112"/>
      <c r="F521" s="322" t="s">
        <v>87</v>
      </c>
      <c r="G521" s="101">
        <f>+G289</f>
        <v>1623</v>
      </c>
      <c r="H521" s="101"/>
      <c r="I521" s="101"/>
      <c r="J521" s="114"/>
      <c r="K521" s="27"/>
    </row>
    <row r="522" spans="1:12" ht="16.5" customHeight="1" x14ac:dyDescent="0.25">
      <c r="A522" s="40"/>
      <c r="B522" s="106"/>
      <c r="C522" s="100"/>
      <c r="D522" s="100"/>
      <c r="E522" s="112"/>
      <c r="F522" s="122" t="s">
        <v>63</v>
      </c>
      <c r="G522" s="103">
        <f>SUM(G515:G521)</f>
        <v>12913</v>
      </c>
      <c r="H522" s="103"/>
      <c r="I522" s="103"/>
      <c r="J522" s="236"/>
    </row>
    <row r="523" spans="1:12" ht="16.5" customHeight="1" x14ac:dyDescent="0.25">
      <c r="A523" s="40"/>
      <c r="B523" s="106"/>
      <c r="C523" s="100"/>
      <c r="D523" s="100"/>
      <c r="E523" s="112"/>
      <c r="F523" s="122"/>
      <c r="G523" s="101"/>
      <c r="H523" s="101"/>
      <c r="I523" s="101"/>
      <c r="J523" s="114"/>
    </row>
    <row r="524" spans="1:12" ht="16.5" customHeight="1" x14ac:dyDescent="0.25">
      <c r="A524" s="40"/>
      <c r="B524" s="106"/>
      <c r="C524" s="100">
        <v>2</v>
      </c>
      <c r="D524" s="100"/>
      <c r="E524" s="24" t="s">
        <v>298</v>
      </c>
      <c r="F524" s="106"/>
      <c r="G524" s="101"/>
      <c r="H524" s="101"/>
      <c r="I524" s="101"/>
      <c r="J524" s="114"/>
    </row>
    <row r="525" spans="1:12" ht="16.5" customHeight="1" x14ac:dyDescent="0.25">
      <c r="A525" s="40"/>
      <c r="B525" s="106"/>
      <c r="C525" s="100"/>
      <c r="D525" s="100">
        <v>2</v>
      </c>
      <c r="E525" s="112"/>
      <c r="F525" s="106" t="s">
        <v>369</v>
      </c>
      <c r="G525" s="101">
        <f>+G293+G494</f>
        <v>9658</v>
      </c>
      <c r="H525" s="101"/>
      <c r="I525" s="101"/>
      <c r="J525" s="114"/>
    </row>
    <row r="526" spans="1:12" ht="17.25" customHeight="1" x14ac:dyDescent="0.25">
      <c r="A526" s="40"/>
      <c r="B526" s="106"/>
      <c r="C526" s="100"/>
      <c r="D526" s="100">
        <v>3</v>
      </c>
      <c r="E526" s="112"/>
      <c r="F526" s="322" t="s">
        <v>582</v>
      </c>
      <c r="G526" s="101">
        <f t="shared" ref="G526:G530" si="58">+G294</f>
        <v>15200</v>
      </c>
      <c r="H526" s="101"/>
      <c r="I526" s="101"/>
      <c r="J526" s="114"/>
    </row>
    <row r="527" spans="1:12" ht="17.25" customHeight="1" x14ac:dyDescent="0.25">
      <c r="A527" s="40"/>
      <c r="B527" s="106"/>
      <c r="C527" s="100"/>
      <c r="D527" s="100">
        <v>6</v>
      </c>
      <c r="E527" s="24"/>
      <c r="F527" s="106" t="s">
        <v>604</v>
      </c>
      <c r="G527" s="101">
        <f t="shared" si="58"/>
        <v>3740</v>
      </c>
      <c r="H527" s="101"/>
      <c r="I527" s="101"/>
      <c r="J527" s="114"/>
    </row>
    <row r="528" spans="1:12" ht="17.25" customHeight="1" x14ac:dyDescent="0.25">
      <c r="A528" s="40"/>
      <c r="B528" s="106"/>
      <c r="C528" s="100"/>
      <c r="D528" s="100">
        <v>8</v>
      </c>
      <c r="E528" s="112"/>
      <c r="F528" s="106" t="s">
        <v>429</v>
      </c>
      <c r="G528" s="101">
        <f t="shared" si="58"/>
        <v>1233</v>
      </c>
      <c r="H528" s="101"/>
      <c r="I528" s="101"/>
      <c r="J528" s="114"/>
    </row>
    <row r="529" spans="1:13" ht="17.25" customHeight="1" x14ac:dyDescent="0.25">
      <c r="A529" s="40"/>
      <c r="B529" s="106"/>
      <c r="C529" s="100"/>
      <c r="D529" s="100">
        <v>10</v>
      </c>
      <c r="E529" s="24"/>
      <c r="F529" s="322" t="s">
        <v>606</v>
      </c>
      <c r="G529" s="101">
        <f t="shared" si="58"/>
        <v>6669</v>
      </c>
      <c r="H529" s="101"/>
      <c r="I529" s="101"/>
      <c r="J529" s="114"/>
    </row>
    <row r="530" spans="1:13" ht="17.25" customHeight="1" x14ac:dyDescent="0.25">
      <c r="A530" s="40"/>
      <c r="B530" s="106"/>
      <c r="C530" s="100"/>
      <c r="D530" s="100">
        <v>9</v>
      </c>
      <c r="E530" s="24"/>
      <c r="F530" s="322" t="s">
        <v>583</v>
      </c>
      <c r="G530" s="101">
        <f t="shared" si="58"/>
        <v>3937</v>
      </c>
      <c r="H530" s="101"/>
      <c r="I530" s="101"/>
      <c r="J530" s="114"/>
    </row>
    <row r="531" spans="1:13" ht="16.5" customHeight="1" x14ac:dyDescent="0.25">
      <c r="A531" s="40"/>
      <c r="B531" s="106"/>
      <c r="C531" s="100"/>
      <c r="D531" s="100">
        <v>11</v>
      </c>
      <c r="E531" s="112"/>
      <c r="F531" s="322" t="s">
        <v>605</v>
      </c>
      <c r="G531" s="101">
        <f>+G299</f>
        <v>4105</v>
      </c>
      <c r="H531" s="103"/>
      <c r="I531" s="103"/>
      <c r="J531" s="236"/>
    </row>
    <row r="532" spans="1:13" ht="16.5" customHeight="1" x14ac:dyDescent="0.25">
      <c r="A532" s="40"/>
      <c r="B532" s="106"/>
      <c r="C532" s="100"/>
      <c r="D532" s="100">
        <v>13</v>
      </c>
      <c r="E532" s="112"/>
      <c r="F532" s="106" t="s">
        <v>607</v>
      </c>
      <c r="G532" s="101">
        <f>+G493</f>
        <v>900</v>
      </c>
      <c r="H532" s="103"/>
      <c r="I532" s="103"/>
      <c r="J532" s="236"/>
    </row>
    <row r="533" spans="1:13" ht="16.5" customHeight="1" x14ac:dyDescent="0.25">
      <c r="A533" s="40"/>
      <c r="B533" s="106"/>
      <c r="C533" s="100"/>
      <c r="D533" s="100"/>
      <c r="E533" s="24"/>
      <c r="F533" s="106" t="s">
        <v>297</v>
      </c>
      <c r="G533" s="103">
        <f>SUM(G525:G532)</f>
        <v>45442</v>
      </c>
      <c r="H533" s="101"/>
      <c r="I533" s="101"/>
      <c r="J533" s="114"/>
    </row>
    <row r="534" spans="1:13" ht="16.5" customHeight="1" x14ac:dyDescent="0.25">
      <c r="A534" s="40"/>
      <c r="B534" s="106"/>
      <c r="C534" s="100"/>
      <c r="D534" s="15"/>
      <c r="E534" s="24"/>
      <c r="F534" s="106"/>
      <c r="G534" s="101"/>
      <c r="H534" s="101"/>
      <c r="I534" s="101"/>
      <c r="J534" s="114"/>
    </row>
    <row r="535" spans="1:13" ht="16.5" customHeight="1" x14ac:dyDescent="0.25">
      <c r="A535" s="40"/>
      <c r="B535" s="106"/>
      <c r="C535" s="100"/>
      <c r="D535" s="15"/>
      <c r="E535" s="24"/>
      <c r="F535" s="374" t="s">
        <v>318</v>
      </c>
      <c r="G535" s="103">
        <f t="shared" ref="G535" si="59">SUM(G536:G537)</f>
        <v>-146970</v>
      </c>
      <c r="H535" s="103"/>
      <c r="I535" s="103"/>
      <c r="J535" s="236"/>
    </row>
    <row r="536" spans="1:13" ht="16.5" customHeight="1" x14ac:dyDescent="0.25">
      <c r="A536" s="40"/>
      <c r="B536" s="106"/>
      <c r="C536" s="100"/>
      <c r="D536" s="15"/>
      <c r="E536" s="24"/>
      <c r="F536" s="467" t="s">
        <v>475</v>
      </c>
      <c r="G536" s="101">
        <f>+-G509</f>
        <v>-145347</v>
      </c>
      <c r="H536" s="101"/>
      <c r="I536" s="101"/>
      <c r="J536" s="114"/>
    </row>
    <row r="537" spans="1:13" ht="16.5" customHeight="1" x14ac:dyDescent="0.25">
      <c r="A537" s="40"/>
      <c r="B537" s="106"/>
      <c r="C537" s="100"/>
      <c r="D537" s="15"/>
      <c r="E537" s="24"/>
      <c r="F537" s="467" t="s">
        <v>476</v>
      </c>
      <c r="G537" s="101">
        <f>+-G521</f>
        <v>-1623</v>
      </c>
      <c r="H537" s="101"/>
      <c r="I537" s="101"/>
      <c r="J537" s="114"/>
    </row>
    <row r="538" spans="1:13" ht="16.5" customHeight="1" x14ac:dyDescent="0.25">
      <c r="A538" s="40"/>
      <c r="B538" s="106"/>
      <c r="C538" s="100"/>
      <c r="D538" s="100"/>
      <c r="E538" s="112"/>
      <c r="F538" s="106"/>
      <c r="G538" s="101"/>
      <c r="H538" s="101"/>
      <c r="I538" s="101"/>
      <c r="J538" s="114"/>
    </row>
    <row r="539" spans="1:13" ht="16.5" customHeight="1" x14ac:dyDescent="0.25">
      <c r="A539" s="40"/>
      <c r="B539" s="106"/>
      <c r="C539" s="100"/>
      <c r="D539" s="17"/>
      <c r="E539" s="410" t="s">
        <v>107</v>
      </c>
      <c r="F539" s="576"/>
      <c r="G539" s="103">
        <f>+G512+G522+G533+G535</f>
        <v>725163</v>
      </c>
      <c r="H539" s="103"/>
      <c r="I539" s="103"/>
      <c r="J539" s="236"/>
    </row>
    <row r="540" spans="1:13" ht="16.5" customHeight="1" thickBot="1" x14ac:dyDescent="0.3">
      <c r="A540" s="91"/>
      <c r="B540" s="123"/>
      <c r="C540" s="123"/>
      <c r="D540" s="123"/>
      <c r="E540" s="330"/>
      <c r="F540" s="331"/>
      <c r="G540" s="124"/>
      <c r="H540" s="400"/>
      <c r="I540" s="400"/>
      <c r="J540" s="92"/>
    </row>
    <row r="541" spans="1:13" ht="16.5" customHeight="1" thickBot="1" x14ac:dyDescent="0.3">
      <c r="A541" s="10"/>
      <c r="B541" s="584"/>
      <c r="C541" s="584"/>
      <c r="D541" s="584"/>
      <c r="E541" s="584"/>
      <c r="F541" s="584"/>
      <c r="G541" s="584"/>
      <c r="H541" s="584"/>
      <c r="I541" s="584"/>
      <c r="J541" s="585"/>
    </row>
    <row r="542" spans="1:13" ht="16.5" customHeight="1" x14ac:dyDescent="0.25"/>
    <row r="543" spans="1:13" ht="16.5" customHeight="1" x14ac:dyDescent="0.25">
      <c r="M543" s="14"/>
    </row>
    <row r="544" spans="1:13" ht="16.5" customHeight="1" x14ac:dyDescent="0.25">
      <c r="M544" s="14"/>
    </row>
    <row r="545" spans="13:13" ht="16.5" customHeight="1" x14ac:dyDescent="0.25">
      <c r="M545" s="14"/>
    </row>
    <row r="546" spans="13:13" ht="16.5" customHeight="1" x14ac:dyDescent="0.25">
      <c r="M546" s="14"/>
    </row>
    <row r="547" spans="13:13" ht="16.5" customHeight="1" x14ac:dyDescent="0.25">
      <c r="M547" s="14"/>
    </row>
    <row r="548" spans="13:13" ht="16.5" customHeight="1" x14ac:dyDescent="0.25"/>
    <row r="549" spans="13:13" ht="16.5" customHeight="1" x14ac:dyDescent="0.25"/>
    <row r="550" spans="13:13" ht="16.5" customHeight="1" x14ac:dyDescent="0.25"/>
    <row r="552" spans="13:13" ht="10.5" customHeight="1" x14ac:dyDescent="0.25"/>
  </sheetData>
  <mergeCells count="2">
    <mergeCell ref="A1:J1"/>
    <mergeCell ref="G3:J3"/>
  </mergeCells>
  <phoneticPr fontId="2" type="noConversion"/>
  <conditionalFormatting sqref="G286 J10:J539">
    <cfRule type="cellIs" dxfId="3" priority="50" operator="equal">
      <formula>F10</formula>
    </cfRule>
  </conditionalFormatting>
  <conditionalFormatting sqref="H9 H10:I539">
    <cfRule type="cellIs" dxfId="2" priority="5" operator="equal">
      <formula>#REF!</formula>
    </cfRule>
  </conditionalFormatting>
  <conditionalFormatting sqref="I9">
    <cfRule type="cellIs" dxfId="1" priority="3" operator="equal">
      <formula>H9</formula>
    </cfRule>
  </conditionalFormatting>
  <conditionalFormatting sqref="J9">
    <cfRule type="cellIs" dxfId="0" priority="1" operator="equal">
      <formula>I9</formula>
    </cfRule>
  </conditionalFormatting>
  <printOptions horizontalCentered="1"/>
  <pageMargins left="0.19685039370078741" right="0.19685039370078741" top="0.35433070866141736" bottom="0.35433070866141736" header="0.11811023622047245" footer="7.874015748031496E-2"/>
  <pageSetup paperSize="9" scale="75" orientation="portrait" horizontalDpi="300" verticalDpi="300" r:id="rId1"/>
  <headerFooter alignWithMargins="0">
    <oddHeader>&amp;R4.melléklet a 3/2020. (II.14.)
önkormányzati rendelethez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6"/>
  <sheetViews>
    <sheetView workbookViewId="0">
      <selection activeCell="J63" sqref="J63"/>
    </sheetView>
  </sheetViews>
  <sheetFormatPr defaultRowHeight="15.75" x14ac:dyDescent="0.25"/>
  <cols>
    <col min="1" max="1" width="9.140625" style="12"/>
    <col min="2" max="2" width="8.42578125" style="12" customWidth="1"/>
    <col min="3" max="3" width="40.5703125" style="12" customWidth="1"/>
    <col min="4" max="4" width="12.7109375" style="12" customWidth="1"/>
    <col min="5" max="6" width="10.28515625" style="12" customWidth="1"/>
    <col min="7" max="16384" width="9.140625" style="12"/>
  </cols>
  <sheetData>
    <row r="2" spans="1:6" x14ac:dyDescent="0.25">
      <c r="F2" s="125"/>
    </row>
    <row r="3" spans="1:6" x14ac:dyDescent="0.25">
      <c r="D3" s="125"/>
    </row>
    <row r="5" spans="1:6" x14ac:dyDescent="0.25">
      <c r="A5" s="600" t="s">
        <v>474</v>
      </c>
      <c r="B5" s="600"/>
      <c r="C5" s="600"/>
      <c r="D5" s="600"/>
      <c r="E5" s="25"/>
    </row>
    <row r="6" spans="1:6" x14ac:dyDescent="0.25">
      <c r="B6" s="600" t="s">
        <v>590</v>
      </c>
      <c r="C6" s="600"/>
      <c r="D6" s="26"/>
      <c r="E6" s="26"/>
    </row>
    <row r="7" spans="1:6" x14ac:dyDescent="0.25">
      <c r="C7" s="25"/>
    </row>
    <row r="8" spans="1:6" ht="16.5" thickBot="1" x14ac:dyDescent="0.3">
      <c r="C8" s="25"/>
      <c r="D8" s="27" t="s">
        <v>47</v>
      </c>
    </row>
    <row r="9" spans="1:6" ht="32.25" customHeight="1" x14ac:dyDescent="0.25">
      <c r="B9" s="7"/>
      <c r="C9" s="296"/>
      <c r="D9" s="13" t="s">
        <v>274</v>
      </c>
      <c r="E9" s="26"/>
      <c r="F9" s="26"/>
    </row>
    <row r="10" spans="1:6" x14ac:dyDescent="0.25">
      <c r="B10" s="126" t="s">
        <v>45</v>
      </c>
      <c r="C10" s="5" t="s">
        <v>46</v>
      </c>
      <c r="D10" s="126" t="s">
        <v>115</v>
      </c>
    </row>
    <row r="11" spans="1:6" ht="16.5" thickBot="1" x14ac:dyDescent="0.3">
      <c r="B11" s="4"/>
      <c r="C11" s="10"/>
      <c r="D11" s="4"/>
    </row>
    <row r="12" spans="1:6" ht="16.5" thickBot="1" x14ac:dyDescent="0.3">
      <c r="B12" s="128">
        <v>1</v>
      </c>
      <c r="C12" s="128">
        <v>2</v>
      </c>
      <c r="D12" s="128">
        <v>3</v>
      </c>
    </row>
    <row r="13" spans="1:6" x14ac:dyDescent="0.25">
      <c r="B13" s="127"/>
      <c r="C13" s="1"/>
      <c r="D13" s="1"/>
    </row>
    <row r="14" spans="1:6" x14ac:dyDescent="0.25">
      <c r="B14" s="126" t="s">
        <v>93</v>
      </c>
      <c r="C14" s="129" t="s">
        <v>94</v>
      </c>
      <c r="D14" s="139">
        <v>1000</v>
      </c>
    </row>
    <row r="15" spans="1:6" x14ac:dyDescent="0.25">
      <c r="B15" s="132"/>
      <c r="C15" s="133"/>
      <c r="D15" s="130"/>
    </row>
    <row r="16" spans="1:6" x14ac:dyDescent="0.25">
      <c r="B16" s="126" t="s">
        <v>95</v>
      </c>
      <c r="C16" s="133" t="s">
        <v>368</v>
      </c>
      <c r="D16" s="130">
        <f>SUM(D17:D18)</f>
        <v>2000</v>
      </c>
    </row>
    <row r="17" spans="1:4" x14ac:dyDescent="0.25">
      <c r="B17" s="259" t="s">
        <v>7</v>
      </c>
      <c r="C17" s="182" t="s">
        <v>218</v>
      </c>
      <c r="D17" s="258">
        <v>1500</v>
      </c>
    </row>
    <row r="18" spans="1:4" x14ac:dyDescent="0.25">
      <c r="B18" s="259" t="s">
        <v>10</v>
      </c>
      <c r="C18" s="182" t="s">
        <v>435</v>
      </c>
      <c r="D18" s="258">
        <v>500</v>
      </c>
    </row>
    <row r="19" spans="1:4" x14ac:dyDescent="0.25">
      <c r="B19" s="259"/>
      <c r="C19" s="182"/>
      <c r="D19" s="258"/>
    </row>
    <row r="20" spans="1:4" x14ac:dyDescent="0.25">
      <c r="B20" s="126" t="s">
        <v>516</v>
      </c>
      <c r="C20" s="1" t="s">
        <v>517</v>
      </c>
      <c r="D20" s="131">
        <v>450</v>
      </c>
    </row>
    <row r="21" spans="1:4" x14ac:dyDescent="0.25">
      <c r="B21" s="259"/>
      <c r="C21" s="182"/>
      <c r="D21" s="258"/>
    </row>
    <row r="22" spans="1:4" ht="16.5" thickBot="1" x14ac:dyDescent="0.3">
      <c r="B22" s="126" t="s">
        <v>608</v>
      </c>
      <c r="C22" s="1" t="s">
        <v>609</v>
      </c>
      <c r="D22" s="131">
        <v>650</v>
      </c>
    </row>
    <row r="23" spans="1:4" x14ac:dyDescent="0.25">
      <c r="B23" s="7"/>
      <c r="C23" s="7"/>
      <c r="D23" s="137"/>
    </row>
    <row r="24" spans="1:4" x14ac:dyDescent="0.25">
      <c r="A24" s="26"/>
      <c r="B24" s="129"/>
      <c r="C24" s="126" t="s">
        <v>48</v>
      </c>
      <c r="D24" s="139">
        <f>+D16+D14+D22+D20</f>
        <v>4100</v>
      </c>
    </row>
    <row r="25" spans="1:4" ht="16.5" thickBot="1" x14ac:dyDescent="0.3">
      <c r="A25" s="26"/>
      <c r="B25" s="129"/>
      <c r="C25" s="140"/>
      <c r="D25" s="138"/>
    </row>
    <row r="26" spans="1:4" x14ac:dyDescent="0.25">
      <c r="B26" s="11"/>
      <c r="C26" s="11"/>
      <c r="D26" s="11"/>
    </row>
  </sheetData>
  <mergeCells count="2">
    <mergeCell ref="A5:D5"/>
    <mergeCell ref="B6:C6"/>
  </mergeCells>
  <phoneticPr fontId="2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horizontalDpi="300" verticalDpi="300" r:id="rId1"/>
  <headerFooter alignWithMargins="0">
    <oddHeader>&amp;R4/A. melléklet a 3/2020. (II.14.)
önkormányzati rendelethez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51"/>
  <sheetViews>
    <sheetView topLeftCell="A12" workbookViewId="0">
      <selection activeCell="D50" sqref="D50"/>
    </sheetView>
  </sheetViews>
  <sheetFormatPr defaultRowHeight="15.75" x14ac:dyDescent="0.25"/>
  <cols>
    <col min="1" max="1" width="50.140625" style="12" customWidth="1"/>
    <col min="2" max="4" width="13" style="12" customWidth="1"/>
    <col min="5" max="16384" width="9.140625" style="12"/>
  </cols>
  <sheetData>
    <row r="2" spans="1:4" x14ac:dyDescent="0.25">
      <c r="A2" s="600" t="s">
        <v>591</v>
      </c>
      <c r="B2" s="600"/>
      <c r="C2" s="600"/>
      <c r="D2" s="600"/>
    </row>
    <row r="3" spans="1:4" ht="16.5" thickBot="1" x14ac:dyDescent="0.3"/>
    <row r="4" spans="1:4" x14ac:dyDescent="0.25">
      <c r="A4" s="286" t="s">
        <v>227</v>
      </c>
      <c r="B4" s="292" t="s">
        <v>223</v>
      </c>
      <c r="C4" s="292" t="s">
        <v>224</v>
      </c>
      <c r="D4" s="293" t="s">
        <v>226</v>
      </c>
    </row>
    <row r="5" spans="1:4" ht="16.5" thickBot="1" x14ac:dyDescent="0.3">
      <c r="A5" s="287" t="s">
        <v>228</v>
      </c>
      <c r="B5" s="375" t="s">
        <v>6</v>
      </c>
      <c r="C5" s="375" t="s">
        <v>225</v>
      </c>
      <c r="D5" s="294" t="s">
        <v>225</v>
      </c>
    </row>
    <row r="6" spans="1:4" x14ac:dyDescent="0.25">
      <c r="A6" s="264" t="s">
        <v>328</v>
      </c>
      <c r="B6" s="438">
        <f>+B8+B10+B14+B16+B19+B21</f>
        <v>38</v>
      </c>
      <c r="C6" s="266">
        <f>+C8+C10+C14+C16+C19+C21</f>
        <v>36</v>
      </c>
      <c r="D6" s="445">
        <f>+D8+D10+D14+D16+D19+D21+D12</f>
        <v>12</v>
      </c>
    </row>
    <row r="7" spans="1:4" x14ac:dyDescent="0.25">
      <c r="A7" s="72" t="s">
        <v>329</v>
      </c>
      <c r="B7" s="576"/>
      <c r="C7" s="16"/>
      <c r="D7" s="446"/>
    </row>
    <row r="8" spans="1:4" x14ac:dyDescent="0.25">
      <c r="A8" s="72" t="s">
        <v>231</v>
      </c>
      <c r="B8" s="576">
        <v>1</v>
      </c>
      <c r="C8" s="16">
        <v>0</v>
      </c>
      <c r="D8" s="446">
        <v>0</v>
      </c>
    </row>
    <row r="9" spans="1:4" x14ac:dyDescent="0.25">
      <c r="A9" s="72" t="s">
        <v>544</v>
      </c>
      <c r="B9" s="576"/>
      <c r="C9" s="16"/>
      <c r="D9" s="446"/>
    </row>
    <row r="10" spans="1:4" x14ac:dyDescent="0.25">
      <c r="A10" s="72" t="s">
        <v>545</v>
      </c>
      <c r="B10" s="576">
        <v>11</v>
      </c>
      <c r="C10" s="16">
        <v>11</v>
      </c>
      <c r="D10" s="446">
        <v>6</v>
      </c>
    </row>
    <row r="11" spans="1:4" x14ac:dyDescent="0.25">
      <c r="A11" s="72" t="s">
        <v>611</v>
      </c>
      <c r="B11" s="576"/>
      <c r="C11" s="16"/>
      <c r="D11" s="446"/>
    </row>
    <row r="12" spans="1:4" x14ac:dyDescent="0.25">
      <c r="A12" s="72" t="s">
        <v>612</v>
      </c>
      <c r="B12" s="576">
        <v>1</v>
      </c>
      <c r="C12" s="16">
        <v>1</v>
      </c>
      <c r="D12" s="446">
        <v>1</v>
      </c>
    </row>
    <row r="13" spans="1:4" x14ac:dyDescent="0.25">
      <c r="A13" s="72" t="s">
        <v>394</v>
      </c>
      <c r="B13" s="576"/>
      <c r="C13" s="16"/>
      <c r="D13" s="446"/>
    </row>
    <row r="14" spans="1:4" x14ac:dyDescent="0.25">
      <c r="A14" s="72" t="s">
        <v>473</v>
      </c>
      <c r="B14" s="576">
        <v>22</v>
      </c>
      <c r="C14" s="16">
        <v>22</v>
      </c>
      <c r="D14" s="446">
        <v>3.7</v>
      </c>
    </row>
    <row r="15" spans="1:4" x14ac:dyDescent="0.25">
      <c r="A15" s="72" t="s">
        <v>385</v>
      </c>
      <c r="B15" s="576"/>
      <c r="C15" s="16"/>
      <c r="D15" s="446"/>
    </row>
    <row r="16" spans="1:4" ht="13.5" customHeight="1" x14ac:dyDescent="0.25">
      <c r="A16" s="594" t="s">
        <v>613</v>
      </c>
      <c r="B16" s="576">
        <v>2</v>
      </c>
      <c r="C16" s="16">
        <v>2</v>
      </c>
      <c r="D16" s="446">
        <v>0.3</v>
      </c>
    </row>
    <row r="17" spans="1:4" ht="13.5" customHeight="1" x14ac:dyDescent="0.25">
      <c r="A17" s="594" t="s">
        <v>614</v>
      </c>
      <c r="B17" s="576">
        <v>0</v>
      </c>
      <c r="C17" s="16">
        <v>0</v>
      </c>
      <c r="D17" s="446">
        <v>0</v>
      </c>
    </row>
    <row r="18" spans="1:4" x14ac:dyDescent="0.25">
      <c r="A18" s="72" t="s">
        <v>343</v>
      </c>
      <c r="B18" s="576"/>
      <c r="C18" s="16"/>
      <c r="D18" s="446"/>
    </row>
    <row r="19" spans="1:4" x14ac:dyDescent="0.25">
      <c r="A19" s="72" t="s">
        <v>234</v>
      </c>
      <c r="B19" s="576">
        <v>1</v>
      </c>
      <c r="C19" s="16">
        <v>1</v>
      </c>
      <c r="D19" s="446">
        <v>1</v>
      </c>
    </row>
    <row r="20" spans="1:4" x14ac:dyDescent="0.25">
      <c r="A20" s="72" t="s">
        <v>390</v>
      </c>
      <c r="B20" s="576"/>
      <c r="C20" s="16"/>
      <c r="D20" s="446"/>
    </row>
    <row r="21" spans="1:4" x14ac:dyDescent="0.25">
      <c r="A21" s="55" t="s">
        <v>311</v>
      </c>
      <c r="B21" s="576">
        <v>1</v>
      </c>
      <c r="C21" s="16">
        <v>0</v>
      </c>
      <c r="D21" s="446">
        <v>0</v>
      </c>
    </row>
    <row r="22" spans="1:4" x14ac:dyDescent="0.25">
      <c r="A22" s="113" t="s">
        <v>229</v>
      </c>
      <c r="B22" s="279">
        <f>SUM(B24:B27)</f>
        <v>11</v>
      </c>
      <c r="C22" s="17">
        <f>SUM(C24:C27)</f>
        <v>12</v>
      </c>
      <c r="D22" s="447">
        <f>SUM(D24:D27)</f>
        <v>10</v>
      </c>
    </row>
    <row r="23" spans="1:4" x14ac:dyDescent="0.25">
      <c r="A23" s="72" t="s">
        <v>230</v>
      </c>
      <c r="B23" s="576"/>
      <c r="C23" s="16"/>
      <c r="D23" s="446"/>
    </row>
    <row r="24" spans="1:4" x14ac:dyDescent="0.25">
      <c r="A24" s="72" t="s">
        <v>232</v>
      </c>
      <c r="B24" s="576">
        <v>8</v>
      </c>
      <c r="C24" s="16">
        <v>9</v>
      </c>
      <c r="D24" s="446">
        <v>7.5</v>
      </c>
    </row>
    <row r="25" spans="1:4" x14ac:dyDescent="0.25">
      <c r="A25" s="72" t="s">
        <v>522</v>
      </c>
      <c r="B25" s="576">
        <v>1</v>
      </c>
      <c r="C25" s="16">
        <v>1</v>
      </c>
      <c r="D25" s="446">
        <v>1</v>
      </c>
    </row>
    <row r="26" spans="1:4" x14ac:dyDescent="0.25">
      <c r="A26" s="72" t="s">
        <v>523</v>
      </c>
      <c r="B26" s="576">
        <v>1</v>
      </c>
      <c r="C26" s="16">
        <v>1</v>
      </c>
      <c r="D26" s="446">
        <v>0.5</v>
      </c>
    </row>
    <row r="27" spans="1:4" x14ac:dyDescent="0.25">
      <c r="A27" s="72" t="s">
        <v>233</v>
      </c>
      <c r="B27" s="576">
        <v>1</v>
      </c>
      <c r="C27" s="16">
        <v>1</v>
      </c>
      <c r="D27" s="446">
        <v>1</v>
      </c>
    </row>
    <row r="28" spans="1:4" x14ac:dyDescent="0.25">
      <c r="A28" s="113" t="s">
        <v>235</v>
      </c>
      <c r="B28" s="279">
        <f>SUM(B29:B40)</f>
        <v>10</v>
      </c>
      <c r="C28" s="17">
        <f>SUM(C29:C40)</f>
        <v>10</v>
      </c>
      <c r="D28" s="489">
        <f>SUM(D29:D40)</f>
        <v>7.1</v>
      </c>
    </row>
    <row r="29" spans="1:4" x14ac:dyDescent="0.25">
      <c r="A29" s="6" t="s">
        <v>236</v>
      </c>
      <c r="B29" s="109"/>
      <c r="C29" s="109"/>
      <c r="D29" s="446"/>
    </row>
    <row r="30" spans="1:4" x14ac:dyDescent="0.25">
      <c r="A30" s="6" t="s">
        <v>234</v>
      </c>
      <c r="B30" s="16">
        <v>1</v>
      </c>
      <c r="C30" s="16">
        <v>1</v>
      </c>
      <c r="D30" s="446">
        <v>1</v>
      </c>
    </row>
    <row r="31" spans="1:4" x14ac:dyDescent="0.25">
      <c r="A31" s="6" t="s">
        <v>237</v>
      </c>
      <c r="B31" s="16"/>
      <c r="C31" s="16"/>
      <c r="D31" s="446"/>
    </row>
    <row r="32" spans="1:4" x14ac:dyDescent="0.25">
      <c r="A32" s="6" t="s">
        <v>234</v>
      </c>
      <c r="B32" s="16">
        <v>2</v>
      </c>
      <c r="C32" s="16">
        <v>2</v>
      </c>
      <c r="D32" s="446">
        <v>1.8</v>
      </c>
    </row>
    <row r="33" spans="1:4" x14ac:dyDescent="0.25">
      <c r="A33" s="6" t="s">
        <v>238</v>
      </c>
      <c r="B33" s="16"/>
      <c r="C33" s="16"/>
      <c r="D33" s="446"/>
    </row>
    <row r="34" spans="1:4" x14ac:dyDescent="0.25">
      <c r="A34" s="6" t="s">
        <v>234</v>
      </c>
      <c r="B34" s="16">
        <v>1</v>
      </c>
      <c r="C34" s="16">
        <v>1</v>
      </c>
      <c r="D34" s="446">
        <v>1</v>
      </c>
    </row>
    <row r="35" spans="1:4" x14ac:dyDescent="0.25">
      <c r="A35" s="6" t="s">
        <v>436</v>
      </c>
      <c r="B35" s="16"/>
      <c r="C35" s="16"/>
      <c r="D35" s="446"/>
    </row>
    <row r="36" spans="1:4" ht="17.25" customHeight="1" x14ac:dyDescent="0.25">
      <c r="A36" s="6" t="s">
        <v>234</v>
      </c>
      <c r="B36" s="16">
        <v>1</v>
      </c>
      <c r="C36" s="16">
        <v>1</v>
      </c>
      <c r="D36" s="446">
        <v>1</v>
      </c>
    </row>
    <row r="37" spans="1:4" ht="17.25" customHeight="1" x14ac:dyDescent="0.25">
      <c r="A37" s="6" t="s">
        <v>310</v>
      </c>
      <c r="B37" s="16"/>
      <c r="C37" s="16"/>
      <c r="D37" s="446"/>
    </row>
    <row r="38" spans="1:4" ht="17.25" customHeight="1" x14ac:dyDescent="0.25">
      <c r="A38" s="6" t="s">
        <v>311</v>
      </c>
      <c r="B38" s="16">
        <v>2</v>
      </c>
      <c r="C38" s="16">
        <v>2</v>
      </c>
      <c r="D38" s="446">
        <v>2</v>
      </c>
    </row>
    <row r="39" spans="1:4" ht="17.25" customHeight="1" x14ac:dyDescent="0.25">
      <c r="A39" s="6" t="s">
        <v>394</v>
      </c>
      <c r="B39" s="16"/>
      <c r="C39" s="16"/>
      <c r="D39" s="446"/>
    </row>
    <row r="40" spans="1:4" ht="17.25" customHeight="1" x14ac:dyDescent="0.25">
      <c r="A40" s="6" t="s">
        <v>615</v>
      </c>
      <c r="B40" s="16">
        <v>3</v>
      </c>
      <c r="C40" s="16">
        <v>3</v>
      </c>
      <c r="D40" s="446">
        <v>0.3</v>
      </c>
    </row>
    <row r="41" spans="1:4" ht="17.25" customHeight="1" x14ac:dyDescent="0.25">
      <c r="A41" s="409" t="s">
        <v>388</v>
      </c>
      <c r="B41" s="17">
        <f>SUM(B43:B45)</f>
        <v>11</v>
      </c>
      <c r="C41" s="17">
        <f>SUM(C43:C45)</f>
        <v>11</v>
      </c>
      <c r="D41" s="447">
        <f>SUM(D43:D45)</f>
        <v>11</v>
      </c>
    </row>
    <row r="42" spans="1:4" ht="17.25" customHeight="1" x14ac:dyDescent="0.25">
      <c r="A42" s="6" t="s">
        <v>389</v>
      </c>
      <c r="B42" s="16"/>
      <c r="C42" s="16"/>
      <c r="D42" s="446"/>
    </row>
    <row r="43" spans="1:4" ht="17.25" customHeight="1" x14ac:dyDescent="0.25">
      <c r="A43" s="6" t="s">
        <v>234</v>
      </c>
      <c r="B43" s="16">
        <v>10</v>
      </c>
      <c r="C43" s="16">
        <v>10</v>
      </c>
      <c r="D43" s="446">
        <v>10</v>
      </c>
    </row>
    <row r="44" spans="1:4" ht="17.25" customHeight="1" x14ac:dyDescent="0.25">
      <c r="A44" s="6" t="s">
        <v>600</v>
      </c>
      <c r="B44" s="16"/>
      <c r="C44" s="16"/>
      <c r="D44" s="446"/>
    </row>
    <row r="45" spans="1:4" ht="17.25" customHeight="1" thickBot="1" x14ac:dyDescent="0.3">
      <c r="A45" s="6" t="s">
        <v>601</v>
      </c>
      <c r="B45" s="16">
        <v>1</v>
      </c>
      <c r="C45" s="16">
        <v>1</v>
      </c>
      <c r="D45" s="446">
        <v>1</v>
      </c>
    </row>
    <row r="46" spans="1:4" x14ac:dyDescent="0.25">
      <c r="A46" s="286" t="s">
        <v>520</v>
      </c>
      <c r="B46" s="442">
        <f>+B47+B48+B50+B51</f>
        <v>71</v>
      </c>
      <c r="C46" s="442">
        <f>+C47+C48+C50+C51</f>
        <v>69</v>
      </c>
      <c r="D46" s="439">
        <f>+D47+D48+D50+D51</f>
        <v>39.299999999999997</v>
      </c>
    </row>
    <row r="47" spans="1:4" x14ac:dyDescent="0.25">
      <c r="A47" s="287" t="s">
        <v>239</v>
      </c>
      <c r="B47" s="443">
        <f>+B24+B25</f>
        <v>9</v>
      </c>
      <c r="C47" s="443">
        <f t="shared" ref="C47:D47" si="0">+C24+C25</f>
        <v>10</v>
      </c>
      <c r="D47" s="440">
        <f t="shared" si="0"/>
        <v>8.5</v>
      </c>
    </row>
    <row r="48" spans="1:4" x14ac:dyDescent="0.25">
      <c r="A48" s="287" t="s">
        <v>395</v>
      </c>
      <c r="B48" s="443">
        <f>+B8+B19+B30+B32+B34+B36+B38+B43+B21+B45</f>
        <v>21</v>
      </c>
      <c r="C48" s="443">
        <f>+C8+C19+C30+C32+C34+C36+C38+C43+C21+C45</f>
        <v>19</v>
      </c>
      <c r="D48" s="591">
        <f>+D8+D19+D30+D32+D34+D36+D38+D43+D21+D45</f>
        <v>19</v>
      </c>
    </row>
    <row r="49" spans="1:4" x14ac:dyDescent="0.25">
      <c r="A49" s="287" t="s">
        <v>616</v>
      </c>
      <c r="B49" s="443">
        <f>+B12</f>
        <v>1</v>
      </c>
      <c r="C49" s="443">
        <f>+C12</f>
        <v>1</v>
      </c>
      <c r="D49" s="591">
        <f>+D12</f>
        <v>1</v>
      </c>
    </row>
    <row r="50" spans="1:4" x14ac:dyDescent="0.25">
      <c r="A50" s="287" t="s">
        <v>240</v>
      </c>
      <c r="B50" s="443">
        <f>+B10+B16+B21+B27+B26</f>
        <v>16</v>
      </c>
      <c r="C50" s="443">
        <f t="shared" ref="C50:D50" si="1">+C10+C16+C21+C27+C26</f>
        <v>15</v>
      </c>
      <c r="D50" s="440">
        <f t="shared" si="1"/>
        <v>7.8</v>
      </c>
    </row>
    <row r="51" spans="1:4" ht="16.5" thickBot="1" x14ac:dyDescent="0.3">
      <c r="A51" s="288" t="s">
        <v>241</v>
      </c>
      <c r="B51" s="444">
        <f>+B40+B14</f>
        <v>25</v>
      </c>
      <c r="C51" s="444">
        <f>+C40+C14</f>
        <v>25</v>
      </c>
      <c r="D51" s="441">
        <f>+D40+D14</f>
        <v>4</v>
      </c>
    </row>
  </sheetData>
  <mergeCells count="1">
    <mergeCell ref="A2:D2"/>
  </mergeCells>
  <phoneticPr fontId="2" type="noConversion"/>
  <printOptions horizontalCentered="1"/>
  <pageMargins left="0.39370078740157483" right="0.39370078740157483" top="0.39370078740157483" bottom="0.39370078740157483" header="0.11811023622047245" footer="0.11811023622047245"/>
  <pageSetup paperSize="9" scale="90" orientation="portrait" horizontalDpi="300" verticalDpi="300" r:id="rId1"/>
  <headerFooter alignWithMargins="0">
    <oddHeader>&amp;R4/b. melléklet a 3/2020. (II.14.)
 önkormányzati rendelethez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10</vt:i4>
      </vt:variant>
    </vt:vector>
  </HeadingPairs>
  <TitlesOfParts>
    <vt:vector size="29" baseType="lpstr">
      <vt:lpstr>1.sz.m. </vt:lpstr>
      <vt:lpstr>2. sz. m.</vt:lpstr>
      <vt:lpstr>2a</vt:lpstr>
      <vt:lpstr>2b</vt:lpstr>
      <vt:lpstr>2c</vt:lpstr>
      <vt:lpstr>3. sz. m. </vt:lpstr>
      <vt:lpstr>4 sz. m. </vt:lpstr>
      <vt:lpstr>4a</vt:lpstr>
      <vt:lpstr>4.b. </vt:lpstr>
      <vt:lpstr>4c.</vt:lpstr>
      <vt:lpstr>4d.</vt:lpstr>
      <vt:lpstr>5.sz.m.</vt:lpstr>
      <vt:lpstr>6.sz.m.</vt:lpstr>
      <vt:lpstr>7.sz.m.</vt:lpstr>
      <vt:lpstr>7.1.sz. </vt:lpstr>
      <vt:lpstr>8.sz.m.</vt:lpstr>
      <vt:lpstr>8.1.sz.m.</vt:lpstr>
      <vt:lpstr>9. sz. m.</vt:lpstr>
      <vt:lpstr>10. sz. m.</vt:lpstr>
      <vt:lpstr>'2. sz. m.'!Nyomtatási_cím</vt:lpstr>
      <vt:lpstr>'3. sz. m. '!Nyomtatási_cím</vt:lpstr>
      <vt:lpstr>'4 sz. m. '!Nyomtatási_cím</vt:lpstr>
      <vt:lpstr>'4.b. '!Nyomtatási_cím</vt:lpstr>
      <vt:lpstr>'1.sz.m. '!Nyomtatási_terület</vt:lpstr>
      <vt:lpstr>'2a'!Nyomtatási_terület</vt:lpstr>
      <vt:lpstr>'3. sz. m. '!Nyomtatási_terület</vt:lpstr>
      <vt:lpstr>'4 sz. m. '!Nyomtatási_terület</vt:lpstr>
      <vt:lpstr>'4.b. '!Nyomtatási_terület</vt:lpstr>
      <vt:lpstr>'9. sz. m.'!Nyomtatási_terület</vt:lpstr>
    </vt:vector>
  </TitlesOfParts>
  <Company>Polgármesteri Hivatal Maroslele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Maroslele</cp:lastModifiedBy>
  <cp:lastPrinted>2020-02-14T07:49:22Z</cp:lastPrinted>
  <dcterms:created xsi:type="dcterms:W3CDTF">2006-11-14T10:29:53Z</dcterms:created>
  <dcterms:modified xsi:type="dcterms:W3CDTF">2020-02-14T08:52:39Z</dcterms:modified>
</cp:coreProperties>
</file>