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<sst xmlns="http://schemas.openxmlformats.org/spreadsheetml/2006/main" count="4262" uniqueCount="621">
  <si>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</si>
  <si>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</si>
  <si>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</si>
  <si>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</si>
  <si>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</si>
  <si>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</si>
  <si>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</si>
  <si>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</si>
  <si>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</si>
  <si>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</si>
  <si>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</si>
  <si>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</si>
  <si>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</si>
  <si>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</si>
  <si>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</si>
  <si>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</si>
  <si>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</si>
  <si>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</si>
  <si>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</si>
  <si>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</si>
  <si>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</si>
  <si>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</si>
  <si>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</si>
  <si>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</si>
  <si>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</si>
  <si>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</si>
  <si>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</si>
  <si>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</si>
  <si>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</si>
  <si>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</si>
  <si>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</si>
  <si>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</si>
  <si>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</si>
  <si>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</si>
  <si>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</si>
  <si>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</si>
  <si>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</si>
  <si>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</si>
  <si>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</si>
  <si>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</si>
  <si>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</si>
  <si>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</si>
  <si>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</si>
  <si>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</si>
  <si>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</si>
  <si>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</si>
  <si>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</si>
  <si>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</si>
  <si>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</si>
  <si>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</si>
  <si>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</si>
  <si>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</si>
  <si>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</si>
  <si>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</si>
  <si>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</si>
  <si>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</si>
  <si>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</si>
  <si>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</si>
  <si>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</si>
  <si>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</si>
  <si>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</si>
  <si>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</si>
  <si>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</si>
  <si>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</si>
  <si>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</si>
  <si>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</si>
  <si>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</si>
  <si>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</si>
  <si>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</si>
  <si>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</si>
  <si>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</si>
  <si>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</si>
  <si>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</si>
  <si>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</si>
  <si>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</si>
  <si>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</si>
  <si>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</si>
  <si>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</si>
  <si>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</si>
  <si>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</si>
  <si>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</si>
  <si>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</si>
  <si>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</si>
  <si>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</si>
  <si>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</si>
  <si>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</si>
  <si>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</si>
  <si>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</si>
  <si>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</si>
  <si>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</si>
  <si>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</si>
  <si>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</si>
  <si>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</si>
  <si>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</si>
  <si>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</si>
  <si>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</si>
  <si>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</si>
  <si>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</si>
  <si>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</si>
  <si>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</si>
  <si>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</si>
  <si>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</si>
  <si>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</si>
  <si>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</si>
  <si>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</si>
  <si>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</si>
  <si>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</si>
  <si>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</si>
  <si>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</si>
  <si>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</si>
  <si>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</si>
  <si>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</si>
  <si>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</si>
  <si>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</si>
  <si>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</si>
  <si>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</si>
  <si>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</si>
  <si>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</si>
  <si>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</si>
  <si>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</si>
  <si>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</si>
  <si>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</si>
  <si>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</si>
  <si>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</si>
  <si>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</si>
  <si>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</si>
  <si>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</si>
  <si>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</si>
  <si>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</si>
  <si>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</si>
  <si>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</si>
  <si>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</si>
  <si>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</si>
  <si>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</si>
  <si>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</si>
  <si>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</si>
  <si>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</si>
  <si>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</si>
  <si>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</si>
  <si>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</si>
  <si>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</si>
  <si>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</si>
  <si>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</si>
  <si>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</si>
  <si>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</si>
  <si>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</si>
  <si>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</si>
  <si>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</si>
  <si>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</si>
  <si>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</si>
  <si>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</si>
  <si>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</si>
  <si>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</si>
  <si>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</si>
  <si>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</si>
  <si>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</si>
  <si>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</si>
  <si>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</si>
  <si>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</si>
  <si>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</si>
  <si>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</si>
  <si>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</si>
  <si>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</si>
  <si>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</si>
  <si>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</si>
  <si>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</si>
  <si>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</si>
  <si>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</si>
  <si>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</si>
  <si>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</si>
  <si>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</si>
  <si>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</si>
  <si>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</si>
  <si>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</si>
  <si>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</si>
  <si>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</si>
  <si>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</si>
  <si>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</si>
  <si>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</si>
  <si>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</si>
  <si>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</si>
  <si>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</si>
  <si>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</si>
  <si>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</si>
  <si>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</si>
  <si>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</si>
  <si>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</si>
  <si>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</si>
  <si>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</si>
  <si>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</si>
  <si>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</si>
  <si>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</si>
  <si>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</si>
  <si>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</si>
  <si>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</si>
  <si>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</si>
  <si>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</si>
  <si>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</si>
  <si>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</si>
  <si>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</si>
  <si>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</si>
  <si>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</si>
  <si>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</si>
  <si>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</si>
  <si>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</si>
  <si>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</si>
  <si>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</si>
  <si>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</si>
  <si>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</si>
  <si>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</si>
  <si>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</si>
  <si>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</si>
  <si>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</si>
  <si>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</si>
  <si>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</si>
  <si>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</si>
  <si>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</si>
  <si>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</si>
  <si>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</si>
  <si>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</si>
  <si>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</si>
  <si>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</si>
  <si>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</si>
  <si>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</si>
  <si>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</si>
  <si>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</si>
  <si>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</si>
  <si>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</si>
  <si>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</si>
  <si>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</si>
  <si>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</si>
  <si>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</si>
  <si>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</si>
  <si>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</si>
  <si>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</si>
  <si>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</si>
  <si>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</si>
  <si>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</si>
  <si>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</si>
  <si>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</si>
  <si>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</si>
  <si>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</si>
  <si>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</si>
  <si>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</si>
  <si>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</si>
  <si>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</si>
  <si>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</si>
  <si>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</si>
  <si>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</si>
  <si>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</si>
  <si>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</si>
  <si>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</si>
  <si>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</si>
  <si>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</si>
  <si>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</si>
  <si>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</si>
  <si>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</si>
  <si>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</si>
  <si>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</si>
  <si>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</si>
  <si>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</si>
  <si>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</si>
  <si>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</si>
  <si>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</si>
  <si>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</si>
  <si>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</si>
  <si>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</si>
  <si>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</si>
  <si>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</si>
  <si>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</si>
  <si>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</si>
  <si>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</si>
  <si>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</si>
  <si>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</si>
  <si>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</si>
  <si>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</si>
  <si>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</si>
  <si>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</si>
  <si>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</si>
  <si>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</si>
  <si>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</si>
  <si>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</si>
  <si>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</si>
  <si>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</si>
  <si>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</si>
  <si>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</si>
  <si>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</si>
  <si>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</si>
  <si>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</si>
  <si>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</si>
  <si>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</si>
  <si>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</si>
  <si>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</si>
  <si>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</si>
  <si>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</si>
  <si>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</si>
  <si>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</si>
  <si>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</si>
  <si>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</si>
  <si>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</si>
  <si>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</si>
  <si>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</si>
  <si>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</si>
  <si>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</si>
  <si>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</si>
  <si>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</si>
  <si>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</si>
  <si>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</si>
  <si>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</si>
  <si>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</si>
  <si>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</si>
  <si>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</si>
  <si>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</si>
  <si>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</si>
  <si>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</si>
  <si>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</si>
  <si>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</si>
  <si>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</si>
  <si>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</si>
  <si>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</si>
  <si>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</si>
  <si>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</si>
  <si>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</si>
  <si>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</si>
  <si>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</si>
  <si>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</si>
  <si>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</si>
  <si>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</si>
  <si>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</si>
  <si>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</si>
  <si>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</si>
  <si>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</si>
  <si>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</si>
  <si>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</si>
  <si>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</si>
  <si>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</si>
  <si>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</si>
  <si>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</si>
  <si>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</si>
  <si>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</si>
  <si>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</si>
  <si>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</si>
  <si>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</si>
  <si>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</si>
  <si>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</si>
  <si>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</si>
  <si>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</si>
  <si>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</si>
  <si>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</si>
  <si>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</si>
  <si>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</si>
  <si>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</si>
  <si>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</si>
  <si>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</si>
  <si>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</si>
  <si>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</si>
  <si>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</si>
  <si>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</si>
  <si>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</si>
  <si>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</si>
  <si>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</si>
  <si>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</si>
  <si>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</si>
  <si>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</si>
  <si>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</si>
  <si>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</si>
  <si>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</si>
  <si>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</si>
  <si>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</si>
  <si>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</si>
  <si>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</si>
  <si>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</si>
  <si>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</si>
  <si>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</si>
  <si>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</si>
  <si>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</si>
  <si>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</si>
  <si>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</si>
  <si>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</si>
  <si>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</si>
  <si>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</si>
  <si>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</si>
  <si>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</si>
  <si>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</si>
  <si>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</si>
  <si>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</si>
  <si>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</si>
  <si>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</si>
  <si>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</si>
  <si>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</si>
  <si>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</si>
  <si>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</si>
  <si>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</si>
  <si>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</si>
  <si>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</si>
  <si>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</si>
  <si>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</si>
  <si>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</si>
  <si>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</si>
  <si>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</si>
  <si>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</si>
  <si>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</si>
  <si>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</si>
  <si>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</si>
  <si>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</si>
  <si>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</si>
  <si>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</si>
  <si>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</si>
  <si>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</si>
  <si>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</si>
  <si>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</si>
  <si>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</si>
  <si>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</si>
  <si>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</si>
  <si>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</si>
  <si>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</si>
  <si>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</si>
  <si>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</si>
  <si>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</si>
  <si>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</si>
  <si>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</si>
  <si>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</si>
  <si>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</si>
  <si>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</si>
  <si>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</si>
  <si>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</si>
  <si>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</si>
  <si>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</si>
  <si>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</si>
  <si>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</si>
  <si>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</si>
  <si>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</si>
  <si>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</si>
  <si>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</si>
  <si>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</si>
  <si>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</si>
  <si>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</si>
  <si>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</si>
  <si>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</si>
  <si>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</si>
  <si>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</si>
  <si>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</si>
  <si>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</si>
  <si>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</si>
  <si>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</si>
  <si>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</si>
  <si>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</si>
  <si>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</si>
  <si>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</si>
  <si>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</si>
  <si>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</si>
  <si>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</si>
  <si>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</si>
  <si>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</si>
  <si>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</si>
  <si>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</si>
  <si>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</si>
  <si>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</si>
  <si>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</si>
  <si>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</si>
  <si>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</si>
  <si>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</si>
  <si>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</si>
  <si>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</si>
  <si>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</si>
  <si>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</si>
  <si>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</si>
  <si>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</si>
  <si>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</si>
  <si>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</si>
  <si>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</si>
  <si>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</si>
  <si>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</si>
  <si>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</si>
  <si>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</si>
  <si>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</si>
  <si>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</si>
  <si>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</si>
  <si>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</si>
  <si>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</si>
  <si>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</si>
  <si>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</si>
  <si>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</si>
  <si>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</si>
  <si>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</si>
  <si>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</si>
  <si>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</si>
  <si>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</si>
  <si>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</si>
  <si>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</si>
  <si>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</si>
  <si>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</si>
  <si>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</si>
  <si>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</si>
  <si>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</si>
  <si>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</si>
  <si>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</si>
  <si>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</si>
  <si>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</si>
  <si>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</si>
  <si>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</si>
  <si>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</si>
  <si>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</si>
  <si>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</si>
  <si>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</si>
  <si>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</si>
  <si>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</si>
  <si>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</si>
  <si>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</si>
  <si>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</si>
  <si>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</si>
  <si>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</si>
  <si>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</si>
  <si>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</si>
  <si>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</si>
  <si>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</si>
  <si>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</si>
  <si>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</si>
  <si>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</si>
  <si>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</si>
  <si>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</si>
  <si>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</si>
  <si>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</si>
  <si>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</si>
  <si>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</si>
  <si>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</si>
  <si>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</si>
  <si>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</si>
  <si>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</si>
  <si>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</si>
  <si>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</si>
  <si>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</si>
  <si>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</si>
  <si>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</si>
  <si>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</si>
  <si>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</si>
  <si>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</si>
  <si>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</si>
  <si>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</si>
  <si>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</si>
  <si>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</si>
  <si>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</si>
  <si>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</si>
  <si>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</si>
  <si>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</si>
  <si>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</si>
  <si>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</si>
  <si>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</si>
  <si>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</si>
  <si>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</si>
  <si>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</si>
  <si>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</si>
  <si>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</si>
  <si>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</si>
  <si>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</si>
  <si>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</si>
  <si>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</si>
  <si>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</si>
  <si>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</si>
  <si>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</si>
  <si>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</si>
  <si>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</si>
  <si>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</si>
  <si>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</si>
  <si>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</si>
  <si>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</si>
  <si>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</si>
  <si>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</si>
  <si>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</si>
  <si>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</si>
  <si>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</si>
  <si>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</si>
  <si>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</si>
  <si>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</si>
  <si>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</si>
  <si>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</si>
  <si>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</si>
  <si>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</si>
  <si>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</si>
  <si>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</si>
  <si>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</si>
  <si>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</si>
  <si>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</si>
  <si>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</si>
  <si>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</si>
  <si>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</si>
  <si>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I.1ba Zöldterület-gazdálkodással kapcsolatos feladatok ellátásának támogatása</t>
  </si>
  <si>
    <t>4.261.530</t>
  </si>
  <si>
    <t>I.1 bb Közvilágítás fenntartásának támogatása</t>
  </si>
  <si>
    <t>5.088.000</t>
  </si>
  <si>
    <t>I.1.bc Köztemető fenntartással kapcsolatos feladatok támogatása</t>
  </si>
  <si>
    <t>992.013</t>
  </si>
  <si>
    <t>I.1bd Közutak fenntartásának támogatása</t>
  </si>
  <si>
    <t>3.532.120</t>
  </si>
  <si>
    <t>I.1.c Egyéb önkormányzati feladatok támogatása</t>
  </si>
  <si>
    <t>6.000.000</t>
  </si>
  <si>
    <t>I.1.d Lakott külterülettel kapcsolatos feladatok támogatása</t>
  </si>
  <si>
    <t>I.1.e Üdülőhelyi feladatok támogatása</t>
  </si>
  <si>
    <t>V.I.1. I.1 jogcímekhez kapcsolódó kiegészítés</t>
  </si>
  <si>
    <t>I. A helyi önkormányzatok működésének általános támogatása összesen :</t>
  </si>
  <si>
    <t>III.2.Települési önkormányzatok szociális feladatainak egyéb támogatás</t>
  </si>
  <si>
    <t>III.5.a Gyermekétkeztetés a finanszírozás szempontjából elismert dolgozók bértámogatása</t>
  </si>
  <si>
    <t>III.5.b Gyermekétkeztetés üzemeltetési támogatása</t>
  </si>
  <si>
    <t>III.6. A rászoruló gyermekek szünidei étkeztetésének támogatása</t>
  </si>
  <si>
    <t>III. A települési önk.szociális,gyermekjóléti és gyermekétkeztetési feladatainak támogatása</t>
  </si>
  <si>
    <t xml:space="preserve">IV.1.d Települési önkormányzatok nyilvános könyvtári és közművelődési feledatainak támogatása </t>
  </si>
  <si>
    <t>I.6 Polgármesteri illetmény támogatása</t>
  </si>
  <si>
    <t>2017-2018</t>
  </si>
  <si>
    <t>Energetikai pályázat</t>
  </si>
  <si>
    <t>TISZAÖRSI KONYHA</t>
  </si>
  <si>
    <t>Tiszaörsi Konyha</t>
  </si>
  <si>
    <t>Konyhai gépek beszerzése</t>
  </si>
  <si>
    <t>2018</t>
  </si>
  <si>
    <t>Sajtüzem építése</t>
  </si>
  <si>
    <t>ÁHT-n belüli megelőlegezések visszafizetése</t>
  </si>
  <si>
    <t>Tiszaörs Községi Önkormányzat saját bevételeinek részletezése az adósságot keletkeztető ügyletből származó tárgyévi fizetési kötelezettség megállapításához</t>
  </si>
  <si>
    <t>……………Tiszaörs Községi Önkormányzat…………………</t>
  </si>
  <si>
    <t>…………………70100059-11068628………………</t>
  </si>
  <si>
    <t>Vagyoni tipusú adók</t>
  </si>
  <si>
    <t>Tiszaörs Községi Önkormányzat adósságot keletkeztető ügyletekből és kezességvállalásokból fennálló kötelezettségei</t>
  </si>
  <si>
    <t>Szakrális Skanzen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</si>
</sst>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22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152</v>
      </c>
    </row>
    <row r="4" spans="1:2" ht="12.75">
      <c r="A4" s="142"/>
      <c r="B4" s="142"/>
    </row>
    <row r="5" spans="1:2" s="154" customFormat="1" ht="15.75">
      <c r="A5" s="90" t="s">
        <v>575</v>
      </c>
      <c r="B5" s="153"/>
    </row>
    <row r="6" spans="1:2" ht="12.75">
      <c r="A6" s="142"/>
      <c r="B6" s="142"/>
    </row>
    <row r="7" spans="1:2" ht="12.75">
      <c r="A7" s="142" t="s">
        <v>550</v>
      </c>
      <c r="B7" s="142" t="s">
        <v>491</v>
      </c>
    </row>
    <row r="8" spans="1:2" ht="12.75">
      <c r="A8" s="142" t="s">
        <v>551</v>
      </c>
      <c r="B8" s="142" t="s">
        <v>492</v>
      </c>
    </row>
    <row r="9" spans="1:2" ht="12.75">
      <c r="A9" s="142" t="s">
        <v>552</v>
      </c>
      <c r="B9" s="142" t="s">
        <v>493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2018. évi előirányzat KIADÁSOK</v>
      </c>
      <c r="B12" s="153"/>
    </row>
    <row r="13" spans="1:2" ht="12.75">
      <c r="A13" s="142"/>
      <c r="B13" s="142"/>
    </row>
    <row r="14" spans="1:2" ht="12.75">
      <c r="A14" s="142" t="s">
        <v>553</v>
      </c>
      <c r="B14" s="142" t="s">
        <v>494</v>
      </c>
    </row>
    <row r="15" spans="1:2" ht="12.75">
      <c r="A15" s="142" t="s">
        <v>554</v>
      </c>
      <c r="B15" s="142" t="s">
        <v>495</v>
      </c>
    </row>
    <row r="16" spans="1:2" ht="12.75">
      <c r="A16" s="142" t="s">
        <v>555</v>
      </c>
      <c r="B16" s="142" t="s">
        <v>496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I7" sqref="I7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11" t="s">
        <v>615</v>
      </c>
      <c r="B1" s="611"/>
      <c r="C1" s="611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2018. évi előirányzat</v>
      </c>
    </row>
    <row r="4" spans="1:3" ht="15.75" thickBot="1">
      <c r="A4" s="185"/>
      <c r="B4" s="543" t="s">
        <v>497</v>
      </c>
      <c r="C4" s="544" t="s">
        <v>498</v>
      </c>
    </row>
    <row r="5" spans="1:3" ht="15">
      <c r="A5" s="186" t="s">
        <v>19</v>
      </c>
      <c r="B5" s="373" t="s">
        <v>507</v>
      </c>
      <c r="C5" s="370">
        <v>11967000</v>
      </c>
    </row>
    <row r="6" spans="1:3" ht="24.75">
      <c r="A6" s="187" t="s">
        <v>20</v>
      </c>
      <c r="B6" s="409" t="s">
        <v>251</v>
      </c>
      <c r="C6" s="371"/>
    </row>
    <row r="7" spans="1:3" ht="15">
      <c r="A7" s="187" t="s">
        <v>21</v>
      </c>
      <c r="B7" s="410" t="s">
        <v>508</v>
      </c>
      <c r="C7" s="371"/>
    </row>
    <row r="8" spans="1:3" ht="24.75">
      <c r="A8" s="187" t="s">
        <v>22</v>
      </c>
      <c r="B8" s="410" t="s">
        <v>253</v>
      </c>
      <c r="C8" s="371"/>
    </row>
    <row r="9" spans="1:3" ht="15">
      <c r="A9" s="188" t="s">
        <v>23</v>
      </c>
      <c r="B9" s="410" t="s">
        <v>252</v>
      </c>
      <c r="C9" s="372"/>
    </row>
    <row r="10" spans="1:3" ht="15.75" thickBot="1">
      <c r="A10" s="187" t="s">
        <v>24</v>
      </c>
      <c r="B10" s="411" t="s">
        <v>509</v>
      </c>
      <c r="C10" s="371"/>
    </row>
    <row r="11" spans="1:3" ht="15.75" thickBot="1">
      <c r="A11" s="620" t="s">
        <v>200</v>
      </c>
      <c r="B11" s="621"/>
      <c r="C11" s="189">
        <f>SUM(C5:C10)</f>
        <v>11967000</v>
      </c>
    </row>
    <row r="12" spans="1:3" ht="23.25" customHeight="1">
      <c r="A12" s="622" t="s">
        <v>229</v>
      </c>
      <c r="B12" s="622"/>
      <c r="C12" s="62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1/2018. 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F17" sqref="F17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11" t="str">
        <f>+CONCATENATE("Tiszaörs Községi Önkormányzat ",CONCATENATE(LEFT(ÖSSZEFÜGGÉSEK!A5,4),". évi adósságot keletkeztető fejlesztési céljai"))</f>
        <v>Tiszaörs Községi Önkormányzat 2018. évi adósságot keletkeztető fejlesztési céljai</v>
      </c>
      <c r="B1" s="611"/>
      <c r="C1" s="611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201</v>
      </c>
      <c r="C3" s="184" t="s">
        <v>227</v>
      </c>
    </row>
    <row r="4" spans="1:3" ht="15.75" thickBot="1">
      <c r="A4" s="185"/>
      <c r="B4" s="543" t="s">
        <v>497</v>
      </c>
      <c r="C4" s="544" t="s">
        <v>498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4" customFormat="1" ht="17.25" customHeight="1" thickBot="1">
      <c r="A8" s="495" t="s">
        <v>22</v>
      </c>
      <c r="B8" s="137" t="s">
        <v>202</v>
      </c>
      <c r="C8" s="18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1/2018.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23" t="s">
        <v>0</v>
      </c>
      <c r="B1" s="623"/>
      <c r="C1" s="623"/>
      <c r="D1" s="623"/>
      <c r="E1" s="623"/>
      <c r="F1" s="623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2017. XII. 31-ig</v>
      </c>
      <c r="E3" s="200" t="str">
        <f>+'1.1.sz.mell.'!C3</f>
        <v>2018. évi előirányzat</v>
      </c>
      <c r="F3" s="54" t="str">
        <f>+CONCATENATE(LEFT(ÖSSZEFÜGGÉSEK!A5,4),". utáni szükséglet")</f>
        <v>2018. utáni szükséglet</v>
      </c>
    </row>
    <row r="4" spans="1:6" s="57" customFormat="1" ht="12" customHeight="1" thickBot="1">
      <c r="A4" s="55" t="s">
        <v>497</v>
      </c>
      <c r="B4" s="56" t="s">
        <v>498</v>
      </c>
      <c r="C4" s="56" t="s">
        <v>499</v>
      </c>
      <c r="D4" s="56" t="s">
        <v>501</v>
      </c>
      <c r="E4" s="56" t="s">
        <v>500</v>
      </c>
      <c r="F4" s="547" t="s">
        <v>568</v>
      </c>
    </row>
    <row r="5" spans="1:6" ht="15.75" customHeight="1">
      <c r="A5" s="496" t="s">
        <v>620</v>
      </c>
      <c r="B5" s="25">
        <v>35488752</v>
      </c>
      <c r="C5" s="498" t="s">
        <v>607</v>
      </c>
      <c r="D5" s="25">
        <v>1761455</v>
      </c>
      <c r="E5" s="25">
        <v>33727297</v>
      </c>
      <c r="F5" s="58">
        <f aca="true" t="shared" si="0" ref="F5:F22">B5-D5-E5</f>
        <v>0</v>
      </c>
    </row>
    <row r="6" spans="1:6" ht="15.75" customHeight="1">
      <c r="A6" s="496" t="s">
        <v>611</v>
      </c>
      <c r="B6" s="25">
        <v>400000</v>
      </c>
      <c r="C6" s="498" t="s">
        <v>612</v>
      </c>
      <c r="D6" s="25"/>
      <c r="E6" s="25">
        <v>400000</v>
      </c>
      <c r="F6" s="58">
        <f t="shared" si="0"/>
        <v>0</v>
      </c>
    </row>
    <row r="7" spans="1:6" ht="15.75" customHeight="1">
      <c r="A7" s="496" t="s">
        <v>613</v>
      </c>
      <c r="B7" s="25">
        <v>120387900</v>
      </c>
      <c r="C7" s="498" t="s">
        <v>607</v>
      </c>
      <c r="D7" s="25">
        <v>51131750</v>
      </c>
      <c r="E7" s="25">
        <v>69256150</v>
      </c>
      <c r="F7" s="58">
        <f t="shared" si="0"/>
        <v>0</v>
      </c>
    </row>
    <row r="8" spans="1:6" ht="15.75" customHeight="1">
      <c r="A8" s="497"/>
      <c r="B8" s="25"/>
      <c r="C8" s="498"/>
      <c r="D8" s="25"/>
      <c r="E8" s="25"/>
      <c r="F8" s="58">
        <f t="shared" si="0"/>
        <v>0</v>
      </c>
    </row>
    <row r="9" spans="1:6" ht="15.75" customHeight="1">
      <c r="A9" s="496"/>
      <c r="B9" s="25"/>
      <c r="C9" s="498"/>
      <c r="D9" s="25"/>
      <c r="E9" s="25"/>
      <c r="F9" s="58">
        <f t="shared" si="0"/>
        <v>0</v>
      </c>
    </row>
    <row r="10" spans="1:6" ht="15.75" customHeight="1">
      <c r="A10" s="497"/>
      <c r="B10" s="25"/>
      <c r="C10" s="498"/>
      <c r="D10" s="25"/>
      <c r="E10" s="25"/>
      <c r="F10" s="58">
        <f t="shared" si="0"/>
        <v>0</v>
      </c>
    </row>
    <row r="11" spans="1:6" ht="15.75" customHeight="1">
      <c r="A11" s="496"/>
      <c r="B11" s="25"/>
      <c r="C11" s="498"/>
      <c r="D11" s="25"/>
      <c r="E11" s="25"/>
      <c r="F11" s="58">
        <f t="shared" si="0"/>
        <v>0</v>
      </c>
    </row>
    <row r="12" spans="1:6" ht="15.75" customHeight="1">
      <c r="A12" s="496"/>
      <c r="B12" s="25"/>
      <c r="C12" s="498"/>
      <c r="D12" s="25"/>
      <c r="E12" s="25"/>
      <c r="F12" s="58">
        <f t="shared" si="0"/>
        <v>0</v>
      </c>
    </row>
    <row r="13" spans="1:6" ht="15.75" customHeight="1">
      <c r="A13" s="496"/>
      <c r="B13" s="25"/>
      <c r="C13" s="498"/>
      <c r="D13" s="25"/>
      <c r="E13" s="25"/>
      <c r="F13" s="58">
        <f t="shared" si="0"/>
        <v>0</v>
      </c>
    </row>
    <row r="14" spans="1:6" ht="15.75" customHeight="1">
      <c r="A14" s="496"/>
      <c r="B14" s="25"/>
      <c r="C14" s="498"/>
      <c r="D14" s="25"/>
      <c r="E14" s="25"/>
      <c r="F14" s="58">
        <f t="shared" si="0"/>
        <v>0</v>
      </c>
    </row>
    <row r="15" spans="1:6" ht="15.75" customHeight="1">
      <c r="A15" s="496"/>
      <c r="B15" s="25"/>
      <c r="C15" s="498"/>
      <c r="D15" s="25"/>
      <c r="E15" s="25"/>
      <c r="F15" s="58">
        <f t="shared" si="0"/>
        <v>0</v>
      </c>
    </row>
    <row r="16" spans="1:6" ht="15.75" customHeight="1">
      <c r="A16" s="496"/>
      <c r="B16" s="25"/>
      <c r="C16" s="498"/>
      <c r="D16" s="25"/>
      <c r="E16" s="25"/>
      <c r="F16" s="58">
        <f t="shared" si="0"/>
        <v>0</v>
      </c>
    </row>
    <row r="17" spans="1:6" ht="15.75" customHeight="1">
      <c r="A17" s="496"/>
      <c r="B17" s="25"/>
      <c r="C17" s="498"/>
      <c r="D17" s="25"/>
      <c r="E17" s="25"/>
      <c r="F17" s="58">
        <f t="shared" si="0"/>
        <v>0</v>
      </c>
    </row>
    <row r="18" spans="1:6" ht="15.75" customHeight="1">
      <c r="A18" s="496"/>
      <c r="B18" s="25"/>
      <c r="C18" s="498"/>
      <c r="D18" s="25"/>
      <c r="E18" s="25"/>
      <c r="F18" s="58">
        <f t="shared" si="0"/>
        <v>0</v>
      </c>
    </row>
    <row r="19" spans="1:6" ht="15.75" customHeight="1">
      <c r="A19" s="496"/>
      <c r="B19" s="25"/>
      <c r="C19" s="498"/>
      <c r="D19" s="25"/>
      <c r="E19" s="25"/>
      <c r="F19" s="58">
        <f t="shared" si="0"/>
        <v>0</v>
      </c>
    </row>
    <row r="20" spans="1:6" ht="15.75" customHeight="1">
      <c r="A20" s="496"/>
      <c r="B20" s="25"/>
      <c r="C20" s="498"/>
      <c r="D20" s="25"/>
      <c r="E20" s="25"/>
      <c r="F20" s="58">
        <f t="shared" si="0"/>
        <v>0</v>
      </c>
    </row>
    <row r="21" spans="1:6" ht="15.75" customHeight="1">
      <c r="A21" s="496"/>
      <c r="B21" s="25"/>
      <c r="C21" s="498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499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156276652</v>
      </c>
      <c r="C23" s="125"/>
      <c r="D23" s="61">
        <f>SUM(D5:D22)</f>
        <v>52893205</v>
      </c>
      <c r="E23" s="61">
        <f>SUM(E5:E22)</f>
        <v>103383447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1/2018. 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B34" sqref="B34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23" t="s">
        <v>1</v>
      </c>
      <c r="B1" s="623"/>
      <c r="C1" s="623"/>
      <c r="D1" s="623"/>
      <c r="E1" s="623"/>
      <c r="F1" s="623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2017. XII. 31-ig</v>
      </c>
      <c r="E3" s="200" t="str">
        <f>+'6.sz.mell.'!E3</f>
        <v>2018. évi előirányzat</v>
      </c>
      <c r="F3" s="545" t="str">
        <f>+CONCATENATE(LEFT(ÖSSZEFÜGGÉSEK!A5,4),". utáni szükséglet ",CHAR(10),"")</f>
        <v>2018. utáni szükséglet 
</v>
      </c>
    </row>
    <row r="4" spans="1:6" s="57" customFormat="1" ht="15" customHeight="1" thickBot="1">
      <c r="A4" s="55" t="s">
        <v>497</v>
      </c>
      <c r="B4" s="56" t="s">
        <v>498</v>
      </c>
      <c r="C4" s="56" t="s">
        <v>499</v>
      </c>
      <c r="D4" s="56" t="s">
        <v>501</v>
      </c>
      <c r="E4" s="56" t="s">
        <v>500</v>
      </c>
      <c r="F4" s="548" t="s">
        <v>568</v>
      </c>
    </row>
    <row r="5" spans="1:6" ht="15.75" customHeight="1">
      <c r="A5" s="64" t="s">
        <v>608</v>
      </c>
      <c r="B5" s="65">
        <v>83604560</v>
      </c>
      <c r="C5" s="500" t="s">
        <v>607</v>
      </c>
      <c r="D5" s="65">
        <v>3643600</v>
      </c>
      <c r="E5" s="65">
        <v>79960960</v>
      </c>
      <c r="F5" s="66">
        <f aca="true" t="shared" si="0" ref="F5:F23">B5-D5-E5</f>
        <v>0</v>
      </c>
    </row>
    <row r="6" spans="1:6" ht="15.75" customHeight="1">
      <c r="A6" s="64"/>
      <c r="B6" s="65"/>
      <c r="C6" s="500"/>
      <c r="D6" s="65"/>
      <c r="E6" s="65"/>
      <c r="F6" s="66">
        <f t="shared" si="0"/>
        <v>0</v>
      </c>
    </row>
    <row r="7" spans="1:6" ht="15.75" customHeight="1">
      <c r="A7" s="64"/>
      <c r="B7" s="65"/>
      <c r="C7" s="500"/>
      <c r="D7" s="65"/>
      <c r="E7" s="65"/>
      <c r="F7" s="66">
        <f t="shared" si="0"/>
        <v>0</v>
      </c>
    </row>
    <row r="8" spans="1:6" ht="15.75" customHeight="1">
      <c r="A8" s="64"/>
      <c r="B8" s="65"/>
      <c r="C8" s="500"/>
      <c r="D8" s="65"/>
      <c r="E8" s="65"/>
      <c r="F8" s="66">
        <f t="shared" si="0"/>
        <v>0</v>
      </c>
    </row>
    <row r="9" spans="1:6" ht="15.75" customHeight="1">
      <c r="A9" s="64"/>
      <c r="B9" s="65"/>
      <c r="C9" s="500"/>
      <c r="D9" s="65"/>
      <c r="E9" s="65"/>
      <c r="F9" s="66">
        <f t="shared" si="0"/>
        <v>0</v>
      </c>
    </row>
    <row r="10" spans="1:6" ht="15.75" customHeight="1">
      <c r="A10" s="64"/>
      <c r="B10" s="65"/>
      <c r="C10" s="500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0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0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0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0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0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0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0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0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0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0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0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0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1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83604560</v>
      </c>
      <c r="C24" s="126"/>
      <c r="D24" s="202">
        <f>SUM(D5:D23)</f>
        <v>3643600</v>
      </c>
      <c r="E24" s="202">
        <f>SUM(E5:E23)</f>
        <v>79960960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1/2018. (II.19.)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K43" sqref="K43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599" t="s">
        <v>139</v>
      </c>
      <c r="B2" s="645"/>
      <c r="C2" s="645"/>
      <c r="D2" s="645"/>
      <c r="E2" s="645"/>
    </row>
    <row r="3" spans="1:5" ht="14.25" thickBot="1">
      <c r="A3" s="223"/>
      <c r="B3" s="223"/>
      <c r="C3" s="223"/>
      <c r="D3" s="646" t="str">
        <f>'7.sz.mell.'!F2</f>
        <v>Forintban!</v>
      </c>
      <c r="E3" s="646"/>
    </row>
    <row r="4" spans="1:5" ht="15" customHeight="1" thickBot="1">
      <c r="A4" s="224" t="s">
        <v>132</v>
      </c>
      <c r="B4" s="225" t="str">
        <f>CONCATENATE((LEFT(ÖSSZEFÜGGÉSEK!A5,4)),".")</f>
        <v>2018.</v>
      </c>
      <c r="C4" s="225" t="str">
        <f>CONCATENATE((LEFT(ÖSSZEFÜGGÉSEK!A5,4))+1,".")</f>
        <v>2019.</v>
      </c>
      <c r="D4" s="225" t="str">
        <f>CONCATENATE((LEFT(ÖSSZEFÜGGÉSEK!A5,4))+1,". után")</f>
        <v>2019. után</v>
      </c>
      <c r="E4" s="226" t="s">
        <v>52</v>
      </c>
    </row>
    <row r="5" spans="1:5" ht="12.75">
      <c r="A5" s="227" t="s">
        <v>133</v>
      </c>
      <c r="B5" s="91"/>
      <c r="C5" s="91"/>
      <c r="D5" s="91"/>
      <c r="E5" s="228">
        <f aca="true" t="shared" si="0" ref="E5:E11">SUM(B5:D5)</f>
        <v>0</v>
      </c>
    </row>
    <row r="6" spans="1:5" ht="12.75">
      <c r="A6" s="229" t="s">
        <v>146</v>
      </c>
      <c r="B6" s="92"/>
      <c r="C6" s="92"/>
      <c r="D6" s="92"/>
      <c r="E6" s="230">
        <f t="shared" si="0"/>
        <v>0</v>
      </c>
    </row>
    <row r="7" spans="1:5" ht="12.75">
      <c r="A7" s="231" t="s">
        <v>134</v>
      </c>
      <c r="B7" s="93"/>
      <c r="C7" s="93"/>
      <c r="D7" s="93"/>
      <c r="E7" s="232">
        <f t="shared" si="0"/>
        <v>0</v>
      </c>
    </row>
    <row r="8" spans="1:5" ht="12.75">
      <c r="A8" s="231" t="s">
        <v>148</v>
      </c>
      <c r="B8" s="93"/>
      <c r="C8" s="93"/>
      <c r="D8" s="93"/>
      <c r="E8" s="232">
        <f t="shared" si="0"/>
        <v>0</v>
      </c>
    </row>
    <row r="9" spans="1:5" ht="12.75">
      <c r="A9" s="231" t="s">
        <v>135</v>
      </c>
      <c r="B9" s="93"/>
      <c r="C9" s="93"/>
      <c r="D9" s="93"/>
      <c r="E9" s="232">
        <f t="shared" si="0"/>
        <v>0</v>
      </c>
    </row>
    <row r="10" spans="1:5" ht="12.75">
      <c r="A10" s="231" t="s">
        <v>136</v>
      </c>
      <c r="B10" s="93"/>
      <c r="C10" s="93"/>
      <c r="D10" s="93"/>
      <c r="E10" s="232">
        <f t="shared" si="0"/>
        <v>0</v>
      </c>
    </row>
    <row r="11" spans="1:5" ht="13.5" thickBot="1">
      <c r="A11" s="94"/>
      <c r="B11" s="95"/>
      <c r="C11" s="95"/>
      <c r="D11" s="95"/>
      <c r="E11" s="232">
        <f t="shared" si="0"/>
        <v>0</v>
      </c>
    </row>
    <row r="12" spans="1:5" ht="13.5" thickBot="1">
      <c r="A12" s="233" t="s">
        <v>138</v>
      </c>
      <c r="B12" s="234">
        <f>B5+SUM(B7:B11)</f>
        <v>0</v>
      </c>
      <c r="C12" s="234">
        <f>C5+SUM(C7:C11)</f>
        <v>0</v>
      </c>
      <c r="D12" s="234">
        <f>D5+SUM(D7:D11)</f>
        <v>0</v>
      </c>
      <c r="E12" s="235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4" t="s">
        <v>137</v>
      </c>
      <c r="B14" s="225" t="str">
        <f>+B4</f>
        <v>2018.</v>
      </c>
      <c r="C14" s="225" t="str">
        <f>+C4</f>
        <v>2019.</v>
      </c>
      <c r="D14" s="225" t="str">
        <f>+D4</f>
        <v>2019. után</v>
      </c>
      <c r="E14" s="226" t="s">
        <v>52</v>
      </c>
    </row>
    <row r="15" spans="1:5" ht="12.75">
      <c r="A15" s="227" t="s">
        <v>142</v>
      </c>
      <c r="B15" s="91"/>
      <c r="C15" s="91"/>
      <c r="D15" s="91"/>
      <c r="E15" s="228">
        <f aca="true" t="shared" si="1" ref="E15:E21">SUM(B15:D15)</f>
        <v>0</v>
      </c>
    </row>
    <row r="16" spans="1:5" ht="12.75">
      <c r="A16" s="236" t="s">
        <v>143</v>
      </c>
      <c r="B16" s="93"/>
      <c r="C16" s="93"/>
      <c r="D16" s="93"/>
      <c r="E16" s="232">
        <f t="shared" si="1"/>
        <v>0</v>
      </c>
    </row>
    <row r="17" spans="1:5" ht="12.75">
      <c r="A17" s="231" t="s">
        <v>144</v>
      </c>
      <c r="B17" s="93"/>
      <c r="C17" s="93"/>
      <c r="D17" s="93"/>
      <c r="E17" s="232">
        <f t="shared" si="1"/>
        <v>0</v>
      </c>
    </row>
    <row r="18" spans="1:5" ht="12.75">
      <c r="A18" s="231" t="s">
        <v>145</v>
      </c>
      <c r="B18" s="93"/>
      <c r="C18" s="93"/>
      <c r="D18" s="93"/>
      <c r="E18" s="232">
        <f t="shared" si="1"/>
        <v>0</v>
      </c>
    </row>
    <row r="19" spans="1:5" ht="12.75">
      <c r="A19" s="96"/>
      <c r="B19" s="93"/>
      <c r="C19" s="93"/>
      <c r="D19" s="93"/>
      <c r="E19" s="232">
        <f t="shared" si="1"/>
        <v>0</v>
      </c>
    </row>
    <row r="20" spans="1:5" ht="12.75">
      <c r="A20" s="96"/>
      <c r="B20" s="93"/>
      <c r="C20" s="93"/>
      <c r="D20" s="93"/>
      <c r="E20" s="232">
        <f t="shared" si="1"/>
        <v>0</v>
      </c>
    </row>
    <row r="21" spans="1:5" ht="13.5" thickBot="1">
      <c r="A21" s="94"/>
      <c r="B21" s="95"/>
      <c r="C21" s="95"/>
      <c r="D21" s="95"/>
      <c r="E21" s="232">
        <f t="shared" si="1"/>
        <v>0</v>
      </c>
    </row>
    <row r="22" spans="1:5" ht="13.5" thickBot="1">
      <c r="A22" s="233" t="s">
        <v>54</v>
      </c>
      <c r="B22" s="234">
        <f>SUM(B15:B21)</f>
        <v>0</v>
      </c>
      <c r="C22" s="234">
        <f>SUM(C15:C21)</f>
        <v>0</v>
      </c>
      <c r="D22" s="234">
        <f>SUM(D15:D21)</f>
        <v>0</v>
      </c>
      <c r="E22" s="235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599" t="s">
        <v>139</v>
      </c>
      <c r="B25" s="645"/>
      <c r="C25" s="645"/>
      <c r="D25" s="645"/>
      <c r="E25" s="645"/>
    </row>
    <row r="26" spans="1:5" ht="14.25" thickBot="1">
      <c r="A26" s="223"/>
      <c r="B26" s="223"/>
      <c r="C26" s="223"/>
      <c r="D26" s="646" t="str">
        <f>D3</f>
        <v>Forintban!</v>
      </c>
      <c r="E26" s="646"/>
    </row>
    <row r="27" spans="1:5" ht="13.5" thickBot="1">
      <c r="A27" s="224" t="s">
        <v>132</v>
      </c>
      <c r="B27" s="225" t="str">
        <f>+B14</f>
        <v>2018.</v>
      </c>
      <c r="C27" s="225" t="str">
        <f>+C14</f>
        <v>2019.</v>
      </c>
      <c r="D27" s="225" t="str">
        <f>+D14</f>
        <v>2019. után</v>
      </c>
      <c r="E27" s="226" t="s">
        <v>52</v>
      </c>
    </row>
    <row r="28" spans="1:5" ht="12.75">
      <c r="A28" s="227" t="s">
        <v>133</v>
      </c>
      <c r="B28" s="91"/>
      <c r="C28" s="91"/>
      <c r="D28" s="91"/>
      <c r="E28" s="228">
        <f aca="true" t="shared" si="2" ref="E28:E34">SUM(B28:D28)</f>
        <v>0</v>
      </c>
    </row>
    <row r="29" spans="1:5" ht="12.75">
      <c r="A29" s="229" t="s">
        <v>146</v>
      </c>
      <c r="B29" s="92"/>
      <c r="C29" s="92"/>
      <c r="D29" s="92"/>
      <c r="E29" s="230">
        <f t="shared" si="2"/>
        <v>0</v>
      </c>
    </row>
    <row r="30" spans="1:5" ht="12.75">
      <c r="A30" s="231" t="s">
        <v>134</v>
      </c>
      <c r="B30" s="93"/>
      <c r="C30" s="93"/>
      <c r="D30" s="93"/>
      <c r="E30" s="232">
        <f t="shared" si="2"/>
        <v>0</v>
      </c>
    </row>
    <row r="31" spans="1:5" ht="12.75">
      <c r="A31" s="231" t="s">
        <v>148</v>
      </c>
      <c r="B31" s="93"/>
      <c r="C31" s="93"/>
      <c r="D31" s="93"/>
      <c r="E31" s="232">
        <f t="shared" si="2"/>
        <v>0</v>
      </c>
    </row>
    <row r="32" spans="1:5" ht="12.75">
      <c r="A32" s="231" t="s">
        <v>135</v>
      </c>
      <c r="B32" s="93"/>
      <c r="C32" s="93"/>
      <c r="D32" s="93"/>
      <c r="E32" s="232">
        <f t="shared" si="2"/>
        <v>0</v>
      </c>
    </row>
    <row r="33" spans="1:5" ht="12.75">
      <c r="A33" s="231" t="s">
        <v>136</v>
      </c>
      <c r="B33" s="93"/>
      <c r="C33" s="93"/>
      <c r="D33" s="93"/>
      <c r="E33" s="232">
        <f t="shared" si="2"/>
        <v>0</v>
      </c>
    </row>
    <row r="34" spans="1:5" ht="13.5" thickBot="1">
      <c r="A34" s="94"/>
      <c r="B34" s="95"/>
      <c r="C34" s="95"/>
      <c r="D34" s="95"/>
      <c r="E34" s="232">
        <f t="shared" si="2"/>
        <v>0</v>
      </c>
    </row>
    <row r="35" spans="1:5" ht="13.5" thickBot="1">
      <c r="A35" s="233" t="s">
        <v>138</v>
      </c>
      <c r="B35" s="234">
        <f>B28+SUM(B30:B34)</f>
        <v>0</v>
      </c>
      <c r="C35" s="234">
        <f>C28+SUM(C30:C34)</f>
        <v>0</v>
      </c>
      <c r="D35" s="234">
        <f>D28+SUM(D30:D34)</f>
        <v>0</v>
      </c>
      <c r="E35" s="235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4" t="s">
        <v>137</v>
      </c>
      <c r="B37" s="225" t="str">
        <f>+B27</f>
        <v>2018.</v>
      </c>
      <c r="C37" s="225" t="str">
        <f>+C27</f>
        <v>2019.</v>
      </c>
      <c r="D37" s="225" t="str">
        <f>+D27</f>
        <v>2019. után</v>
      </c>
      <c r="E37" s="226" t="s">
        <v>52</v>
      </c>
    </row>
    <row r="38" spans="1:5" ht="12.75">
      <c r="A38" s="227" t="s">
        <v>142</v>
      </c>
      <c r="B38" s="91"/>
      <c r="C38" s="91"/>
      <c r="D38" s="91"/>
      <c r="E38" s="228">
        <f aca="true" t="shared" si="3" ref="E38:E44">SUM(B38:D38)</f>
        <v>0</v>
      </c>
    </row>
    <row r="39" spans="1:5" ht="12.75">
      <c r="A39" s="236" t="s">
        <v>143</v>
      </c>
      <c r="B39" s="93"/>
      <c r="C39" s="93"/>
      <c r="D39" s="93"/>
      <c r="E39" s="232">
        <f t="shared" si="3"/>
        <v>0</v>
      </c>
    </row>
    <row r="40" spans="1:5" ht="12.75">
      <c r="A40" s="231" t="s">
        <v>144</v>
      </c>
      <c r="B40" s="93"/>
      <c r="C40" s="93"/>
      <c r="D40" s="93"/>
      <c r="E40" s="232">
        <f t="shared" si="3"/>
        <v>0</v>
      </c>
    </row>
    <row r="41" spans="1:5" ht="12.75">
      <c r="A41" s="231" t="s">
        <v>145</v>
      </c>
      <c r="B41" s="93"/>
      <c r="C41" s="93"/>
      <c r="D41" s="93"/>
      <c r="E41" s="232">
        <f t="shared" si="3"/>
        <v>0</v>
      </c>
    </row>
    <row r="42" spans="1:5" ht="12.75">
      <c r="A42" s="96"/>
      <c r="B42" s="93"/>
      <c r="C42" s="93"/>
      <c r="D42" s="93"/>
      <c r="E42" s="232">
        <f t="shared" si="3"/>
        <v>0</v>
      </c>
    </row>
    <row r="43" spans="1:5" ht="12.75">
      <c r="A43" s="96"/>
      <c r="B43" s="93"/>
      <c r="C43" s="93"/>
      <c r="D43" s="93"/>
      <c r="E43" s="232">
        <f t="shared" si="3"/>
        <v>0</v>
      </c>
    </row>
    <row r="44" spans="1:5" ht="13.5" thickBot="1">
      <c r="A44" s="94"/>
      <c r="B44" s="95"/>
      <c r="C44" s="95"/>
      <c r="D44" s="95"/>
      <c r="E44" s="232">
        <f t="shared" si="3"/>
        <v>0</v>
      </c>
    </row>
    <row r="45" spans="1:5" ht="13.5" thickBot="1">
      <c r="A45" s="233" t="s">
        <v>54</v>
      </c>
      <c r="B45" s="234">
        <f>SUM(B38:B44)</f>
        <v>0</v>
      </c>
      <c r="C45" s="234">
        <f>SUM(C38:C44)</f>
        <v>0</v>
      </c>
      <c r="D45" s="234">
        <f>SUM(D38:D44)</f>
        <v>0</v>
      </c>
      <c r="E45" s="235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31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31"/>
      <c r="C47" s="631"/>
      <c r="D47" s="631"/>
      <c r="E47" s="631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36" t="s">
        <v>140</v>
      </c>
      <c r="B49" s="637"/>
      <c r="C49" s="638"/>
      <c r="D49" s="634" t="s">
        <v>571</v>
      </c>
      <c r="E49" s="635"/>
      <c r="H49" s="49"/>
    </row>
    <row r="50" spans="1:5" ht="12.75">
      <c r="A50" s="639"/>
      <c r="B50" s="640"/>
      <c r="C50" s="641"/>
      <c r="D50" s="627"/>
      <c r="E50" s="628"/>
    </row>
    <row r="51" spans="1:5" ht="13.5" thickBot="1">
      <c r="A51" s="642"/>
      <c r="B51" s="643"/>
      <c r="C51" s="644"/>
      <c r="D51" s="629"/>
      <c r="E51" s="630"/>
    </row>
    <row r="52" spans="1:5" ht="13.5" thickBot="1">
      <c r="A52" s="624" t="s">
        <v>54</v>
      </c>
      <c r="B52" s="625"/>
      <c r="C52" s="626"/>
      <c r="D52" s="632">
        <f>SUM(D50:E51)</f>
        <v>0</v>
      </c>
      <c r="E52" s="633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1/2018. (II.19)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 melléklet a 1/",LEFT(ÖSSZEFÜGGÉSEK!A5,4),". (II.19.) önkormányzati rendelethez")</f>
        <v>9.1. melléklet a 1/2018. (II.19.)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401</v>
      </c>
      <c r="C3" s="516" t="s">
        <v>55</v>
      </c>
    </row>
    <row r="4" spans="1:3" s="98" customFormat="1" ht="15.75" customHeight="1" thickBot="1">
      <c r="A4" s="241"/>
      <c r="B4" s="241"/>
      <c r="C4" s="242" t="str">
        <f>'7.sz.mell.'!F2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67866008</v>
      </c>
    </row>
    <row r="9" spans="1:3" s="99" customFormat="1" ht="12" customHeight="1">
      <c r="A9" s="461" t="s">
        <v>99</v>
      </c>
      <c r="B9" s="442" t="s">
        <v>256</v>
      </c>
      <c r="C9" s="316">
        <v>25121216</v>
      </c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>
        <v>30948468</v>
      </c>
    </row>
    <row r="12" spans="1:3" s="100" customFormat="1" ht="12" customHeight="1">
      <c r="A12" s="462" t="s">
        <v>102</v>
      </c>
      <c r="B12" s="443" t="s">
        <v>259</v>
      </c>
      <c r="C12" s="315">
        <v>1800000</v>
      </c>
    </row>
    <row r="13" spans="1:3" s="100" customFormat="1" ht="12" customHeight="1">
      <c r="A13" s="462" t="s">
        <v>149</v>
      </c>
      <c r="B13" s="443" t="s">
        <v>510</v>
      </c>
      <c r="C13" s="315">
        <v>9996324</v>
      </c>
    </row>
    <row r="14" spans="1:3" s="99" customFormat="1" ht="12" customHeight="1" thickBot="1">
      <c r="A14" s="463" t="s">
        <v>103</v>
      </c>
      <c r="B14" s="591" t="s">
        <v>583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122627000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>
        <v>122627000</v>
      </c>
    </row>
    <row r="21" spans="1:3" s="100" customFormat="1" ht="12" customHeight="1" thickBot="1">
      <c r="A21" s="463" t="s">
        <v>118</v>
      </c>
      <c r="B21" s="591" t="s">
        <v>584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188344407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>
        <v>188344407</v>
      </c>
    </row>
    <row r="28" spans="1:3" s="100" customFormat="1" ht="12" customHeight="1" thickBot="1">
      <c r="A28" s="463" t="s">
        <v>173</v>
      </c>
      <c r="B28" s="591" t="s">
        <v>576</v>
      </c>
      <c r="C28" s="592"/>
    </row>
    <row r="29" spans="1:3" s="100" customFormat="1" ht="12" customHeight="1" thickBot="1">
      <c r="A29" s="32" t="s">
        <v>174</v>
      </c>
      <c r="B29" s="21" t="s">
        <v>566</v>
      </c>
      <c r="C29" s="319">
        <v>11967000</v>
      </c>
    </row>
    <row r="30" spans="1:3" s="100" customFormat="1" ht="12" customHeight="1">
      <c r="A30" s="461" t="s">
        <v>271</v>
      </c>
      <c r="B30" s="442" t="s">
        <v>561</v>
      </c>
      <c r="C30" s="437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>
        <v>7984000</v>
      </c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>
        <v>2083000</v>
      </c>
    </row>
    <row r="35" spans="1:3" s="100" customFormat="1" ht="12" customHeight="1">
      <c r="A35" s="462" t="s">
        <v>559</v>
      </c>
      <c r="B35" s="443" t="s">
        <v>618</v>
      </c>
      <c r="C35" s="315">
        <v>1900000</v>
      </c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11810000</v>
      </c>
    </row>
    <row r="38" spans="1:3" s="100" customFormat="1" ht="12" customHeight="1">
      <c r="A38" s="461" t="s">
        <v>92</v>
      </c>
      <c r="B38" s="442" t="s">
        <v>280</v>
      </c>
      <c r="C38" s="316">
        <v>7000000</v>
      </c>
    </row>
    <row r="39" spans="1:3" s="100" customFormat="1" ht="12" customHeight="1">
      <c r="A39" s="462" t="s">
        <v>93</v>
      </c>
      <c r="B39" s="443" t="s">
        <v>281</v>
      </c>
      <c r="C39" s="315">
        <v>2778000</v>
      </c>
    </row>
    <row r="40" spans="1:3" s="100" customFormat="1" ht="12" customHeight="1">
      <c r="A40" s="462" t="s">
        <v>94</v>
      </c>
      <c r="B40" s="443" t="s">
        <v>282</v>
      </c>
      <c r="C40" s="315">
        <v>1032000</v>
      </c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>
        <v>1000000</v>
      </c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591" t="s">
        <v>585</v>
      </c>
      <c r="C48" s="596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402614415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465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22951550</v>
      </c>
    </row>
    <row r="76" spans="1:3" s="100" customFormat="1" ht="12" customHeight="1">
      <c r="A76" s="461" t="s">
        <v>343</v>
      </c>
      <c r="B76" s="442" t="s">
        <v>322</v>
      </c>
      <c r="C76" s="318">
        <v>22951550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22951550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425565965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222240770</v>
      </c>
    </row>
    <row r="94" spans="1:3" ht="12" customHeight="1">
      <c r="A94" s="469" t="s">
        <v>99</v>
      </c>
      <c r="B94" s="10" t="s">
        <v>50</v>
      </c>
      <c r="C94" s="314">
        <v>116726750</v>
      </c>
    </row>
    <row r="95" spans="1:3" ht="12" customHeight="1">
      <c r="A95" s="462" t="s">
        <v>100</v>
      </c>
      <c r="B95" s="8" t="s">
        <v>184</v>
      </c>
      <c r="C95" s="315">
        <v>15032940</v>
      </c>
    </row>
    <row r="96" spans="1:3" ht="12" customHeight="1">
      <c r="A96" s="462" t="s">
        <v>101</v>
      </c>
      <c r="B96" s="8" t="s">
        <v>141</v>
      </c>
      <c r="C96" s="317">
        <v>53934530</v>
      </c>
    </row>
    <row r="97" spans="1:3" ht="12" customHeight="1">
      <c r="A97" s="462" t="s">
        <v>102</v>
      </c>
      <c r="B97" s="11" t="s">
        <v>185</v>
      </c>
      <c r="C97" s="317">
        <v>8400000</v>
      </c>
    </row>
    <row r="98" spans="1:3" ht="12" customHeight="1">
      <c r="A98" s="462" t="s">
        <v>113</v>
      </c>
      <c r="B98" s="19" t="s">
        <v>186</v>
      </c>
      <c r="C98" s="317">
        <v>27846550</v>
      </c>
    </row>
    <row r="99" spans="1:3" ht="12" customHeight="1">
      <c r="A99" s="462" t="s">
        <v>103</v>
      </c>
      <c r="B99" s="8" t="s">
        <v>515</v>
      </c>
      <c r="C99" s="317">
        <v>1344000</v>
      </c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>
        <v>3157200</v>
      </c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>
        <v>20768600</v>
      </c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>
        <v>625200</v>
      </c>
    </row>
    <row r="111" spans="1:3" ht="12" customHeight="1">
      <c r="A111" s="462" t="s">
        <v>447</v>
      </c>
      <c r="B111" s="11" t="s">
        <v>51</v>
      </c>
      <c r="C111" s="315">
        <v>300000</v>
      </c>
    </row>
    <row r="112" spans="1:3" ht="12" customHeight="1">
      <c r="A112" s="463" t="s">
        <v>448</v>
      </c>
      <c r="B112" s="8" t="s">
        <v>516</v>
      </c>
      <c r="C112" s="317">
        <v>300000</v>
      </c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187944407</v>
      </c>
    </row>
    <row r="115" spans="1:3" ht="12" customHeight="1">
      <c r="A115" s="461" t="s">
        <v>105</v>
      </c>
      <c r="B115" s="8" t="s">
        <v>232</v>
      </c>
      <c r="C115" s="316">
        <v>102983447</v>
      </c>
    </row>
    <row r="116" spans="1:3" ht="12" customHeight="1">
      <c r="A116" s="461" t="s">
        <v>106</v>
      </c>
      <c r="B116" s="12" t="s">
        <v>367</v>
      </c>
      <c r="C116" s="316">
        <v>33727297</v>
      </c>
    </row>
    <row r="117" spans="1:3" ht="12" customHeight="1">
      <c r="A117" s="461" t="s">
        <v>107</v>
      </c>
      <c r="B117" s="12" t="s">
        <v>188</v>
      </c>
      <c r="C117" s="315">
        <v>79960960</v>
      </c>
    </row>
    <row r="118" spans="1:3" ht="12" customHeight="1">
      <c r="A118" s="461" t="s">
        <v>108</v>
      </c>
      <c r="B118" s="12" t="s">
        <v>368</v>
      </c>
      <c r="C118" s="280">
        <v>79960960</v>
      </c>
    </row>
    <row r="119" spans="1:3" ht="12" customHeight="1">
      <c r="A119" s="461" t="s">
        <v>109</v>
      </c>
      <c r="B119" s="310" t="s">
        <v>234</v>
      </c>
      <c r="C119" s="280">
        <v>5000000</v>
      </c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410185177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15380788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>
        <v>2314788</v>
      </c>
    </row>
    <row r="143" spans="1:3" ht="12" customHeight="1">
      <c r="A143" s="461" t="s">
        <v>291</v>
      </c>
      <c r="B143" s="9" t="s">
        <v>546</v>
      </c>
      <c r="C143" s="280">
        <v>13066000</v>
      </c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s="101" customFormat="1" ht="12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.75" customHeight="1" thickBot="1">
      <c r="A153" s="517" t="s">
        <v>27</v>
      </c>
      <c r="B153" s="130" t="s">
        <v>475</v>
      </c>
      <c r="C153" s="322"/>
    </row>
    <row r="154" spans="1:3" ht="12" customHeight="1" thickBot="1">
      <c r="A154" s="32" t="s">
        <v>28</v>
      </c>
      <c r="B154" s="130" t="s">
        <v>477</v>
      </c>
      <c r="C154" s="452">
        <f>+C129+C133+C140+C146+C152+C153</f>
        <v>15380788</v>
      </c>
    </row>
    <row r="155" spans="1:3" ht="15" customHeight="1" thickBot="1">
      <c r="A155" s="472" t="s">
        <v>29</v>
      </c>
      <c r="B155" s="404" t="s">
        <v>476</v>
      </c>
      <c r="C155" s="452">
        <f>+C128+C154</f>
        <v>425565965</v>
      </c>
    </row>
    <row r="156" spans="1:3" ht="13.5" thickBot="1">
      <c r="A156" s="412"/>
      <c r="B156" s="413"/>
      <c r="C156" s="414"/>
    </row>
    <row r="157" spans="1:3" ht="15" customHeight="1" thickBot="1">
      <c r="A157" s="260" t="s">
        <v>523</v>
      </c>
      <c r="B157" s="261"/>
      <c r="C157" s="127">
        <v>8</v>
      </c>
    </row>
    <row r="158" spans="1:3" ht="14.25" customHeight="1" thickBot="1">
      <c r="A158" s="260" t="s">
        <v>207</v>
      </c>
      <c r="B158" s="261"/>
      <c r="C158" s="127">
        <v>79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+CONCATENATE("9.1.1. melléklet a 1/",LEFT(ÖSSZEFÜGGÉSEK!A5,4),". (II.19.) önkormányzati rendelethez")</f>
        <v>9.1.1. melléklet a 1/2018. (II.19.)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433</v>
      </c>
      <c r="C3" s="516" t="s">
        <v>60</v>
      </c>
    </row>
    <row r="4" spans="1:3" s="98" customFormat="1" ht="15.75" customHeight="1" thickBot="1">
      <c r="A4" s="241"/>
      <c r="B4" s="241"/>
      <c r="C4" s="242" t="str">
        <f>'9.1. sz. mell'!C4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67866008</v>
      </c>
    </row>
    <row r="9" spans="1:3" s="99" customFormat="1" ht="12" customHeight="1">
      <c r="A9" s="461" t="s">
        <v>99</v>
      </c>
      <c r="B9" s="442" t="s">
        <v>256</v>
      </c>
      <c r="C9" s="316">
        <v>25121216</v>
      </c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>
        <v>30948468</v>
      </c>
    </row>
    <row r="12" spans="1:3" s="100" customFormat="1" ht="12" customHeight="1">
      <c r="A12" s="462" t="s">
        <v>102</v>
      </c>
      <c r="B12" s="443" t="s">
        <v>259</v>
      </c>
      <c r="C12" s="315">
        <v>1800000</v>
      </c>
    </row>
    <row r="13" spans="1:3" s="100" customFormat="1" ht="12" customHeight="1">
      <c r="A13" s="462" t="s">
        <v>149</v>
      </c>
      <c r="B13" s="443" t="s">
        <v>510</v>
      </c>
      <c r="C13" s="315">
        <v>9996324</v>
      </c>
    </row>
    <row r="14" spans="1:3" s="99" customFormat="1" ht="12" customHeight="1" thickBot="1">
      <c r="A14" s="463" t="s">
        <v>103</v>
      </c>
      <c r="B14" s="444" t="s">
        <v>437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122627000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>
        <v>122627000</v>
      </c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188344407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>
        <v>188344407</v>
      </c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566</v>
      </c>
      <c r="C29" s="319">
        <f>SUM(C30:C36)</f>
        <v>11967000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>
        <v>7984000</v>
      </c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>
        <v>2083000</v>
      </c>
    </row>
    <row r="35" spans="1:3" s="100" customFormat="1" ht="12" customHeight="1">
      <c r="A35" s="462" t="s">
        <v>559</v>
      </c>
      <c r="B35" s="443" t="s">
        <v>618</v>
      </c>
      <c r="C35" s="315">
        <v>1900000</v>
      </c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11810000</v>
      </c>
    </row>
    <row r="38" spans="1:3" s="100" customFormat="1" ht="12" customHeight="1">
      <c r="A38" s="461" t="s">
        <v>92</v>
      </c>
      <c r="B38" s="442" t="s">
        <v>280</v>
      </c>
      <c r="C38" s="316">
        <v>7000000</v>
      </c>
    </row>
    <row r="39" spans="1:3" s="100" customFormat="1" ht="12" customHeight="1">
      <c r="A39" s="462" t="s">
        <v>93</v>
      </c>
      <c r="B39" s="443" t="s">
        <v>281</v>
      </c>
      <c r="C39" s="315">
        <v>2778000</v>
      </c>
    </row>
    <row r="40" spans="1:3" s="100" customFormat="1" ht="12" customHeight="1">
      <c r="A40" s="462" t="s">
        <v>94</v>
      </c>
      <c r="B40" s="443" t="s">
        <v>282</v>
      </c>
      <c r="C40" s="315">
        <v>1032000</v>
      </c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>
        <v>1000000</v>
      </c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402614415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21754850</v>
      </c>
    </row>
    <row r="76" spans="1:3" s="100" customFormat="1" ht="12" customHeight="1">
      <c r="A76" s="461" t="s">
        <v>343</v>
      </c>
      <c r="B76" s="442" t="s">
        <v>322</v>
      </c>
      <c r="C76" s="318">
        <v>21754850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21754850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424369265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221044070</v>
      </c>
    </row>
    <row r="94" spans="1:3" ht="12" customHeight="1">
      <c r="A94" s="469" t="s">
        <v>99</v>
      </c>
      <c r="B94" s="10" t="s">
        <v>50</v>
      </c>
      <c r="C94" s="314">
        <v>116726750</v>
      </c>
    </row>
    <row r="95" spans="1:3" ht="12" customHeight="1">
      <c r="A95" s="462" t="s">
        <v>100</v>
      </c>
      <c r="B95" s="8" t="s">
        <v>184</v>
      </c>
      <c r="C95" s="315">
        <v>15032940</v>
      </c>
    </row>
    <row r="96" spans="1:3" ht="12" customHeight="1">
      <c r="A96" s="462" t="s">
        <v>101</v>
      </c>
      <c r="B96" s="8" t="s">
        <v>141</v>
      </c>
      <c r="C96" s="317">
        <v>53363030</v>
      </c>
    </row>
    <row r="97" spans="1:3" ht="12" customHeight="1">
      <c r="A97" s="462" t="s">
        <v>102</v>
      </c>
      <c r="B97" s="11" t="s">
        <v>185</v>
      </c>
      <c r="C97" s="317">
        <v>8400000</v>
      </c>
    </row>
    <row r="98" spans="1:3" ht="12" customHeight="1">
      <c r="A98" s="462" t="s">
        <v>113</v>
      </c>
      <c r="B98" s="19" t="s">
        <v>186</v>
      </c>
      <c r="C98" s="317">
        <v>27221350</v>
      </c>
    </row>
    <row r="99" spans="1:3" ht="12" customHeight="1">
      <c r="A99" s="462" t="s">
        <v>103</v>
      </c>
      <c r="B99" s="8" t="s">
        <v>515</v>
      </c>
      <c r="C99" s="317">
        <v>1344000</v>
      </c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>
        <v>3157200</v>
      </c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>
        <v>20768600</v>
      </c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/>
    </row>
    <row r="111" spans="1:3" ht="12" customHeight="1">
      <c r="A111" s="462" t="s">
        <v>447</v>
      </c>
      <c r="B111" s="11" t="s">
        <v>51</v>
      </c>
      <c r="C111" s="315">
        <v>300000</v>
      </c>
    </row>
    <row r="112" spans="1:3" ht="12" customHeight="1">
      <c r="A112" s="463" t="s">
        <v>448</v>
      </c>
      <c r="B112" s="8" t="s">
        <v>516</v>
      </c>
      <c r="C112" s="317">
        <v>300000</v>
      </c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187944407</v>
      </c>
    </row>
    <row r="115" spans="1:3" ht="12" customHeight="1">
      <c r="A115" s="461" t="s">
        <v>105</v>
      </c>
      <c r="B115" s="8" t="s">
        <v>232</v>
      </c>
      <c r="C115" s="316">
        <v>102983447</v>
      </c>
    </row>
    <row r="116" spans="1:3" ht="12" customHeight="1">
      <c r="A116" s="461" t="s">
        <v>106</v>
      </c>
      <c r="B116" s="12" t="s">
        <v>367</v>
      </c>
      <c r="C116" s="316">
        <v>33727297</v>
      </c>
    </row>
    <row r="117" spans="1:3" ht="12" customHeight="1">
      <c r="A117" s="461" t="s">
        <v>107</v>
      </c>
      <c r="B117" s="12" t="s">
        <v>188</v>
      </c>
      <c r="C117" s="315">
        <v>79960960</v>
      </c>
    </row>
    <row r="118" spans="1:3" ht="12" customHeight="1">
      <c r="A118" s="461" t="s">
        <v>108</v>
      </c>
      <c r="B118" s="12" t="s">
        <v>368</v>
      </c>
      <c r="C118" s="280">
        <v>79960960</v>
      </c>
    </row>
    <row r="119" spans="1:3" ht="12" customHeight="1">
      <c r="A119" s="461" t="s">
        <v>109</v>
      </c>
      <c r="B119" s="310" t="s">
        <v>234</v>
      </c>
      <c r="C119" s="280">
        <v>5000000</v>
      </c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408988477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15380788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>
        <v>2314788</v>
      </c>
    </row>
    <row r="143" spans="1:3" s="101" customFormat="1" ht="12" customHeight="1">
      <c r="A143" s="461" t="s">
        <v>291</v>
      </c>
      <c r="B143" s="9" t="s">
        <v>546</v>
      </c>
      <c r="C143" s="280">
        <v>13066000</v>
      </c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15380788</v>
      </c>
    </row>
    <row r="155" spans="1:3" ht="13.5" thickBot="1">
      <c r="A155" s="472" t="s">
        <v>29</v>
      </c>
      <c r="B155" s="404" t="s">
        <v>476</v>
      </c>
      <c r="C155" s="452">
        <f>+C128+C154</f>
        <v>424369265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+CONCATENATE("9.1.2. melléklet a../",LEFT(ÖSSZEFÜGGÉSEK!A5,4),". (……….) önkormányzati rendelethez")</f>
        <v>9.1.2. melléklet a../2018. (……….)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434</v>
      </c>
      <c r="C3" s="516" t="s">
        <v>61</v>
      </c>
    </row>
    <row r="4" spans="1:3" s="98" customFormat="1" ht="15.75" customHeight="1" thickBot="1">
      <c r="A4" s="241"/>
      <c r="B4" s="241"/>
      <c r="C4" s="242" t="str">
        <f>'9.1.1. sz. mell 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256</v>
      </c>
      <c r="C9" s="316"/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/>
    </row>
    <row r="12" spans="1:3" s="100" customFormat="1" ht="12" customHeight="1">
      <c r="A12" s="462" t="s">
        <v>102</v>
      </c>
      <c r="B12" s="443" t="s">
        <v>259</v>
      </c>
      <c r="C12" s="315"/>
    </row>
    <row r="13" spans="1:3" s="100" customFormat="1" ht="12" customHeight="1">
      <c r="A13" s="462" t="s">
        <v>149</v>
      </c>
      <c r="B13" s="443" t="s">
        <v>510</v>
      </c>
      <c r="C13" s="315"/>
    </row>
    <row r="14" spans="1:3" s="99" customFormat="1" ht="12" customHeight="1" thickBot="1">
      <c r="A14" s="463" t="s">
        <v>103</v>
      </c>
      <c r="B14" s="444" t="s">
        <v>437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/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/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270</v>
      </c>
      <c r="C29" s="319">
        <f>SUM(C30:C36)</f>
        <v>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/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/>
    </row>
    <row r="35" spans="1:3" s="100" customFormat="1" ht="12" customHeight="1">
      <c r="A35" s="462" t="s">
        <v>559</v>
      </c>
      <c r="B35" s="443" t="s">
        <v>276</v>
      </c>
      <c r="C35" s="315"/>
    </row>
    <row r="36" spans="1:3" s="100" customFormat="1" ht="12" customHeight="1" thickBot="1">
      <c r="A36" s="463" t="s">
        <v>560</v>
      </c>
      <c r="B36" s="444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280</v>
      </c>
      <c r="C38" s="316"/>
    </row>
    <row r="39" spans="1:3" s="100" customFormat="1" ht="12" customHeight="1">
      <c r="A39" s="462" t="s">
        <v>93</v>
      </c>
      <c r="B39" s="443" t="s">
        <v>281</v>
      </c>
      <c r="C39" s="315"/>
    </row>
    <row r="40" spans="1:3" s="100" customFormat="1" ht="12" customHeight="1">
      <c r="A40" s="462" t="s">
        <v>94</v>
      </c>
      <c r="B40" s="443" t="s">
        <v>282</v>
      </c>
      <c r="C40" s="315"/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/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567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444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444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444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0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445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1196700</v>
      </c>
    </row>
    <row r="76" spans="1:3" s="100" customFormat="1" ht="12" customHeight="1">
      <c r="A76" s="461" t="s">
        <v>343</v>
      </c>
      <c r="B76" s="442" t="s">
        <v>322</v>
      </c>
      <c r="C76" s="318">
        <v>1196700</v>
      </c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1196700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1196700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1196700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>
        <v>571500</v>
      </c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>
        <v>625200</v>
      </c>
    </row>
    <row r="99" spans="1:3" ht="12" customHeight="1">
      <c r="A99" s="462" t="s">
        <v>103</v>
      </c>
      <c r="B99" s="8" t="s">
        <v>515</v>
      </c>
      <c r="C99" s="317"/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/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/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/>
    </row>
    <row r="111" spans="1:3" ht="12" customHeight="1">
      <c r="A111" s="462" t="s">
        <v>447</v>
      </c>
      <c r="B111" s="11" t="s">
        <v>51</v>
      </c>
      <c r="C111" s="315"/>
    </row>
    <row r="112" spans="1:3" ht="12" customHeight="1">
      <c r="A112" s="463" t="s">
        <v>448</v>
      </c>
      <c r="B112" s="8" t="s">
        <v>516</v>
      </c>
      <c r="C112" s="317"/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0</v>
      </c>
    </row>
    <row r="115" spans="1:3" ht="12" customHeight="1">
      <c r="A115" s="461" t="s">
        <v>105</v>
      </c>
      <c r="B115" s="8" t="s">
        <v>232</v>
      </c>
      <c r="C115" s="316"/>
    </row>
    <row r="116" spans="1:3" ht="12" customHeight="1">
      <c r="A116" s="461" t="s">
        <v>106</v>
      </c>
      <c r="B116" s="12" t="s">
        <v>367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368</v>
      </c>
      <c r="C118" s="280"/>
    </row>
    <row r="119" spans="1:3" ht="12" customHeight="1">
      <c r="A119" s="461" t="s">
        <v>109</v>
      </c>
      <c r="B119" s="310" t="s">
        <v>234</v>
      </c>
      <c r="C119" s="280"/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1196700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/>
    </row>
    <row r="143" spans="1:3" s="101" customFormat="1" ht="12" customHeight="1">
      <c r="A143" s="461" t="s">
        <v>291</v>
      </c>
      <c r="B143" s="9" t="s">
        <v>546</v>
      </c>
      <c r="C143" s="280"/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476</v>
      </c>
      <c r="C155" s="452">
        <f>+C128+C154</f>
        <v>1196700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15" customWidth="1"/>
    <col min="2" max="2" width="72.00390625" style="416" customWidth="1"/>
    <col min="3" max="3" width="25.00390625" style="417" customWidth="1"/>
    <col min="4" max="16384" width="9.375" style="3" customWidth="1"/>
  </cols>
  <sheetData>
    <row r="1" spans="1:3" s="2" customFormat="1" ht="16.5" customHeight="1" thickBot="1">
      <c r="A1" s="237"/>
      <c r="B1" s="239"/>
      <c r="C1" s="588" t="str">
        <f>+CONCATENATE("9.1.3. melléklet a .../",LEFT(ÖSSZEFÜGGÉSEK!A5,4),". (…..) önkormányzati rendelethez")</f>
        <v>9.1.3. melléklet a .../2018. (…..) önkormányzati rendelethez</v>
      </c>
    </row>
    <row r="2" spans="1:3" s="97" customFormat="1" ht="21" customHeight="1">
      <c r="A2" s="432" t="s">
        <v>62</v>
      </c>
      <c r="B2" s="374" t="s">
        <v>228</v>
      </c>
      <c r="C2" s="376" t="s">
        <v>55</v>
      </c>
    </row>
    <row r="3" spans="1:3" s="97" customFormat="1" ht="16.5" thickBot="1">
      <c r="A3" s="240" t="s">
        <v>204</v>
      </c>
      <c r="B3" s="375" t="s">
        <v>534</v>
      </c>
      <c r="C3" s="516" t="s">
        <v>435</v>
      </c>
    </row>
    <row r="4" spans="1:3" s="98" customFormat="1" ht="15.75" customHeight="1" thickBot="1">
      <c r="A4" s="241"/>
      <c r="B4" s="241"/>
      <c r="C4" s="242" t="str">
        <f>'9.1.2. sz. mell '!C4</f>
        <v>Forintban!</v>
      </c>
    </row>
    <row r="5" spans="1:3" ht="13.5" thickBot="1">
      <c r="A5" s="433" t="s">
        <v>206</v>
      </c>
      <c r="B5" s="243" t="s">
        <v>569</v>
      </c>
      <c r="C5" s="377" t="s">
        <v>56</v>
      </c>
    </row>
    <row r="6" spans="1:3" s="71" customFormat="1" ht="12.75" customHeight="1" thickBot="1">
      <c r="A6" s="206"/>
      <c r="B6" s="207" t="s">
        <v>497</v>
      </c>
      <c r="C6" s="208" t="s">
        <v>498</v>
      </c>
    </row>
    <row r="7" spans="1:3" s="71" customFormat="1" ht="15.75" customHeight="1" thickBot="1">
      <c r="A7" s="245"/>
      <c r="B7" s="246" t="s">
        <v>57</v>
      </c>
      <c r="C7" s="378"/>
    </row>
    <row r="8" spans="1:3" s="71" customFormat="1" ht="12" customHeight="1" thickBot="1">
      <c r="A8" s="32" t="s">
        <v>19</v>
      </c>
      <c r="B8" s="21" t="s">
        <v>255</v>
      </c>
      <c r="C8" s="313">
        <f>+C9+C10+C11+C12+C13+C14</f>
        <v>0</v>
      </c>
    </row>
    <row r="9" spans="1:3" s="99" customFormat="1" ht="12" customHeight="1">
      <c r="A9" s="461" t="s">
        <v>99</v>
      </c>
      <c r="B9" s="442" t="s">
        <v>256</v>
      </c>
      <c r="C9" s="316"/>
    </row>
    <row r="10" spans="1:3" s="100" customFormat="1" ht="12" customHeight="1">
      <c r="A10" s="462" t="s">
        <v>100</v>
      </c>
      <c r="B10" s="443" t="s">
        <v>257</v>
      </c>
      <c r="C10" s="315"/>
    </row>
    <row r="11" spans="1:3" s="100" customFormat="1" ht="12" customHeight="1">
      <c r="A11" s="462" t="s">
        <v>101</v>
      </c>
      <c r="B11" s="443" t="s">
        <v>556</v>
      </c>
      <c r="C11" s="315"/>
    </row>
    <row r="12" spans="1:3" s="100" customFormat="1" ht="12" customHeight="1">
      <c r="A12" s="462" t="s">
        <v>102</v>
      </c>
      <c r="B12" s="443" t="s">
        <v>259</v>
      </c>
      <c r="C12" s="315"/>
    </row>
    <row r="13" spans="1:3" s="100" customFormat="1" ht="12" customHeight="1">
      <c r="A13" s="462" t="s">
        <v>149</v>
      </c>
      <c r="B13" s="443" t="s">
        <v>510</v>
      </c>
      <c r="C13" s="315"/>
    </row>
    <row r="14" spans="1:3" s="99" customFormat="1" ht="12" customHeight="1" thickBot="1">
      <c r="A14" s="463" t="s">
        <v>103</v>
      </c>
      <c r="B14" s="444" t="s">
        <v>437</v>
      </c>
      <c r="C14" s="315"/>
    </row>
    <row r="15" spans="1:3" s="99" customFormat="1" ht="12" customHeight="1" thickBot="1">
      <c r="A15" s="32" t="s">
        <v>20</v>
      </c>
      <c r="B15" s="308" t="s">
        <v>260</v>
      </c>
      <c r="C15" s="313">
        <f>+C16+C17+C18+C19+C20</f>
        <v>0</v>
      </c>
    </row>
    <row r="16" spans="1:3" s="99" customFormat="1" ht="12" customHeight="1">
      <c r="A16" s="461" t="s">
        <v>105</v>
      </c>
      <c r="B16" s="442" t="s">
        <v>261</v>
      </c>
      <c r="C16" s="316"/>
    </row>
    <row r="17" spans="1:3" s="99" customFormat="1" ht="12" customHeight="1">
      <c r="A17" s="462" t="s">
        <v>106</v>
      </c>
      <c r="B17" s="443" t="s">
        <v>262</v>
      </c>
      <c r="C17" s="315"/>
    </row>
    <row r="18" spans="1:3" s="99" customFormat="1" ht="12" customHeight="1">
      <c r="A18" s="462" t="s">
        <v>107</v>
      </c>
      <c r="B18" s="443" t="s">
        <v>426</v>
      </c>
      <c r="C18" s="315"/>
    </row>
    <row r="19" spans="1:3" s="99" customFormat="1" ht="12" customHeight="1">
      <c r="A19" s="462" t="s">
        <v>108</v>
      </c>
      <c r="B19" s="443" t="s">
        <v>427</v>
      </c>
      <c r="C19" s="315"/>
    </row>
    <row r="20" spans="1:3" s="99" customFormat="1" ht="12" customHeight="1">
      <c r="A20" s="462" t="s">
        <v>109</v>
      </c>
      <c r="B20" s="443" t="s">
        <v>263</v>
      </c>
      <c r="C20" s="315"/>
    </row>
    <row r="21" spans="1:3" s="100" customFormat="1" ht="12" customHeight="1" thickBot="1">
      <c r="A21" s="463" t="s">
        <v>118</v>
      </c>
      <c r="B21" s="444" t="s">
        <v>264</v>
      </c>
      <c r="C21" s="317"/>
    </row>
    <row r="22" spans="1:3" s="100" customFormat="1" ht="12" customHeight="1" thickBot="1">
      <c r="A22" s="32" t="s">
        <v>21</v>
      </c>
      <c r="B22" s="21" t="s">
        <v>265</v>
      </c>
      <c r="C22" s="313">
        <f>+C23+C24+C25+C26+C27</f>
        <v>0</v>
      </c>
    </row>
    <row r="23" spans="1:3" s="100" customFormat="1" ht="12" customHeight="1">
      <c r="A23" s="461" t="s">
        <v>88</v>
      </c>
      <c r="B23" s="442" t="s">
        <v>266</v>
      </c>
      <c r="C23" s="316"/>
    </row>
    <row r="24" spans="1:3" s="99" customFormat="1" ht="12" customHeight="1">
      <c r="A24" s="462" t="s">
        <v>89</v>
      </c>
      <c r="B24" s="443" t="s">
        <v>267</v>
      </c>
      <c r="C24" s="315"/>
    </row>
    <row r="25" spans="1:3" s="100" customFormat="1" ht="12" customHeight="1">
      <c r="A25" s="462" t="s">
        <v>90</v>
      </c>
      <c r="B25" s="443" t="s">
        <v>428</v>
      </c>
      <c r="C25" s="315"/>
    </row>
    <row r="26" spans="1:3" s="100" customFormat="1" ht="12" customHeight="1">
      <c r="A26" s="462" t="s">
        <v>91</v>
      </c>
      <c r="B26" s="443" t="s">
        <v>429</v>
      </c>
      <c r="C26" s="315"/>
    </row>
    <row r="27" spans="1:3" s="100" customFormat="1" ht="12" customHeight="1">
      <c r="A27" s="462" t="s">
        <v>172</v>
      </c>
      <c r="B27" s="443" t="s">
        <v>268</v>
      </c>
      <c r="C27" s="315"/>
    </row>
    <row r="28" spans="1:3" s="100" customFormat="1" ht="12" customHeight="1" thickBot="1">
      <c r="A28" s="463" t="s">
        <v>173</v>
      </c>
      <c r="B28" s="444" t="s">
        <v>269</v>
      </c>
      <c r="C28" s="317"/>
    </row>
    <row r="29" spans="1:3" s="100" customFormat="1" ht="12" customHeight="1" thickBot="1">
      <c r="A29" s="32" t="s">
        <v>174</v>
      </c>
      <c r="B29" s="21" t="s">
        <v>270</v>
      </c>
      <c r="C29" s="319">
        <f>SUM(C30:C36)</f>
        <v>0</v>
      </c>
    </row>
    <row r="30" spans="1:3" s="100" customFormat="1" ht="12" customHeight="1">
      <c r="A30" s="461" t="s">
        <v>271</v>
      </c>
      <c r="B30" s="442" t="s">
        <v>561</v>
      </c>
      <c r="C30" s="316"/>
    </row>
    <row r="31" spans="1:3" s="100" customFormat="1" ht="12" customHeight="1">
      <c r="A31" s="462" t="s">
        <v>272</v>
      </c>
      <c r="B31" s="443" t="s">
        <v>562</v>
      </c>
      <c r="C31" s="315"/>
    </row>
    <row r="32" spans="1:3" s="100" customFormat="1" ht="12" customHeight="1">
      <c r="A32" s="462" t="s">
        <v>273</v>
      </c>
      <c r="B32" s="443" t="s">
        <v>563</v>
      </c>
      <c r="C32" s="315"/>
    </row>
    <row r="33" spans="1:3" s="100" customFormat="1" ht="12" customHeight="1">
      <c r="A33" s="462" t="s">
        <v>274</v>
      </c>
      <c r="B33" s="443" t="s">
        <v>564</v>
      </c>
      <c r="C33" s="315"/>
    </row>
    <row r="34" spans="1:3" s="100" customFormat="1" ht="12" customHeight="1">
      <c r="A34" s="462" t="s">
        <v>558</v>
      </c>
      <c r="B34" s="443" t="s">
        <v>275</v>
      </c>
      <c r="C34" s="315"/>
    </row>
    <row r="35" spans="1:3" s="100" customFormat="1" ht="12" customHeight="1">
      <c r="A35" s="462" t="s">
        <v>559</v>
      </c>
      <c r="B35" s="443" t="s">
        <v>276</v>
      </c>
      <c r="C35" s="315"/>
    </row>
    <row r="36" spans="1:3" s="100" customFormat="1" ht="12" customHeight="1" thickBot="1">
      <c r="A36" s="463" t="s">
        <v>560</v>
      </c>
      <c r="B36" s="542" t="s">
        <v>277</v>
      </c>
      <c r="C36" s="317"/>
    </row>
    <row r="37" spans="1:3" s="100" customFormat="1" ht="12" customHeight="1" thickBot="1">
      <c r="A37" s="32" t="s">
        <v>23</v>
      </c>
      <c r="B37" s="21" t="s">
        <v>438</v>
      </c>
      <c r="C37" s="313">
        <f>SUM(C38:C48)</f>
        <v>0</v>
      </c>
    </row>
    <row r="38" spans="1:3" s="100" customFormat="1" ht="12" customHeight="1">
      <c r="A38" s="461" t="s">
        <v>92</v>
      </c>
      <c r="B38" s="442" t="s">
        <v>280</v>
      </c>
      <c r="C38" s="316"/>
    </row>
    <row r="39" spans="1:3" s="100" customFormat="1" ht="12" customHeight="1">
      <c r="A39" s="462" t="s">
        <v>93</v>
      </c>
      <c r="B39" s="443" t="s">
        <v>281</v>
      </c>
      <c r="C39" s="315"/>
    </row>
    <row r="40" spans="1:3" s="100" customFormat="1" ht="12" customHeight="1">
      <c r="A40" s="462" t="s">
        <v>94</v>
      </c>
      <c r="B40" s="443" t="s">
        <v>282</v>
      </c>
      <c r="C40" s="315"/>
    </row>
    <row r="41" spans="1:3" s="100" customFormat="1" ht="12" customHeight="1">
      <c r="A41" s="462" t="s">
        <v>176</v>
      </c>
      <c r="B41" s="443" t="s">
        <v>283</v>
      </c>
      <c r="C41" s="315"/>
    </row>
    <row r="42" spans="1:3" s="100" customFormat="1" ht="12" customHeight="1">
      <c r="A42" s="462" t="s">
        <v>177</v>
      </c>
      <c r="B42" s="443" t="s">
        <v>284</v>
      </c>
      <c r="C42" s="315"/>
    </row>
    <row r="43" spans="1:3" s="100" customFormat="1" ht="12" customHeight="1">
      <c r="A43" s="462" t="s">
        <v>178</v>
      </c>
      <c r="B43" s="443" t="s">
        <v>285</v>
      </c>
      <c r="C43" s="315"/>
    </row>
    <row r="44" spans="1:3" s="100" customFormat="1" ht="12" customHeight="1">
      <c r="A44" s="462" t="s">
        <v>179</v>
      </c>
      <c r="B44" s="443" t="s">
        <v>286</v>
      </c>
      <c r="C44" s="315"/>
    </row>
    <row r="45" spans="1:3" s="100" customFormat="1" ht="12" customHeight="1">
      <c r="A45" s="462" t="s">
        <v>180</v>
      </c>
      <c r="B45" s="443" t="s">
        <v>565</v>
      </c>
      <c r="C45" s="315"/>
    </row>
    <row r="46" spans="1:3" s="100" customFormat="1" ht="12" customHeight="1">
      <c r="A46" s="462" t="s">
        <v>278</v>
      </c>
      <c r="B46" s="443" t="s">
        <v>288</v>
      </c>
      <c r="C46" s="318"/>
    </row>
    <row r="47" spans="1:3" s="100" customFormat="1" ht="12" customHeight="1">
      <c r="A47" s="463" t="s">
        <v>279</v>
      </c>
      <c r="B47" s="444" t="s">
        <v>440</v>
      </c>
      <c r="C47" s="428"/>
    </row>
    <row r="48" spans="1:3" s="100" customFormat="1" ht="12" customHeight="1" thickBot="1">
      <c r="A48" s="463" t="s">
        <v>439</v>
      </c>
      <c r="B48" s="444" t="s">
        <v>289</v>
      </c>
      <c r="C48" s="428"/>
    </row>
    <row r="49" spans="1:3" s="100" customFormat="1" ht="12" customHeight="1" thickBot="1">
      <c r="A49" s="32" t="s">
        <v>24</v>
      </c>
      <c r="B49" s="21" t="s">
        <v>290</v>
      </c>
      <c r="C49" s="313">
        <f>SUM(C50:C54)</f>
        <v>0</v>
      </c>
    </row>
    <row r="50" spans="1:3" s="100" customFormat="1" ht="12" customHeight="1">
      <c r="A50" s="461" t="s">
        <v>95</v>
      </c>
      <c r="B50" s="442" t="s">
        <v>294</v>
      </c>
      <c r="C50" s="486"/>
    </row>
    <row r="51" spans="1:3" s="100" customFormat="1" ht="12" customHeight="1">
      <c r="A51" s="462" t="s">
        <v>96</v>
      </c>
      <c r="B51" s="443" t="s">
        <v>295</v>
      </c>
      <c r="C51" s="318"/>
    </row>
    <row r="52" spans="1:3" s="100" customFormat="1" ht="12" customHeight="1">
      <c r="A52" s="462" t="s">
        <v>291</v>
      </c>
      <c r="B52" s="443" t="s">
        <v>296</v>
      </c>
      <c r="C52" s="318"/>
    </row>
    <row r="53" spans="1:3" s="100" customFormat="1" ht="12" customHeight="1">
      <c r="A53" s="462" t="s">
        <v>292</v>
      </c>
      <c r="B53" s="443" t="s">
        <v>297</v>
      </c>
      <c r="C53" s="318"/>
    </row>
    <row r="54" spans="1:3" s="100" customFormat="1" ht="12" customHeight="1" thickBot="1">
      <c r="A54" s="463" t="s">
        <v>293</v>
      </c>
      <c r="B54" s="542" t="s">
        <v>298</v>
      </c>
      <c r="C54" s="428"/>
    </row>
    <row r="55" spans="1:3" s="100" customFormat="1" ht="12" customHeight="1" thickBot="1">
      <c r="A55" s="32" t="s">
        <v>181</v>
      </c>
      <c r="B55" s="21" t="s">
        <v>299</v>
      </c>
      <c r="C55" s="313">
        <f>SUM(C56:C58)</f>
        <v>0</v>
      </c>
    </row>
    <row r="56" spans="1:3" s="100" customFormat="1" ht="12" customHeight="1">
      <c r="A56" s="461" t="s">
        <v>97</v>
      </c>
      <c r="B56" s="442" t="s">
        <v>300</v>
      </c>
      <c r="C56" s="316"/>
    </row>
    <row r="57" spans="1:3" s="100" customFormat="1" ht="12" customHeight="1">
      <c r="A57" s="462" t="s">
        <v>98</v>
      </c>
      <c r="B57" s="443" t="s">
        <v>430</v>
      </c>
      <c r="C57" s="315"/>
    </row>
    <row r="58" spans="1:3" s="100" customFormat="1" ht="12" customHeight="1">
      <c r="A58" s="462" t="s">
        <v>303</v>
      </c>
      <c r="B58" s="443" t="s">
        <v>301</v>
      </c>
      <c r="C58" s="315"/>
    </row>
    <row r="59" spans="1:3" s="100" customFormat="1" ht="12" customHeight="1" thickBot="1">
      <c r="A59" s="463" t="s">
        <v>304</v>
      </c>
      <c r="B59" s="542" t="s">
        <v>302</v>
      </c>
      <c r="C59" s="317"/>
    </row>
    <row r="60" spans="1:3" s="100" customFormat="1" ht="12" customHeight="1" thickBot="1">
      <c r="A60" s="32" t="s">
        <v>26</v>
      </c>
      <c r="B60" s="308" t="s">
        <v>305</v>
      </c>
      <c r="C60" s="313">
        <f>SUM(C61:C63)</f>
        <v>0</v>
      </c>
    </row>
    <row r="61" spans="1:3" s="100" customFormat="1" ht="12" customHeight="1">
      <c r="A61" s="461" t="s">
        <v>182</v>
      </c>
      <c r="B61" s="442" t="s">
        <v>307</v>
      </c>
      <c r="C61" s="318"/>
    </row>
    <row r="62" spans="1:3" s="100" customFormat="1" ht="12" customHeight="1">
      <c r="A62" s="462" t="s">
        <v>183</v>
      </c>
      <c r="B62" s="443" t="s">
        <v>431</v>
      </c>
      <c r="C62" s="318"/>
    </row>
    <row r="63" spans="1:3" s="100" customFormat="1" ht="12" customHeight="1">
      <c r="A63" s="462" t="s">
        <v>233</v>
      </c>
      <c r="B63" s="443" t="s">
        <v>308</v>
      </c>
      <c r="C63" s="318"/>
    </row>
    <row r="64" spans="1:3" s="100" customFormat="1" ht="12" customHeight="1" thickBot="1">
      <c r="A64" s="463" t="s">
        <v>306</v>
      </c>
      <c r="B64" s="542" t="s">
        <v>309</v>
      </c>
      <c r="C64" s="318"/>
    </row>
    <row r="65" spans="1:3" s="100" customFormat="1" ht="12" customHeight="1" thickBot="1">
      <c r="A65" s="32" t="s">
        <v>27</v>
      </c>
      <c r="B65" s="21" t="s">
        <v>310</v>
      </c>
      <c r="C65" s="319">
        <f>+C8+C15+C22+C29+C37+C49+C55+C60</f>
        <v>0</v>
      </c>
    </row>
    <row r="66" spans="1:3" s="100" customFormat="1" ht="12" customHeight="1" thickBot="1">
      <c r="A66" s="464" t="s">
        <v>397</v>
      </c>
      <c r="B66" s="308" t="s">
        <v>312</v>
      </c>
      <c r="C66" s="313">
        <f>SUM(C67:C69)</f>
        <v>0</v>
      </c>
    </row>
    <row r="67" spans="1:3" s="100" customFormat="1" ht="12" customHeight="1">
      <c r="A67" s="461" t="s">
        <v>340</v>
      </c>
      <c r="B67" s="442" t="s">
        <v>313</v>
      </c>
      <c r="C67" s="318"/>
    </row>
    <row r="68" spans="1:3" s="100" customFormat="1" ht="12" customHeight="1">
      <c r="A68" s="462" t="s">
        <v>349</v>
      </c>
      <c r="B68" s="443" t="s">
        <v>314</v>
      </c>
      <c r="C68" s="318"/>
    </row>
    <row r="69" spans="1:3" s="100" customFormat="1" ht="12" customHeight="1" thickBot="1">
      <c r="A69" s="463" t="s">
        <v>350</v>
      </c>
      <c r="B69" s="546" t="s">
        <v>315</v>
      </c>
      <c r="C69" s="318"/>
    </row>
    <row r="70" spans="1:3" s="100" customFormat="1" ht="12" customHeight="1" thickBot="1">
      <c r="A70" s="464" t="s">
        <v>316</v>
      </c>
      <c r="B70" s="308" t="s">
        <v>317</v>
      </c>
      <c r="C70" s="313">
        <f>SUM(C71:C74)</f>
        <v>0</v>
      </c>
    </row>
    <row r="71" spans="1:3" s="100" customFormat="1" ht="12" customHeight="1">
      <c r="A71" s="461" t="s">
        <v>150</v>
      </c>
      <c r="B71" s="442" t="s">
        <v>318</v>
      </c>
      <c r="C71" s="318"/>
    </row>
    <row r="72" spans="1:3" s="100" customFormat="1" ht="12" customHeight="1">
      <c r="A72" s="462" t="s">
        <v>151</v>
      </c>
      <c r="B72" s="443" t="s">
        <v>578</v>
      </c>
      <c r="C72" s="318"/>
    </row>
    <row r="73" spans="1:3" s="100" customFormat="1" ht="12" customHeight="1">
      <c r="A73" s="462" t="s">
        <v>341</v>
      </c>
      <c r="B73" s="443" t="s">
        <v>319</v>
      </c>
      <c r="C73" s="318"/>
    </row>
    <row r="74" spans="1:3" s="100" customFormat="1" ht="12" customHeight="1" thickBot="1">
      <c r="A74" s="463" t="s">
        <v>342</v>
      </c>
      <c r="B74" s="310" t="s">
        <v>579</v>
      </c>
      <c r="C74" s="318"/>
    </row>
    <row r="75" spans="1:3" s="100" customFormat="1" ht="12" customHeight="1" thickBot="1">
      <c r="A75" s="464" t="s">
        <v>320</v>
      </c>
      <c r="B75" s="308" t="s">
        <v>321</v>
      </c>
      <c r="C75" s="313">
        <f>SUM(C76:C77)</f>
        <v>0</v>
      </c>
    </row>
    <row r="76" spans="1:3" s="100" customFormat="1" ht="12" customHeight="1">
      <c r="A76" s="461" t="s">
        <v>343</v>
      </c>
      <c r="B76" s="442" t="s">
        <v>322</v>
      </c>
      <c r="C76" s="318"/>
    </row>
    <row r="77" spans="1:3" s="100" customFormat="1" ht="12" customHeight="1" thickBot="1">
      <c r="A77" s="463" t="s">
        <v>344</v>
      </c>
      <c r="B77" s="444" t="s">
        <v>323</v>
      </c>
      <c r="C77" s="318"/>
    </row>
    <row r="78" spans="1:3" s="99" customFormat="1" ht="12" customHeight="1" thickBot="1">
      <c r="A78" s="464" t="s">
        <v>324</v>
      </c>
      <c r="B78" s="308" t="s">
        <v>325</v>
      </c>
      <c r="C78" s="313">
        <f>SUM(C79:C81)</f>
        <v>0</v>
      </c>
    </row>
    <row r="79" spans="1:3" s="100" customFormat="1" ht="12" customHeight="1">
      <c r="A79" s="461" t="s">
        <v>345</v>
      </c>
      <c r="B79" s="442" t="s">
        <v>326</v>
      </c>
      <c r="C79" s="318"/>
    </row>
    <row r="80" spans="1:3" s="100" customFormat="1" ht="12" customHeight="1">
      <c r="A80" s="462" t="s">
        <v>346</v>
      </c>
      <c r="B80" s="443" t="s">
        <v>327</v>
      </c>
      <c r="C80" s="318"/>
    </row>
    <row r="81" spans="1:3" s="100" customFormat="1" ht="12" customHeight="1" thickBot="1">
      <c r="A81" s="463" t="s">
        <v>347</v>
      </c>
      <c r="B81" s="444" t="s">
        <v>580</v>
      </c>
      <c r="C81" s="318"/>
    </row>
    <row r="82" spans="1:3" s="100" customFormat="1" ht="12" customHeight="1" thickBot="1">
      <c r="A82" s="464" t="s">
        <v>328</v>
      </c>
      <c r="B82" s="308" t="s">
        <v>348</v>
      </c>
      <c r="C82" s="313">
        <f>SUM(C83:C86)</f>
        <v>0</v>
      </c>
    </row>
    <row r="83" spans="1:3" s="100" customFormat="1" ht="12" customHeight="1">
      <c r="A83" s="465" t="s">
        <v>329</v>
      </c>
      <c r="B83" s="442" t="s">
        <v>330</v>
      </c>
      <c r="C83" s="318"/>
    </row>
    <row r="84" spans="1:3" s="100" customFormat="1" ht="12" customHeight="1">
      <c r="A84" s="466" t="s">
        <v>331</v>
      </c>
      <c r="B84" s="443" t="s">
        <v>332</v>
      </c>
      <c r="C84" s="318"/>
    </row>
    <row r="85" spans="1:3" s="100" customFormat="1" ht="12" customHeight="1">
      <c r="A85" s="466" t="s">
        <v>333</v>
      </c>
      <c r="B85" s="443" t="s">
        <v>334</v>
      </c>
      <c r="C85" s="318"/>
    </row>
    <row r="86" spans="1:3" s="99" customFormat="1" ht="12" customHeight="1" thickBot="1">
      <c r="A86" s="467" t="s">
        <v>335</v>
      </c>
      <c r="B86" s="444" t="s">
        <v>336</v>
      </c>
      <c r="C86" s="318"/>
    </row>
    <row r="87" spans="1:3" s="99" customFormat="1" ht="12" customHeight="1" thickBot="1">
      <c r="A87" s="464" t="s">
        <v>337</v>
      </c>
      <c r="B87" s="308" t="s">
        <v>479</v>
      </c>
      <c r="C87" s="487"/>
    </row>
    <row r="88" spans="1:3" s="99" customFormat="1" ht="12" customHeight="1" thickBot="1">
      <c r="A88" s="464" t="s">
        <v>511</v>
      </c>
      <c r="B88" s="308" t="s">
        <v>338</v>
      </c>
      <c r="C88" s="487"/>
    </row>
    <row r="89" spans="1:3" s="99" customFormat="1" ht="12" customHeight="1" thickBot="1">
      <c r="A89" s="464" t="s">
        <v>512</v>
      </c>
      <c r="B89" s="449" t="s">
        <v>482</v>
      </c>
      <c r="C89" s="319">
        <f>+C66+C70+C75+C78+C82+C88+C87</f>
        <v>0</v>
      </c>
    </row>
    <row r="90" spans="1:3" s="99" customFormat="1" ht="12" customHeight="1" thickBot="1">
      <c r="A90" s="468" t="s">
        <v>513</v>
      </c>
      <c r="B90" s="450" t="s">
        <v>514</v>
      </c>
      <c r="C90" s="319">
        <f>+C65+C89</f>
        <v>0</v>
      </c>
    </row>
    <row r="91" spans="1:3" s="100" customFormat="1" ht="15" customHeight="1" thickBot="1">
      <c r="A91" s="251"/>
      <c r="B91" s="252"/>
      <c r="C91" s="383"/>
    </row>
    <row r="92" spans="1:3" s="71" customFormat="1" ht="16.5" customHeight="1" thickBot="1">
      <c r="A92" s="255"/>
      <c r="B92" s="256" t="s">
        <v>58</v>
      </c>
      <c r="C92" s="385"/>
    </row>
    <row r="93" spans="1:3" s="101" customFormat="1" ht="12" customHeight="1" thickBot="1">
      <c r="A93" s="434" t="s">
        <v>19</v>
      </c>
      <c r="B93" s="28" t="s">
        <v>518</v>
      </c>
      <c r="C93" s="312">
        <f>+C94+C95+C96+C97+C98+C111</f>
        <v>0</v>
      </c>
    </row>
    <row r="94" spans="1:3" ht="12" customHeight="1">
      <c r="A94" s="469" t="s">
        <v>99</v>
      </c>
      <c r="B94" s="10" t="s">
        <v>50</v>
      </c>
      <c r="C94" s="314"/>
    </row>
    <row r="95" spans="1:3" ht="12" customHeight="1">
      <c r="A95" s="462" t="s">
        <v>100</v>
      </c>
      <c r="B95" s="8" t="s">
        <v>184</v>
      </c>
      <c r="C95" s="315"/>
    </row>
    <row r="96" spans="1:3" ht="12" customHeight="1">
      <c r="A96" s="462" t="s">
        <v>101</v>
      </c>
      <c r="B96" s="8" t="s">
        <v>141</v>
      </c>
      <c r="C96" s="317"/>
    </row>
    <row r="97" spans="1:3" ht="12" customHeight="1">
      <c r="A97" s="462" t="s">
        <v>102</v>
      </c>
      <c r="B97" s="11" t="s">
        <v>185</v>
      </c>
      <c r="C97" s="317"/>
    </row>
    <row r="98" spans="1:3" ht="12" customHeight="1">
      <c r="A98" s="462" t="s">
        <v>113</v>
      </c>
      <c r="B98" s="19" t="s">
        <v>186</v>
      </c>
      <c r="C98" s="317"/>
    </row>
    <row r="99" spans="1:3" ht="12" customHeight="1">
      <c r="A99" s="462" t="s">
        <v>103</v>
      </c>
      <c r="B99" s="8" t="s">
        <v>515</v>
      </c>
      <c r="C99" s="317"/>
    </row>
    <row r="100" spans="1:3" ht="12" customHeight="1">
      <c r="A100" s="462" t="s">
        <v>104</v>
      </c>
      <c r="B100" s="149" t="s">
        <v>445</v>
      </c>
      <c r="C100" s="317"/>
    </row>
    <row r="101" spans="1:3" ht="12" customHeight="1">
      <c r="A101" s="462" t="s">
        <v>114</v>
      </c>
      <c r="B101" s="149" t="s">
        <v>444</v>
      </c>
      <c r="C101" s="317"/>
    </row>
    <row r="102" spans="1:3" ht="12" customHeight="1">
      <c r="A102" s="462" t="s">
        <v>115</v>
      </c>
      <c r="B102" s="149" t="s">
        <v>354</v>
      </c>
      <c r="C102" s="317"/>
    </row>
    <row r="103" spans="1:3" ht="12" customHeight="1">
      <c r="A103" s="462" t="s">
        <v>116</v>
      </c>
      <c r="B103" s="150" t="s">
        <v>355</v>
      </c>
      <c r="C103" s="317"/>
    </row>
    <row r="104" spans="1:3" ht="12" customHeight="1">
      <c r="A104" s="462" t="s">
        <v>117</v>
      </c>
      <c r="B104" s="150" t="s">
        <v>356</v>
      </c>
      <c r="C104" s="317"/>
    </row>
    <row r="105" spans="1:3" ht="12" customHeight="1">
      <c r="A105" s="462" t="s">
        <v>119</v>
      </c>
      <c r="B105" s="149" t="s">
        <v>357</v>
      </c>
      <c r="C105" s="317"/>
    </row>
    <row r="106" spans="1:3" ht="12" customHeight="1">
      <c r="A106" s="462" t="s">
        <v>187</v>
      </c>
      <c r="B106" s="149" t="s">
        <v>358</v>
      </c>
      <c r="C106" s="317"/>
    </row>
    <row r="107" spans="1:3" ht="12" customHeight="1">
      <c r="A107" s="462" t="s">
        <v>352</v>
      </c>
      <c r="B107" s="150" t="s">
        <v>359</v>
      </c>
      <c r="C107" s="317"/>
    </row>
    <row r="108" spans="1:3" ht="12" customHeight="1">
      <c r="A108" s="470" t="s">
        <v>353</v>
      </c>
      <c r="B108" s="151" t="s">
        <v>360</v>
      </c>
      <c r="C108" s="317"/>
    </row>
    <row r="109" spans="1:3" ht="12" customHeight="1">
      <c r="A109" s="462" t="s">
        <v>442</v>
      </c>
      <c r="B109" s="151" t="s">
        <v>361</v>
      </c>
      <c r="C109" s="317"/>
    </row>
    <row r="110" spans="1:3" ht="12" customHeight="1">
      <c r="A110" s="462" t="s">
        <v>443</v>
      </c>
      <c r="B110" s="150" t="s">
        <v>362</v>
      </c>
      <c r="C110" s="315"/>
    </row>
    <row r="111" spans="1:3" ht="12" customHeight="1">
      <c r="A111" s="462" t="s">
        <v>447</v>
      </c>
      <c r="B111" s="11" t="s">
        <v>51</v>
      </c>
      <c r="C111" s="315"/>
    </row>
    <row r="112" spans="1:3" ht="12" customHeight="1">
      <c r="A112" s="463" t="s">
        <v>448</v>
      </c>
      <c r="B112" s="8" t="s">
        <v>516</v>
      </c>
      <c r="C112" s="317"/>
    </row>
    <row r="113" spans="1:3" ht="12" customHeight="1" thickBot="1">
      <c r="A113" s="471" t="s">
        <v>449</v>
      </c>
      <c r="B113" s="152" t="s">
        <v>517</v>
      </c>
      <c r="C113" s="321"/>
    </row>
    <row r="114" spans="1:3" ht="12" customHeight="1" thickBot="1">
      <c r="A114" s="32" t="s">
        <v>20</v>
      </c>
      <c r="B114" s="27" t="s">
        <v>363</v>
      </c>
      <c r="C114" s="313">
        <f>+C115+C117+C119</f>
        <v>0</v>
      </c>
    </row>
    <row r="115" spans="1:3" ht="12" customHeight="1">
      <c r="A115" s="461" t="s">
        <v>105</v>
      </c>
      <c r="B115" s="8" t="s">
        <v>232</v>
      </c>
      <c r="C115" s="316"/>
    </row>
    <row r="116" spans="1:3" ht="12" customHeight="1">
      <c r="A116" s="461" t="s">
        <v>106</v>
      </c>
      <c r="B116" s="12" t="s">
        <v>367</v>
      </c>
      <c r="C116" s="316"/>
    </row>
    <row r="117" spans="1:3" ht="12" customHeight="1">
      <c r="A117" s="461" t="s">
        <v>107</v>
      </c>
      <c r="B117" s="12" t="s">
        <v>188</v>
      </c>
      <c r="C117" s="315"/>
    </row>
    <row r="118" spans="1:3" ht="12" customHeight="1">
      <c r="A118" s="461" t="s">
        <v>108</v>
      </c>
      <c r="B118" s="12" t="s">
        <v>368</v>
      </c>
      <c r="C118" s="280"/>
    </row>
    <row r="119" spans="1:3" ht="12" customHeight="1">
      <c r="A119" s="461" t="s">
        <v>109</v>
      </c>
      <c r="B119" s="310" t="s">
        <v>234</v>
      </c>
      <c r="C119" s="280"/>
    </row>
    <row r="120" spans="1:3" ht="12" customHeight="1">
      <c r="A120" s="461" t="s">
        <v>118</v>
      </c>
      <c r="B120" s="309" t="s">
        <v>432</v>
      </c>
      <c r="C120" s="280"/>
    </row>
    <row r="121" spans="1:3" ht="12" customHeight="1">
      <c r="A121" s="461" t="s">
        <v>120</v>
      </c>
      <c r="B121" s="438" t="s">
        <v>373</v>
      </c>
      <c r="C121" s="280"/>
    </row>
    <row r="122" spans="1:3" ht="12" customHeight="1">
      <c r="A122" s="461" t="s">
        <v>189</v>
      </c>
      <c r="B122" s="150" t="s">
        <v>356</v>
      </c>
      <c r="C122" s="280"/>
    </row>
    <row r="123" spans="1:3" ht="12" customHeight="1">
      <c r="A123" s="461" t="s">
        <v>190</v>
      </c>
      <c r="B123" s="150" t="s">
        <v>372</v>
      </c>
      <c r="C123" s="280"/>
    </row>
    <row r="124" spans="1:3" ht="12" customHeight="1">
      <c r="A124" s="461" t="s">
        <v>191</v>
      </c>
      <c r="B124" s="150" t="s">
        <v>371</v>
      </c>
      <c r="C124" s="280"/>
    </row>
    <row r="125" spans="1:3" ht="12" customHeight="1">
      <c r="A125" s="461" t="s">
        <v>364</v>
      </c>
      <c r="B125" s="150" t="s">
        <v>359</v>
      </c>
      <c r="C125" s="280"/>
    </row>
    <row r="126" spans="1:3" ht="12" customHeight="1">
      <c r="A126" s="461" t="s">
        <v>365</v>
      </c>
      <c r="B126" s="150" t="s">
        <v>370</v>
      </c>
      <c r="C126" s="280"/>
    </row>
    <row r="127" spans="1:3" ht="12" customHeight="1" thickBot="1">
      <c r="A127" s="470" t="s">
        <v>366</v>
      </c>
      <c r="B127" s="150" t="s">
        <v>369</v>
      </c>
      <c r="C127" s="282"/>
    </row>
    <row r="128" spans="1:3" ht="12" customHeight="1" thickBot="1">
      <c r="A128" s="32" t="s">
        <v>21</v>
      </c>
      <c r="B128" s="130" t="s">
        <v>452</v>
      </c>
      <c r="C128" s="313">
        <f>+C93+C114</f>
        <v>0</v>
      </c>
    </row>
    <row r="129" spans="1:3" ht="12" customHeight="1" thickBot="1">
      <c r="A129" s="32" t="s">
        <v>22</v>
      </c>
      <c r="B129" s="130" t="s">
        <v>453</v>
      </c>
      <c r="C129" s="313">
        <f>+C130+C131+C132</f>
        <v>0</v>
      </c>
    </row>
    <row r="130" spans="1:3" s="101" customFormat="1" ht="12" customHeight="1">
      <c r="A130" s="461" t="s">
        <v>271</v>
      </c>
      <c r="B130" s="9" t="s">
        <v>521</v>
      </c>
      <c r="C130" s="280"/>
    </row>
    <row r="131" spans="1:3" ht="12" customHeight="1">
      <c r="A131" s="461" t="s">
        <v>272</v>
      </c>
      <c r="B131" s="9" t="s">
        <v>461</v>
      </c>
      <c r="C131" s="280"/>
    </row>
    <row r="132" spans="1:3" ht="12" customHeight="1" thickBot="1">
      <c r="A132" s="470" t="s">
        <v>273</v>
      </c>
      <c r="B132" s="7" t="s">
        <v>520</v>
      </c>
      <c r="C132" s="280"/>
    </row>
    <row r="133" spans="1:3" ht="12" customHeight="1" thickBot="1">
      <c r="A133" s="32" t="s">
        <v>23</v>
      </c>
      <c r="B133" s="130" t="s">
        <v>454</v>
      </c>
      <c r="C133" s="313">
        <f>+C134+C135+C136+C137+C138+C139</f>
        <v>0</v>
      </c>
    </row>
    <row r="134" spans="1:3" ht="12" customHeight="1">
      <c r="A134" s="461" t="s">
        <v>92</v>
      </c>
      <c r="B134" s="9" t="s">
        <v>463</v>
      </c>
      <c r="C134" s="280"/>
    </row>
    <row r="135" spans="1:3" ht="12" customHeight="1">
      <c r="A135" s="461" t="s">
        <v>93</v>
      </c>
      <c r="B135" s="9" t="s">
        <v>455</v>
      </c>
      <c r="C135" s="280"/>
    </row>
    <row r="136" spans="1:3" ht="12" customHeight="1">
      <c r="A136" s="461" t="s">
        <v>94</v>
      </c>
      <c r="B136" s="9" t="s">
        <v>456</v>
      </c>
      <c r="C136" s="280"/>
    </row>
    <row r="137" spans="1:3" ht="12" customHeight="1">
      <c r="A137" s="461" t="s">
        <v>176</v>
      </c>
      <c r="B137" s="9" t="s">
        <v>519</v>
      </c>
      <c r="C137" s="280"/>
    </row>
    <row r="138" spans="1:3" ht="12" customHeight="1">
      <c r="A138" s="461" t="s">
        <v>177</v>
      </c>
      <c r="B138" s="9" t="s">
        <v>458</v>
      </c>
      <c r="C138" s="280"/>
    </row>
    <row r="139" spans="1:3" s="101" customFormat="1" ht="12" customHeight="1" thickBot="1">
      <c r="A139" s="470" t="s">
        <v>178</v>
      </c>
      <c r="B139" s="7" t="s">
        <v>459</v>
      </c>
      <c r="C139" s="280"/>
    </row>
    <row r="140" spans="1:11" ht="12" customHeight="1" thickBot="1">
      <c r="A140" s="32" t="s">
        <v>24</v>
      </c>
      <c r="B140" s="130" t="s">
        <v>547</v>
      </c>
      <c r="C140" s="319">
        <f>+C141+C142+C144+C145+C143</f>
        <v>0</v>
      </c>
      <c r="K140" s="262"/>
    </row>
    <row r="141" spans="1:3" ht="12.75">
      <c r="A141" s="461" t="s">
        <v>95</v>
      </c>
      <c r="B141" s="9" t="s">
        <v>374</v>
      </c>
      <c r="C141" s="280"/>
    </row>
    <row r="142" spans="1:3" ht="12" customHeight="1">
      <c r="A142" s="461" t="s">
        <v>96</v>
      </c>
      <c r="B142" s="9" t="s">
        <v>375</v>
      </c>
      <c r="C142" s="280"/>
    </row>
    <row r="143" spans="1:3" s="101" customFormat="1" ht="12" customHeight="1">
      <c r="A143" s="461" t="s">
        <v>291</v>
      </c>
      <c r="B143" s="9" t="s">
        <v>546</v>
      </c>
      <c r="C143" s="280"/>
    </row>
    <row r="144" spans="1:3" s="101" customFormat="1" ht="12" customHeight="1">
      <c r="A144" s="461" t="s">
        <v>292</v>
      </c>
      <c r="B144" s="9" t="s">
        <v>468</v>
      </c>
      <c r="C144" s="280"/>
    </row>
    <row r="145" spans="1:3" s="101" customFormat="1" ht="12" customHeight="1" thickBot="1">
      <c r="A145" s="470" t="s">
        <v>293</v>
      </c>
      <c r="B145" s="7" t="s">
        <v>393</v>
      </c>
      <c r="C145" s="280"/>
    </row>
    <row r="146" spans="1:3" s="101" customFormat="1" ht="12" customHeight="1" thickBot="1">
      <c r="A146" s="32" t="s">
        <v>25</v>
      </c>
      <c r="B146" s="130" t="s">
        <v>469</v>
      </c>
      <c r="C146" s="322">
        <f>+C147+C148+C149+C150+C151</f>
        <v>0</v>
      </c>
    </row>
    <row r="147" spans="1:3" s="101" customFormat="1" ht="12" customHeight="1">
      <c r="A147" s="461" t="s">
        <v>97</v>
      </c>
      <c r="B147" s="9" t="s">
        <v>464</v>
      </c>
      <c r="C147" s="280"/>
    </row>
    <row r="148" spans="1:3" s="101" customFormat="1" ht="12" customHeight="1">
      <c r="A148" s="461" t="s">
        <v>98</v>
      </c>
      <c r="B148" s="9" t="s">
        <v>471</v>
      </c>
      <c r="C148" s="280"/>
    </row>
    <row r="149" spans="1:3" s="101" customFormat="1" ht="12" customHeight="1">
      <c r="A149" s="461" t="s">
        <v>303</v>
      </c>
      <c r="B149" s="9" t="s">
        <v>466</v>
      </c>
      <c r="C149" s="280"/>
    </row>
    <row r="150" spans="1:3" ht="12.75" customHeight="1">
      <c r="A150" s="461" t="s">
        <v>304</v>
      </c>
      <c r="B150" s="9" t="s">
        <v>522</v>
      </c>
      <c r="C150" s="280"/>
    </row>
    <row r="151" spans="1:3" ht="12.75" customHeight="1" thickBot="1">
      <c r="A151" s="470" t="s">
        <v>470</v>
      </c>
      <c r="B151" s="7" t="s">
        <v>473</v>
      </c>
      <c r="C151" s="282"/>
    </row>
    <row r="152" spans="1:3" ht="12.75" customHeight="1" thickBot="1">
      <c r="A152" s="517" t="s">
        <v>26</v>
      </c>
      <c r="B152" s="130" t="s">
        <v>474</v>
      </c>
      <c r="C152" s="322"/>
    </row>
    <row r="153" spans="1:3" ht="12" customHeight="1" thickBot="1">
      <c r="A153" s="517" t="s">
        <v>27</v>
      </c>
      <c r="B153" s="130" t="s">
        <v>475</v>
      </c>
      <c r="C153" s="322"/>
    </row>
    <row r="154" spans="1:3" ht="15" customHeight="1" thickBot="1">
      <c r="A154" s="32" t="s">
        <v>28</v>
      </c>
      <c r="B154" s="130" t="s">
        <v>477</v>
      </c>
      <c r="C154" s="452">
        <f>+C129+C133+C140+C146+C152+C153</f>
        <v>0</v>
      </c>
    </row>
    <row r="155" spans="1:3" ht="13.5" thickBot="1">
      <c r="A155" s="472" t="s">
        <v>29</v>
      </c>
      <c r="B155" s="404" t="s">
        <v>476</v>
      </c>
      <c r="C155" s="452">
        <f>+C128+C154</f>
        <v>0</v>
      </c>
    </row>
    <row r="156" spans="1:3" ht="15" customHeight="1" thickBot="1">
      <c r="A156" s="412"/>
      <c r="B156" s="413"/>
      <c r="C156" s="414"/>
    </row>
    <row r="157" spans="1:3" ht="14.25" customHeight="1" thickBot="1">
      <c r="A157" s="260" t="s">
        <v>523</v>
      </c>
      <c r="B157" s="261"/>
      <c r="C157" s="127"/>
    </row>
    <row r="158" spans="1:3" ht="13.5" thickBot="1">
      <c r="A158" s="260" t="s">
        <v>207</v>
      </c>
      <c r="B158" s="261"/>
      <c r="C158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 melléklet a .../",LEFT(ÖSSZEFÜGGÉSEK!A5,4),". (...'9.1.3. sz. mell'!) önkormányzati rendelethez")</f>
        <v>9.2. melléklet a .../2018. (...'9.1.3. sz. mell'!)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401</v>
      </c>
      <c r="C3" s="389"/>
    </row>
    <row r="4" spans="1:3" s="482" customFormat="1" ht="15.75" customHeight="1" thickBot="1">
      <c r="A4" s="241"/>
      <c r="B4" s="241"/>
      <c r="C4" s="242" t="str">
        <f>'9.1.3.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2" customHeight="1" thickBot="1">
      <c r="A57" s="214" t="s">
        <v>21</v>
      </c>
      <c r="B57" s="130" t="s">
        <v>13</v>
      </c>
      <c r="C57" s="360"/>
    </row>
    <row r="58" spans="1:3" ht="15" customHeight="1" thickBot="1">
      <c r="A58" s="214" t="s">
        <v>22</v>
      </c>
      <c r="B58" s="257" t="s">
        <v>535</v>
      </c>
      <c r="C58" s="386">
        <f>+C46+C52+C57</f>
        <v>0</v>
      </c>
    </row>
    <row r="59" ht="13.5" thickBot="1">
      <c r="C59" s="387"/>
    </row>
    <row r="60" spans="1:3" ht="15" customHeight="1" thickBot="1">
      <c r="A60" s="260" t="s">
        <v>523</v>
      </c>
      <c r="B60" s="261"/>
      <c r="C60" s="127"/>
    </row>
    <row r="61" spans="1:3" ht="14.25" customHeight="1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41">
      <selection activeCell="C118" sqref="C118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">
        <v>570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67866008</v>
      </c>
    </row>
    <row r="6" spans="1:3" s="441" customFormat="1" ht="12" customHeight="1">
      <c r="A6" s="15" t="s">
        <v>99</v>
      </c>
      <c r="B6" s="442" t="s">
        <v>256</v>
      </c>
      <c r="C6" s="316">
        <v>25121216</v>
      </c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>
        <v>30948468</v>
      </c>
    </row>
    <row r="9" spans="1:3" s="441" customFormat="1" ht="12" customHeight="1">
      <c r="A9" s="14" t="s">
        <v>102</v>
      </c>
      <c r="B9" s="443" t="s">
        <v>259</v>
      </c>
      <c r="C9" s="315">
        <v>1800000</v>
      </c>
    </row>
    <row r="10" spans="1:3" s="441" customFormat="1" ht="12" customHeight="1">
      <c r="A10" s="14" t="s">
        <v>149</v>
      </c>
      <c r="B10" s="309" t="s">
        <v>436</v>
      </c>
      <c r="C10" s="315">
        <v>9996324</v>
      </c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126958700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>
        <v>126958700</v>
      </c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188344407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>
        <v>188344407</v>
      </c>
    </row>
    <row r="25" spans="1:3" s="593" customFormat="1" ht="12" customHeight="1" thickBot="1">
      <c r="A25" s="590" t="s">
        <v>173</v>
      </c>
      <c r="B25" s="591" t="s">
        <v>576</v>
      </c>
      <c r="C25" s="592"/>
    </row>
    <row r="26" spans="1:3" s="441" customFormat="1" ht="12" customHeight="1" thickBot="1">
      <c r="A26" s="20" t="s">
        <v>174</v>
      </c>
      <c r="B26" s="21" t="s">
        <v>557</v>
      </c>
      <c r="C26" s="319">
        <f>SUM(C27:C33)</f>
        <v>11967000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>
        <v>7984000</v>
      </c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>
        <v>2083000</v>
      </c>
    </row>
    <row r="32" spans="1:3" s="441" customFormat="1" ht="12" customHeight="1">
      <c r="A32" s="14" t="s">
        <v>559</v>
      </c>
      <c r="B32" s="443" t="s">
        <v>618</v>
      </c>
      <c r="C32" s="315">
        <v>1900000</v>
      </c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27346700</v>
      </c>
    </row>
    <row r="35" spans="1:3" s="441" customFormat="1" ht="12" customHeight="1">
      <c r="A35" s="15" t="s">
        <v>92</v>
      </c>
      <c r="B35" s="442" t="s">
        <v>280</v>
      </c>
      <c r="C35" s="316">
        <v>7000000</v>
      </c>
    </row>
    <row r="36" spans="1:3" s="441" customFormat="1" ht="12" customHeight="1">
      <c r="A36" s="14" t="s">
        <v>93</v>
      </c>
      <c r="B36" s="443" t="s">
        <v>281</v>
      </c>
      <c r="C36" s="315">
        <v>14942800</v>
      </c>
    </row>
    <row r="37" spans="1:3" s="441" customFormat="1" ht="12" customHeight="1">
      <c r="A37" s="14" t="s">
        <v>94</v>
      </c>
      <c r="B37" s="443" t="s">
        <v>282</v>
      </c>
      <c r="C37" s="315">
        <v>1032000</v>
      </c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>
        <v>68800</v>
      </c>
    </row>
    <row r="40" spans="1:3" s="441" customFormat="1" ht="12" customHeight="1">
      <c r="A40" s="14" t="s">
        <v>178</v>
      </c>
      <c r="B40" s="443" t="s">
        <v>285</v>
      </c>
      <c r="C40" s="315">
        <v>4303100</v>
      </c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422482815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577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22951550</v>
      </c>
    </row>
    <row r="73" spans="1:3" s="441" customFormat="1" ht="12" customHeight="1">
      <c r="A73" s="15" t="s">
        <v>343</v>
      </c>
      <c r="B73" s="442" t="s">
        <v>322</v>
      </c>
      <c r="C73" s="318">
        <v>22951550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8" t="s">
        <v>347</v>
      </c>
      <c r="B78" s="594" t="s">
        <v>580</v>
      </c>
      <c r="C78" s="595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22951550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445434365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254775170</v>
      </c>
    </row>
    <row r="94" spans="1:3" ht="12" customHeight="1">
      <c r="A94" s="17" t="s">
        <v>99</v>
      </c>
      <c r="B94" s="10" t="s">
        <v>50</v>
      </c>
      <c r="C94" s="314">
        <v>126235350</v>
      </c>
    </row>
    <row r="95" spans="1:3" ht="12" customHeight="1">
      <c r="A95" s="14" t="s">
        <v>100</v>
      </c>
      <c r="B95" s="8" t="s">
        <v>184</v>
      </c>
      <c r="C95" s="315">
        <v>16566120</v>
      </c>
    </row>
    <row r="96" spans="1:3" ht="12" customHeight="1">
      <c r="A96" s="14" t="s">
        <v>101</v>
      </c>
      <c r="B96" s="8" t="s">
        <v>141</v>
      </c>
      <c r="C96" s="317">
        <v>75427150</v>
      </c>
    </row>
    <row r="97" spans="1:3" ht="12" customHeight="1">
      <c r="A97" s="14" t="s">
        <v>102</v>
      </c>
      <c r="B97" s="11" t="s">
        <v>185</v>
      </c>
      <c r="C97" s="317">
        <v>8400000</v>
      </c>
    </row>
    <row r="98" spans="1:3" ht="12" customHeight="1">
      <c r="A98" s="14" t="s">
        <v>113</v>
      </c>
      <c r="B98" s="19" t="s">
        <v>186</v>
      </c>
      <c r="C98" s="317">
        <v>27846550</v>
      </c>
    </row>
    <row r="99" spans="1:3" ht="12" customHeight="1">
      <c r="A99" s="14" t="s">
        <v>103</v>
      </c>
      <c r="B99" s="8" t="s">
        <v>446</v>
      </c>
      <c r="C99" s="317">
        <v>1344000</v>
      </c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>
        <v>3157200</v>
      </c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>
        <v>22719550</v>
      </c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>
        <v>625200</v>
      </c>
    </row>
    <row r="111" spans="1:3" ht="12" customHeight="1">
      <c r="A111" s="14" t="s">
        <v>447</v>
      </c>
      <c r="B111" s="11" t="s">
        <v>51</v>
      </c>
      <c r="C111" s="315">
        <v>300000</v>
      </c>
    </row>
    <row r="112" spans="1:3" ht="12" customHeight="1">
      <c r="A112" s="14" t="s">
        <v>448</v>
      </c>
      <c r="B112" s="8" t="s">
        <v>450</v>
      </c>
      <c r="C112" s="315">
        <v>300000</v>
      </c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188344407</v>
      </c>
    </row>
    <row r="115" spans="1:3" ht="12" customHeight="1">
      <c r="A115" s="15" t="s">
        <v>105</v>
      </c>
      <c r="B115" s="8" t="s">
        <v>232</v>
      </c>
      <c r="C115" s="316">
        <v>103383447</v>
      </c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>
        <v>79960960</v>
      </c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>
        <v>5000000</v>
      </c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443119577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2314788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>
        <v>2314788</v>
      </c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2314788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445434365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-20636762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20636762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KÖLTSÉGVETÉSÉNEK ÖSSZEVONT MÉRLEGE&amp;10
&amp;R&amp;"Times New Roman CE,Félkövér dőlt"&amp;11 1.1. melléklet a 1/2018. (II.19.)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+CONCATENATE("9.2.1. melléklet a ……/",LEFT(ÖSSZEFÜGGÉSEK!A5,4),". (….) önkormányzati rendelethez")</f>
        <v>9.2.1.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421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'9.2.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+CONCATENATE("9.2.2. melléklet a ……/",LEFT(ÖSSZEFÜGGÉSEK!A5,4),". (….) önkormányzati rendelethez")</f>
        <v>9.2.2.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422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'9.2.1.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C61"/>
  <sheetViews>
    <sheetView zoomScale="130" zoomScaleNormal="130" workbookViewId="0" topLeftCell="A16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+CONCATENATE("9.2.3. melléklet a ……/",LEFT(ÖSSZEFÜGGÉSEK!A5,4),". (….) önkormányzati rendelethez")</f>
        <v>9.2.3. melléklet a ……/2018. (….) önkormányzati rendelethez</v>
      </c>
    </row>
    <row r="2" spans="1:3" s="481" customFormat="1" ht="25.5" customHeight="1">
      <c r="A2" s="432" t="s">
        <v>205</v>
      </c>
      <c r="B2" s="374" t="s">
        <v>402</v>
      </c>
      <c r="C2" s="388" t="s">
        <v>60</v>
      </c>
    </row>
    <row r="3" spans="1:3" s="481" customFormat="1" ht="24.75" thickBot="1">
      <c r="A3" s="475" t="s">
        <v>204</v>
      </c>
      <c r="B3" s="375" t="s">
        <v>536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'9.2.2. sz. 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525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526</v>
      </c>
      <c r="C26" s="333">
        <f>+C27+C28+C29</f>
        <v>0</v>
      </c>
    </row>
    <row r="27" spans="1:3" s="484" customFormat="1" ht="12" customHeight="1">
      <c r="A27" s="478" t="s">
        <v>271</v>
      </c>
      <c r="B27" s="479" t="s">
        <v>266</v>
      </c>
      <c r="C27" s="80"/>
    </row>
    <row r="28" spans="1:3" s="484" customFormat="1" ht="12" customHeight="1">
      <c r="A28" s="478" t="s">
        <v>272</v>
      </c>
      <c r="B28" s="479" t="s">
        <v>406</v>
      </c>
      <c r="C28" s="331"/>
    </row>
    <row r="29" spans="1:3" s="484" customFormat="1" ht="12" customHeight="1">
      <c r="A29" s="478" t="s">
        <v>273</v>
      </c>
      <c r="B29" s="480" t="s">
        <v>409</v>
      </c>
      <c r="C29" s="331"/>
    </row>
    <row r="30" spans="1:3" s="484" customFormat="1" ht="12" customHeight="1" thickBot="1">
      <c r="A30" s="477" t="s">
        <v>274</v>
      </c>
      <c r="B30" s="148" t="s">
        <v>527</v>
      </c>
      <c r="C30" s="87"/>
    </row>
    <row r="31" spans="1:3" s="484" customFormat="1" ht="12" customHeight="1" thickBot="1">
      <c r="A31" s="214" t="s">
        <v>23</v>
      </c>
      <c r="B31" s="130" t="s">
        <v>410</v>
      </c>
      <c r="C31" s="333">
        <f>+C32+C33+C34</f>
        <v>0</v>
      </c>
    </row>
    <row r="32" spans="1:3" s="484" customFormat="1" ht="12" customHeight="1">
      <c r="A32" s="478" t="s">
        <v>92</v>
      </c>
      <c r="B32" s="479" t="s">
        <v>294</v>
      </c>
      <c r="C32" s="80"/>
    </row>
    <row r="33" spans="1:3" s="484" customFormat="1" ht="12" customHeight="1">
      <c r="A33" s="478" t="s">
        <v>93</v>
      </c>
      <c r="B33" s="480" t="s">
        <v>295</v>
      </c>
      <c r="C33" s="334"/>
    </row>
    <row r="34" spans="1:3" s="484" customFormat="1" ht="12" customHeight="1" thickBot="1">
      <c r="A34" s="477" t="s">
        <v>94</v>
      </c>
      <c r="B34" s="148" t="s">
        <v>296</v>
      </c>
      <c r="C34" s="87"/>
    </row>
    <row r="35" spans="1:3" s="390" customFormat="1" ht="12" customHeight="1" thickBot="1">
      <c r="A35" s="214" t="s">
        <v>24</v>
      </c>
      <c r="B35" s="130" t="s">
        <v>379</v>
      </c>
      <c r="C35" s="360"/>
    </row>
    <row r="36" spans="1:3" s="390" customFormat="1" ht="12" customHeight="1" thickBot="1">
      <c r="A36" s="214" t="s">
        <v>25</v>
      </c>
      <c r="B36" s="130" t="s">
        <v>411</v>
      </c>
      <c r="C36" s="381"/>
    </row>
    <row r="37" spans="1:3" s="390" customFormat="1" ht="12" customHeight="1" thickBot="1">
      <c r="A37" s="206" t="s">
        <v>26</v>
      </c>
      <c r="B37" s="130" t="s">
        <v>412</v>
      </c>
      <c r="C37" s="382">
        <f>+C8+C20+C25+C26+C31+C35+C36</f>
        <v>0</v>
      </c>
    </row>
    <row r="38" spans="1:3" s="390" customFormat="1" ht="12" customHeight="1" thickBot="1">
      <c r="A38" s="249" t="s">
        <v>27</v>
      </c>
      <c r="B38" s="130" t="s">
        <v>413</v>
      </c>
      <c r="C38" s="382">
        <f>+C39+C40+C41</f>
        <v>0</v>
      </c>
    </row>
    <row r="39" spans="1:3" s="390" customFormat="1" ht="12" customHeight="1">
      <c r="A39" s="478" t="s">
        <v>414</v>
      </c>
      <c r="B39" s="479" t="s">
        <v>239</v>
      </c>
      <c r="C39" s="80"/>
    </row>
    <row r="40" spans="1:3" s="390" customFormat="1" ht="12" customHeight="1">
      <c r="A40" s="478" t="s">
        <v>415</v>
      </c>
      <c r="B40" s="480" t="s">
        <v>2</v>
      </c>
      <c r="C40" s="334"/>
    </row>
    <row r="41" spans="1:3" s="484" customFormat="1" ht="12" customHeight="1" thickBot="1">
      <c r="A41" s="477" t="s">
        <v>416</v>
      </c>
      <c r="B41" s="148" t="s">
        <v>417</v>
      </c>
      <c r="C41" s="87"/>
    </row>
    <row r="42" spans="1:3" s="484" customFormat="1" ht="15" customHeight="1" thickBot="1">
      <c r="A42" s="249" t="s">
        <v>28</v>
      </c>
      <c r="B42" s="250" t="s">
        <v>418</v>
      </c>
      <c r="C42" s="385">
        <f>+C37+C38</f>
        <v>0</v>
      </c>
    </row>
    <row r="43" spans="1:3" s="484" customFormat="1" ht="15" customHeight="1">
      <c r="A43" s="251"/>
      <c r="B43" s="252"/>
      <c r="C43" s="383"/>
    </row>
    <row r="44" spans="1:3" ht="13.5" thickBot="1">
      <c r="A44" s="253"/>
      <c r="B44" s="254"/>
      <c r="C44" s="384"/>
    </row>
    <row r="45" spans="1:3" s="483" customFormat="1" ht="16.5" customHeight="1" thickBot="1">
      <c r="A45" s="255"/>
      <c r="B45" s="256" t="s">
        <v>58</v>
      </c>
      <c r="C45" s="385"/>
    </row>
    <row r="46" spans="1:3" s="485" customFormat="1" ht="12" customHeight="1" thickBot="1">
      <c r="A46" s="214" t="s">
        <v>19</v>
      </c>
      <c r="B46" s="130" t="s">
        <v>419</v>
      </c>
      <c r="C46" s="333">
        <f>SUM(C47:C51)</f>
        <v>0</v>
      </c>
    </row>
    <row r="47" spans="1:3" ht="12" customHeight="1">
      <c r="A47" s="477" t="s">
        <v>99</v>
      </c>
      <c r="B47" s="9" t="s">
        <v>50</v>
      </c>
      <c r="C47" s="80"/>
    </row>
    <row r="48" spans="1:3" ht="12" customHeight="1">
      <c r="A48" s="477" t="s">
        <v>100</v>
      </c>
      <c r="B48" s="8" t="s">
        <v>184</v>
      </c>
      <c r="C48" s="83"/>
    </row>
    <row r="49" spans="1:3" ht="12" customHeight="1">
      <c r="A49" s="477" t="s">
        <v>101</v>
      </c>
      <c r="B49" s="8" t="s">
        <v>141</v>
      </c>
      <c r="C49" s="83"/>
    </row>
    <row r="50" spans="1:3" ht="12" customHeight="1">
      <c r="A50" s="477" t="s">
        <v>102</v>
      </c>
      <c r="B50" s="8" t="s">
        <v>185</v>
      </c>
      <c r="C50" s="83"/>
    </row>
    <row r="51" spans="1:3" ht="12" customHeight="1" thickBot="1">
      <c r="A51" s="477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420</v>
      </c>
      <c r="C52" s="333">
        <f>SUM(C53:C55)</f>
        <v>0</v>
      </c>
    </row>
    <row r="53" spans="1:3" s="485" customFormat="1" ht="12" customHeight="1">
      <c r="A53" s="477" t="s">
        <v>105</v>
      </c>
      <c r="B53" s="9" t="s">
        <v>232</v>
      </c>
      <c r="C53" s="80"/>
    </row>
    <row r="54" spans="1:3" ht="12" customHeight="1">
      <c r="A54" s="477" t="s">
        <v>106</v>
      </c>
      <c r="B54" s="8" t="s">
        <v>188</v>
      </c>
      <c r="C54" s="83"/>
    </row>
    <row r="55" spans="1:3" ht="12" customHeight="1">
      <c r="A55" s="477" t="s">
        <v>107</v>
      </c>
      <c r="B55" s="8" t="s">
        <v>59</v>
      </c>
      <c r="C55" s="83"/>
    </row>
    <row r="56" spans="1:3" ht="12" customHeight="1" thickBot="1">
      <c r="A56" s="477" t="s">
        <v>108</v>
      </c>
      <c r="B56" s="8" t="s">
        <v>528</v>
      </c>
      <c r="C56" s="83"/>
    </row>
    <row r="57" spans="1:3" ht="15" customHeight="1" thickBot="1">
      <c r="A57" s="214" t="s">
        <v>21</v>
      </c>
      <c r="B57" s="130" t="s">
        <v>13</v>
      </c>
      <c r="C57" s="360"/>
    </row>
    <row r="58" spans="1:3" ht="13.5" thickBot="1">
      <c r="A58" s="214" t="s">
        <v>22</v>
      </c>
      <c r="B58" s="257" t="s">
        <v>535</v>
      </c>
      <c r="C58" s="386">
        <f>+C46+C52+C57</f>
        <v>0</v>
      </c>
    </row>
    <row r="59" ht="15" customHeight="1" thickBot="1">
      <c r="C59" s="387"/>
    </row>
    <row r="60" spans="1:3" ht="14.25" customHeight="1" thickBot="1">
      <c r="A60" s="260" t="s">
        <v>523</v>
      </c>
      <c r="B60" s="261"/>
      <c r="C60" s="127"/>
    </row>
    <row r="61" spans="1:3" ht="13.5" thickBot="1">
      <c r="A61" s="260" t="s">
        <v>207</v>
      </c>
      <c r="B61" s="261"/>
      <c r="C61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 melléklet a 1/",LEFT(ÖSSZEFÜGGÉSEK!A5,4),". (II.19*) önkormányzati rendelethez")</f>
        <v>9.3. melléklet a 1/2018. (II.19*) önkormányzati rendelethez</v>
      </c>
    </row>
    <row r="2" spans="1:3" s="481" customFormat="1" ht="25.5" customHeight="1">
      <c r="A2" s="432" t="s">
        <v>205</v>
      </c>
      <c r="B2" s="374" t="s">
        <v>609</v>
      </c>
      <c r="C2" s="388" t="s">
        <v>61</v>
      </c>
    </row>
    <row r="3" spans="1:3" s="481" customFormat="1" ht="24.75" thickBot="1">
      <c r="A3" s="475" t="s">
        <v>204</v>
      </c>
      <c r="B3" s="375" t="s">
        <v>401</v>
      </c>
      <c r="C3" s="389"/>
    </row>
    <row r="4" spans="1:3" s="482" customFormat="1" ht="15.75" customHeight="1" thickBot="1">
      <c r="A4" s="241"/>
      <c r="B4" s="241"/>
      <c r="C4" s="242" t="str">
        <f>'9.2.3.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15536700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>
        <v>12164800</v>
      </c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>
        <v>68800</v>
      </c>
    </row>
    <row r="14" spans="1:3" s="390" customFormat="1" ht="12" customHeight="1">
      <c r="A14" s="477" t="s">
        <v>103</v>
      </c>
      <c r="B14" s="8" t="s">
        <v>403</v>
      </c>
      <c r="C14" s="331">
        <v>3303100</v>
      </c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4331700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>
        <v>4331700</v>
      </c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19868400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13066000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>
        <v>13066000</v>
      </c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32934400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32534400</v>
      </c>
    </row>
    <row r="46" spans="1:3" ht="12" customHeight="1">
      <c r="A46" s="477" t="s">
        <v>99</v>
      </c>
      <c r="B46" s="9" t="s">
        <v>50</v>
      </c>
      <c r="C46" s="80">
        <v>9508600</v>
      </c>
    </row>
    <row r="47" spans="1:3" ht="12" customHeight="1">
      <c r="A47" s="477" t="s">
        <v>100</v>
      </c>
      <c r="B47" s="8" t="s">
        <v>184</v>
      </c>
      <c r="C47" s="83">
        <v>1533180</v>
      </c>
    </row>
    <row r="48" spans="1:3" ht="12" customHeight="1">
      <c r="A48" s="477" t="s">
        <v>101</v>
      </c>
      <c r="B48" s="8" t="s">
        <v>141</v>
      </c>
      <c r="C48" s="83">
        <v>21492620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400000</v>
      </c>
    </row>
    <row r="52" spans="1:3" s="485" customFormat="1" ht="12" customHeight="1">
      <c r="A52" s="477" t="s">
        <v>105</v>
      </c>
      <c r="B52" s="9" t="s">
        <v>232</v>
      </c>
      <c r="C52" s="80">
        <v>400000</v>
      </c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32934400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>
        <v>2</v>
      </c>
    </row>
    <row r="60" spans="1:3" ht="13.5" thickBot="1">
      <c r="A60" s="260" t="s">
        <v>207</v>
      </c>
      <c r="B60" s="261"/>
      <c r="C60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+CONCATENATE("9.3.1. melléklet a 1/",LEFT(ÖSSZEFÜGGÉSEK!A5,4),". (II.19.) önkormányzati rendelethez")</f>
        <v>9.3.1. melléklet a 1/2018. (II.19.) önkormányzati rendelethez</v>
      </c>
    </row>
    <row r="2" spans="1:3" s="481" customFormat="1" ht="25.5" customHeight="1">
      <c r="A2" s="432" t="s">
        <v>205</v>
      </c>
      <c r="B2" s="374" t="s">
        <v>610</v>
      </c>
      <c r="C2" s="388" t="s">
        <v>61</v>
      </c>
    </row>
    <row r="3" spans="1:3" s="481" customFormat="1" ht="24.75" thickBot="1">
      <c r="A3" s="475" t="s">
        <v>204</v>
      </c>
      <c r="B3" s="375" t="s">
        <v>421</v>
      </c>
      <c r="C3" s="389" t="s">
        <v>55</v>
      </c>
    </row>
    <row r="4" spans="1:3" s="482" customFormat="1" ht="15.75" customHeight="1" thickBot="1">
      <c r="A4" s="241"/>
      <c r="B4" s="241"/>
      <c r="C4" s="242" t="str">
        <f>'9.3.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15536700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>
        <v>12164800</v>
      </c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>
        <v>68800</v>
      </c>
    </row>
    <row r="14" spans="1:3" s="390" customFormat="1" ht="12" customHeight="1">
      <c r="A14" s="477" t="s">
        <v>103</v>
      </c>
      <c r="B14" s="8" t="s">
        <v>403</v>
      </c>
      <c r="C14" s="331">
        <v>3303100</v>
      </c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4331700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>
        <v>4331700</v>
      </c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19868400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13066000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>
        <v>13066000</v>
      </c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32934400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32534400</v>
      </c>
    </row>
    <row r="46" spans="1:3" ht="12" customHeight="1">
      <c r="A46" s="477" t="s">
        <v>99</v>
      </c>
      <c r="B46" s="9" t="s">
        <v>50</v>
      </c>
      <c r="C46" s="80">
        <v>9508600</v>
      </c>
    </row>
    <row r="47" spans="1:3" ht="12" customHeight="1">
      <c r="A47" s="477" t="s">
        <v>100</v>
      </c>
      <c r="B47" s="8" t="s">
        <v>184</v>
      </c>
      <c r="C47" s="83">
        <v>1533180</v>
      </c>
    </row>
    <row r="48" spans="1:3" ht="12" customHeight="1">
      <c r="A48" s="477" t="s">
        <v>101</v>
      </c>
      <c r="B48" s="8" t="s">
        <v>141</v>
      </c>
      <c r="C48" s="83">
        <v>21492620</v>
      </c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400000</v>
      </c>
    </row>
    <row r="52" spans="1:3" s="485" customFormat="1" ht="12" customHeight="1">
      <c r="A52" s="477" t="s">
        <v>105</v>
      </c>
      <c r="B52" s="9" t="s">
        <v>232</v>
      </c>
      <c r="C52" s="80">
        <v>400000</v>
      </c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32934400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>
        <v>2</v>
      </c>
    </row>
    <row r="60" spans="1:3" ht="13.5" thickBot="1">
      <c r="A60" s="260" t="s">
        <v>207</v>
      </c>
      <c r="B60" s="261"/>
      <c r="C60" s="12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+CONCATENATE("9.3.2. melléklet a ……/",LEFT(ÖSSZEFÜGGÉSEK!A5,4),". (….) önkormányzati rendelethez")</f>
        <v>9.3.2. melléklet a ……/2018. (….) önkormányzati rendelethez</v>
      </c>
    </row>
    <row r="2" spans="1:3" s="481" customFormat="1" ht="25.5" customHeight="1">
      <c r="A2" s="432" t="s">
        <v>205</v>
      </c>
      <c r="B2" s="374" t="s">
        <v>208</v>
      </c>
      <c r="C2" s="388" t="s">
        <v>61</v>
      </c>
    </row>
    <row r="3" spans="1:3" s="481" customFormat="1" ht="24.75" thickBot="1">
      <c r="A3" s="475" t="s">
        <v>204</v>
      </c>
      <c r="B3" s="375" t="s">
        <v>422</v>
      </c>
      <c r="C3" s="389" t="s">
        <v>60</v>
      </c>
    </row>
    <row r="4" spans="1:3" s="482" customFormat="1" ht="15.75" customHeight="1" thickBot="1">
      <c r="A4" s="241"/>
      <c r="B4" s="241"/>
      <c r="C4" s="242" t="str">
        <f>'9.3.1. sz. mell'!C4</f>
        <v>Forintban!</v>
      </c>
    </row>
    <row r="5" spans="1:3" ht="13.5" thickBot="1">
      <c r="A5" s="433" t="s">
        <v>206</v>
      </c>
      <c r="B5" s="243" t="s">
        <v>569</v>
      </c>
      <c r="C5" s="244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/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232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/>
    </row>
    <row r="60" spans="1:3" ht="13.5" thickBot="1">
      <c r="A60" s="260" t="s">
        <v>207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C60"/>
  <sheetViews>
    <sheetView zoomScale="145" zoomScaleNormal="145" workbookViewId="0" topLeftCell="A4">
      <selection activeCell="C1" sqref="C1"/>
    </sheetView>
  </sheetViews>
  <sheetFormatPr defaultColWidth="9.00390625" defaultRowHeight="12.75"/>
  <cols>
    <col min="1" max="1" width="13.875" style="258" customWidth="1"/>
    <col min="2" max="2" width="79.125" style="259" customWidth="1"/>
    <col min="3" max="3" width="25.00390625" style="259" customWidth="1"/>
    <col min="4" max="16384" width="9.375" style="259" customWidth="1"/>
  </cols>
  <sheetData>
    <row r="1" spans="1:3" s="238" customFormat="1" ht="21" customHeight="1" thickBot="1">
      <c r="A1" s="237"/>
      <c r="B1" s="239"/>
      <c r="C1" s="588" t="str">
        <f>+CONCATENATE("9.3.3. melléklet a ……/",LEFT(ÖSSZEFÜGGÉSEK!A5,4),". (….) önkormányzati rendelethez")</f>
        <v>9.3.3. melléklet a ……/2018. (….) önkormányzati rendelethez</v>
      </c>
    </row>
    <row r="2" spans="1:3" s="481" customFormat="1" ht="25.5" customHeight="1">
      <c r="A2" s="432" t="s">
        <v>205</v>
      </c>
      <c r="B2" s="374" t="s">
        <v>208</v>
      </c>
      <c r="C2" s="388" t="s">
        <v>61</v>
      </c>
    </row>
    <row r="3" spans="1:3" s="481" customFormat="1" ht="24.75" thickBot="1">
      <c r="A3" s="475" t="s">
        <v>204</v>
      </c>
      <c r="B3" s="375" t="s">
        <v>536</v>
      </c>
      <c r="C3" s="389" t="s">
        <v>61</v>
      </c>
    </row>
    <row r="4" spans="1:3" s="482" customFormat="1" ht="15.75" customHeight="1" thickBot="1">
      <c r="A4" s="241"/>
      <c r="B4" s="241"/>
      <c r="C4" s="242" t="str">
        <f>'9.3.2. sz. mell'!C4</f>
        <v>Forintban!</v>
      </c>
    </row>
    <row r="5" spans="1:3" ht="13.5" thickBot="1">
      <c r="A5" s="433" t="s">
        <v>206</v>
      </c>
      <c r="B5" s="243" t="s">
        <v>569</v>
      </c>
      <c r="C5" s="589" t="s">
        <v>56</v>
      </c>
    </row>
    <row r="6" spans="1:3" s="483" customFormat="1" ht="12.75" customHeight="1" thickBot="1">
      <c r="A6" s="206"/>
      <c r="B6" s="207" t="s">
        <v>497</v>
      </c>
      <c r="C6" s="208" t="s">
        <v>498</v>
      </c>
    </row>
    <row r="7" spans="1:3" s="483" customFormat="1" ht="15.75" customHeight="1" thickBot="1">
      <c r="A7" s="245"/>
      <c r="B7" s="246" t="s">
        <v>57</v>
      </c>
      <c r="C7" s="247"/>
    </row>
    <row r="8" spans="1:3" s="390" customFormat="1" ht="12" customHeight="1" thickBot="1">
      <c r="A8" s="206" t="s">
        <v>19</v>
      </c>
      <c r="B8" s="248" t="s">
        <v>524</v>
      </c>
      <c r="C8" s="333">
        <f>SUM(C9:C19)</f>
        <v>0</v>
      </c>
    </row>
    <row r="9" spans="1:3" s="390" customFormat="1" ht="12" customHeight="1">
      <c r="A9" s="476" t="s">
        <v>99</v>
      </c>
      <c r="B9" s="10" t="s">
        <v>280</v>
      </c>
      <c r="C9" s="379"/>
    </row>
    <row r="10" spans="1:3" s="390" customFormat="1" ht="12" customHeight="1">
      <c r="A10" s="477" t="s">
        <v>100</v>
      </c>
      <c r="B10" s="8" t="s">
        <v>281</v>
      </c>
      <c r="C10" s="331"/>
    </row>
    <row r="11" spans="1:3" s="390" customFormat="1" ht="12" customHeight="1">
      <c r="A11" s="477" t="s">
        <v>101</v>
      </c>
      <c r="B11" s="8" t="s">
        <v>282</v>
      </c>
      <c r="C11" s="331"/>
    </row>
    <row r="12" spans="1:3" s="390" customFormat="1" ht="12" customHeight="1">
      <c r="A12" s="477" t="s">
        <v>102</v>
      </c>
      <c r="B12" s="8" t="s">
        <v>283</v>
      </c>
      <c r="C12" s="331"/>
    </row>
    <row r="13" spans="1:3" s="390" customFormat="1" ht="12" customHeight="1">
      <c r="A13" s="477" t="s">
        <v>149</v>
      </c>
      <c r="B13" s="8" t="s">
        <v>284</v>
      </c>
      <c r="C13" s="331"/>
    </row>
    <row r="14" spans="1:3" s="390" customFormat="1" ht="12" customHeight="1">
      <c r="A14" s="477" t="s">
        <v>103</v>
      </c>
      <c r="B14" s="8" t="s">
        <v>403</v>
      </c>
      <c r="C14" s="331"/>
    </row>
    <row r="15" spans="1:3" s="390" customFormat="1" ht="12" customHeight="1">
      <c r="A15" s="477" t="s">
        <v>104</v>
      </c>
      <c r="B15" s="7" t="s">
        <v>404</v>
      </c>
      <c r="C15" s="331"/>
    </row>
    <row r="16" spans="1:3" s="390" customFormat="1" ht="12" customHeight="1">
      <c r="A16" s="477" t="s">
        <v>114</v>
      </c>
      <c r="B16" s="8" t="s">
        <v>287</v>
      </c>
      <c r="C16" s="380"/>
    </row>
    <row r="17" spans="1:3" s="484" customFormat="1" ht="12" customHeight="1">
      <c r="A17" s="477" t="s">
        <v>115</v>
      </c>
      <c r="B17" s="8" t="s">
        <v>288</v>
      </c>
      <c r="C17" s="331"/>
    </row>
    <row r="18" spans="1:3" s="484" customFormat="1" ht="12" customHeight="1">
      <c r="A18" s="477" t="s">
        <v>116</v>
      </c>
      <c r="B18" s="8" t="s">
        <v>440</v>
      </c>
      <c r="C18" s="332"/>
    </row>
    <row r="19" spans="1:3" s="484" customFormat="1" ht="12" customHeight="1" thickBot="1">
      <c r="A19" s="477" t="s">
        <v>117</v>
      </c>
      <c r="B19" s="7" t="s">
        <v>289</v>
      </c>
      <c r="C19" s="332"/>
    </row>
    <row r="20" spans="1:3" s="390" customFormat="1" ht="12" customHeight="1" thickBot="1">
      <c r="A20" s="206" t="s">
        <v>20</v>
      </c>
      <c r="B20" s="248" t="s">
        <v>405</v>
      </c>
      <c r="C20" s="333">
        <f>SUM(C21:C23)</f>
        <v>0</v>
      </c>
    </row>
    <row r="21" spans="1:3" s="484" customFormat="1" ht="12" customHeight="1">
      <c r="A21" s="477" t="s">
        <v>105</v>
      </c>
      <c r="B21" s="9" t="s">
        <v>261</v>
      </c>
      <c r="C21" s="331"/>
    </row>
    <row r="22" spans="1:3" s="484" customFormat="1" ht="12" customHeight="1">
      <c r="A22" s="477" t="s">
        <v>106</v>
      </c>
      <c r="B22" s="8" t="s">
        <v>406</v>
      </c>
      <c r="C22" s="331"/>
    </row>
    <row r="23" spans="1:3" s="484" customFormat="1" ht="12" customHeight="1">
      <c r="A23" s="477" t="s">
        <v>107</v>
      </c>
      <c r="B23" s="8" t="s">
        <v>407</v>
      </c>
      <c r="C23" s="331"/>
    </row>
    <row r="24" spans="1:3" s="484" customFormat="1" ht="12" customHeight="1" thickBot="1">
      <c r="A24" s="477" t="s">
        <v>108</v>
      </c>
      <c r="B24" s="8" t="s">
        <v>529</v>
      </c>
      <c r="C24" s="331"/>
    </row>
    <row r="25" spans="1:3" s="484" customFormat="1" ht="12" customHeight="1" thickBot="1">
      <c r="A25" s="214" t="s">
        <v>21</v>
      </c>
      <c r="B25" s="130" t="s">
        <v>175</v>
      </c>
      <c r="C25" s="360"/>
    </row>
    <row r="26" spans="1:3" s="484" customFormat="1" ht="12" customHeight="1" thickBot="1">
      <c r="A26" s="214" t="s">
        <v>22</v>
      </c>
      <c r="B26" s="130" t="s">
        <v>408</v>
      </c>
      <c r="C26" s="333">
        <f>+C27+C28</f>
        <v>0</v>
      </c>
    </row>
    <row r="27" spans="1:3" s="484" customFormat="1" ht="12" customHeight="1">
      <c r="A27" s="478" t="s">
        <v>271</v>
      </c>
      <c r="B27" s="479" t="s">
        <v>406</v>
      </c>
      <c r="C27" s="80"/>
    </row>
    <row r="28" spans="1:3" s="484" customFormat="1" ht="12" customHeight="1">
      <c r="A28" s="478" t="s">
        <v>272</v>
      </c>
      <c r="B28" s="480" t="s">
        <v>409</v>
      </c>
      <c r="C28" s="334"/>
    </row>
    <row r="29" spans="1:3" s="484" customFormat="1" ht="12" customHeight="1" thickBot="1">
      <c r="A29" s="477" t="s">
        <v>273</v>
      </c>
      <c r="B29" s="148" t="s">
        <v>530</v>
      </c>
      <c r="C29" s="87"/>
    </row>
    <row r="30" spans="1:3" s="484" customFormat="1" ht="12" customHeight="1" thickBot="1">
      <c r="A30" s="214" t="s">
        <v>23</v>
      </c>
      <c r="B30" s="130" t="s">
        <v>410</v>
      </c>
      <c r="C30" s="333">
        <f>+C31+C32+C33</f>
        <v>0</v>
      </c>
    </row>
    <row r="31" spans="1:3" s="484" customFormat="1" ht="12" customHeight="1">
      <c r="A31" s="478" t="s">
        <v>92</v>
      </c>
      <c r="B31" s="479" t="s">
        <v>294</v>
      </c>
      <c r="C31" s="80"/>
    </row>
    <row r="32" spans="1:3" s="484" customFormat="1" ht="12" customHeight="1">
      <c r="A32" s="478" t="s">
        <v>93</v>
      </c>
      <c r="B32" s="480" t="s">
        <v>295</v>
      </c>
      <c r="C32" s="334"/>
    </row>
    <row r="33" spans="1:3" s="484" customFormat="1" ht="12" customHeight="1" thickBot="1">
      <c r="A33" s="477" t="s">
        <v>94</v>
      </c>
      <c r="B33" s="148" t="s">
        <v>296</v>
      </c>
      <c r="C33" s="87"/>
    </row>
    <row r="34" spans="1:3" s="390" customFormat="1" ht="12" customHeight="1" thickBot="1">
      <c r="A34" s="214" t="s">
        <v>24</v>
      </c>
      <c r="B34" s="130" t="s">
        <v>379</v>
      </c>
      <c r="C34" s="360"/>
    </row>
    <row r="35" spans="1:3" s="390" customFormat="1" ht="12" customHeight="1" thickBot="1">
      <c r="A35" s="214" t="s">
        <v>25</v>
      </c>
      <c r="B35" s="130" t="s">
        <v>411</v>
      </c>
      <c r="C35" s="381"/>
    </row>
    <row r="36" spans="1:3" s="390" customFormat="1" ht="12" customHeight="1" thickBot="1">
      <c r="A36" s="206" t="s">
        <v>26</v>
      </c>
      <c r="B36" s="130" t="s">
        <v>531</v>
      </c>
      <c r="C36" s="382">
        <f>+C8+C20+C25+C26+C30+C34+C35</f>
        <v>0</v>
      </c>
    </row>
    <row r="37" spans="1:3" s="390" customFormat="1" ht="12" customHeight="1" thickBot="1">
      <c r="A37" s="249" t="s">
        <v>27</v>
      </c>
      <c r="B37" s="130" t="s">
        <v>413</v>
      </c>
      <c r="C37" s="382">
        <f>+C38+C39+C40</f>
        <v>0</v>
      </c>
    </row>
    <row r="38" spans="1:3" s="390" customFormat="1" ht="12" customHeight="1">
      <c r="A38" s="478" t="s">
        <v>414</v>
      </c>
      <c r="B38" s="479" t="s">
        <v>239</v>
      </c>
      <c r="C38" s="80"/>
    </row>
    <row r="39" spans="1:3" s="390" customFormat="1" ht="12" customHeight="1">
      <c r="A39" s="478" t="s">
        <v>415</v>
      </c>
      <c r="B39" s="480" t="s">
        <v>2</v>
      </c>
      <c r="C39" s="334"/>
    </row>
    <row r="40" spans="1:3" s="484" customFormat="1" ht="12" customHeight="1" thickBot="1">
      <c r="A40" s="477" t="s">
        <v>416</v>
      </c>
      <c r="B40" s="148" t="s">
        <v>417</v>
      </c>
      <c r="C40" s="87"/>
    </row>
    <row r="41" spans="1:3" s="484" customFormat="1" ht="15" customHeight="1" thickBot="1">
      <c r="A41" s="249" t="s">
        <v>28</v>
      </c>
      <c r="B41" s="250" t="s">
        <v>418</v>
      </c>
      <c r="C41" s="385">
        <f>+C36+C37</f>
        <v>0</v>
      </c>
    </row>
    <row r="42" spans="1:3" s="484" customFormat="1" ht="15" customHeight="1">
      <c r="A42" s="251"/>
      <c r="B42" s="252"/>
      <c r="C42" s="383"/>
    </row>
    <row r="43" spans="1:3" ht="13.5" thickBot="1">
      <c r="A43" s="253"/>
      <c r="B43" s="254"/>
      <c r="C43" s="384"/>
    </row>
    <row r="44" spans="1:3" s="483" customFormat="1" ht="16.5" customHeight="1" thickBot="1">
      <c r="A44" s="255"/>
      <c r="B44" s="256" t="s">
        <v>58</v>
      </c>
      <c r="C44" s="385"/>
    </row>
    <row r="45" spans="1:3" s="485" customFormat="1" ht="12" customHeight="1" thickBot="1">
      <c r="A45" s="214" t="s">
        <v>19</v>
      </c>
      <c r="B45" s="130" t="s">
        <v>419</v>
      </c>
      <c r="C45" s="333">
        <f>SUM(C46:C50)</f>
        <v>0</v>
      </c>
    </row>
    <row r="46" spans="1:3" ht="12" customHeight="1">
      <c r="A46" s="477" t="s">
        <v>99</v>
      </c>
      <c r="B46" s="9" t="s">
        <v>50</v>
      </c>
      <c r="C46" s="80"/>
    </row>
    <row r="47" spans="1:3" ht="12" customHeight="1">
      <c r="A47" s="477" t="s">
        <v>100</v>
      </c>
      <c r="B47" s="8" t="s">
        <v>184</v>
      </c>
      <c r="C47" s="83"/>
    </row>
    <row r="48" spans="1:3" ht="12" customHeight="1">
      <c r="A48" s="477" t="s">
        <v>101</v>
      </c>
      <c r="B48" s="8" t="s">
        <v>141</v>
      </c>
      <c r="C48" s="83"/>
    </row>
    <row r="49" spans="1:3" ht="12" customHeight="1">
      <c r="A49" s="477" t="s">
        <v>102</v>
      </c>
      <c r="B49" s="8" t="s">
        <v>185</v>
      </c>
      <c r="C49" s="83"/>
    </row>
    <row r="50" spans="1:3" ht="12" customHeight="1" thickBot="1">
      <c r="A50" s="477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420</v>
      </c>
      <c r="C51" s="333">
        <f>SUM(C52:C54)</f>
        <v>0</v>
      </c>
    </row>
    <row r="52" spans="1:3" s="485" customFormat="1" ht="12" customHeight="1">
      <c r="A52" s="477" t="s">
        <v>105</v>
      </c>
      <c r="B52" s="9" t="s">
        <v>232</v>
      </c>
      <c r="C52" s="80"/>
    </row>
    <row r="53" spans="1:3" ht="12" customHeight="1">
      <c r="A53" s="477" t="s">
        <v>106</v>
      </c>
      <c r="B53" s="8" t="s">
        <v>188</v>
      </c>
      <c r="C53" s="83"/>
    </row>
    <row r="54" spans="1:3" ht="12" customHeight="1">
      <c r="A54" s="477" t="s">
        <v>107</v>
      </c>
      <c r="B54" s="8" t="s">
        <v>59</v>
      </c>
      <c r="C54" s="83"/>
    </row>
    <row r="55" spans="1:3" ht="12" customHeight="1" thickBot="1">
      <c r="A55" s="477" t="s">
        <v>108</v>
      </c>
      <c r="B55" s="8" t="s">
        <v>528</v>
      </c>
      <c r="C55" s="83"/>
    </row>
    <row r="56" spans="1:3" ht="15" customHeight="1" thickBot="1">
      <c r="A56" s="214" t="s">
        <v>21</v>
      </c>
      <c r="B56" s="130" t="s">
        <v>13</v>
      </c>
      <c r="C56" s="360"/>
    </row>
    <row r="57" spans="1:3" ht="13.5" thickBot="1">
      <c r="A57" s="214" t="s">
        <v>22</v>
      </c>
      <c r="B57" s="257" t="s">
        <v>535</v>
      </c>
      <c r="C57" s="386">
        <f>+C45+C51+C56</f>
        <v>0</v>
      </c>
    </row>
    <row r="58" ht="15" customHeight="1" thickBot="1">
      <c r="C58" s="387"/>
    </row>
    <row r="59" spans="1:3" ht="14.25" customHeight="1" thickBot="1">
      <c r="A59" s="260" t="s">
        <v>523</v>
      </c>
      <c r="B59" s="261"/>
      <c r="C59" s="127"/>
    </row>
    <row r="60" spans="1:3" ht="13.5" thickBot="1">
      <c r="A60" s="260" t="s">
        <v>207</v>
      </c>
      <c r="B60" s="261"/>
      <c r="C60" s="12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A1" sqref="A1:G1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48" t="s">
        <v>3</v>
      </c>
      <c r="B1" s="648"/>
      <c r="C1" s="648"/>
      <c r="D1" s="648"/>
      <c r="E1" s="648"/>
      <c r="F1" s="648"/>
      <c r="G1" s="648"/>
    </row>
    <row r="3" spans="1:7" s="170" customFormat="1" ht="27" customHeight="1">
      <c r="A3" s="168" t="s">
        <v>212</v>
      </c>
      <c r="B3" s="169"/>
      <c r="C3" s="647" t="s">
        <v>616</v>
      </c>
      <c r="D3" s="647"/>
      <c r="E3" s="647"/>
      <c r="F3" s="647"/>
      <c r="G3" s="647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213</v>
      </c>
      <c r="B5" s="169"/>
      <c r="C5" s="647" t="s">
        <v>617</v>
      </c>
      <c r="D5" s="647"/>
      <c r="E5" s="647"/>
      <c r="F5" s="647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8" t="s">
        <v>572</v>
      </c>
      <c r="B7" s="277"/>
      <c r="C7" s="277"/>
      <c r="D7" s="263"/>
      <c r="E7" s="263"/>
      <c r="F7" s="263"/>
      <c r="G7" s="263"/>
    </row>
    <row r="8" spans="1:7" s="172" customFormat="1" ht="15" customHeight="1" thickBot="1">
      <c r="A8" s="278" t="s">
        <v>214</v>
      </c>
      <c r="B8" s="277"/>
      <c r="C8" s="277"/>
      <c r="D8" s="277"/>
      <c r="E8" s="277"/>
      <c r="F8" s="277"/>
      <c r="G8" s="549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215</v>
      </c>
      <c r="C9" s="204" t="s">
        <v>216</v>
      </c>
      <c r="D9" s="204" t="s">
        <v>217</v>
      </c>
      <c r="E9" s="204" t="s">
        <v>218</v>
      </c>
      <c r="F9" s="204" t="s">
        <v>219</v>
      </c>
      <c r="G9" s="205" t="s">
        <v>54</v>
      </c>
    </row>
    <row r="10" spans="1:7" ht="24" customHeight="1">
      <c r="A10" s="264" t="s">
        <v>19</v>
      </c>
      <c r="B10" s="212" t="s">
        <v>220</v>
      </c>
      <c r="C10" s="173"/>
      <c r="D10" s="173"/>
      <c r="E10" s="173"/>
      <c r="F10" s="173"/>
      <c r="G10" s="265">
        <f>SUM(C10:F10)</f>
        <v>0</v>
      </c>
    </row>
    <row r="11" spans="1:7" ht="24" customHeight="1">
      <c r="A11" s="266" t="s">
        <v>20</v>
      </c>
      <c r="B11" s="213" t="s">
        <v>221</v>
      </c>
      <c r="C11" s="174"/>
      <c r="D11" s="174"/>
      <c r="E11" s="174"/>
      <c r="F11" s="174"/>
      <c r="G11" s="267">
        <f aca="true" t="shared" si="0" ref="G11:G16">SUM(C11:F11)</f>
        <v>0</v>
      </c>
    </row>
    <row r="12" spans="1:7" ht="24" customHeight="1">
      <c r="A12" s="266" t="s">
        <v>21</v>
      </c>
      <c r="B12" s="213" t="s">
        <v>222</v>
      </c>
      <c r="C12" s="174"/>
      <c r="D12" s="174"/>
      <c r="E12" s="174"/>
      <c r="F12" s="174"/>
      <c r="G12" s="267">
        <f t="shared" si="0"/>
        <v>0</v>
      </c>
    </row>
    <row r="13" spans="1:7" ht="24" customHeight="1">
      <c r="A13" s="266" t="s">
        <v>22</v>
      </c>
      <c r="B13" s="213" t="s">
        <v>223</v>
      </c>
      <c r="C13" s="174"/>
      <c r="D13" s="174"/>
      <c r="E13" s="174"/>
      <c r="F13" s="174"/>
      <c r="G13" s="267">
        <f t="shared" si="0"/>
        <v>0</v>
      </c>
    </row>
    <row r="14" spans="1:7" ht="24" customHeight="1">
      <c r="A14" s="266" t="s">
        <v>23</v>
      </c>
      <c r="B14" s="213" t="s">
        <v>224</v>
      </c>
      <c r="C14" s="174">
        <v>359272</v>
      </c>
      <c r="D14" s="174"/>
      <c r="E14" s="174"/>
      <c r="F14" s="174"/>
      <c r="G14" s="267">
        <f t="shared" si="0"/>
        <v>359272</v>
      </c>
    </row>
    <row r="15" spans="1:7" ht="24" customHeight="1" thickBot="1">
      <c r="A15" s="268" t="s">
        <v>24</v>
      </c>
      <c r="B15" s="269" t="s">
        <v>225</v>
      </c>
      <c r="C15" s="175">
        <v>2276112</v>
      </c>
      <c r="D15" s="175"/>
      <c r="E15" s="175"/>
      <c r="F15" s="175"/>
      <c r="G15" s="270">
        <f t="shared" si="0"/>
        <v>2276112</v>
      </c>
    </row>
    <row r="16" spans="1:7" s="176" customFormat="1" ht="24" customHeight="1" thickBot="1">
      <c r="A16" s="271" t="s">
        <v>25</v>
      </c>
      <c r="B16" s="272" t="s">
        <v>54</v>
      </c>
      <c r="C16" s="273">
        <f>SUM(C10:C15)</f>
        <v>2635384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2635384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2018. .......................... hó ..... nap</v>
      </c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5"/>
      <c r="D24" s="276" t="s">
        <v>226</v>
      </c>
      <c r="E24" s="276"/>
      <c r="F24" s="275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1/2018. (II.19.)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J103" sqref="J103"/>
    </sheetView>
  </sheetViews>
  <sheetFormatPr defaultColWidth="9.00390625" defaultRowHeight="12.75"/>
  <cols>
    <col min="1" max="1" width="9.00390625" style="407" customWidth="1"/>
    <col min="2" max="2" width="75.875" style="407" customWidth="1"/>
    <col min="3" max="3" width="15.50390625" style="408" customWidth="1"/>
    <col min="4" max="5" width="15.50390625" style="407" customWidth="1"/>
    <col min="6" max="6" width="9.00390625" style="39" customWidth="1"/>
    <col min="7" max="16384" width="9.375" style="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1" t="s">
        <v>153</v>
      </c>
      <c r="B2" s="601"/>
      <c r="D2" s="147"/>
      <c r="E2" s="323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30" t="str">
        <f>+CONCATENATE(LEFT(ÖSSZEFÜGGÉSEK!A5,4)-1,". évi várható")</f>
        <v>2017. évi várható</v>
      </c>
      <c r="E3" s="167" t="str">
        <f>+'1.1.sz.mell.'!C3</f>
        <v>2018. évi előirányzat</v>
      </c>
    </row>
    <row r="4" spans="1:5" s="41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74" t="s">
        <v>500</v>
      </c>
    </row>
    <row r="5" spans="1:5" s="1" customFormat="1" ht="12" customHeight="1" thickBot="1">
      <c r="A5" s="20" t="s">
        <v>19</v>
      </c>
      <c r="B5" s="21" t="s">
        <v>255</v>
      </c>
      <c r="C5" s="422">
        <f>+C6+C7+C8+C9+C10+C11</f>
        <v>57387442</v>
      </c>
      <c r="D5" s="422">
        <f>+D6+D7+D8+D9+D10+D11</f>
        <v>72971821</v>
      </c>
      <c r="E5" s="279">
        <f>+E6+E7+E8+E9+E10+E11</f>
        <v>67866008</v>
      </c>
    </row>
    <row r="6" spans="1:5" s="1" customFormat="1" ht="12" customHeight="1">
      <c r="A6" s="15" t="s">
        <v>99</v>
      </c>
      <c r="B6" s="442" t="s">
        <v>256</v>
      </c>
      <c r="C6" s="424">
        <v>23012966</v>
      </c>
      <c r="D6" s="424">
        <v>28201593</v>
      </c>
      <c r="E6" s="281">
        <v>25121216</v>
      </c>
    </row>
    <row r="7" spans="1:5" s="1" customFormat="1" ht="12" customHeight="1">
      <c r="A7" s="14" t="s">
        <v>100</v>
      </c>
      <c r="B7" s="443" t="s">
        <v>257</v>
      </c>
      <c r="C7" s="423"/>
      <c r="D7" s="423"/>
      <c r="E7" s="280"/>
    </row>
    <row r="8" spans="1:5" s="1" customFormat="1" ht="12" customHeight="1">
      <c r="A8" s="14" t="s">
        <v>101</v>
      </c>
      <c r="B8" s="443" t="s">
        <v>258</v>
      </c>
      <c r="C8" s="423">
        <v>23336494</v>
      </c>
      <c r="D8" s="423">
        <v>31537350</v>
      </c>
      <c r="E8" s="280">
        <v>30948468</v>
      </c>
    </row>
    <row r="9" spans="1:5" s="1" customFormat="1" ht="12" customHeight="1">
      <c r="A9" s="14" t="s">
        <v>102</v>
      </c>
      <c r="B9" s="443" t="s">
        <v>259</v>
      </c>
      <c r="C9" s="423">
        <v>1533820</v>
      </c>
      <c r="D9" s="423">
        <v>1905278</v>
      </c>
      <c r="E9" s="280">
        <v>1800000</v>
      </c>
    </row>
    <row r="10" spans="1:5" s="1" customFormat="1" ht="12" customHeight="1">
      <c r="A10" s="14" t="s">
        <v>149</v>
      </c>
      <c r="B10" s="309" t="s">
        <v>436</v>
      </c>
      <c r="C10" s="423">
        <v>9308322</v>
      </c>
      <c r="D10" s="423">
        <v>11327600</v>
      </c>
      <c r="E10" s="280">
        <v>9996324</v>
      </c>
    </row>
    <row r="11" spans="1:5" s="1" customFormat="1" ht="12" customHeight="1" thickBot="1">
      <c r="A11" s="16" t="s">
        <v>103</v>
      </c>
      <c r="B11" s="310" t="s">
        <v>437</v>
      </c>
      <c r="C11" s="423">
        <v>195840</v>
      </c>
      <c r="D11" s="423"/>
      <c r="E11" s="280"/>
    </row>
    <row r="12" spans="1:5" s="1" customFormat="1" ht="12" customHeight="1" thickBot="1">
      <c r="A12" s="20" t="s">
        <v>20</v>
      </c>
      <c r="B12" s="308" t="s">
        <v>260</v>
      </c>
      <c r="C12" s="422">
        <f>+C13+C14+C15+C16+C17</f>
        <v>201657900</v>
      </c>
      <c r="D12" s="422">
        <f>+D13+D14+D15+D16+D17</f>
        <v>174396065</v>
      </c>
      <c r="E12" s="279">
        <f>+E13+E14+E15+E16+E17</f>
        <v>126958700</v>
      </c>
    </row>
    <row r="13" spans="1:5" s="1" customFormat="1" ht="12" customHeight="1">
      <c r="A13" s="15" t="s">
        <v>105</v>
      </c>
      <c r="B13" s="442" t="s">
        <v>261</v>
      </c>
      <c r="C13" s="424"/>
      <c r="D13" s="424"/>
      <c r="E13" s="281"/>
    </row>
    <row r="14" spans="1:5" s="1" customFormat="1" ht="12" customHeight="1">
      <c r="A14" s="14" t="s">
        <v>106</v>
      </c>
      <c r="B14" s="443" t="s">
        <v>262</v>
      </c>
      <c r="C14" s="423"/>
      <c r="D14" s="423"/>
      <c r="E14" s="280"/>
    </row>
    <row r="15" spans="1:5" s="1" customFormat="1" ht="12" customHeight="1">
      <c r="A15" s="14" t="s">
        <v>107</v>
      </c>
      <c r="B15" s="443" t="s">
        <v>426</v>
      </c>
      <c r="C15" s="423"/>
      <c r="D15" s="423"/>
      <c r="E15" s="280"/>
    </row>
    <row r="16" spans="1:5" s="1" customFormat="1" ht="12" customHeight="1">
      <c r="A16" s="14" t="s">
        <v>108</v>
      </c>
      <c r="B16" s="443" t="s">
        <v>427</v>
      </c>
      <c r="C16" s="423"/>
      <c r="D16" s="423"/>
      <c r="E16" s="280"/>
    </row>
    <row r="17" spans="1:5" s="1" customFormat="1" ht="12" customHeight="1">
      <c r="A17" s="14" t="s">
        <v>109</v>
      </c>
      <c r="B17" s="443" t="s">
        <v>263</v>
      </c>
      <c r="C17" s="423">
        <v>201657900</v>
      </c>
      <c r="D17" s="423">
        <v>174396065</v>
      </c>
      <c r="E17" s="280">
        <v>126958700</v>
      </c>
    </row>
    <row r="18" spans="1:5" s="1" customFormat="1" ht="12" customHeight="1" thickBot="1">
      <c r="A18" s="16" t="s">
        <v>118</v>
      </c>
      <c r="B18" s="310" t="s">
        <v>264</v>
      </c>
      <c r="C18" s="425"/>
      <c r="D18" s="425"/>
      <c r="E18" s="282"/>
    </row>
    <row r="19" spans="1:5" s="1" customFormat="1" ht="12" customHeight="1" thickBot="1">
      <c r="A19" s="20" t="s">
        <v>21</v>
      </c>
      <c r="B19" s="21" t="s">
        <v>265</v>
      </c>
      <c r="C19" s="422">
        <f>+C20+C21+C22+C23+C24</f>
        <v>33881435</v>
      </c>
      <c r="D19" s="422">
        <f>+D20+D21+D22+D23+D24</f>
        <v>243939669</v>
      </c>
      <c r="E19" s="279">
        <f>+E20+E21+E22+E23+E24</f>
        <v>188344407</v>
      </c>
    </row>
    <row r="20" spans="1:5" s="1" customFormat="1" ht="12" customHeight="1">
      <c r="A20" s="15" t="s">
        <v>88</v>
      </c>
      <c r="B20" s="442" t="s">
        <v>266</v>
      </c>
      <c r="C20" s="424">
        <v>2325459</v>
      </c>
      <c r="D20" s="424">
        <v>1637500</v>
      </c>
      <c r="E20" s="281"/>
    </row>
    <row r="21" spans="1:5" s="1" customFormat="1" ht="12" customHeight="1">
      <c r="A21" s="14" t="s">
        <v>89</v>
      </c>
      <c r="B21" s="443" t="s">
        <v>267</v>
      </c>
      <c r="C21" s="423"/>
      <c r="D21" s="423"/>
      <c r="E21" s="280"/>
    </row>
    <row r="22" spans="1:5" s="1" customFormat="1" ht="12" customHeight="1">
      <c r="A22" s="14" t="s">
        <v>90</v>
      </c>
      <c r="B22" s="443" t="s">
        <v>428</v>
      </c>
      <c r="C22" s="423"/>
      <c r="D22" s="423"/>
      <c r="E22" s="280"/>
    </row>
    <row r="23" spans="1:5" s="1" customFormat="1" ht="12" customHeight="1">
      <c r="A23" s="14" t="s">
        <v>91</v>
      </c>
      <c r="B23" s="443" t="s">
        <v>429</v>
      </c>
      <c r="C23" s="423"/>
      <c r="D23" s="423"/>
      <c r="E23" s="280"/>
    </row>
    <row r="24" spans="1:5" s="1" customFormat="1" ht="12" customHeight="1">
      <c r="A24" s="14" t="s">
        <v>172</v>
      </c>
      <c r="B24" s="443" t="s">
        <v>268</v>
      </c>
      <c r="C24" s="423">
        <v>31555976</v>
      </c>
      <c r="D24" s="423">
        <v>242302169</v>
      </c>
      <c r="E24" s="280">
        <v>188344407</v>
      </c>
    </row>
    <row r="25" spans="1:5" s="1" customFormat="1" ht="12" customHeight="1" thickBot="1">
      <c r="A25" s="16" t="s">
        <v>173</v>
      </c>
      <c r="B25" s="444" t="s">
        <v>269</v>
      </c>
      <c r="C25" s="425"/>
      <c r="D25" s="425"/>
      <c r="E25" s="282"/>
    </row>
    <row r="26" spans="1:5" s="1" customFormat="1" ht="12" customHeight="1" thickBot="1">
      <c r="A26" s="20" t="s">
        <v>174</v>
      </c>
      <c r="B26" s="21" t="s">
        <v>270</v>
      </c>
      <c r="C26" s="429">
        <f>SUM(C27:C33)</f>
        <v>7054228</v>
      </c>
      <c r="D26" s="429">
        <f>SUM(D27:D33)</f>
        <v>5830384</v>
      </c>
      <c r="E26" s="473">
        <f>SUM(E27:E33)</f>
        <v>11967000</v>
      </c>
    </row>
    <row r="27" spans="1:5" s="1" customFormat="1" ht="12" customHeight="1">
      <c r="A27" s="15" t="s">
        <v>271</v>
      </c>
      <c r="B27" s="442" t="s">
        <v>561</v>
      </c>
      <c r="C27" s="424"/>
      <c r="D27" s="424"/>
      <c r="E27" s="314"/>
    </row>
    <row r="28" spans="1:5" s="1" customFormat="1" ht="12" customHeight="1">
      <c r="A28" s="14" t="s">
        <v>272</v>
      </c>
      <c r="B28" s="443" t="s">
        <v>562</v>
      </c>
      <c r="C28" s="423">
        <v>47100</v>
      </c>
      <c r="D28" s="423">
        <v>2250</v>
      </c>
      <c r="E28" s="315"/>
    </row>
    <row r="29" spans="1:5" s="1" customFormat="1" ht="12" customHeight="1">
      <c r="A29" s="14" t="s">
        <v>273</v>
      </c>
      <c r="B29" s="443" t="s">
        <v>563</v>
      </c>
      <c r="C29" s="423">
        <v>3257283</v>
      </c>
      <c r="D29" s="423">
        <v>2608062</v>
      </c>
      <c r="E29" s="315">
        <v>7984000</v>
      </c>
    </row>
    <row r="30" spans="1:5" s="1" customFormat="1" ht="12" customHeight="1">
      <c r="A30" s="14" t="s">
        <v>274</v>
      </c>
      <c r="B30" s="443" t="s">
        <v>564</v>
      </c>
      <c r="C30" s="423"/>
      <c r="D30" s="423"/>
      <c r="E30" s="315"/>
    </row>
    <row r="31" spans="1:5" s="1" customFormat="1" ht="12" customHeight="1">
      <c r="A31" s="14" t="s">
        <v>558</v>
      </c>
      <c r="B31" s="443" t="s">
        <v>275</v>
      </c>
      <c r="C31" s="423">
        <v>1725003</v>
      </c>
      <c r="D31" s="423">
        <v>1779896</v>
      </c>
      <c r="E31" s="315">
        <v>2083000</v>
      </c>
    </row>
    <row r="32" spans="1:5" s="1" customFormat="1" ht="12" customHeight="1">
      <c r="A32" s="14" t="s">
        <v>559</v>
      </c>
      <c r="B32" s="443" t="s">
        <v>618</v>
      </c>
      <c r="C32" s="423">
        <v>1750068</v>
      </c>
      <c r="D32" s="423">
        <v>1375173</v>
      </c>
      <c r="E32" s="315">
        <v>1900000</v>
      </c>
    </row>
    <row r="33" spans="1:5" s="1" customFormat="1" ht="12" customHeight="1" thickBot="1">
      <c r="A33" s="16" t="s">
        <v>560</v>
      </c>
      <c r="B33" s="444" t="s">
        <v>277</v>
      </c>
      <c r="C33" s="425">
        <v>274774</v>
      </c>
      <c r="D33" s="425">
        <v>65003</v>
      </c>
      <c r="E33" s="321"/>
    </row>
    <row r="34" spans="1:5" s="1" customFormat="1" ht="12" customHeight="1" thickBot="1">
      <c r="A34" s="20" t="s">
        <v>23</v>
      </c>
      <c r="B34" s="21" t="s">
        <v>438</v>
      </c>
      <c r="C34" s="422">
        <f>SUM(C35:C45)</f>
        <v>32243273</v>
      </c>
      <c r="D34" s="422">
        <f>SUM(D35:D45)</f>
        <v>39731489</v>
      </c>
      <c r="E34" s="279">
        <f>SUM(E35:E45)</f>
        <v>27346700</v>
      </c>
    </row>
    <row r="35" spans="1:5" s="1" customFormat="1" ht="12" customHeight="1">
      <c r="A35" s="15" t="s">
        <v>92</v>
      </c>
      <c r="B35" s="442" t="s">
        <v>280</v>
      </c>
      <c r="C35" s="424">
        <v>7254095</v>
      </c>
      <c r="D35" s="424">
        <v>5945884</v>
      </c>
      <c r="E35" s="281">
        <v>7000000</v>
      </c>
    </row>
    <row r="36" spans="1:5" s="1" customFormat="1" ht="12" customHeight="1">
      <c r="A36" s="14" t="s">
        <v>93</v>
      </c>
      <c r="B36" s="443" t="s">
        <v>281</v>
      </c>
      <c r="C36" s="423">
        <v>15114027</v>
      </c>
      <c r="D36" s="423">
        <v>24539629</v>
      </c>
      <c r="E36" s="280">
        <v>14942800</v>
      </c>
    </row>
    <row r="37" spans="1:5" s="1" customFormat="1" ht="12" customHeight="1">
      <c r="A37" s="14" t="s">
        <v>94</v>
      </c>
      <c r="B37" s="443" t="s">
        <v>282</v>
      </c>
      <c r="C37" s="423">
        <v>1151704</v>
      </c>
      <c r="D37" s="423">
        <v>933741</v>
      </c>
      <c r="E37" s="280">
        <v>1032000</v>
      </c>
    </row>
    <row r="38" spans="1:5" s="1" customFormat="1" ht="12" customHeight="1">
      <c r="A38" s="14" t="s">
        <v>176</v>
      </c>
      <c r="B38" s="443" t="s">
        <v>283</v>
      </c>
      <c r="C38" s="423">
        <v>2389921</v>
      </c>
      <c r="D38" s="423">
        <v>1504125</v>
      </c>
      <c r="E38" s="280"/>
    </row>
    <row r="39" spans="1:5" s="1" customFormat="1" ht="12" customHeight="1">
      <c r="A39" s="14" t="s">
        <v>177</v>
      </c>
      <c r="B39" s="443" t="s">
        <v>284</v>
      </c>
      <c r="C39" s="423">
        <v>48923</v>
      </c>
      <c r="D39" s="423">
        <v>96857</v>
      </c>
      <c r="E39" s="280">
        <v>68800</v>
      </c>
    </row>
    <row r="40" spans="1:5" s="1" customFormat="1" ht="12" customHeight="1">
      <c r="A40" s="14" t="s">
        <v>178</v>
      </c>
      <c r="B40" s="443" t="s">
        <v>285</v>
      </c>
      <c r="C40" s="423">
        <v>5302930</v>
      </c>
      <c r="D40" s="423">
        <v>5318165</v>
      </c>
      <c r="E40" s="280">
        <v>4303100</v>
      </c>
    </row>
    <row r="41" spans="1:5" s="1" customFormat="1" ht="12" customHeight="1">
      <c r="A41" s="14" t="s">
        <v>179</v>
      </c>
      <c r="B41" s="443" t="s">
        <v>286</v>
      </c>
      <c r="C41" s="423">
        <v>975348</v>
      </c>
      <c r="D41" s="423"/>
      <c r="E41" s="280"/>
    </row>
    <row r="42" spans="1:5" s="1" customFormat="1" ht="12" customHeight="1">
      <c r="A42" s="14" t="s">
        <v>180</v>
      </c>
      <c r="B42" s="443" t="s">
        <v>565</v>
      </c>
      <c r="C42" s="423"/>
      <c r="D42" s="423"/>
      <c r="E42" s="280"/>
    </row>
    <row r="43" spans="1:5" s="1" customFormat="1" ht="12" customHeight="1">
      <c r="A43" s="14" t="s">
        <v>278</v>
      </c>
      <c r="B43" s="443" t="s">
        <v>288</v>
      </c>
      <c r="C43" s="426"/>
      <c r="D43" s="426"/>
      <c r="E43" s="283"/>
    </row>
    <row r="44" spans="1:5" s="1" customFormat="1" ht="12" customHeight="1">
      <c r="A44" s="16" t="s">
        <v>279</v>
      </c>
      <c r="B44" s="444" t="s">
        <v>440</v>
      </c>
      <c r="C44" s="427"/>
      <c r="D44" s="427"/>
      <c r="E44" s="284"/>
    </row>
    <row r="45" spans="1:5" s="1" customFormat="1" ht="12" customHeight="1" thickBot="1">
      <c r="A45" s="16" t="s">
        <v>439</v>
      </c>
      <c r="B45" s="310" t="s">
        <v>289</v>
      </c>
      <c r="C45" s="427">
        <v>6325</v>
      </c>
      <c r="D45" s="427">
        <v>1393088</v>
      </c>
      <c r="E45" s="284"/>
    </row>
    <row r="46" spans="1:5" s="1" customFormat="1" ht="12" customHeight="1" thickBot="1">
      <c r="A46" s="20" t="s">
        <v>24</v>
      </c>
      <c r="B46" s="21" t="s">
        <v>290</v>
      </c>
      <c r="C46" s="422">
        <f>SUM(C47:C51)</f>
        <v>2140000</v>
      </c>
      <c r="D46" s="422">
        <f>SUM(D47:D51)</f>
        <v>0</v>
      </c>
      <c r="E46" s="279">
        <f>SUM(E47:E51)</f>
        <v>0</v>
      </c>
    </row>
    <row r="47" spans="1:5" s="1" customFormat="1" ht="12" customHeight="1">
      <c r="A47" s="15" t="s">
        <v>95</v>
      </c>
      <c r="B47" s="442" t="s">
        <v>294</v>
      </c>
      <c r="C47" s="488"/>
      <c r="D47" s="488"/>
      <c r="E47" s="306"/>
    </row>
    <row r="48" spans="1:5" s="1" customFormat="1" ht="12" customHeight="1">
      <c r="A48" s="14" t="s">
        <v>96</v>
      </c>
      <c r="B48" s="443" t="s">
        <v>295</v>
      </c>
      <c r="C48" s="426"/>
      <c r="D48" s="426"/>
      <c r="E48" s="283"/>
    </row>
    <row r="49" spans="1:5" s="1" customFormat="1" ht="12" customHeight="1">
      <c r="A49" s="14" t="s">
        <v>291</v>
      </c>
      <c r="B49" s="443" t="s">
        <v>296</v>
      </c>
      <c r="C49" s="426">
        <v>2140000</v>
      </c>
      <c r="D49" s="426"/>
      <c r="E49" s="283"/>
    </row>
    <row r="50" spans="1:5" s="1" customFormat="1" ht="12" customHeight="1">
      <c r="A50" s="14" t="s">
        <v>292</v>
      </c>
      <c r="B50" s="443" t="s">
        <v>297</v>
      </c>
      <c r="C50" s="426"/>
      <c r="D50" s="426"/>
      <c r="E50" s="283"/>
    </row>
    <row r="51" spans="1:5" s="1" customFormat="1" ht="12" customHeight="1" thickBot="1">
      <c r="A51" s="16" t="s">
        <v>293</v>
      </c>
      <c r="B51" s="310" t="s">
        <v>298</v>
      </c>
      <c r="C51" s="427"/>
      <c r="D51" s="427"/>
      <c r="E51" s="284"/>
    </row>
    <row r="52" spans="1:5" s="1" customFormat="1" ht="12" customHeight="1" thickBot="1">
      <c r="A52" s="20" t="s">
        <v>181</v>
      </c>
      <c r="B52" s="21" t="s">
        <v>299</v>
      </c>
      <c r="C52" s="422">
        <f>SUM(C53:C55)</f>
        <v>203000</v>
      </c>
      <c r="D52" s="422">
        <f>SUM(D53:D55)</f>
        <v>805610</v>
      </c>
      <c r="E52" s="279">
        <f>SUM(E53:E55)</f>
        <v>0</v>
      </c>
    </row>
    <row r="53" spans="1:5" s="1" customFormat="1" ht="12" customHeight="1">
      <c r="A53" s="15" t="s">
        <v>97</v>
      </c>
      <c r="B53" s="442" t="s">
        <v>300</v>
      </c>
      <c r="C53" s="424"/>
      <c r="D53" s="424"/>
      <c r="E53" s="281"/>
    </row>
    <row r="54" spans="1:5" s="1" customFormat="1" ht="12" customHeight="1">
      <c r="A54" s="14" t="s">
        <v>98</v>
      </c>
      <c r="B54" s="443" t="s">
        <v>430</v>
      </c>
      <c r="C54" s="423"/>
      <c r="D54" s="423"/>
      <c r="E54" s="280"/>
    </row>
    <row r="55" spans="1:5" s="1" customFormat="1" ht="12" customHeight="1">
      <c r="A55" s="14" t="s">
        <v>303</v>
      </c>
      <c r="B55" s="443" t="s">
        <v>301</v>
      </c>
      <c r="C55" s="423">
        <v>203000</v>
      </c>
      <c r="D55" s="423">
        <v>805610</v>
      </c>
      <c r="E55" s="280"/>
    </row>
    <row r="56" spans="1:5" s="1" customFormat="1" ht="12" customHeight="1" thickBot="1">
      <c r="A56" s="16" t="s">
        <v>304</v>
      </c>
      <c r="B56" s="310" t="s">
        <v>302</v>
      </c>
      <c r="C56" s="425"/>
      <c r="D56" s="425"/>
      <c r="E56" s="282"/>
    </row>
    <row r="57" spans="1:5" s="1" customFormat="1" ht="12" customHeight="1" thickBot="1">
      <c r="A57" s="20" t="s">
        <v>26</v>
      </c>
      <c r="B57" s="308" t="s">
        <v>305</v>
      </c>
      <c r="C57" s="422">
        <f>SUM(C58:C60)</f>
        <v>11355850</v>
      </c>
      <c r="D57" s="422">
        <f>SUM(D58:D60)</f>
        <v>0</v>
      </c>
      <c r="E57" s="279">
        <f>SUM(E58:E60)</f>
        <v>0</v>
      </c>
    </row>
    <row r="58" spans="1:5" s="1" customFormat="1" ht="12" customHeight="1">
      <c r="A58" s="15" t="s">
        <v>182</v>
      </c>
      <c r="B58" s="442" t="s">
        <v>307</v>
      </c>
      <c r="C58" s="426"/>
      <c r="D58" s="426"/>
      <c r="E58" s="283"/>
    </row>
    <row r="59" spans="1:5" s="1" customFormat="1" ht="12" customHeight="1">
      <c r="A59" s="14" t="s">
        <v>183</v>
      </c>
      <c r="B59" s="443" t="s">
        <v>431</v>
      </c>
      <c r="C59" s="426"/>
      <c r="D59" s="426"/>
      <c r="E59" s="283"/>
    </row>
    <row r="60" spans="1:5" s="1" customFormat="1" ht="12" customHeight="1">
      <c r="A60" s="14" t="s">
        <v>233</v>
      </c>
      <c r="B60" s="443" t="s">
        <v>308</v>
      </c>
      <c r="C60" s="426">
        <v>11355850</v>
      </c>
      <c r="D60" s="426"/>
      <c r="E60" s="283"/>
    </row>
    <row r="61" spans="1:5" s="1" customFormat="1" ht="12" customHeight="1" thickBot="1">
      <c r="A61" s="16" t="s">
        <v>306</v>
      </c>
      <c r="B61" s="310" t="s">
        <v>309</v>
      </c>
      <c r="C61" s="426"/>
      <c r="D61" s="426"/>
      <c r="E61" s="283"/>
    </row>
    <row r="62" spans="1:5" s="1" customFormat="1" ht="12" customHeight="1" thickBot="1">
      <c r="A62" s="514" t="s">
        <v>480</v>
      </c>
      <c r="B62" s="21" t="s">
        <v>310</v>
      </c>
      <c r="C62" s="429">
        <f>+C5+C12+C19+C26+C34+C46+C52+C57</f>
        <v>345923128</v>
      </c>
      <c r="D62" s="429">
        <f>+D5+D12+D19+D26+D34+D46+D52+D57</f>
        <v>537675038</v>
      </c>
      <c r="E62" s="473">
        <f>+E5+E12+E19+E26+E34+E46+E52+E57</f>
        <v>422482815</v>
      </c>
    </row>
    <row r="63" spans="1:5" s="1" customFormat="1" ht="12" customHeight="1" thickBot="1">
      <c r="A63" s="489" t="s">
        <v>311</v>
      </c>
      <c r="B63" s="308" t="s">
        <v>549</v>
      </c>
      <c r="C63" s="422">
        <f>SUM(C64:C66)</f>
        <v>0</v>
      </c>
      <c r="D63" s="422">
        <f>SUM(D64:D66)</f>
        <v>0</v>
      </c>
      <c r="E63" s="279">
        <f>SUM(E64:E66)</f>
        <v>0</v>
      </c>
    </row>
    <row r="64" spans="1:5" s="1" customFormat="1" ht="12" customHeight="1">
      <c r="A64" s="15" t="s">
        <v>340</v>
      </c>
      <c r="B64" s="442" t="s">
        <v>313</v>
      </c>
      <c r="C64" s="426"/>
      <c r="D64" s="426"/>
      <c r="E64" s="283"/>
    </row>
    <row r="65" spans="1:5" s="1" customFormat="1" ht="12" customHeight="1">
      <c r="A65" s="14" t="s">
        <v>349</v>
      </c>
      <c r="B65" s="443" t="s">
        <v>314</v>
      </c>
      <c r="C65" s="426"/>
      <c r="D65" s="426"/>
      <c r="E65" s="283"/>
    </row>
    <row r="66" spans="1:5" s="1" customFormat="1" ht="12" customHeight="1" thickBot="1">
      <c r="A66" s="16" t="s">
        <v>350</v>
      </c>
      <c r="B66" s="508" t="s">
        <v>465</v>
      </c>
      <c r="C66" s="426"/>
      <c r="D66" s="426"/>
      <c r="E66" s="283"/>
    </row>
    <row r="67" spans="1:5" s="1" customFormat="1" ht="12" customHeight="1" thickBot="1">
      <c r="A67" s="489" t="s">
        <v>316</v>
      </c>
      <c r="B67" s="308" t="s">
        <v>317</v>
      </c>
      <c r="C67" s="422">
        <f>SUM(C68:C71)</f>
        <v>0</v>
      </c>
      <c r="D67" s="422">
        <f>SUM(D68:D71)</f>
        <v>0</v>
      </c>
      <c r="E67" s="279">
        <f>SUM(E68:E71)</f>
        <v>0</v>
      </c>
    </row>
    <row r="68" spans="1:5" s="1" customFormat="1" ht="12" customHeight="1">
      <c r="A68" s="15" t="s">
        <v>150</v>
      </c>
      <c r="B68" s="597" t="s">
        <v>318</v>
      </c>
      <c r="C68" s="426"/>
      <c r="D68" s="426"/>
      <c r="E68" s="283"/>
    </row>
    <row r="69" spans="1:7" s="1" customFormat="1" ht="13.5" customHeight="1">
      <c r="A69" s="14" t="s">
        <v>151</v>
      </c>
      <c r="B69" s="597" t="s">
        <v>578</v>
      </c>
      <c r="C69" s="426"/>
      <c r="D69" s="426"/>
      <c r="E69" s="283"/>
      <c r="G69" s="42"/>
    </row>
    <row r="70" spans="1:5" s="1" customFormat="1" ht="12" customHeight="1">
      <c r="A70" s="14" t="s">
        <v>341</v>
      </c>
      <c r="B70" s="597" t="s">
        <v>319</v>
      </c>
      <c r="C70" s="426"/>
      <c r="D70" s="426"/>
      <c r="E70" s="283"/>
    </row>
    <row r="71" spans="1:5" s="1" customFormat="1" ht="12" customHeight="1" thickBot="1">
      <c r="A71" s="16" t="s">
        <v>342</v>
      </c>
      <c r="B71" s="598" t="s">
        <v>579</v>
      </c>
      <c r="C71" s="426"/>
      <c r="D71" s="426"/>
      <c r="E71" s="283"/>
    </row>
    <row r="72" spans="1:5" s="1" customFormat="1" ht="12" customHeight="1" thickBot="1">
      <c r="A72" s="489" t="s">
        <v>320</v>
      </c>
      <c r="B72" s="308" t="s">
        <v>321</v>
      </c>
      <c r="C72" s="422">
        <f>SUM(C73:C74)</f>
        <v>44224000</v>
      </c>
      <c r="D72" s="422">
        <f>SUM(D73:D74)</f>
        <v>28955711</v>
      </c>
      <c r="E72" s="279">
        <f>SUM(E73:E74)</f>
        <v>22951550</v>
      </c>
    </row>
    <row r="73" spans="1:5" s="1" customFormat="1" ht="12" customHeight="1">
      <c r="A73" s="15" t="s">
        <v>343</v>
      </c>
      <c r="B73" s="442" t="s">
        <v>322</v>
      </c>
      <c r="C73" s="426">
        <v>44224000</v>
      </c>
      <c r="D73" s="426">
        <v>28955711</v>
      </c>
      <c r="E73" s="283">
        <v>22951550</v>
      </c>
    </row>
    <row r="74" spans="1:5" s="1" customFormat="1" ht="12" customHeight="1" thickBot="1">
      <c r="A74" s="16" t="s">
        <v>344</v>
      </c>
      <c r="B74" s="310" t="s">
        <v>323</v>
      </c>
      <c r="C74" s="426"/>
      <c r="D74" s="426"/>
      <c r="E74" s="283"/>
    </row>
    <row r="75" spans="1:5" s="1" customFormat="1" ht="12" customHeight="1" thickBot="1">
      <c r="A75" s="489" t="s">
        <v>324</v>
      </c>
      <c r="B75" s="308" t="s">
        <v>325</v>
      </c>
      <c r="C75" s="422">
        <f>SUM(C76:C78)</f>
        <v>2327386</v>
      </c>
      <c r="D75" s="422">
        <f>SUM(D76:D78)</f>
        <v>2314788</v>
      </c>
      <c r="E75" s="279">
        <f>SUM(E76:E78)</f>
        <v>0</v>
      </c>
    </row>
    <row r="76" spans="1:5" s="1" customFormat="1" ht="12" customHeight="1">
      <c r="A76" s="15" t="s">
        <v>345</v>
      </c>
      <c r="B76" s="442" t="s">
        <v>326</v>
      </c>
      <c r="C76" s="426">
        <v>2327386</v>
      </c>
      <c r="D76" s="426">
        <v>2314788</v>
      </c>
      <c r="E76" s="283"/>
    </row>
    <row r="77" spans="1:5" s="1" customFormat="1" ht="12" customHeight="1">
      <c r="A77" s="14" t="s">
        <v>346</v>
      </c>
      <c r="B77" s="443" t="s">
        <v>327</v>
      </c>
      <c r="C77" s="426"/>
      <c r="D77" s="426"/>
      <c r="E77" s="283"/>
    </row>
    <row r="78" spans="1:5" s="1" customFormat="1" ht="12" customHeight="1" thickBot="1">
      <c r="A78" s="16" t="s">
        <v>347</v>
      </c>
      <c r="B78" s="310" t="s">
        <v>580</v>
      </c>
      <c r="C78" s="426"/>
      <c r="D78" s="426"/>
      <c r="E78" s="283"/>
    </row>
    <row r="79" spans="1:5" s="1" customFormat="1" ht="12" customHeight="1" thickBot="1">
      <c r="A79" s="489" t="s">
        <v>328</v>
      </c>
      <c r="B79" s="308" t="s">
        <v>348</v>
      </c>
      <c r="C79" s="422">
        <f>SUM(C80:C83)</f>
        <v>0</v>
      </c>
      <c r="D79" s="422">
        <f>SUM(D80:D83)</f>
        <v>0</v>
      </c>
      <c r="E79" s="279">
        <f>SUM(E80:E83)</f>
        <v>0</v>
      </c>
    </row>
    <row r="80" spans="1:5" s="1" customFormat="1" ht="12" customHeight="1">
      <c r="A80" s="446" t="s">
        <v>329</v>
      </c>
      <c r="B80" s="442" t="s">
        <v>330</v>
      </c>
      <c r="C80" s="426"/>
      <c r="D80" s="426"/>
      <c r="E80" s="283"/>
    </row>
    <row r="81" spans="1:5" s="1" customFormat="1" ht="12" customHeight="1">
      <c r="A81" s="447" t="s">
        <v>331</v>
      </c>
      <c r="B81" s="443" t="s">
        <v>332</v>
      </c>
      <c r="C81" s="426"/>
      <c r="D81" s="426"/>
      <c r="E81" s="283"/>
    </row>
    <row r="82" spans="1:5" s="1" customFormat="1" ht="12" customHeight="1">
      <c r="A82" s="447" t="s">
        <v>333</v>
      </c>
      <c r="B82" s="443" t="s">
        <v>334</v>
      </c>
      <c r="C82" s="426"/>
      <c r="D82" s="426"/>
      <c r="E82" s="283"/>
    </row>
    <row r="83" spans="1:5" s="1" customFormat="1" ht="12" customHeight="1" thickBot="1">
      <c r="A83" s="448" t="s">
        <v>335</v>
      </c>
      <c r="B83" s="310" t="s">
        <v>336</v>
      </c>
      <c r="C83" s="426"/>
      <c r="D83" s="426"/>
      <c r="E83" s="283"/>
    </row>
    <row r="84" spans="1:5" s="1" customFormat="1" ht="12" customHeight="1" thickBot="1">
      <c r="A84" s="489" t="s">
        <v>337</v>
      </c>
      <c r="B84" s="308" t="s">
        <v>479</v>
      </c>
      <c r="C84" s="491"/>
      <c r="D84" s="491"/>
      <c r="E84" s="492"/>
    </row>
    <row r="85" spans="1:5" s="1" customFormat="1" ht="12" customHeight="1" thickBot="1">
      <c r="A85" s="489" t="s">
        <v>339</v>
      </c>
      <c r="B85" s="308" t="s">
        <v>338</v>
      </c>
      <c r="C85" s="491"/>
      <c r="D85" s="491"/>
      <c r="E85" s="492"/>
    </row>
    <row r="86" spans="1:5" s="1" customFormat="1" ht="12" customHeight="1" thickBot="1">
      <c r="A86" s="489" t="s">
        <v>351</v>
      </c>
      <c r="B86" s="449" t="s">
        <v>482</v>
      </c>
      <c r="C86" s="429">
        <f>+C63+C67+C72+C75+C79+C85+C84</f>
        <v>46551386</v>
      </c>
      <c r="D86" s="429">
        <f>+D63+D67+D72+D75+D79+D85+D84</f>
        <v>31270499</v>
      </c>
      <c r="E86" s="473">
        <f>+E63+E67+E72+E75+E79+E85+E84</f>
        <v>22951550</v>
      </c>
    </row>
    <row r="87" spans="1:5" s="1" customFormat="1" ht="12" customHeight="1" thickBot="1">
      <c r="A87" s="490" t="s">
        <v>481</v>
      </c>
      <c r="B87" s="450" t="s">
        <v>483</v>
      </c>
      <c r="C87" s="429">
        <f>+C62+C86</f>
        <v>392474514</v>
      </c>
      <c r="D87" s="429">
        <f>+D62+D86</f>
        <v>568945537</v>
      </c>
      <c r="E87" s="473">
        <f>+E62+E86</f>
        <v>445434365</v>
      </c>
    </row>
    <row r="88" spans="1:5" s="1" customFormat="1" ht="12" customHeight="1">
      <c r="A88" s="391"/>
      <c r="B88" s="392"/>
      <c r="C88" s="393"/>
      <c r="D88" s="394"/>
      <c r="E88" s="395"/>
    </row>
    <row r="89" spans="1:5" s="1" customFormat="1" ht="12" customHeight="1">
      <c r="A89" s="602" t="s">
        <v>48</v>
      </c>
      <c r="B89" s="602"/>
      <c r="C89" s="602"/>
      <c r="D89" s="602"/>
      <c r="E89" s="602"/>
    </row>
    <row r="90" spans="1:5" s="1" customFormat="1" ht="12" customHeight="1" thickBot="1">
      <c r="A90" s="603" t="s">
        <v>154</v>
      </c>
      <c r="B90" s="603"/>
      <c r="C90" s="408"/>
      <c r="D90" s="147"/>
      <c r="E90" s="323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7" t="str">
        <f>+E3</f>
        <v>2018. évi előirányzat</v>
      </c>
      <c r="F91" s="155"/>
    </row>
    <row r="92" spans="1:6" s="1" customFormat="1" ht="12" customHeight="1" thickBot="1">
      <c r="A92" s="32" t="s">
        <v>497</v>
      </c>
      <c r="B92" s="33" t="s">
        <v>498</v>
      </c>
      <c r="C92" s="33" t="s">
        <v>499</v>
      </c>
      <c r="D92" s="33" t="s">
        <v>501</v>
      </c>
      <c r="E92" s="474" t="s">
        <v>500</v>
      </c>
      <c r="F92" s="155"/>
    </row>
    <row r="93" spans="1:6" s="1" customFormat="1" ht="15" customHeight="1" thickBot="1">
      <c r="A93" s="22" t="s">
        <v>19</v>
      </c>
      <c r="B93" s="28" t="s">
        <v>441</v>
      </c>
      <c r="C93" s="421">
        <f>C94+C95+C96+C97+C98+C111</f>
        <v>314004569</v>
      </c>
      <c r="D93" s="421">
        <f>D94+D95+D96+D97+D98+D111</f>
        <v>311628867</v>
      </c>
      <c r="E93" s="518">
        <f>E94+E95+E96+E97+E98+E111</f>
        <v>254775170</v>
      </c>
      <c r="F93" s="155"/>
    </row>
    <row r="94" spans="1:5" s="1" customFormat="1" ht="12.75" customHeight="1">
      <c r="A94" s="17" t="s">
        <v>99</v>
      </c>
      <c r="B94" s="10" t="s">
        <v>50</v>
      </c>
      <c r="C94" s="525">
        <v>174944596</v>
      </c>
      <c r="D94" s="525">
        <v>165542747</v>
      </c>
      <c r="E94" s="519">
        <v>126235350</v>
      </c>
    </row>
    <row r="95" spans="1:5" ht="16.5" customHeight="1">
      <c r="A95" s="14" t="s">
        <v>100</v>
      </c>
      <c r="B95" s="8" t="s">
        <v>184</v>
      </c>
      <c r="C95" s="423">
        <v>27211582</v>
      </c>
      <c r="D95" s="423">
        <v>22159095</v>
      </c>
      <c r="E95" s="280">
        <v>16566120</v>
      </c>
    </row>
    <row r="96" spans="1:5" ht="15.75">
      <c r="A96" s="14" t="s">
        <v>101</v>
      </c>
      <c r="B96" s="8" t="s">
        <v>141</v>
      </c>
      <c r="C96" s="425">
        <v>77994804</v>
      </c>
      <c r="D96" s="425">
        <v>91584219</v>
      </c>
      <c r="E96" s="282">
        <v>75427150</v>
      </c>
    </row>
    <row r="97" spans="1:5" s="41" customFormat="1" ht="12" customHeight="1">
      <c r="A97" s="14" t="s">
        <v>102</v>
      </c>
      <c r="B97" s="11" t="s">
        <v>185</v>
      </c>
      <c r="C97" s="425">
        <v>8580520</v>
      </c>
      <c r="D97" s="425">
        <v>8531752</v>
      </c>
      <c r="E97" s="282">
        <v>8400000</v>
      </c>
    </row>
    <row r="98" spans="1:5" ht="12" customHeight="1">
      <c r="A98" s="14" t="s">
        <v>113</v>
      </c>
      <c r="B98" s="19" t="s">
        <v>186</v>
      </c>
      <c r="C98" s="425">
        <v>25273067</v>
      </c>
      <c r="D98" s="425">
        <v>23811054</v>
      </c>
      <c r="E98" s="282">
        <v>27846550</v>
      </c>
    </row>
    <row r="99" spans="1:5" ht="12" customHeight="1">
      <c r="A99" s="14" t="s">
        <v>103</v>
      </c>
      <c r="B99" s="8" t="s">
        <v>446</v>
      </c>
      <c r="C99" s="425"/>
      <c r="D99" s="425">
        <v>736860</v>
      </c>
      <c r="E99" s="282">
        <v>1344000</v>
      </c>
    </row>
    <row r="100" spans="1:5" ht="12" customHeight="1">
      <c r="A100" s="14" t="s">
        <v>104</v>
      </c>
      <c r="B100" s="151" t="s">
        <v>445</v>
      </c>
      <c r="C100" s="425"/>
      <c r="D100" s="425"/>
      <c r="E100" s="282"/>
    </row>
    <row r="101" spans="1:5" ht="12" customHeight="1">
      <c r="A101" s="14" t="s">
        <v>114</v>
      </c>
      <c r="B101" s="151" t="s">
        <v>444</v>
      </c>
      <c r="C101" s="425"/>
      <c r="D101" s="425">
        <v>1052403</v>
      </c>
      <c r="E101" s="282">
        <v>3157200</v>
      </c>
    </row>
    <row r="102" spans="1:5" ht="12" customHeight="1">
      <c r="A102" s="14" t="s">
        <v>115</v>
      </c>
      <c r="B102" s="149" t="s">
        <v>354</v>
      </c>
      <c r="C102" s="425"/>
      <c r="D102" s="425"/>
      <c r="E102" s="282"/>
    </row>
    <row r="103" spans="1:5" ht="12" customHeight="1">
      <c r="A103" s="14" t="s">
        <v>116</v>
      </c>
      <c r="B103" s="150" t="s">
        <v>355</v>
      </c>
      <c r="C103" s="425"/>
      <c r="D103" s="425"/>
      <c r="E103" s="282"/>
    </row>
    <row r="104" spans="1:5" ht="12" customHeight="1">
      <c r="A104" s="14" t="s">
        <v>117</v>
      </c>
      <c r="B104" s="150" t="s">
        <v>356</v>
      </c>
      <c r="C104" s="425"/>
      <c r="D104" s="425"/>
      <c r="E104" s="282"/>
    </row>
    <row r="105" spans="1:5" ht="12" customHeight="1">
      <c r="A105" s="14" t="s">
        <v>119</v>
      </c>
      <c r="B105" s="149" t="s">
        <v>357</v>
      </c>
      <c r="C105" s="425">
        <v>17339367</v>
      </c>
      <c r="D105" s="425">
        <v>22021791</v>
      </c>
      <c r="E105" s="282">
        <v>22719550</v>
      </c>
    </row>
    <row r="106" spans="1:5" ht="12" customHeight="1">
      <c r="A106" s="14" t="s">
        <v>187</v>
      </c>
      <c r="B106" s="149" t="s">
        <v>358</v>
      </c>
      <c r="C106" s="425"/>
      <c r="D106" s="425"/>
      <c r="E106" s="282"/>
    </row>
    <row r="107" spans="1:5" ht="12" customHeight="1">
      <c r="A107" s="14" t="s">
        <v>352</v>
      </c>
      <c r="B107" s="150" t="s">
        <v>359</v>
      </c>
      <c r="C107" s="425"/>
      <c r="D107" s="425"/>
      <c r="E107" s="282"/>
    </row>
    <row r="108" spans="1:5" ht="12" customHeight="1">
      <c r="A108" s="13" t="s">
        <v>353</v>
      </c>
      <c r="B108" s="151" t="s">
        <v>360</v>
      </c>
      <c r="C108" s="425"/>
      <c r="D108" s="425"/>
      <c r="E108" s="282"/>
    </row>
    <row r="109" spans="1:5" ht="12" customHeight="1">
      <c r="A109" s="14" t="s">
        <v>442</v>
      </c>
      <c r="B109" s="151" t="s">
        <v>361</v>
      </c>
      <c r="C109" s="425"/>
      <c r="D109" s="425"/>
      <c r="E109" s="282"/>
    </row>
    <row r="110" spans="1:5" ht="12" customHeight="1">
      <c r="A110" s="16" t="s">
        <v>443</v>
      </c>
      <c r="B110" s="151" t="s">
        <v>362</v>
      </c>
      <c r="C110" s="425">
        <v>7933700</v>
      </c>
      <c r="D110" s="425"/>
      <c r="E110" s="282">
        <v>625200</v>
      </c>
    </row>
    <row r="111" spans="1:5" ht="12" customHeight="1">
      <c r="A111" s="14" t="s">
        <v>447</v>
      </c>
      <c r="B111" s="11" t="s">
        <v>51</v>
      </c>
      <c r="C111" s="423"/>
      <c r="D111" s="423"/>
      <c r="E111" s="280">
        <v>300000</v>
      </c>
    </row>
    <row r="112" spans="1:5" ht="12" customHeight="1">
      <c r="A112" s="14" t="s">
        <v>448</v>
      </c>
      <c r="B112" s="8" t="s">
        <v>450</v>
      </c>
      <c r="C112" s="423"/>
      <c r="D112" s="423"/>
      <c r="E112" s="280">
        <v>300000</v>
      </c>
    </row>
    <row r="113" spans="1:5" ht="12" customHeight="1" thickBot="1">
      <c r="A113" s="18" t="s">
        <v>449</v>
      </c>
      <c r="B113" s="512" t="s">
        <v>451</v>
      </c>
      <c r="C113" s="526"/>
      <c r="D113" s="526"/>
      <c r="E113" s="520"/>
    </row>
    <row r="114" spans="1:5" ht="12" customHeight="1" thickBot="1">
      <c r="A114" s="509" t="s">
        <v>20</v>
      </c>
      <c r="B114" s="510" t="s">
        <v>363</v>
      </c>
      <c r="C114" s="527">
        <f>+C115+C117+C119</f>
        <v>47744440</v>
      </c>
      <c r="D114" s="527">
        <f>+D115+D117+D119</f>
        <v>85697911</v>
      </c>
      <c r="E114" s="521">
        <f>+E115+E117+E119</f>
        <v>188344407</v>
      </c>
    </row>
    <row r="115" spans="1:5" ht="12" customHeight="1">
      <c r="A115" s="15" t="s">
        <v>105</v>
      </c>
      <c r="B115" s="8" t="s">
        <v>232</v>
      </c>
      <c r="C115" s="424">
        <v>36594404</v>
      </c>
      <c r="D115" s="424">
        <v>80399646</v>
      </c>
      <c r="E115" s="281">
        <v>103383447</v>
      </c>
    </row>
    <row r="116" spans="1:5" ht="15.75">
      <c r="A116" s="15" t="s">
        <v>106</v>
      </c>
      <c r="B116" s="12" t="s">
        <v>367</v>
      </c>
      <c r="C116" s="424"/>
      <c r="D116" s="424"/>
      <c r="E116" s="281">
        <v>33727297</v>
      </c>
    </row>
    <row r="117" spans="1:5" ht="12" customHeight="1">
      <c r="A117" s="15" t="s">
        <v>107</v>
      </c>
      <c r="B117" s="12" t="s">
        <v>188</v>
      </c>
      <c r="C117" s="423">
        <v>8824577</v>
      </c>
      <c r="D117" s="423">
        <v>5260765</v>
      </c>
      <c r="E117" s="280">
        <v>79960960</v>
      </c>
    </row>
    <row r="118" spans="1:5" ht="12" customHeight="1">
      <c r="A118" s="15" t="s">
        <v>108</v>
      </c>
      <c r="B118" s="12" t="s">
        <v>368</v>
      </c>
      <c r="C118" s="423"/>
      <c r="D118" s="423"/>
      <c r="E118" s="280">
        <v>79960960</v>
      </c>
    </row>
    <row r="119" spans="1:5" ht="12" customHeight="1">
      <c r="A119" s="15" t="s">
        <v>109</v>
      </c>
      <c r="B119" s="310" t="s">
        <v>234</v>
      </c>
      <c r="C119" s="423">
        <v>2325459</v>
      </c>
      <c r="D119" s="423">
        <v>37500</v>
      </c>
      <c r="E119" s="280">
        <v>5000000</v>
      </c>
    </row>
    <row r="120" spans="1:5" ht="12" customHeight="1">
      <c r="A120" s="15" t="s">
        <v>118</v>
      </c>
      <c r="B120" s="309" t="s">
        <v>432</v>
      </c>
      <c r="C120" s="423"/>
      <c r="D120" s="423"/>
      <c r="E120" s="280"/>
    </row>
    <row r="121" spans="1:5" ht="12" customHeight="1">
      <c r="A121" s="15" t="s">
        <v>120</v>
      </c>
      <c r="B121" s="438" t="s">
        <v>373</v>
      </c>
      <c r="C121" s="423"/>
      <c r="D121" s="423"/>
      <c r="E121" s="280"/>
    </row>
    <row r="122" spans="1:5" ht="12" customHeight="1">
      <c r="A122" s="15" t="s">
        <v>189</v>
      </c>
      <c r="B122" s="150" t="s">
        <v>356</v>
      </c>
      <c r="C122" s="423"/>
      <c r="D122" s="423"/>
      <c r="E122" s="280"/>
    </row>
    <row r="123" spans="1:5" ht="12" customHeight="1">
      <c r="A123" s="15" t="s">
        <v>190</v>
      </c>
      <c r="B123" s="150" t="s">
        <v>372</v>
      </c>
      <c r="C123" s="423"/>
      <c r="D123" s="423"/>
      <c r="E123" s="280"/>
    </row>
    <row r="124" spans="1:5" ht="12" customHeight="1">
      <c r="A124" s="15" t="s">
        <v>191</v>
      </c>
      <c r="B124" s="150" t="s">
        <v>371</v>
      </c>
      <c r="C124" s="423"/>
      <c r="D124" s="423"/>
      <c r="E124" s="280"/>
    </row>
    <row r="125" spans="1:5" ht="12" customHeight="1">
      <c r="A125" s="15" t="s">
        <v>364</v>
      </c>
      <c r="B125" s="150" t="s">
        <v>359</v>
      </c>
      <c r="C125" s="423"/>
      <c r="D125" s="423"/>
      <c r="E125" s="280"/>
    </row>
    <row r="126" spans="1:5" ht="12" customHeight="1">
      <c r="A126" s="15" t="s">
        <v>365</v>
      </c>
      <c r="B126" s="150" t="s">
        <v>370</v>
      </c>
      <c r="C126" s="423"/>
      <c r="D126" s="423"/>
      <c r="E126" s="280"/>
    </row>
    <row r="127" spans="1:5" ht="12" customHeight="1" thickBot="1">
      <c r="A127" s="13" t="s">
        <v>366</v>
      </c>
      <c r="B127" s="150" t="s">
        <v>369</v>
      </c>
      <c r="C127" s="425"/>
      <c r="D127" s="425"/>
      <c r="E127" s="282"/>
    </row>
    <row r="128" spans="1:5" ht="12" customHeight="1" thickBot="1">
      <c r="A128" s="20" t="s">
        <v>21</v>
      </c>
      <c r="B128" s="130" t="s">
        <v>452</v>
      </c>
      <c r="C128" s="422">
        <f>+C93+C114</f>
        <v>361749009</v>
      </c>
      <c r="D128" s="422">
        <f>+D93+D114</f>
        <v>397326778</v>
      </c>
      <c r="E128" s="279">
        <f>+E93+E114</f>
        <v>443119577</v>
      </c>
    </row>
    <row r="129" spans="1:5" ht="12" customHeight="1" thickBot="1">
      <c r="A129" s="20" t="s">
        <v>22</v>
      </c>
      <c r="B129" s="130" t="s">
        <v>453</v>
      </c>
      <c r="C129" s="422">
        <f>+C130+C131+C132</f>
        <v>0</v>
      </c>
      <c r="D129" s="422">
        <f>+D130+D131+D132</f>
        <v>0</v>
      </c>
      <c r="E129" s="279">
        <f>+E130+E131+E132</f>
        <v>0</v>
      </c>
    </row>
    <row r="130" spans="1:5" ht="12" customHeight="1">
      <c r="A130" s="15" t="s">
        <v>271</v>
      </c>
      <c r="B130" s="12" t="s">
        <v>460</v>
      </c>
      <c r="C130" s="423"/>
      <c r="D130" s="423"/>
      <c r="E130" s="280"/>
    </row>
    <row r="131" spans="1:5" ht="12" customHeight="1">
      <c r="A131" s="15" t="s">
        <v>272</v>
      </c>
      <c r="B131" s="12" t="s">
        <v>461</v>
      </c>
      <c r="C131" s="423"/>
      <c r="D131" s="423"/>
      <c r="E131" s="280"/>
    </row>
    <row r="132" spans="1:5" ht="12" customHeight="1" thickBot="1">
      <c r="A132" s="13" t="s">
        <v>273</v>
      </c>
      <c r="B132" s="12" t="s">
        <v>462</v>
      </c>
      <c r="C132" s="423"/>
      <c r="D132" s="423"/>
      <c r="E132" s="280"/>
    </row>
    <row r="133" spans="1:5" ht="12" customHeight="1" thickBot="1">
      <c r="A133" s="20" t="s">
        <v>23</v>
      </c>
      <c r="B133" s="130" t="s">
        <v>454</v>
      </c>
      <c r="C133" s="422">
        <f>SUM(C134:C139)</f>
        <v>0</v>
      </c>
      <c r="D133" s="422">
        <f>SUM(D134:D139)</f>
        <v>0</v>
      </c>
      <c r="E133" s="279">
        <f>SUM(E134:E139)</f>
        <v>0</v>
      </c>
    </row>
    <row r="134" spans="1:5" ht="12" customHeight="1">
      <c r="A134" s="15" t="s">
        <v>92</v>
      </c>
      <c r="B134" s="9" t="s">
        <v>463</v>
      </c>
      <c r="C134" s="423"/>
      <c r="D134" s="423"/>
      <c r="E134" s="280"/>
    </row>
    <row r="135" spans="1:5" ht="12" customHeight="1">
      <c r="A135" s="15" t="s">
        <v>93</v>
      </c>
      <c r="B135" s="9" t="s">
        <v>455</v>
      </c>
      <c r="C135" s="423"/>
      <c r="D135" s="423"/>
      <c r="E135" s="280"/>
    </row>
    <row r="136" spans="1:5" ht="12" customHeight="1">
      <c r="A136" s="15" t="s">
        <v>94</v>
      </c>
      <c r="B136" s="9" t="s">
        <v>456</v>
      </c>
      <c r="C136" s="423"/>
      <c r="D136" s="423"/>
      <c r="E136" s="280"/>
    </row>
    <row r="137" spans="1:5" ht="12" customHeight="1">
      <c r="A137" s="15" t="s">
        <v>176</v>
      </c>
      <c r="B137" s="9" t="s">
        <v>457</v>
      </c>
      <c r="C137" s="423"/>
      <c r="D137" s="423"/>
      <c r="E137" s="280"/>
    </row>
    <row r="138" spans="1:5" ht="12" customHeight="1">
      <c r="A138" s="15" t="s">
        <v>177</v>
      </c>
      <c r="B138" s="9" t="s">
        <v>458</v>
      </c>
      <c r="C138" s="423"/>
      <c r="D138" s="423"/>
      <c r="E138" s="280"/>
    </row>
    <row r="139" spans="1:5" ht="12" customHeight="1" thickBot="1">
      <c r="A139" s="13" t="s">
        <v>178</v>
      </c>
      <c r="B139" s="9" t="s">
        <v>459</v>
      </c>
      <c r="C139" s="423"/>
      <c r="D139" s="423"/>
      <c r="E139" s="280"/>
    </row>
    <row r="140" spans="1:5" ht="12" customHeight="1" thickBot="1">
      <c r="A140" s="20" t="s">
        <v>24</v>
      </c>
      <c r="B140" s="130" t="s">
        <v>467</v>
      </c>
      <c r="C140" s="429">
        <f>+C141+C142+C143+C144</f>
        <v>1789794</v>
      </c>
      <c r="D140" s="429">
        <f>+D141+D142+D143+D144</f>
        <v>2327386</v>
      </c>
      <c r="E140" s="473">
        <f>+E141+E142+E143+E144</f>
        <v>2314788</v>
      </c>
    </row>
    <row r="141" spans="1:5" ht="12" customHeight="1">
      <c r="A141" s="15" t="s">
        <v>95</v>
      </c>
      <c r="B141" s="9" t="s">
        <v>374</v>
      </c>
      <c r="C141" s="423"/>
      <c r="D141" s="423"/>
      <c r="E141" s="280"/>
    </row>
    <row r="142" spans="1:5" ht="12" customHeight="1">
      <c r="A142" s="15" t="s">
        <v>96</v>
      </c>
      <c r="B142" s="9" t="s">
        <v>375</v>
      </c>
      <c r="C142" s="423">
        <v>1789794</v>
      </c>
      <c r="D142" s="423">
        <v>2327386</v>
      </c>
      <c r="E142" s="280">
        <v>2314788</v>
      </c>
    </row>
    <row r="143" spans="1:5" ht="12" customHeight="1">
      <c r="A143" s="15" t="s">
        <v>291</v>
      </c>
      <c r="B143" s="9" t="s">
        <v>468</v>
      </c>
      <c r="C143" s="423"/>
      <c r="D143" s="423"/>
      <c r="E143" s="280"/>
    </row>
    <row r="144" spans="1:5" ht="12" customHeight="1" thickBot="1">
      <c r="A144" s="13" t="s">
        <v>292</v>
      </c>
      <c r="B144" s="7" t="s">
        <v>393</v>
      </c>
      <c r="C144" s="423"/>
      <c r="D144" s="423"/>
      <c r="E144" s="280"/>
    </row>
    <row r="145" spans="1:5" ht="12" customHeight="1" thickBot="1">
      <c r="A145" s="20" t="s">
        <v>25</v>
      </c>
      <c r="B145" s="130" t="s">
        <v>469</v>
      </c>
      <c r="C145" s="528">
        <f>SUM(C146:C150)</f>
        <v>0</v>
      </c>
      <c r="D145" s="528">
        <f>SUM(D146:D150)</f>
        <v>0</v>
      </c>
      <c r="E145" s="522">
        <f>SUM(E146:E150)</f>
        <v>0</v>
      </c>
    </row>
    <row r="146" spans="1:5" ht="12" customHeight="1">
      <c r="A146" s="15" t="s">
        <v>97</v>
      </c>
      <c r="B146" s="9" t="s">
        <v>464</v>
      </c>
      <c r="C146" s="423"/>
      <c r="D146" s="423"/>
      <c r="E146" s="280"/>
    </row>
    <row r="147" spans="1:5" ht="12" customHeight="1">
      <c r="A147" s="15" t="s">
        <v>98</v>
      </c>
      <c r="B147" s="9" t="s">
        <v>471</v>
      </c>
      <c r="C147" s="423"/>
      <c r="D147" s="423"/>
      <c r="E147" s="280"/>
    </row>
    <row r="148" spans="1:5" ht="12" customHeight="1">
      <c r="A148" s="15" t="s">
        <v>303</v>
      </c>
      <c r="B148" s="9" t="s">
        <v>466</v>
      </c>
      <c r="C148" s="423"/>
      <c r="D148" s="423"/>
      <c r="E148" s="280"/>
    </row>
    <row r="149" spans="1:5" ht="12" customHeight="1">
      <c r="A149" s="15" t="s">
        <v>304</v>
      </c>
      <c r="B149" s="9" t="s">
        <v>472</v>
      </c>
      <c r="C149" s="423"/>
      <c r="D149" s="423"/>
      <c r="E149" s="280"/>
    </row>
    <row r="150" spans="1:5" ht="12" customHeight="1" thickBot="1">
      <c r="A150" s="15" t="s">
        <v>470</v>
      </c>
      <c r="B150" s="9" t="s">
        <v>473</v>
      </c>
      <c r="C150" s="423"/>
      <c r="D150" s="423"/>
      <c r="E150" s="280"/>
    </row>
    <row r="151" spans="1:5" ht="12" customHeight="1" thickBot="1">
      <c r="A151" s="20" t="s">
        <v>26</v>
      </c>
      <c r="B151" s="130" t="s">
        <v>474</v>
      </c>
      <c r="C151" s="529"/>
      <c r="D151" s="529"/>
      <c r="E151" s="523"/>
    </row>
    <row r="152" spans="1:5" ht="12" customHeight="1" thickBot="1">
      <c r="A152" s="20" t="s">
        <v>27</v>
      </c>
      <c r="B152" s="130" t="s">
        <v>475</v>
      </c>
      <c r="C152" s="529"/>
      <c r="D152" s="529"/>
      <c r="E152" s="523"/>
    </row>
    <row r="153" spans="1:6" ht="15" customHeight="1" thickBot="1">
      <c r="A153" s="20" t="s">
        <v>28</v>
      </c>
      <c r="B153" s="130" t="s">
        <v>477</v>
      </c>
      <c r="C153" s="530">
        <f>+C129+C133+C140+C145+C151+C152</f>
        <v>1789794</v>
      </c>
      <c r="D153" s="530">
        <f>+D129+D133+D140+D145+D151+D152</f>
        <v>2327386</v>
      </c>
      <c r="E153" s="524">
        <f>+E129+E133+E140+E145+E151+E152</f>
        <v>2314788</v>
      </c>
      <c r="F153" s="131"/>
    </row>
    <row r="154" spans="1:5" s="1" customFormat="1" ht="12.75" customHeight="1" thickBot="1">
      <c r="A154" s="311" t="s">
        <v>29</v>
      </c>
      <c r="B154" s="404" t="s">
        <v>476</v>
      </c>
      <c r="C154" s="530">
        <f>+C128+C153</f>
        <v>363538803</v>
      </c>
      <c r="D154" s="530">
        <f>+D128+D153</f>
        <v>399654164</v>
      </c>
      <c r="E154" s="524">
        <f>+E128+E153</f>
        <v>445434365</v>
      </c>
    </row>
    <row r="155" ht="15.75">
      <c r="C155" s="407"/>
    </row>
    <row r="156" ht="15.75">
      <c r="C156" s="407"/>
    </row>
    <row r="157" ht="15.75">
      <c r="C157" s="407"/>
    </row>
    <row r="158" ht="16.5" customHeight="1">
      <c r="C158" s="407"/>
    </row>
    <row r="159" ht="15.75">
      <c r="C159" s="407"/>
    </row>
    <row r="160" ht="15.75">
      <c r="C160" s="407"/>
    </row>
    <row r="161" ht="15.75">
      <c r="C161" s="407"/>
    </row>
    <row r="162" ht="15.75">
      <c r="C162" s="407"/>
    </row>
    <row r="163" ht="15.75">
      <c r="C163" s="407"/>
    </row>
    <row r="164" ht="15.75">
      <c r="C164" s="407"/>
    </row>
    <row r="165" ht="15.75">
      <c r="C165" s="407"/>
    </row>
    <row r="166" ht="15.75">
      <c r="C166" s="407"/>
    </row>
    <row r="167" ht="15.75">
      <c r="C167" s="407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TISZAÖRS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50" t="s">
        <v>4</v>
      </c>
      <c r="B1" s="650"/>
      <c r="C1" s="650"/>
      <c r="D1" s="650"/>
      <c r="E1" s="650"/>
      <c r="F1" s="650"/>
      <c r="G1" s="650"/>
      <c r="H1" s="650"/>
      <c r="I1" s="650"/>
    </row>
    <row r="2" ht="20.25" customHeight="1" thickBot="1">
      <c r="I2" s="502" t="str">
        <f>'1. sz tájékoztató t.'!E2</f>
        <v>Forintban!</v>
      </c>
    </row>
    <row r="3" spans="1:9" s="503" customFormat="1" ht="26.25" customHeight="1">
      <c r="A3" s="658" t="s">
        <v>70</v>
      </c>
      <c r="B3" s="653" t="s">
        <v>86</v>
      </c>
      <c r="C3" s="658" t="s">
        <v>87</v>
      </c>
      <c r="D3" s="658" t="str">
        <f>+CONCATENATE(LEFT(ÖSSZEFÜGGÉSEK!A5,4)," előtti kifizetés")</f>
        <v>2018 előtti kifizetés</v>
      </c>
      <c r="E3" s="655" t="s">
        <v>69</v>
      </c>
      <c r="F3" s="656"/>
      <c r="G3" s="656"/>
      <c r="H3" s="657"/>
      <c r="I3" s="653" t="s">
        <v>52</v>
      </c>
    </row>
    <row r="4" spans="1:9" s="504" customFormat="1" ht="32.25" customHeight="1" thickBot="1">
      <c r="A4" s="659"/>
      <c r="B4" s="654"/>
      <c r="C4" s="654"/>
      <c r="D4" s="659"/>
      <c r="E4" s="285" t="str">
        <f>+CONCATENATE(LEFT(ÖSSZEFÜGGÉSEK!A5,4),".")</f>
        <v>2018.</v>
      </c>
      <c r="F4" s="285" t="str">
        <f>+CONCATENATE(LEFT(ÖSSZEFÜGGÉSEK!A5,4)+1,".")</f>
        <v>2019.</v>
      </c>
      <c r="G4" s="285" t="str">
        <f>+CONCATENATE(LEFT(ÖSSZEFÜGGÉSEK!A5,4)+2,".")</f>
        <v>2020.</v>
      </c>
      <c r="H4" s="286" t="str">
        <f>+CONCATENATE(LEFT(ÖSSZEFÜGGÉSEK!A5,4)+2,".",CHAR(10)," után")</f>
        <v>2020.
 után</v>
      </c>
      <c r="I4" s="654"/>
    </row>
    <row r="5" spans="1:9" s="505" customFormat="1" ht="12.75" customHeight="1" thickBot="1">
      <c r="A5" s="287" t="s">
        <v>497</v>
      </c>
      <c r="B5" s="288" t="s">
        <v>498</v>
      </c>
      <c r="C5" s="289" t="s">
        <v>499</v>
      </c>
      <c r="D5" s="288" t="s">
        <v>501</v>
      </c>
      <c r="E5" s="287" t="s">
        <v>500</v>
      </c>
      <c r="F5" s="289" t="s">
        <v>502</v>
      </c>
      <c r="G5" s="289" t="s">
        <v>503</v>
      </c>
      <c r="H5" s="290" t="s">
        <v>504</v>
      </c>
      <c r="I5" s="291" t="s">
        <v>505</v>
      </c>
    </row>
    <row r="6" spans="1:9" ht="24.75" customHeight="1" thickBot="1">
      <c r="A6" s="292" t="s">
        <v>19</v>
      </c>
      <c r="B6" s="293" t="s">
        <v>5</v>
      </c>
      <c r="C6" s="557"/>
      <c r="D6" s="558">
        <f>+D7+D8</f>
        <v>0</v>
      </c>
      <c r="E6" s="559">
        <f>+E7+E8</f>
        <v>0</v>
      </c>
      <c r="F6" s="560">
        <f>+F7+F8</f>
        <v>0</v>
      </c>
      <c r="G6" s="560">
        <f>+G7+G8</f>
        <v>0</v>
      </c>
      <c r="H6" s="561">
        <f>+H7+H8</f>
        <v>0</v>
      </c>
      <c r="I6" s="72">
        <f aca="true" t="shared" si="0" ref="I6:I17">SUM(D6:H6)</f>
        <v>0</v>
      </c>
    </row>
    <row r="7" spans="1:10" ht="19.5" customHeight="1">
      <c r="A7" s="294" t="s">
        <v>20</v>
      </c>
      <c r="B7" s="73" t="s">
        <v>71</v>
      </c>
      <c r="C7" s="562"/>
      <c r="D7" s="563"/>
      <c r="E7" s="564"/>
      <c r="F7" s="565"/>
      <c r="G7" s="565"/>
      <c r="H7" s="566"/>
      <c r="I7" s="295">
        <f t="shared" si="0"/>
        <v>0</v>
      </c>
      <c r="J7" s="649" t="s">
        <v>532</v>
      </c>
    </row>
    <row r="8" spans="1:10" ht="19.5" customHeight="1" thickBot="1">
      <c r="A8" s="294" t="s">
        <v>21</v>
      </c>
      <c r="B8" s="73" t="s">
        <v>71</v>
      </c>
      <c r="C8" s="562"/>
      <c r="D8" s="563"/>
      <c r="E8" s="564"/>
      <c r="F8" s="565"/>
      <c r="G8" s="565"/>
      <c r="H8" s="566"/>
      <c r="I8" s="295">
        <f t="shared" si="0"/>
        <v>0</v>
      </c>
      <c r="J8" s="649"/>
    </row>
    <row r="9" spans="1:10" ht="25.5" customHeight="1" thickBot="1">
      <c r="A9" s="292" t="s">
        <v>22</v>
      </c>
      <c r="B9" s="293" t="s">
        <v>6</v>
      </c>
      <c r="C9" s="557"/>
      <c r="D9" s="558">
        <f>+D10+D11</f>
        <v>0</v>
      </c>
      <c r="E9" s="559">
        <f>+E10+E11</f>
        <v>0</v>
      </c>
      <c r="F9" s="560">
        <f>+F10+F11</f>
        <v>0</v>
      </c>
      <c r="G9" s="560">
        <f>+G10+G11</f>
        <v>0</v>
      </c>
      <c r="H9" s="561">
        <f>+H10+H11</f>
        <v>0</v>
      </c>
      <c r="I9" s="72">
        <f t="shared" si="0"/>
        <v>0</v>
      </c>
      <c r="J9" s="649"/>
    </row>
    <row r="10" spans="1:10" ht="19.5" customHeight="1">
      <c r="A10" s="294" t="s">
        <v>23</v>
      </c>
      <c r="B10" s="73" t="s">
        <v>71</v>
      </c>
      <c r="C10" s="562"/>
      <c r="D10" s="563"/>
      <c r="E10" s="564"/>
      <c r="F10" s="565"/>
      <c r="G10" s="565"/>
      <c r="H10" s="566"/>
      <c r="I10" s="295">
        <f t="shared" si="0"/>
        <v>0</v>
      </c>
      <c r="J10" s="649"/>
    </row>
    <row r="11" spans="1:10" ht="19.5" customHeight="1" thickBot="1">
      <c r="A11" s="294" t="s">
        <v>24</v>
      </c>
      <c r="B11" s="73" t="s">
        <v>71</v>
      </c>
      <c r="C11" s="562"/>
      <c r="D11" s="563"/>
      <c r="E11" s="564"/>
      <c r="F11" s="565"/>
      <c r="G11" s="565"/>
      <c r="H11" s="566"/>
      <c r="I11" s="295">
        <f t="shared" si="0"/>
        <v>0</v>
      </c>
      <c r="J11" s="649"/>
    </row>
    <row r="12" spans="1:10" ht="19.5" customHeight="1" thickBot="1">
      <c r="A12" s="292" t="s">
        <v>25</v>
      </c>
      <c r="B12" s="293" t="s">
        <v>209</v>
      </c>
      <c r="C12" s="557"/>
      <c r="D12" s="558">
        <f>+D13</f>
        <v>0</v>
      </c>
      <c r="E12" s="559">
        <f>+E13</f>
        <v>0</v>
      </c>
      <c r="F12" s="560">
        <f>+F13</f>
        <v>0</v>
      </c>
      <c r="G12" s="560">
        <f>+G13</f>
        <v>0</v>
      </c>
      <c r="H12" s="561">
        <f>+H13</f>
        <v>0</v>
      </c>
      <c r="I12" s="72">
        <f t="shared" si="0"/>
        <v>0</v>
      </c>
      <c r="J12" s="649"/>
    </row>
    <row r="13" spans="1:10" ht="19.5" customHeight="1" thickBot="1">
      <c r="A13" s="294" t="s">
        <v>26</v>
      </c>
      <c r="B13" s="73" t="s">
        <v>71</v>
      </c>
      <c r="C13" s="562"/>
      <c r="D13" s="563"/>
      <c r="E13" s="564"/>
      <c r="F13" s="565"/>
      <c r="G13" s="565"/>
      <c r="H13" s="566"/>
      <c r="I13" s="295">
        <f t="shared" si="0"/>
        <v>0</v>
      </c>
      <c r="J13" s="649"/>
    </row>
    <row r="14" spans="1:10" ht="19.5" customHeight="1" thickBot="1">
      <c r="A14" s="292" t="s">
        <v>27</v>
      </c>
      <c r="B14" s="293" t="s">
        <v>210</v>
      </c>
      <c r="C14" s="557"/>
      <c r="D14" s="558">
        <f>+D15</f>
        <v>0</v>
      </c>
      <c r="E14" s="559">
        <f>+E15</f>
        <v>0</v>
      </c>
      <c r="F14" s="560">
        <f>+F15</f>
        <v>0</v>
      </c>
      <c r="G14" s="560">
        <f>+G15</f>
        <v>0</v>
      </c>
      <c r="H14" s="561">
        <f>+H15</f>
        <v>0</v>
      </c>
      <c r="I14" s="72">
        <f t="shared" si="0"/>
        <v>0</v>
      </c>
      <c r="J14" s="649"/>
    </row>
    <row r="15" spans="1:10" ht="19.5" customHeight="1" thickBot="1">
      <c r="A15" s="296" t="s">
        <v>28</v>
      </c>
      <c r="B15" s="74" t="s">
        <v>71</v>
      </c>
      <c r="C15" s="567"/>
      <c r="D15" s="568"/>
      <c r="E15" s="569"/>
      <c r="F15" s="570"/>
      <c r="G15" s="570"/>
      <c r="H15" s="571"/>
      <c r="I15" s="297">
        <f t="shared" si="0"/>
        <v>0</v>
      </c>
      <c r="J15" s="649"/>
    </row>
    <row r="16" spans="1:10" ht="19.5" customHeight="1" thickBot="1">
      <c r="A16" s="292" t="s">
        <v>29</v>
      </c>
      <c r="B16" s="298" t="s">
        <v>211</v>
      </c>
      <c r="C16" s="557"/>
      <c r="D16" s="558">
        <f>+D17</f>
        <v>0</v>
      </c>
      <c r="E16" s="559">
        <f>+E17</f>
        <v>0</v>
      </c>
      <c r="F16" s="560">
        <f>+F17</f>
        <v>0</v>
      </c>
      <c r="G16" s="560">
        <f>+G17</f>
        <v>0</v>
      </c>
      <c r="H16" s="561">
        <f>+H17</f>
        <v>0</v>
      </c>
      <c r="I16" s="72">
        <f t="shared" si="0"/>
        <v>0</v>
      </c>
      <c r="J16" s="649"/>
    </row>
    <row r="17" spans="1:10" ht="19.5" customHeight="1" thickBot="1">
      <c r="A17" s="299" t="s">
        <v>30</v>
      </c>
      <c r="B17" s="75" t="s">
        <v>71</v>
      </c>
      <c r="C17" s="572"/>
      <c r="D17" s="573"/>
      <c r="E17" s="574"/>
      <c r="F17" s="575"/>
      <c r="G17" s="575"/>
      <c r="H17" s="576"/>
      <c r="I17" s="300">
        <f t="shared" si="0"/>
        <v>0</v>
      </c>
      <c r="J17" s="649"/>
    </row>
    <row r="18" spans="1:10" ht="19.5" customHeight="1" thickBot="1">
      <c r="A18" s="651" t="s">
        <v>147</v>
      </c>
      <c r="B18" s="652"/>
      <c r="C18" s="577"/>
      <c r="D18" s="558">
        <f aca="true" t="shared" si="1" ref="D18:I18">+D6+D9+D12+D14+D16</f>
        <v>0</v>
      </c>
      <c r="E18" s="559">
        <f t="shared" si="1"/>
        <v>0</v>
      </c>
      <c r="F18" s="560">
        <f t="shared" si="1"/>
        <v>0</v>
      </c>
      <c r="G18" s="560">
        <f t="shared" si="1"/>
        <v>0</v>
      </c>
      <c r="H18" s="561">
        <f t="shared" si="1"/>
        <v>0</v>
      </c>
      <c r="I18" s="72">
        <f t="shared" si="1"/>
        <v>0</v>
      </c>
      <c r="J18" s="649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33" sqref="B33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67866008</v>
      </c>
    </row>
    <row r="6" spans="1:3" s="441" customFormat="1" ht="12" customHeight="1">
      <c r="A6" s="15" t="s">
        <v>99</v>
      </c>
      <c r="B6" s="442" t="s">
        <v>256</v>
      </c>
      <c r="C6" s="316">
        <v>25121216</v>
      </c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>
        <v>30948468</v>
      </c>
    </row>
    <row r="9" spans="1:3" s="441" customFormat="1" ht="12" customHeight="1">
      <c r="A9" s="14" t="s">
        <v>102</v>
      </c>
      <c r="B9" s="443" t="s">
        <v>259</v>
      </c>
      <c r="C9" s="315">
        <v>1800000</v>
      </c>
    </row>
    <row r="10" spans="1:3" s="441" customFormat="1" ht="12" customHeight="1">
      <c r="A10" s="14" t="s">
        <v>149</v>
      </c>
      <c r="B10" s="309" t="s">
        <v>436</v>
      </c>
      <c r="C10" s="315">
        <v>9996324</v>
      </c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126958700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>
        <v>126958700</v>
      </c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188344407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>
        <v>188344407</v>
      </c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566</v>
      </c>
      <c r="C26" s="319">
        <f>SUM(C27:C33)</f>
        <v>11967000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>
        <v>7984000</v>
      </c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>
        <v>2083000</v>
      </c>
    </row>
    <row r="32" spans="1:3" s="441" customFormat="1" ht="12" customHeight="1">
      <c r="A32" s="14" t="s">
        <v>559</v>
      </c>
      <c r="B32" s="443" t="s">
        <v>618</v>
      </c>
      <c r="C32" s="315">
        <v>1900000</v>
      </c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27346700</v>
      </c>
    </row>
    <row r="35" spans="1:3" s="441" customFormat="1" ht="12" customHeight="1">
      <c r="A35" s="15" t="s">
        <v>92</v>
      </c>
      <c r="B35" s="442" t="s">
        <v>280</v>
      </c>
      <c r="C35" s="316">
        <v>7000000</v>
      </c>
    </row>
    <row r="36" spans="1:3" s="441" customFormat="1" ht="12" customHeight="1">
      <c r="A36" s="14" t="s">
        <v>93</v>
      </c>
      <c r="B36" s="443" t="s">
        <v>281</v>
      </c>
      <c r="C36" s="315">
        <v>14942800</v>
      </c>
    </row>
    <row r="37" spans="1:3" s="441" customFormat="1" ht="12" customHeight="1">
      <c r="A37" s="14" t="s">
        <v>94</v>
      </c>
      <c r="B37" s="443" t="s">
        <v>282</v>
      </c>
      <c r="C37" s="315">
        <v>1032000</v>
      </c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>
        <v>68800</v>
      </c>
    </row>
    <row r="40" spans="1:3" s="441" customFormat="1" ht="12" customHeight="1">
      <c r="A40" s="14" t="s">
        <v>178</v>
      </c>
      <c r="B40" s="443" t="s">
        <v>285</v>
      </c>
      <c r="C40" s="315">
        <v>4303100</v>
      </c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422482815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21754850</v>
      </c>
    </row>
    <row r="73" spans="1:3" s="441" customFormat="1" ht="12" customHeight="1">
      <c r="A73" s="15" t="s">
        <v>343</v>
      </c>
      <c r="B73" s="442" t="s">
        <v>322</v>
      </c>
      <c r="C73" s="318">
        <v>21754850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21754850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444237665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253578470</v>
      </c>
    </row>
    <row r="94" spans="1:3" ht="12" customHeight="1">
      <c r="A94" s="17" t="s">
        <v>99</v>
      </c>
      <c r="B94" s="10" t="s">
        <v>50</v>
      </c>
      <c r="C94" s="314">
        <v>126235350</v>
      </c>
    </row>
    <row r="95" spans="1:3" ht="12" customHeight="1">
      <c r="A95" s="14" t="s">
        <v>100</v>
      </c>
      <c r="B95" s="8" t="s">
        <v>184</v>
      </c>
      <c r="C95" s="315">
        <v>16566120</v>
      </c>
    </row>
    <row r="96" spans="1:3" ht="12" customHeight="1">
      <c r="A96" s="14" t="s">
        <v>101</v>
      </c>
      <c r="B96" s="8" t="s">
        <v>141</v>
      </c>
      <c r="C96" s="317">
        <v>74855650</v>
      </c>
    </row>
    <row r="97" spans="1:3" ht="12" customHeight="1">
      <c r="A97" s="14" t="s">
        <v>102</v>
      </c>
      <c r="B97" s="11" t="s">
        <v>185</v>
      </c>
      <c r="C97" s="317">
        <v>8400000</v>
      </c>
    </row>
    <row r="98" spans="1:3" ht="12" customHeight="1">
      <c r="A98" s="14" t="s">
        <v>113</v>
      </c>
      <c r="B98" s="19" t="s">
        <v>186</v>
      </c>
      <c r="C98" s="317">
        <v>27221350</v>
      </c>
    </row>
    <row r="99" spans="1:3" ht="12" customHeight="1">
      <c r="A99" s="14" t="s">
        <v>103</v>
      </c>
      <c r="B99" s="8" t="s">
        <v>446</v>
      </c>
      <c r="C99" s="317">
        <v>1344000</v>
      </c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>
        <v>3157200</v>
      </c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>
        <v>22719550</v>
      </c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/>
    </row>
    <row r="111" spans="1:3" ht="12" customHeight="1">
      <c r="A111" s="14" t="s">
        <v>447</v>
      </c>
      <c r="B111" s="11" t="s">
        <v>51</v>
      </c>
      <c r="C111" s="315">
        <v>300000</v>
      </c>
    </row>
    <row r="112" spans="1:3" ht="12" customHeight="1">
      <c r="A112" s="14" t="s">
        <v>448</v>
      </c>
      <c r="B112" s="8" t="s">
        <v>450</v>
      </c>
      <c r="C112" s="315">
        <v>300000</v>
      </c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188344407</v>
      </c>
    </row>
    <row r="115" spans="1:3" ht="12" customHeight="1">
      <c r="A115" s="15" t="s">
        <v>105</v>
      </c>
      <c r="B115" s="8" t="s">
        <v>232</v>
      </c>
      <c r="C115" s="316">
        <v>103383447</v>
      </c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>
        <v>79960960</v>
      </c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>
        <v>5000000</v>
      </c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441922877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2314788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>
        <v>2314788</v>
      </c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2314788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444237665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-19440062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19440062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
KÖTELEZŐ FELADATAINAK MÉRLEGE &amp;R&amp;"Times New Roman CE,Félkövér dőlt"&amp;11 1.2. melléklet a 1/2018. (II.19.)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H12" sqref="H12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1" t="s">
        <v>7</v>
      </c>
      <c r="C1" s="661"/>
      <c r="D1" s="661"/>
    </row>
    <row r="2" spans="1:4" s="77" customFormat="1" ht="16.5" thickBot="1">
      <c r="A2" s="76"/>
      <c r="B2" s="396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497</v>
      </c>
      <c r="B4" s="207" t="s">
        <v>498</v>
      </c>
      <c r="C4" s="207" t="s">
        <v>499</v>
      </c>
      <c r="D4" s="208" t="s">
        <v>501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>
        <v>8795000</v>
      </c>
      <c r="D9" s="83">
        <v>7900000</v>
      </c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>
        <v>8795000</v>
      </c>
      <c r="D12" s="83">
        <v>7900000</v>
      </c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>
        <v>2611000</v>
      </c>
      <c r="D16" s="83">
        <v>153795</v>
      </c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11406000</v>
      </c>
      <c r="D30" s="217">
        <f>+D5+D6+D7+D8+D9+D16+D17+D18+D19+D20+D21+D22+D23+D24+D25+D26+D27+D28+D29</f>
        <v>8053795</v>
      </c>
    </row>
    <row r="31" spans="1:4" ht="8.25" customHeight="1">
      <c r="A31" s="88"/>
      <c r="B31" s="660"/>
      <c r="C31" s="660"/>
      <c r="D31" s="66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B1">
      <selection activeCell="O29" sqref="O29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65" t="str">
        <f>+CONCATENATE("Előirányzat-felhasználási terv",CHAR(10),LEFT(ÖSSZEFÜGGÉSEK!A5,4),". évre")</f>
        <v>Előirányzat-felhasználási terv
2018. évre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62" t="s">
        <v>57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4"/>
    </row>
    <row r="5" spans="1:15" s="107" customFormat="1" ht="22.5">
      <c r="A5" s="108" t="s">
        <v>20</v>
      </c>
      <c r="B5" s="506" t="s">
        <v>377</v>
      </c>
      <c r="C5" s="578">
        <v>5655500</v>
      </c>
      <c r="D5" s="578">
        <v>5655500</v>
      </c>
      <c r="E5" s="578">
        <v>5655500</v>
      </c>
      <c r="F5" s="578">
        <v>5655500</v>
      </c>
      <c r="G5" s="578">
        <v>5655500</v>
      </c>
      <c r="H5" s="578">
        <v>5655500</v>
      </c>
      <c r="I5" s="578">
        <v>5655500</v>
      </c>
      <c r="J5" s="578">
        <v>5655500</v>
      </c>
      <c r="K5" s="578">
        <v>5655500</v>
      </c>
      <c r="L5" s="578">
        <v>5655500</v>
      </c>
      <c r="M5" s="578">
        <v>5655500</v>
      </c>
      <c r="N5" s="578">
        <v>5655508</v>
      </c>
      <c r="O5" s="109">
        <f aca="true" t="shared" si="0" ref="O5:O25">SUM(C5:N5)</f>
        <v>67866008</v>
      </c>
    </row>
    <row r="6" spans="1:15" s="112" customFormat="1" ht="22.5">
      <c r="A6" s="110" t="s">
        <v>21</v>
      </c>
      <c r="B6" s="303" t="s">
        <v>423</v>
      </c>
      <c r="C6" s="579">
        <v>10580000</v>
      </c>
      <c r="D6" s="579">
        <v>10580000</v>
      </c>
      <c r="E6" s="579">
        <v>10580000</v>
      </c>
      <c r="F6" s="579">
        <v>10580000</v>
      </c>
      <c r="G6" s="579">
        <v>10580000</v>
      </c>
      <c r="H6" s="579">
        <v>10580000</v>
      </c>
      <c r="I6" s="579">
        <v>10580000</v>
      </c>
      <c r="J6" s="579">
        <v>10580000</v>
      </c>
      <c r="K6" s="579">
        <v>10580000</v>
      </c>
      <c r="L6" s="579">
        <v>10580000</v>
      </c>
      <c r="M6" s="579">
        <v>10580000</v>
      </c>
      <c r="N6" s="579">
        <v>10578700</v>
      </c>
      <c r="O6" s="111">
        <f t="shared" si="0"/>
        <v>126958700</v>
      </c>
    </row>
    <row r="7" spans="1:15" s="112" customFormat="1" ht="22.5">
      <c r="A7" s="110" t="s">
        <v>22</v>
      </c>
      <c r="B7" s="302" t="s">
        <v>424</v>
      </c>
      <c r="C7" s="580">
        <v>15696000</v>
      </c>
      <c r="D7" s="580">
        <v>15696000</v>
      </c>
      <c r="E7" s="580">
        <v>15696000</v>
      </c>
      <c r="F7" s="580">
        <v>15696000</v>
      </c>
      <c r="G7" s="580">
        <v>15696000</v>
      </c>
      <c r="H7" s="580">
        <v>15696000</v>
      </c>
      <c r="I7" s="580">
        <v>15696000</v>
      </c>
      <c r="J7" s="580">
        <v>15696000</v>
      </c>
      <c r="K7" s="580">
        <v>15696000</v>
      </c>
      <c r="L7" s="580">
        <v>15696000</v>
      </c>
      <c r="M7" s="580">
        <v>15696000</v>
      </c>
      <c r="N7" s="580">
        <v>15688407</v>
      </c>
      <c r="O7" s="113">
        <f t="shared" si="0"/>
        <v>188344407</v>
      </c>
    </row>
    <row r="8" spans="1:15" s="112" customFormat="1" ht="13.5" customHeight="1">
      <c r="A8" s="110" t="s">
        <v>23</v>
      </c>
      <c r="B8" s="301" t="s">
        <v>175</v>
      </c>
      <c r="C8" s="579"/>
      <c r="D8" s="579"/>
      <c r="E8" s="579">
        <v>5983500</v>
      </c>
      <c r="F8" s="579"/>
      <c r="G8" s="579"/>
      <c r="H8" s="579"/>
      <c r="I8" s="579"/>
      <c r="J8" s="579"/>
      <c r="K8" s="579">
        <v>5983500</v>
      </c>
      <c r="L8" s="579"/>
      <c r="M8" s="579"/>
      <c r="N8" s="579"/>
      <c r="O8" s="111">
        <f t="shared" si="0"/>
        <v>11967000</v>
      </c>
    </row>
    <row r="9" spans="1:15" s="112" customFormat="1" ht="13.5" customHeight="1">
      <c r="A9" s="110" t="s">
        <v>24</v>
      </c>
      <c r="B9" s="301" t="s">
        <v>425</v>
      </c>
      <c r="C9" s="579">
        <v>2278800</v>
      </c>
      <c r="D9" s="579">
        <v>2278800</v>
      </c>
      <c r="E9" s="579">
        <v>2278800</v>
      </c>
      <c r="F9" s="579">
        <v>2278800</v>
      </c>
      <c r="G9" s="579">
        <v>2278800</v>
      </c>
      <c r="H9" s="579">
        <v>2278800</v>
      </c>
      <c r="I9" s="579">
        <v>2278800</v>
      </c>
      <c r="J9" s="579">
        <v>2278800</v>
      </c>
      <c r="K9" s="579">
        <v>2278800</v>
      </c>
      <c r="L9" s="579">
        <v>2278800</v>
      </c>
      <c r="M9" s="579">
        <v>2278800</v>
      </c>
      <c r="N9" s="579">
        <v>2279900</v>
      </c>
      <c r="O9" s="111">
        <f t="shared" si="0"/>
        <v>27346700</v>
      </c>
    </row>
    <row r="10" spans="1:15" s="112" customFormat="1" ht="13.5" customHeight="1">
      <c r="A10" s="110" t="s">
        <v>25</v>
      </c>
      <c r="B10" s="301" t="s">
        <v>10</v>
      </c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111">
        <f t="shared" si="0"/>
        <v>0</v>
      </c>
    </row>
    <row r="11" spans="1:15" s="112" customFormat="1" ht="13.5" customHeight="1">
      <c r="A11" s="110" t="s">
        <v>26</v>
      </c>
      <c r="B11" s="301" t="s">
        <v>379</v>
      </c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111">
        <f t="shared" si="0"/>
        <v>0</v>
      </c>
    </row>
    <row r="12" spans="1:15" s="112" customFormat="1" ht="22.5">
      <c r="A12" s="110" t="s">
        <v>27</v>
      </c>
      <c r="B12" s="303" t="s">
        <v>411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111">
        <f t="shared" si="0"/>
        <v>0</v>
      </c>
    </row>
    <row r="13" spans="1:15" s="112" customFormat="1" ht="13.5" customHeight="1" thickBot="1">
      <c r="A13" s="110" t="s">
        <v>28</v>
      </c>
      <c r="B13" s="301" t="s">
        <v>11</v>
      </c>
      <c r="C13" s="579">
        <v>22951550</v>
      </c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111">
        <f t="shared" si="0"/>
        <v>22951550</v>
      </c>
    </row>
    <row r="14" spans="1:15" s="107" customFormat="1" ht="15.75" customHeight="1" thickBot="1">
      <c r="A14" s="106" t="s">
        <v>29</v>
      </c>
      <c r="B14" s="38" t="s">
        <v>110</v>
      </c>
      <c r="C14" s="581">
        <f aca="true" t="shared" si="1" ref="C14:N14">SUM(C5:C13)</f>
        <v>57161850</v>
      </c>
      <c r="D14" s="581">
        <f t="shared" si="1"/>
        <v>34210300</v>
      </c>
      <c r="E14" s="581">
        <f t="shared" si="1"/>
        <v>40193800</v>
      </c>
      <c r="F14" s="581">
        <f t="shared" si="1"/>
        <v>34210300</v>
      </c>
      <c r="G14" s="581">
        <f t="shared" si="1"/>
        <v>34210300</v>
      </c>
      <c r="H14" s="581">
        <f t="shared" si="1"/>
        <v>34210300</v>
      </c>
      <c r="I14" s="581">
        <f t="shared" si="1"/>
        <v>34210300</v>
      </c>
      <c r="J14" s="581">
        <f t="shared" si="1"/>
        <v>34210300</v>
      </c>
      <c r="K14" s="581">
        <f t="shared" si="1"/>
        <v>40193800</v>
      </c>
      <c r="L14" s="581">
        <f t="shared" si="1"/>
        <v>34210300</v>
      </c>
      <c r="M14" s="581">
        <f t="shared" si="1"/>
        <v>34210300</v>
      </c>
      <c r="N14" s="581">
        <f t="shared" si="1"/>
        <v>34202515</v>
      </c>
      <c r="O14" s="114">
        <f>SUM(C14:N14)</f>
        <v>445434365</v>
      </c>
    </row>
    <row r="15" spans="1:15" s="107" customFormat="1" ht="15" customHeight="1" thickBot="1">
      <c r="A15" s="106" t="s">
        <v>30</v>
      </c>
      <c r="B15" s="662" t="s">
        <v>58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4"/>
    </row>
    <row r="16" spans="1:15" s="112" customFormat="1" ht="13.5" customHeight="1">
      <c r="A16" s="115" t="s">
        <v>31</v>
      </c>
      <c r="B16" s="304" t="s">
        <v>63</v>
      </c>
      <c r="C16" s="580">
        <v>10519600</v>
      </c>
      <c r="D16" s="580">
        <v>10519600</v>
      </c>
      <c r="E16" s="580">
        <v>10519600</v>
      </c>
      <c r="F16" s="580">
        <v>10519600</v>
      </c>
      <c r="G16" s="580">
        <v>10519600</v>
      </c>
      <c r="H16" s="580">
        <v>10519600</v>
      </c>
      <c r="I16" s="580">
        <v>10519600</v>
      </c>
      <c r="J16" s="580">
        <v>10519600</v>
      </c>
      <c r="K16" s="580">
        <v>10519600</v>
      </c>
      <c r="L16" s="580">
        <v>10519600</v>
      </c>
      <c r="M16" s="580">
        <v>10519600</v>
      </c>
      <c r="N16" s="580">
        <v>10519750</v>
      </c>
      <c r="O16" s="113">
        <f t="shared" si="0"/>
        <v>126235350</v>
      </c>
    </row>
    <row r="17" spans="1:15" s="112" customFormat="1" ht="27" customHeight="1">
      <c r="A17" s="110" t="s">
        <v>32</v>
      </c>
      <c r="B17" s="303" t="s">
        <v>184</v>
      </c>
      <c r="C17" s="579">
        <v>1380510</v>
      </c>
      <c r="D17" s="579">
        <v>1380510</v>
      </c>
      <c r="E17" s="579">
        <v>1380510</v>
      </c>
      <c r="F17" s="579">
        <v>1380510</v>
      </c>
      <c r="G17" s="579">
        <v>1380510</v>
      </c>
      <c r="H17" s="579">
        <v>1380510</v>
      </c>
      <c r="I17" s="579">
        <v>1380510</v>
      </c>
      <c r="J17" s="579">
        <v>1380510</v>
      </c>
      <c r="K17" s="579">
        <v>1380510</v>
      </c>
      <c r="L17" s="579">
        <v>1380510</v>
      </c>
      <c r="M17" s="579">
        <v>1380510</v>
      </c>
      <c r="N17" s="579">
        <v>1380510</v>
      </c>
      <c r="O17" s="111">
        <f t="shared" si="0"/>
        <v>16566120</v>
      </c>
    </row>
    <row r="18" spans="1:15" s="112" customFormat="1" ht="13.5" customHeight="1">
      <c r="A18" s="110" t="s">
        <v>33</v>
      </c>
      <c r="B18" s="301" t="s">
        <v>141</v>
      </c>
      <c r="C18" s="579">
        <v>6285595</v>
      </c>
      <c r="D18" s="579">
        <v>6285595</v>
      </c>
      <c r="E18" s="579">
        <v>6285595</v>
      </c>
      <c r="F18" s="579">
        <v>6285595</v>
      </c>
      <c r="G18" s="579">
        <v>6285595</v>
      </c>
      <c r="H18" s="579">
        <v>6285595</v>
      </c>
      <c r="I18" s="579">
        <v>6285595</v>
      </c>
      <c r="J18" s="579">
        <v>6285595</v>
      </c>
      <c r="K18" s="579">
        <v>6285595</v>
      </c>
      <c r="L18" s="579">
        <v>6285595</v>
      </c>
      <c r="M18" s="579">
        <v>6285595</v>
      </c>
      <c r="N18" s="579">
        <v>6285605</v>
      </c>
      <c r="O18" s="111">
        <f t="shared" si="0"/>
        <v>75427150</v>
      </c>
    </row>
    <row r="19" spans="1:15" s="112" customFormat="1" ht="13.5" customHeight="1">
      <c r="A19" s="110" t="s">
        <v>34</v>
      </c>
      <c r="B19" s="301" t="s">
        <v>185</v>
      </c>
      <c r="C19" s="579">
        <v>700000</v>
      </c>
      <c r="D19" s="579">
        <v>700000</v>
      </c>
      <c r="E19" s="579">
        <v>700000</v>
      </c>
      <c r="F19" s="579">
        <v>700000</v>
      </c>
      <c r="G19" s="579">
        <v>700000</v>
      </c>
      <c r="H19" s="579">
        <v>700000</v>
      </c>
      <c r="I19" s="579">
        <v>700000</v>
      </c>
      <c r="J19" s="579">
        <v>700000</v>
      </c>
      <c r="K19" s="579">
        <v>700000</v>
      </c>
      <c r="L19" s="579">
        <v>700000</v>
      </c>
      <c r="M19" s="579">
        <v>700000</v>
      </c>
      <c r="N19" s="579">
        <v>700000</v>
      </c>
      <c r="O19" s="111">
        <f t="shared" si="0"/>
        <v>8400000</v>
      </c>
    </row>
    <row r="20" spans="1:15" s="112" customFormat="1" ht="13.5" customHeight="1">
      <c r="A20" s="110" t="s">
        <v>35</v>
      </c>
      <c r="B20" s="301" t="s">
        <v>12</v>
      </c>
      <c r="C20" s="579">
        <v>2320545</v>
      </c>
      <c r="D20" s="579">
        <v>2320545</v>
      </c>
      <c r="E20" s="579">
        <v>2320545</v>
      </c>
      <c r="F20" s="579">
        <v>2320545</v>
      </c>
      <c r="G20" s="579">
        <v>2320545</v>
      </c>
      <c r="H20" s="579">
        <v>2320545</v>
      </c>
      <c r="I20" s="579">
        <v>2320545</v>
      </c>
      <c r="J20" s="579">
        <v>2320545</v>
      </c>
      <c r="K20" s="579">
        <v>2320545</v>
      </c>
      <c r="L20" s="579">
        <v>2320545</v>
      </c>
      <c r="M20" s="579">
        <v>2320545</v>
      </c>
      <c r="N20" s="579">
        <v>2320555</v>
      </c>
      <c r="O20" s="111">
        <f t="shared" si="0"/>
        <v>27846550</v>
      </c>
    </row>
    <row r="21" spans="1:15" s="112" customFormat="1" ht="13.5" customHeight="1">
      <c r="A21" s="110" t="s">
        <v>36</v>
      </c>
      <c r="B21" s="301" t="s">
        <v>232</v>
      </c>
      <c r="C21" s="579">
        <v>8615300</v>
      </c>
      <c r="D21" s="579">
        <v>8615300</v>
      </c>
      <c r="E21" s="579">
        <v>8615300</v>
      </c>
      <c r="F21" s="579">
        <v>8615300</v>
      </c>
      <c r="G21" s="579">
        <v>8615300</v>
      </c>
      <c r="H21" s="579">
        <v>8615300</v>
      </c>
      <c r="I21" s="579">
        <v>8615300</v>
      </c>
      <c r="J21" s="579">
        <v>8615300</v>
      </c>
      <c r="K21" s="579">
        <v>8615300</v>
      </c>
      <c r="L21" s="579">
        <v>8615300</v>
      </c>
      <c r="M21" s="579">
        <v>8615300</v>
      </c>
      <c r="N21" s="579">
        <v>8615147</v>
      </c>
      <c r="O21" s="111">
        <f t="shared" si="0"/>
        <v>103383447</v>
      </c>
    </row>
    <row r="22" spans="1:15" s="112" customFormat="1" ht="15.75">
      <c r="A22" s="110" t="s">
        <v>37</v>
      </c>
      <c r="B22" s="303" t="s">
        <v>188</v>
      </c>
      <c r="C22" s="579">
        <v>6663400</v>
      </c>
      <c r="D22" s="579">
        <v>6663400</v>
      </c>
      <c r="E22" s="579">
        <v>6663400</v>
      </c>
      <c r="F22" s="579">
        <v>6663400</v>
      </c>
      <c r="G22" s="579">
        <v>6663400</v>
      </c>
      <c r="H22" s="579">
        <v>6663400</v>
      </c>
      <c r="I22" s="579">
        <v>6663400</v>
      </c>
      <c r="J22" s="579">
        <v>6663400</v>
      </c>
      <c r="K22" s="579">
        <v>6663400</v>
      </c>
      <c r="L22" s="579">
        <v>6663400</v>
      </c>
      <c r="M22" s="579">
        <v>6663400</v>
      </c>
      <c r="N22" s="579">
        <v>6663560</v>
      </c>
      <c r="O22" s="111">
        <f t="shared" si="0"/>
        <v>79960960</v>
      </c>
    </row>
    <row r="23" spans="1:15" s="112" customFormat="1" ht="13.5" customHeight="1">
      <c r="A23" s="110" t="s">
        <v>38</v>
      </c>
      <c r="B23" s="301" t="s">
        <v>234</v>
      </c>
      <c r="C23" s="579"/>
      <c r="D23" s="579">
        <v>1000000</v>
      </c>
      <c r="E23" s="579"/>
      <c r="F23" s="579">
        <v>1000000</v>
      </c>
      <c r="G23" s="579"/>
      <c r="H23" s="579">
        <v>1000000</v>
      </c>
      <c r="I23" s="579"/>
      <c r="J23" s="579">
        <v>1000000</v>
      </c>
      <c r="K23" s="579"/>
      <c r="L23" s="579">
        <v>1000000</v>
      </c>
      <c r="M23" s="579"/>
      <c r="N23" s="579"/>
      <c r="O23" s="111">
        <f t="shared" si="0"/>
        <v>5000000</v>
      </c>
    </row>
    <row r="24" spans="1:15" s="112" customFormat="1" ht="13.5" customHeight="1" thickBot="1">
      <c r="A24" s="110" t="s">
        <v>39</v>
      </c>
      <c r="B24" s="301" t="s">
        <v>13</v>
      </c>
      <c r="C24" s="579">
        <v>2314788</v>
      </c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111">
        <f t="shared" si="0"/>
        <v>2314788</v>
      </c>
    </row>
    <row r="25" spans="1:15" s="107" customFormat="1" ht="15.75" customHeight="1" thickBot="1">
      <c r="A25" s="116" t="s">
        <v>40</v>
      </c>
      <c r="B25" s="38" t="s">
        <v>111</v>
      </c>
      <c r="C25" s="581">
        <f aca="true" t="shared" si="2" ref="C25:N25">SUM(C16:C24)</f>
        <v>38799738</v>
      </c>
      <c r="D25" s="581">
        <f t="shared" si="2"/>
        <v>37484950</v>
      </c>
      <c r="E25" s="581">
        <f t="shared" si="2"/>
        <v>36484950</v>
      </c>
      <c r="F25" s="581">
        <f t="shared" si="2"/>
        <v>37484950</v>
      </c>
      <c r="G25" s="581">
        <f t="shared" si="2"/>
        <v>36484950</v>
      </c>
      <c r="H25" s="581">
        <f t="shared" si="2"/>
        <v>37484950</v>
      </c>
      <c r="I25" s="581">
        <f t="shared" si="2"/>
        <v>36484950</v>
      </c>
      <c r="J25" s="581">
        <f t="shared" si="2"/>
        <v>37484950</v>
      </c>
      <c r="K25" s="581">
        <f t="shared" si="2"/>
        <v>36484950</v>
      </c>
      <c r="L25" s="581">
        <f t="shared" si="2"/>
        <v>37484950</v>
      </c>
      <c r="M25" s="581">
        <f t="shared" si="2"/>
        <v>36484950</v>
      </c>
      <c r="N25" s="581">
        <f t="shared" si="2"/>
        <v>36485127</v>
      </c>
      <c r="O25" s="114">
        <f t="shared" si="0"/>
        <v>445134365</v>
      </c>
    </row>
    <row r="26" spans="1:15" ht="16.5" thickBot="1">
      <c r="A26" s="116" t="s">
        <v>41</v>
      </c>
      <c r="B26" s="305" t="s">
        <v>112</v>
      </c>
      <c r="C26" s="582">
        <f aca="true" t="shared" si="3" ref="C26:O26">C14-C25</f>
        <v>18362112</v>
      </c>
      <c r="D26" s="582">
        <f t="shared" si="3"/>
        <v>-3274650</v>
      </c>
      <c r="E26" s="582">
        <f t="shared" si="3"/>
        <v>3708850</v>
      </c>
      <c r="F26" s="582">
        <f t="shared" si="3"/>
        <v>-3274650</v>
      </c>
      <c r="G26" s="582">
        <f t="shared" si="3"/>
        <v>-2274650</v>
      </c>
      <c r="H26" s="582">
        <f t="shared" si="3"/>
        <v>-3274650</v>
      </c>
      <c r="I26" s="582">
        <f t="shared" si="3"/>
        <v>-2274650</v>
      </c>
      <c r="J26" s="582">
        <f t="shared" si="3"/>
        <v>-3274650</v>
      </c>
      <c r="K26" s="582">
        <f t="shared" si="3"/>
        <v>3708850</v>
      </c>
      <c r="L26" s="582">
        <f t="shared" si="3"/>
        <v>-3274650</v>
      </c>
      <c r="M26" s="582">
        <f t="shared" si="3"/>
        <v>-2274650</v>
      </c>
      <c r="N26" s="582">
        <f t="shared" si="3"/>
        <v>-2282612</v>
      </c>
      <c r="O26" s="117">
        <f t="shared" si="3"/>
        <v>300000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1">
      <selection activeCell="H9" sqref="H9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67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67"/>
    </row>
    <row r="2" spans="1:2" ht="22.5" customHeight="1" thickBot="1">
      <c r="A2" s="399"/>
      <c r="B2" s="400" t="s">
        <v>14</v>
      </c>
    </row>
    <row r="3" spans="1:2" s="49" customFormat="1" ht="24" customHeight="1" thickBot="1">
      <c r="A3" s="307" t="s">
        <v>53</v>
      </c>
      <c r="B3" s="398" t="str">
        <f>+CONCATENATE(LEFT(ÖSSZEFÜGGÉSEK!A5,4),". évi támogatás összesen")</f>
        <v>2018. évi támogatás összesen</v>
      </c>
    </row>
    <row r="4" spans="1:2" s="50" customFormat="1" ht="13.5" thickBot="1">
      <c r="A4" s="196" t="s">
        <v>497</v>
      </c>
      <c r="B4" s="197" t="s">
        <v>498</v>
      </c>
    </row>
    <row r="5" spans="1:2" ht="12.75">
      <c r="A5" s="122" t="s">
        <v>586</v>
      </c>
      <c r="B5" s="431" t="s">
        <v>587</v>
      </c>
    </row>
    <row r="6" spans="1:2" ht="12.75" customHeight="1">
      <c r="A6" s="123" t="s">
        <v>588</v>
      </c>
      <c r="B6" s="431" t="s">
        <v>589</v>
      </c>
    </row>
    <row r="7" spans="1:2" ht="12.75">
      <c r="A7" s="123" t="s">
        <v>590</v>
      </c>
      <c r="B7" s="431" t="s">
        <v>591</v>
      </c>
    </row>
    <row r="8" spans="1:2" ht="12.75">
      <c r="A8" s="123" t="s">
        <v>592</v>
      </c>
      <c r="B8" s="431" t="s">
        <v>593</v>
      </c>
    </row>
    <row r="9" spans="1:2" ht="12.75">
      <c r="A9" s="123" t="s">
        <v>594</v>
      </c>
      <c r="B9" s="431" t="s">
        <v>595</v>
      </c>
    </row>
    <row r="10" spans="1:2" ht="12.75">
      <c r="A10" s="123" t="s">
        <v>596</v>
      </c>
      <c r="B10" s="431">
        <v>38250</v>
      </c>
    </row>
    <row r="11" spans="1:2" ht="12.75">
      <c r="A11" s="123" t="s">
        <v>597</v>
      </c>
      <c r="B11" s="431">
        <v>47100</v>
      </c>
    </row>
    <row r="12" spans="1:2" ht="12.75">
      <c r="A12" s="123" t="s">
        <v>598</v>
      </c>
      <c r="B12" s="431">
        <v>3991803</v>
      </c>
    </row>
    <row r="13" spans="1:3" ht="12.75">
      <c r="A13" s="123" t="s">
        <v>606</v>
      </c>
      <c r="B13" s="431">
        <v>1170400</v>
      </c>
      <c r="C13" s="668" t="s">
        <v>533</v>
      </c>
    </row>
    <row r="14" spans="1:3" ht="12.75">
      <c r="A14" s="123" t="s">
        <v>599</v>
      </c>
      <c r="B14" s="600">
        <v>25121216</v>
      </c>
      <c r="C14" s="668"/>
    </row>
    <row r="15" spans="1:3" ht="12.75">
      <c r="A15" s="123" t="s">
        <v>600</v>
      </c>
      <c r="B15" s="431">
        <v>22036000</v>
      </c>
      <c r="C15" s="668"/>
    </row>
    <row r="16" spans="1:3" ht="12.75">
      <c r="A16" s="123" t="s">
        <v>601</v>
      </c>
      <c r="B16" s="431">
        <v>4256000</v>
      </c>
      <c r="C16" s="668"/>
    </row>
    <row r="17" spans="1:3" ht="12.75">
      <c r="A17" s="123" t="s">
        <v>602</v>
      </c>
      <c r="B17" s="431">
        <v>2086338</v>
      </c>
      <c r="C17" s="668"/>
    </row>
    <row r="18" spans="1:3" ht="12.75">
      <c r="A18" s="123" t="s">
        <v>603</v>
      </c>
      <c r="B18" s="431">
        <v>2570130</v>
      </c>
      <c r="C18" s="668"/>
    </row>
    <row r="19" spans="1:3" ht="12.75">
      <c r="A19" s="123" t="s">
        <v>604</v>
      </c>
      <c r="B19" s="600">
        <v>30948468</v>
      </c>
      <c r="C19" s="668"/>
    </row>
    <row r="20" spans="1:3" ht="12.75">
      <c r="A20" s="123" t="s">
        <v>605</v>
      </c>
      <c r="B20" s="600">
        <v>1800000</v>
      </c>
      <c r="C20" s="668"/>
    </row>
    <row r="21" spans="1:3" ht="12.75">
      <c r="A21" s="123"/>
      <c r="B21" s="431"/>
      <c r="C21" s="668"/>
    </row>
    <row r="22" spans="1:3" ht="12.75">
      <c r="A22" s="123"/>
      <c r="B22" s="431"/>
      <c r="C22" s="668"/>
    </row>
    <row r="23" spans="1:3" ht="12.75">
      <c r="A23" s="123"/>
      <c r="B23" s="431"/>
      <c r="C23" s="668"/>
    </row>
    <row r="24" spans="1:3" ht="13.5" thickBot="1">
      <c r="A24" s="124"/>
      <c r="B24" s="431"/>
      <c r="C24" s="668"/>
    </row>
    <row r="25" spans="1:3" s="52" customFormat="1" ht="19.5" customHeight="1" thickBot="1">
      <c r="A25" s="35" t="s">
        <v>54</v>
      </c>
      <c r="B25" s="51">
        <v>57869684</v>
      </c>
      <c r="C25" s="668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38" sqref="D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2" t="str">
        <f>+CONCATENATE("K I M U T A T Á S",CHAR(10),"a ",LEFT(ÖSSZEFÜGGÉSEK!A5,4),". évben céljelleggel juttatott támogatásokról")</f>
        <v>K I M U T A T Á S
a 2018. évben céljelleggel juttatott támogatásokról</v>
      </c>
      <c r="B1" s="672"/>
      <c r="C1" s="672"/>
      <c r="D1" s="672"/>
    </row>
    <row r="2" spans="1:4" ht="17.25" customHeight="1">
      <c r="A2" s="397"/>
      <c r="B2" s="397"/>
      <c r="C2" s="397"/>
      <c r="D2" s="397"/>
    </row>
    <row r="3" spans="1:4" ht="13.5" thickBot="1">
      <c r="A3" s="218"/>
      <c r="B3" s="218"/>
      <c r="C3" s="669" t="str">
        <f>'4.sz tájékoztató t.'!O2</f>
        <v>Forintban!</v>
      </c>
      <c r="D3" s="669"/>
    </row>
    <row r="4" spans="1:4" ht="42.75" customHeight="1" thickBot="1">
      <c r="A4" s="401" t="s">
        <v>70</v>
      </c>
      <c r="B4" s="402" t="s">
        <v>126</v>
      </c>
      <c r="C4" s="402" t="s">
        <v>127</v>
      </c>
      <c r="D4" s="403" t="s">
        <v>15</v>
      </c>
    </row>
    <row r="5" spans="1:4" ht="15.75" customHeight="1">
      <c r="A5" s="219" t="s">
        <v>19</v>
      </c>
      <c r="B5" s="29"/>
      <c r="C5" s="29"/>
      <c r="D5" s="583"/>
    </row>
    <row r="6" spans="1:4" ht="15.75" customHeight="1">
      <c r="A6" s="220" t="s">
        <v>20</v>
      </c>
      <c r="B6" s="30"/>
      <c r="C6" s="30"/>
      <c r="D6" s="584"/>
    </row>
    <row r="7" spans="1:4" ht="15.75" customHeight="1">
      <c r="A7" s="220" t="s">
        <v>21</v>
      </c>
      <c r="B7" s="30"/>
      <c r="C7" s="30"/>
      <c r="D7" s="584"/>
    </row>
    <row r="8" spans="1:4" ht="15.75" customHeight="1">
      <c r="A8" s="220" t="s">
        <v>22</v>
      </c>
      <c r="B8" s="30"/>
      <c r="C8" s="30"/>
      <c r="D8" s="584"/>
    </row>
    <row r="9" spans="1:4" ht="15.75" customHeight="1">
      <c r="A9" s="220" t="s">
        <v>23</v>
      </c>
      <c r="B9" s="30"/>
      <c r="C9" s="30"/>
      <c r="D9" s="584"/>
    </row>
    <row r="10" spans="1:4" ht="15.75" customHeight="1">
      <c r="A10" s="220" t="s">
        <v>24</v>
      </c>
      <c r="B10" s="30"/>
      <c r="C10" s="30"/>
      <c r="D10" s="584"/>
    </row>
    <row r="11" spans="1:4" ht="15.75" customHeight="1">
      <c r="A11" s="220" t="s">
        <v>25</v>
      </c>
      <c r="B11" s="30"/>
      <c r="C11" s="30"/>
      <c r="D11" s="584"/>
    </row>
    <row r="12" spans="1:4" ht="15.75" customHeight="1">
      <c r="A12" s="220" t="s">
        <v>26</v>
      </c>
      <c r="B12" s="30"/>
      <c r="C12" s="30"/>
      <c r="D12" s="584"/>
    </row>
    <row r="13" spans="1:4" ht="15.75" customHeight="1">
      <c r="A13" s="220" t="s">
        <v>27</v>
      </c>
      <c r="B13" s="30"/>
      <c r="C13" s="30"/>
      <c r="D13" s="584"/>
    </row>
    <row r="14" spans="1:4" ht="15.75" customHeight="1">
      <c r="A14" s="220" t="s">
        <v>28</v>
      </c>
      <c r="B14" s="30"/>
      <c r="C14" s="30"/>
      <c r="D14" s="584"/>
    </row>
    <row r="15" spans="1:4" ht="15.75" customHeight="1">
      <c r="A15" s="220" t="s">
        <v>29</v>
      </c>
      <c r="B15" s="30"/>
      <c r="C15" s="30"/>
      <c r="D15" s="584"/>
    </row>
    <row r="16" spans="1:4" ht="15.75" customHeight="1">
      <c r="A16" s="220" t="s">
        <v>30</v>
      </c>
      <c r="B16" s="30"/>
      <c r="C16" s="30"/>
      <c r="D16" s="584"/>
    </row>
    <row r="17" spans="1:4" ht="15.75" customHeight="1">
      <c r="A17" s="220" t="s">
        <v>31</v>
      </c>
      <c r="B17" s="30"/>
      <c r="C17" s="30"/>
      <c r="D17" s="584"/>
    </row>
    <row r="18" spans="1:4" ht="15.75" customHeight="1">
      <c r="A18" s="220" t="s">
        <v>32</v>
      </c>
      <c r="B18" s="30"/>
      <c r="C18" s="30"/>
      <c r="D18" s="584"/>
    </row>
    <row r="19" spans="1:4" ht="15.75" customHeight="1">
      <c r="A19" s="220" t="s">
        <v>33</v>
      </c>
      <c r="B19" s="30"/>
      <c r="C19" s="30"/>
      <c r="D19" s="584"/>
    </row>
    <row r="20" spans="1:4" ht="15.75" customHeight="1">
      <c r="A20" s="220" t="s">
        <v>34</v>
      </c>
      <c r="B20" s="30"/>
      <c r="C20" s="30"/>
      <c r="D20" s="584"/>
    </row>
    <row r="21" spans="1:4" ht="15.75" customHeight="1">
      <c r="A21" s="220" t="s">
        <v>35</v>
      </c>
      <c r="B21" s="30"/>
      <c r="C21" s="30"/>
      <c r="D21" s="584"/>
    </row>
    <row r="22" spans="1:4" ht="15.75" customHeight="1">
      <c r="A22" s="220" t="s">
        <v>36</v>
      </c>
      <c r="B22" s="30"/>
      <c r="C22" s="30"/>
      <c r="D22" s="584"/>
    </row>
    <row r="23" spans="1:4" ht="15.75" customHeight="1">
      <c r="A23" s="220" t="s">
        <v>37</v>
      </c>
      <c r="B23" s="30"/>
      <c r="C23" s="30"/>
      <c r="D23" s="584"/>
    </row>
    <row r="24" spans="1:4" ht="15.75" customHeight="1">
      <c r="A24" s="220" t="s">
        <v>38</v>
      </c>
      <c r="B24" s="30"/>
      <c r="C24" s="30"/>
      <c r="D24" s="584"/>
    </row>
    <row r="25" spans="1:4" ht="15.75" customHeight="1">
      <c r="A25" s="220" t="s">
        <v>39</v>
      </c>
      <c r="B25" s="30"/>
      <c r="C25" s="30"/>
      <c r="D25" s="584"/>
    </row>
    <row r="26" spans="1:4" ht="15.75" customHeight="1">
      <c r="A26" s="220" t="s">
        <v>40</v>
      </c>
      <c r="B26" s="30"/>
      <c r="C26" s="30"/>
      <c r="D26" s="584"/>
    </row>
    <row r="27" spans="1:4" ht="15.75" customHeight="1">
      <c r="A27" s="220" t="s">
        <v>41</v>
      </c>
      <c r="B27" s="30"/>
      <c r="C27" s="30"/>
      <c r="D27" s="584"/>
    </row>
    <row r="28" spans="1:4" ht="15.75" customHeight="1">
      <c r="A28" s="220" t="s">
        <v>42</v>
      </c>
      <c r="B28" s="30"/>
      <c r="C28" s="30"/>
      <c r="D28" s="584"/>
    </row>
    <row r="29" spans="1:4" ht="15.75" customHeight="1">
      <c r="A29" s="220" t="s">
        <v>43</v>
      </c>
      <c r="B29" s="30"/>
      <c r="C29" s="30"/>
      <c r="D29" s="584"/>
    </row>
    <row r="30" spans="1:4" ht="15.75" customHeight="1">
      <c r="A30" s="220" t="s">
        <v>44</v>
      </c>
      <c r="B30" s="30"/>
      <c r="C30" s="30"/>
      <c r="D30" s="584"/>
    </row>
    <row r="31" spans="1:4" ht="15.75" customHeight="1">
      <c r="A31" s="220" t="s">
        <v>45</v>
      </c>
      <c r="B31" s="30"/>
      <c r="C31" s="30"/>
      <c r="D31" s="584"/>
    </row>
    <row r="32" spans="1:4" ht="15.75" customHeight="1">
      <c r="A32" s="220" t="s">
        <v>46</v>
      </c>
      <c r="B32" s="30"/>
      <c r="C32" s="30"/>
      <c r="D32" s="584"/>
    </row>
    <row r="33" spans="1:4" ht="15.75" customHeight="1">
      <c r="A33" s="220" t="s">
        <v>47</v>
      </c>
      <c r="B33" s="30"/>
      <c r="C33" s="30"/>
      <c r="D33" s="584"/>
    </row>
    <row r="34" spans="1:4" ht="15.75" customHeight="1">
      <c r="A34" s="220" t="s">
        <v>128</v>
      </c>
      <c r="B34" s="30"/>
      <c r="C34" s="30"/>
      <c r="D34" s="585"/>
    </row>
    <row r="35" spans="1:4" ht="15.75" customHeight="1">
      <c r="A35" s="220" t="s">
        <v>129</v>
      </c>
      <c r="B35" s="30"/>
      <c r="C35" s="30"/>
      <c r="D35" s="585"/>
    </row>
    <row r="36" spans="1:4" ht="15.75" customHeight="1">
      <c r="A36" s="220" t="s">
        <v>130</v>
      </c>
      <c r="B36" s="30"/>
      <c r="C36" s="30"/>
      <c r="D36" s="585"/>
    </row>
    <row r="37" spans="1:4" ht="15.75" customHeight="1" thickBot="1">
      <c r="A37" s="221" t="s">
        <v>131</v>
      </c>
      <c r="B37" s="31"/>
      <c r="C37" s="31"/>
      <c r="D37" s="586"/>
    </row>
    <row r="38" spans="1:4" ht="15.75" customHeight="1" thickBot="1">
      <c r="A38" s="670" t="s">
        <v>54</v>
      </c>
      <c r="B38" s="671"/>
      <c r="C38" s="222"/>
      <c r="D38" s="587">
        <f>SUM(D5:D37)</f>
        <v>0</v>
      </c>
    </row>
    <row r="39" ht="12.75">
      <c r="A39" t="s">
        <v>203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I37" sqref="I37"/>
    </sheetView>
  </sheetViews>
  <sheetFormatPr defaultColWidth="9.00390625" defaultRowHeight="12.75"/>
  <cols>
    <col min="1" max="1" width="9.00390625" style="405" customWidth="1"/>
    <col min="2" max="2" width="66.375" style="405" bestFit="1" customWidth="1"/>
    <col min="3" max="3" width="15.50390625" style="406" customWidth="1"/>
    <col min="4" max="5" width="15.50390625" style="405" customWidth="1"/>
    <col min="6" max="6" width="9.00390625" style="439" customWidth="1"/>
    <col min="7" max="16384" width="9.375" style="439" customWidth="1"/>
  </cols>
  <sheetData>
    <row r="1" spans="1:5" ht="15.75" customHeight="1">
      <c r="A1" s="602" t="s">
        <v>16</v>
      </c>
      <c r="B1" s="602"/>
      <c r="C1" s="602"/>
      <c r="D1" s="602"/>
      <c r="E1" s="602"/>
    </row>
    <row r="2" spans="1:5" ht="15.75" customHeight="1" thickBot="1">
      <c r="A2" s="601" t="s">
        <v>153</v>
      </c>
      <c r="B2" s="601"/>
      <c r="D2" s="147"/>
      <c r="E2" s="323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30" t="str">
        <f>+CONCATENATE(LEFT(ÖSSZEFÜGGÉSEK!A5,4)+2,". évi")</f>
        <v>2020. évi</v>
      </c>
      <c r="E3" s="167" t="str">
        <f>+CONCATENATE(LEFT(ÖSSZEFÜGGÉSEK!A5,4)+3,". évi")</f>
        <v>2021. évi</v>
      </c>
    </row>
    <row r="4" spans="1:5" s="440" customFormat="1" ht="12" customHeight="1" thickBot="1">
      <c r="A4" s="32" t="s">
        <v>497</v>
      </c>
      <c r="B4" s="33" t="s">
        <v>498</v>
      </c>
      <c r="C4" s="33" t="s">
        <v>499</v>
      </c>
      <c r="D4" s="33" t="s">
        <v>501</v>
      </c>
      <c r="E4" s="474" t="s">
        <v>500</v>
      </c>
    </row>
    <row r="5" spans="1:5" s="441" customFormat="1" ht="12" customHeight="1" thickBot="1">
      <c r="A5" s="20" t="s">
        <v>19</v>
      </c>
      <c r="B5" s="21" t="s">
        <v>537</v>
      </c>
      <c r="C5" s="491"/>
      <c r="D5" s="491"/>
      <c r="E5" s="492"/>
    </row>
    <row r="6" spans="1:5" s="441" customFormat="1" ht="12" customHeight="1" thickBot="1">
      <c r="A6" s="20" t="s">
        <v>20</v>
      </c>
      <c r="B6" s="308" t="s">
        <v>378</v>
      </c>
      <c r="C6" s="491"/>
      <c r="D6" s="491"/>
      <c r="E6" s="492"/>
    </row>
    <row r="7" spans="1:5" s="441" customFormat="1" ht="12" customHeight="1" thickBot="1">
      <c r="A7" s="20" t="s">
        <v>21</v>
      </c>
      <c r="B7" s="21" t="s">
        <v>385</v>
      </c>
      <c r="C7" s="491"/>
      <c r="D7" s="491"/>
      <c r="E7" s="492"/>
    </row>
    <row r="8" spans="1:5" s="441" customFormat="1" ht="12" customHeight="1" thickBot="1">
      <c r="A8" s="20" t="s">
        <v>174</v>
      </c>
      <c r="B8" s="21" t="s">
        <v>270</v>
      </c>
      <c r="C8" s="429">
        <f>SUM(C9:C15)</f>
        <v>0</v>
      </c>
      <c r="D8" s="429">
        <f>SUM(D9:D15)</f>
        <v>0</v>
      </c>
      <c r="E8" s="473">
        <f>SUM(E9:E15)</f>
        <v>0</v>
      </c>
    </row>
    <row r="9" spans="1:5" s="441" customFormat="1" ht="12" customHeight="1">
      <c r="A9" s="15" t="s">
        <v>271</v>
      </c>
      <c r="B9" s="442" t="s">
        <v>561</v>
      </c>
      <c r="C9" s="424"/>
      <c r="D9" s="424">
        <f>+D10+D11+D12</f>
        <v>0</v>
      </c>
      <c r="E9" s="281">
        <f>+E10+E11+E12</f>
        <v>0</v>
      </c>
    </row>
    <row r="10" spans="1:5" s="441" customFormat="1" ht="12" customHeight="1">
      <c r="A10" s="14" t="s">
        <v>272</v>
      </c>
      <c r="B10" s="443" t="s">
        <v>562</v>
      </c>
      <c r="C10" s="423"/>
      <c r="D10" s="423"/>
      <c r="E10" s="280"/>
    </row>
    <row r="11" spans="1:5" s="441" customFormat="1" ht="12" customHeight="1">
      <c r="A11" s="14" t="s">
        <v>273</v>
      </c>
      <c r="B11" s="443" t="s">
        <v>563</v>
      </c>
      <c r="C11" s="423"/>
      <c r="D11" s="423"/>
      <c r="E11" s="280"/>
    </row>
    <row r="12" spans="1:5" s="441" customFormat="1" ht="12" customHeight="1">
      <c r="A12" s="14" t="s">
        <v>274</v>
      </c>
      <c r="B12" s="443" t="s">
        <v>564</v>
      </c>
      <c r="C12" s="423"/>
      <c r="D12" s="423"/>
      <c r="E12" s="280"/>
    </row>
    <row r="13" spans="1:5" s="441" customFormat="1" ht="12" customHeight="1">
      <c r="A13" s="14" t="s">
        <v>558</v>
      </c>
      <c r="B13" s="443" t="s">
        <v>275</v>
      </c>
      <c r="C13" s="423"/>
      <c r="D13" s="423"/>
      <c r="E13" s="280"/>
    </row>
    <row r="14" spans="1:5" s="441" customFormat="1" ht="12" customHeight="1">
      <c r="A14" s="14" t="s">
        <v>559</v>
      </c>
      <c r="B14" s="443" t="s">
        <v>276</v>
      </c>
      <c r="C14" s="423"/>
      <c r="D14" s="423"/>
      <c r="E14" s="280"/>
    </row>
    <row r="15" spans="1:5" s="441" customFormat="1" ht="12" customHeight="1" thickBot="1">
      <c r="A15" s="16" t="s">
        <v>560</v>
      </c>
      <c r="B15" s="444" t="s">
        <v>277</v>
      </c>
      <c r="C15" s="425"/>
      <c r="D15" s="425"/>
      <c r="E15" s="282"/>
    </row>
    <row r="16" spans="1:5" s="441" customFormat="1" ht="12" customHeight="1" thickBot="1">
      <c r="A16" s="20" t="s">
        <v>23</v>
      </c>
      <c r="B16" s="21" t="s">
        <v>540</v>
      </c>
      <c r="C16" s="491"/>
      <c r="D16" s="491"/>
      <c r="E16" s="492"/>
    </row>
    <row r="17" spans="1:5" s="441" customFormat="1" ht="12" customHeight="1" thickBot="1">
      <c r="A17" s="20" t="s">
        <v>24</v>
      </c>
      <c r="B17" s="21" t="s">
        <v>10</v>
      </c>
      <c r="C17" s="491"/>
      <c r="D17" s="491"/>
      <c r="E17" s="492"/>
    </row>
    <row r="18" spans="1:5" s="441" customFormat="1" ht="12" customHeight="1" thickBot="1">
      <c r="A18" s="20" t="s">
        <v>181</v>
      </c>
      <c r="B18" s="21" t="s">
        <v>539</v>
      </c>
      <c r="C18" s="491"/>
      <c r="D18" s="491"/>
      <c r="E18" s="492"/>
    </row>
    <row r="19" spans="1:5" s="441" customFormat="1" ht="12" customHeight="1" thickBot="1">
      <c r="A19" s="20" t="s">
        <v>26</v>
      </c>
      <c r="B19" s="308" t="s">
        <v>538</v>
      </c>
      <c r="C19" s="491"/>
      <c r="D19" s="491"/>
      <c r="E19" s="492"/>
    </row>
    <row r="20" spans="1:5" s="441" customFormat="1" ht="12" customHeight="1" thickBot="1">
      <c r="A20" s="20" t="s">
        <v>27</v>
      </c>
      <c r="B20" s="21" t="s">
        <v>310</v>
      </c>
      <c r="C20" s="429">
        <f>+C5+C6+C7+C8+C16+C17+C18+C19</f>
        <v>0</v>
      </c>
      <c r="D20" s="429">
        <f>+D5+D6+D7+D8+D16+D17+D18+D19</f>
        <v>0</v>
      </c>
      <c r="E20" s="319">
        <f>+E5+E6+E7+E8+E16+E17+E18+E19</f>
        <v>0</v>
      </c>
    </row>
    <row r="21" spans="1:5" s="441" customFormat="1" ht="12" customHeight="1" thickBot="1">
      <c r="A21" s="20" t="s">
        <v>28</v>
      </c>
      <c r="B21" s="21" t="s">
        <v>541</v>
      </c>
      <c r="C21" s="538"/>
      <c r="D21" s="538"/>
      <c r="E21" s="539"/>
    </row>
    <row r="22" spans="1:5" s="441" customFormat="1" ht="12" customHeight="1" thickBot="1">
      <c r="A22" s="20" t="s">
        <v>29</v>
      </c>
      <c r="B22" s="21" t="s">
        <v>542</v>
      </c>
      <c r="C22" s="429">
        <f>+C20+C21</f>
        <v>0</v>
      </c>
      <c r="D22" s="429">
        <f>+D20+D21</f>
        <v>0</v>
      </c>
      <c r="E22" s="473">
        <f>+E20+E21</f>
        <v>0</v>
      </c>
    </row>
    <row r="23" spans="1:5" s="441" customFormat="1" ht="12" customHeight="1">
      <c r="A23" s="391"/>
      <c r="B23" s="392"/>
      <c r="C23" s="393"/>
      <c r="D23" s="535"/>
      <c r="E23" s="536"/>
    </row>
    <row r="24" spans="1:5" s="441" customFormat="1" ht="12" customHeight="1">
      <c r="A24" s="602" t="s">
        <v>48</v>
      </c>
      <c r="B24" s="602"/>
      <c r="C24" s="602"/>
      <c r="D24" s="602"/>
      <c r="E24" s="602"/>
    </row>
    <row r="25" spans="1:5" s="441" customFormat="1" ht="12" customHeight="1" thickBot="1">
      <c r="A25" s="603" t="s">
        <v>154</v>
      </c>
      <c r="B25" s="603"/>
      <c r="C25" s="406"/>
      <c r="D25" s="147"/>
      <c r="E25" s="323" t="str">
        <f>E2</f>
        <v>Forintban!</v>
      </c>
    </row>
    <row r="26" spans="1:6" s="441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7" t="str">
        <f>+E3</f>
        <v>2021. évi</v>
      </c>
      <c r="F26" s="537"/>
    </row>
    <row r="27" spans="1:6" s="441" customFormat="1" ht="12" customHeight="1" thickBot="1">
      <c r="A27" s="434" t="s">
        <v>497</v>
      </c>
      <c r="B27" s="435" t="s">
        <v>498</v>
      </c>
      <c r="C27" s="435" t="s">
        <v>499</v>
      </c>
      <c r="D27" s="435" t="s">
        <v>501</v>
      </c>
      <c r="E27" s="531" t="s">
        <v>500</v>
      </c>
      <c r="F27" s="537"/>
    </row>
    <row r="28" spans="1:6" s="441" customFormat="1" ht="15" customHeight="1" thickBot="1">
      <c r="A28" s="20" t="s">
        <v>19</v>
      </c>
      <c r="B28" s="27" t="s">
        <v>543</v>
      </c>
      <c r="C28" s="491"/>
      <c r="D28" s="491"/>
      <c r="E28" s="487"/>
      <c r="F28" s="537"/>
    </row>
    <row r="29" spans="1:5" ht="12" customHeight="1" thickBot="1">
      <c r="A29" s="509" t="s">
        <v>20</v>
      </c>
      <c r="B29" s="532" t="s">
        <v>548</v>
      </c>
      <c r="C29" s="533">
        <f>+C30+C31+C32</f>
        <v>0</v>
      </c>
      <c r="D29" s="533">
        <f>+D30+D31+D32</f>
        <v>0</v>
      </c>
      <c r="E29" s="534">
        <f>+E30+E31+E32</f>
        <v>0</v>
      </c>
    </row>
    <row r="30" spans="1:5" ht="12" customHeight="1">
      <c r="A30" s="15" t="s">
        <v>105</v>
      </c>
      <c r="B30" s="8" t="s">
        <v>232</v>
      </c>
      <c r="C30" s="424"/>
      <c r="D30" s="424"/>
      <c r="E30" s="281"/>
    </row>
    <row r="31" spans="1:5" ht="12" customHeight="1">
      <c r="A31" s="15" t="s">
        <v>106</v>
      </c>
      <c r="B31" s="12" t="s">
        <v>188</v>
      </c>
      <c r="C31" s="423"/>
      <c r="D31" s="423"/>
      <c r="E31" s="280"/>
    </row>
    <row r="32" spans="1:5" ht="12" customHeight="1" thickBot="1">
      <c r="A32" s="15" t="s">
        <v>107</v>
      </c>
      <c r="B32" s="310" t="s">
        <v>234</v>
      </c>
      <c r="C32" s="423"/>
      <c r="D32" s="423"/>
      <c r="E32" s="280"/>
    </row>
    <row r="33" spans="1:5" ht="12" customHeight="1" thickBot="1">
      <c r="A33" s="20" t="s">
        <v>21</v>
      </c>
      <c r="B33" s="130" t="s">
        <v>452</v>
      </c>
      <c r="C33" s="422">
        <f>+C28+C29</f>
        <v>0</v>
      </c>
      <c r="D33" s="422">
        <f>+D28+D29</f>
        <v>0</v>
      </c>
      <c r="E33" s="279">
        <f>+E28+E29</f>
        <v>0</v>
      </c>
    </row>
    <row r="34" spans="1:6" ht="15" customHeight="1" thickBot="1">
      <c r="A34" s="20" t="s">
        <v>22</v>
      </c>
      <c r="B34" s="130" t="s">
        <v>544</v>
      </c>
      <c r="C34" s="540"/>
      <c r="D34" s="540"/>
      <c r="E34" s="541"/>
      <c r="F34" s="454"/>
    </row>
    <row r="35" spans="1:5" s="441" customFormat="1" ht="12.75" customHeight="1" thickBot="1">
      <c r="A35" s="311" t="s">
        <v>23</v>
      </c>
      <c r="B35" s="404" t="s">
        <v>545</v>
      </c>
      <c r="C35" s="530">
        <f>+C33+C34</f>
        <v>0</v>
      </c>
      <c r="D35" s="530">
        <f>+D33+D34</f>
        <v>0</v>
      </c>
      <c r="E35" s="524">
        <f>+E33+E34</f>
        <v>0</v>
      </c>
    </row>
    <row r="36" ht="15.75">
      <c r="C36" s="405"/>
    </row>
    <row r="37" ht="15.75">
      <c r="C37" s="405"/>
    </row>
    <row r="38" ht="15.75">
      <c r="C38" s="405"/>
    </row>
    <row r="39" ht="16.5" customHeight="1">
      <c r="C39" s="405"/>
    </row>
    <row r="40" ht="15.75">
      <c r="C40" s="405"/>
    </row>
    <row r="41" ht="15.75">
      <c r="C41" s="405"/>
    </row>
    <row r="42" spans="6:7" s="405" customFormat="1" ht="15.75">
      <c r="F42" s="439"/>
      <c r="G42" s="439"/>
    </row>
    <row r="43" spans="6:7" s="405" customFormat="1" ht="15.75">
      <c r="F43" s="439"/>
      <c r="G43" s="439"/>
    </row>
    <row r="44" spans="6:7" s="405" customFormat="1" ht="15.75">
      <c r="F44" s="439"/>
      <c r="G44" s="439"/>
    </row>
    <row r="45" spans="6:7" s="405" customFormat="1" ht="15.75">
      <c r="F45" s="439"/>
      <c r="G45" s="439"/>
    </row>
    <row r="46" spans="6:7" s="405" customFormat="1" ht="15.75">
      <c r="F46" s="439"/>
      <c r="G46" s="439"/>
    </row>
    <row r="47" spans="6:7" s="405" customFormat="1" ht="15.75">
      <c r="F47" s="439"/>
      <c r="G47" s="439"/>
    </row>
    <row r="48" spans="6:7" s="405" customFormat="1" ht="15.75">
      <c r="F48" s="439"/>
      <c r="G48" s="439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G29" sqref="G29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256</v>
      </c>
      <c r="C6" s="316"/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/>
    </row>
    <row r="9" spans="1:3" s="441" customFormat="1" ht="12" customHeight="1">
      <c r="A9" s="14" t="s">
        <v>102</v>
      </c>
      <c r="B9" s="443" t="s">
        <v>259</v>
      </c>
      <c r="C9" s="315"/>
    </row>
    <row r="10" spans="1:3" s="441" customFormat="1" ht="12" customHeight="1">
      <c r="A10" s="14" t="s">
        <v>149</v>
      </c>
      <c r="B10" s="309" t="s">
        <v>436</v>
      </c>
      <c r="C10" s="315"/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/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/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557</v>
      </c>
      <c r="C26" s="319">
        <f>SUM(C27:C33)</f>
        <v>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/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/>
    </row>
    <row r="32" spans="1:3" s="441" customFormat="1" ht="12" customHeight="1">
      <c r="A32" s="14" t="s">
        <v>559</v>
      </c>
      <c r="B32" s="443" t="s">
        <v>276</v>
      </c>
      <c r="C32" s="315"/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280</v>
      </c>
      <c r="C35" s="316"/>
    </row>
    <row r="36" spans="1:3" s="441" customFormat="1" ht="12" customHeight="1">
      <c r="A36" s="14" t="s">
        <v>93</v>
      </c>
      <c r="B36" s="443" t="s">
        <v>281</v>
      </c>
      <c r="C36" s="315"/>
    </row>
    <row r="37" spans="1:3" s="441" customFormat="1" ht="12" customHeight="1">
      <c r="A37" s="14" t="s">
        <v>94</v>
      </c>
      <c r="B37" s="443" t="s">
        <v>282</v>
      </c>
      <c r="C37" s="315"/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/>
    </row>
    <row r="40" spans="1:3" s="441" customFormat="1" ht="12" customHeight="1">
      <c r="A40" s="14" t="s">
        <v>178</v>
      </c>
      <c r="B40" s="443" t="s">
        <v>285</v>
      </c>
      <c r="C40" s="315"/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0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1196700</v>
      </c>
    </row>
    <row r="73" spans="1:3" s="441" customFormat="1" ht="12" customHeight="1">
      <c r="A73" s="15" t="s">
        <v>343</v>
      </c>
      <c r="B73" s="442" t="s">
        <v>322</v>
      </c>
      <c r="C73" s="318">
        <v>1196700</v>
      </c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1196700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1196700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1196700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>
        <v>571500</v>
      </c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>
        <v>625200</v>
      </c>
    </row>
    <row r="99" spans="1:3" ht="12" customHeight="1">
      <c r="A99" s="14" t="s">
        <v>103</v>
      </c>
      <c r="B99" s="8" t="s">
        <v>446</v>
      </c>
      <c r="C99" s="317"/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/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/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>
        <v>625200</v>
      </c>
    </row>
    <row r="111" spans="1:3" ht="12" customHeight="1">
      <c r="A111" s="14" t="s">
        <v>447</v>
      </c>
      <c r="B111" s="11" t="s">
        <v>51</v>
      </c>
      <c r="C111" s="315"/>
    </row>
    <row r="112" spans="1:3" ht="12" customHeight="1">
      <c r="A112" s="14" t="s">
        <v>448</v>
      </c>
      <c r="B112" s="8" t="s">
        <v>450</v>
      </c>
      <c r="C112" s="315"/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0</v>
      </c>
    </row>
    <row r="115" spans="1:3" ht="12" customHeight="1">
      <c r="A115" s="15" t="s">
        <v>105</v>
      </c>
      <c r="B115" s="8" t="s">
        <v>232</v>
      </c>
      <c r="C115" s="316"/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/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1196700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0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/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1196700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-1196700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1196700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Tiszaörs Községi Önkormányzat
2018. ÉVI KÖLTSÉGVETÉS
ÖNKÉNT VÁLLALT FELADATAINAK MÉRLEGE
&amp;R&amp;"Times New Roman CE,Félkövér dőlt"&amp;11 1.3. melléklet a 1/2018. (II.19.)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9"/>
  <sheetViews>
    <sheetView view="pageLayout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05" customWidth="1"/>
    <col min="2" max="2" width="91.625" style="405" customWidth="1"/>
    <col min="3" max="3" width="21.625" style="406" customWidth="1"/>
    <col min="4" max="4" width="9.00390625" style="439" customWidth="1"/>
    <col min="5" max="16384" width="9.375" style="439" customWidth="1"/>
  </cols>
  <sheetData>
    <row r="1" spans="1:3" ht="15.75" customHeight="1">
      <c r="A1" s="602" t="s">
        <v>16</v>
      </c>
      <c r="B1" s="602"/>
      <c r="C1" s="602"/>
    </row>
    <row r="2" spans="1:3" ht="15.75" customHeight="1" thickBot="1">
      <c r="A2" s="601" t="s">
        <v>153</v>
      </c>
      <c r="B2" s="601"/>
      <c r="C2" s="323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2018. évi előirányzat</v>
      </c>
    </row>
    <row r="4" spans="1:3" s="440" customFormat="1" ht="12" customHeight="1" thickBot="1">
      <c r="A4" s="434"/>
      <c r="B4" s="435" t="s">
        <v>497</v>
      </c>
      <c r="C4" s="436" t="s">
        <v>498</v>
      </c>
    </row>
    <row r="5" spans="1:3" s="441" customFormat="1" ht="12" customHeight="1" thickBot="1">
      <c r="A5" s="20" t="s">
        <v>19</v>
      </c>
      <c r="B5" s="21" t="s">
        <v>255</v>
      </c>
      <c r="C5" s="313">
        <f>+C6+C7+C8+C9+C10+C11</f>
        <v>0</v>
      </c>
    </row>
    <row r="6" spans="1:3" s="441" customFormat="1" ht="12" customHeight="1">
      <c r="A6" s="15" t="s">
        <v>99</v>
      </c>
      <c r="B6" s="442" t="s">
        <v>256</v>
      </c>
      <c r="C6" s="316"/>
    </row>
    <row r="7" spans="1:3" s="441" customFormat="1" ht="12" customHeight="1">
      <c r="A7" s="14" t="s">
        <v>100</v>
      </c>
      <c r="B7" s="443" t="s">
        <v>257</v>
      </c>
      <c r="C7" s="315"/>
    </row>
    <row r="8" spans="1:3" s="441" customFormat="1" ht="12" customHeight="1">
      <c r="A8" s="14" t="s">
        <v>101</v>
      </c>
      <c r="B8" s="443" t="s">
        <v>556</v>
      </c>
      <c r="C8" s="315"/>
    </row>
    <row r="9" spans="1:3" s="441" customFormat="1" ht="12" customHeight="1">
      <c r="A9" s="14" t="s">
        <v>102</v>
      </c>
      <c r="B9" s="443" t="s">
        <v>259</v>
      </c>
      <c r="C9" s="315"/>
    </row>
    <row r="10" spans="1:3" s="441" customFormat="1" ht="12" customHeight="1">
      <c r="A10" s="14" t="s">
        <v>149</v>
      </c>
      <c r="B10" s="309" t="s">
        <v>436</v>
      </c>
      <c r="C10" s="315"/>
    </row>
    <row r="11" spans="1:3" s="441" customFormat="1" ht="12" customHeight="1" thickBot="1">
      <c r="A11" s="16" t="s">
        <v>103</v>
      </c>
      <c r="B11" s="310" t="s">
        <v>437</v>
      </c>
      <c r="C11" s="315"/>
    </row>
    <row r="12" spans="1:3" s="441" customFormat="1" ht="12" customHeight="1" thickBot="1">
      <c r="A12" s="20" t="s">
        <v>20</v>
      </c>
      <c r="B12" s="308" t="s">
        <v>260</v>
      </c>
      <c r="C12" s="313">
        <f>+C13+C14+C15+C16+C17</f>
        <v>0</v>
      </c>
    </row>
    <row r="13" spans="1:3" s="441" customFormat="1" ht="12" customHeight="1">
      <c r="A13" s="15" t="s">
        <v>105</v>
      </c>
      <c r="B13" s="442" t="s">
        <v>261</v>
      </c>
      <c r="C13" s="316"/>
    </row>
    <row r="14" spans="1:3" s="441" customFormat="1" ht="12" customHeight="1">
      <c r="A14" s="14" t="s">
        <v>106</v>
      </c>
      <c r="B14" s="443" t="s">
        <v>262</v>
      </c>
      <c r="C14" s="315"/>
    </row>
    <row r="15" spans="1:3" s="441" customFormat="1" ht="12" customHeight="1">
      <c r="A15" s="14" t="s">
        <v>107</v>
      </c>
      <c r="B15" s="443" t="s">
        <v>426</v>
      </c>
      <c r="C15" s="315"/>
    </row>
    <row r="16" spans="1:3" s="441" customFormat="1" ht="12" customHeight="1">
      <c r="A16" s="14" t="s">
        <v>108</v>
      </c>
      <c r="B16" s="443" t="s">
        <v>427</v>
      </c>
      <c r="C16" s="315"/>
    </row>
    <row r="17" spans="1:3" s="441" customFormat="1" ht="12" customHeight="1">
      <c r="A17" s="14" t="s">
        <v>109</v>
      </c>
      <c r="B17" s="443" t="s">
        <v>581</v>
      </c>
      <c r="C17" s="315"/>
    </row>
    <row r="18" spans="1:3" s="441" customFormat="1" ht="12" customHeight="1" thickBot="1">
      <c r="A18" s="16" t="s">
        <v>118</v>
      </c>
      <c r="B18" s="310" t="s">
        <v>264</v>
      </c>
      <c r="C18" s="317"/>
    </row>
    <row r="19" spans="1:3" s="441" customFormat="1" ht="12" customHeight="1" thickBot="1">
      <c r="A19" s="20" t="s">
        <v>21</v>
      </c>
      <c r="B19" s="21" t="s">
        <v>265</v>
      </c>
      <c r="C19" s="313">
        <f>+C20+C21+C22+C23+C24</f>
        <v>0</v>
      </c>
    </row>
    <row r="20" spans="1:3" s="441" customFormat="1" ht="12" customHeight="1">
      <c r="A20" s="15" t="s">
        <v>88</v>
      </c>
      <c r="B20" s="442" t="s">
        <v>266</v>
      </c>
      <c r="C20" s="316"/>
    </row>
    <row r="21" spans="1:3" s="441" customFormat="1" ht="12" customHeight="1">
      <c r="A21" s="14" t="s">
        <v>89</v>
      </c>
      <c r="B21" s="443" t="s">
        <v>267</v>
      </c>
      <c r="C21" s="315"/>
    </row>
    <row r="22" spans="1:3" s="441" customFormat="1" ht="12" customHeight="1">
      <c r="A22" s="14" t="s">
        <v>90</v>
      </c>
      <c r="B22" s="443" t="s">
        <v>428</v>
      </c>
      <c r="C22" s="315"/>
    </row>
    <row r="23" spans="1:3" s="441" customFormat="1" ht="12" customHeight="1">
      <c r="A23" s="14" t="s">
        <v>91</v>
      </c>
      <c r="B23" s="443" t="s">
        <v>429</v>
      </c>
      <c r="C23" s="315"/>
    </row>
    <row r="24" spans="1:3" s="441" customFormat="1" ht="12" customHeight="1">
      <c r="A24" s="14" t="s">
        <v>172</v>
      </c>
      <c r="B24" s="443" t="s">
        <v>268</v>
      </c>
      <c r="C24" s="315"/>
    </row>
    <row r="25" spans="1:3" s="441" customFormat="1" ht="12" customHeight="1" thickBot="1">
      <c r="A25" s="16" t="s">
        <v>173</v>
      </c>
      <c r="B25" s="444" t="s">
        <v>269</v>
      </c>
      <c r="C25" s="317"/>
    </row>
    <row r="26" spans="1:3" s="441" customFormat="1" ht="12" customHeight="1" thickBot="1">
      <c r="A26" s="20" t="s">
        <v>174</v>
      </c>
      <c r="B26" s="21" t="s">
        <v>566</v>
      </c>
      <c r="C26" s="319">
        <f>SUM(C27:C33)</f>
        <v>0</v>
      </c>
    </row>
    <row r="27" spans="1:3" s="441" customFormat="1" ht="12" customHeight="1">
      <c r="A27" s="15" t="s">
        <v>271</v>
      </c>
      <c r="B27" s="442" t="s">
        <v>561</v>
      </c>
      <c r="C27" s="316"/>
    </row>
    <row r="28" spans="1:3" s="441" customFormat="1" ht="12" customHeight="1">
      <c r="A28" s="14" t="s">
        <v>272</v>
      </c>
      <c r="B28" s="443" t="s">
        <v>562</v>
      </c>
      <c r="C28" s="315"/>
    </row>
    <row r="29" spans="1:3" s="441" customFormat="1" ht="12" customHeight="1">
      <c r="A29" s="14" t="s">
        <v>273</v>
      </c>
      <c r="B29" s="443" t="s">
        <v>563</v>
      </c>
      <c r="C29" s="315"/>
    </row>
    <row r="30" spans="1:3" s="441" customFormat="1" ht="12" customHeight="1">
      <c r="A30" s="14" t="s">
        <v>274</v>
      </c>
      <c r="B30" s="443" t="s">
        <v>564</v>
      </c>
      <c r="C30" s="315"/>
    </row>
    <row r="31" spans="1:3" s="441" customFormat="1" ht="12" customHeight="1">
      <c r="A31" s="14" t="s">
        <v>558</v>
      </c>
      <c r="B31" s="443" t="s">
        <v>275</v>
      </c>
      <c r="C31" s="315"/>
    </row>
    <row r="32" spans="1:3" s="441" customFormat="1" ht="12" customHeight="1">
      <c r="A32" s="14" t="s">
        <v>559</v>
      </c>
      <c r="B32" s="443" t="s">
        <v>276</v>
      </c>
      <c r="C32" s="315"/>
    </row>
    <row r="33" spans="1:3" s="441" customFormat="1" ht="12" customHeight="1" thickBot="1">
      <c r="A33" s="16" t="s">
        <v>560</v>
      </c>
      <c r="B33" s="542" t="s">
        <v>277</v>
      </c>
      <c r="C33" s="317"/>
    </row>
    <row r="34" spans="1:3" s="441" customFormat="1" ht="12" customHeight="1" thickBot="1">
      <c r="A34" s="20" t="s">
        <v>23</v>
      </c>
      <c r="B34" s="21" t="s">
        <v>438</v>
      </c>
      <c r="C34" s="313">
        <f>SUM(C35:C45)</f>
        <v>0</v>
      </c>
    </row>
    <row r="35" spans="1:3" s="441" customFormat="1" ht="12" customHeight="1">
      <c r="A35" s="15" t="s">
        <v>92</v>
      </c>
      <c r="B35" s="442" t="s">
        <v>280</v>
      </c>
      <c r="C35" s="316"/>
    </row>
    <row r="36" spans="1:3" s="441" customFormat="1" ht="12" customHeight="1">
      <c r="A36" s="14" t="s">
        <v>93</v>
      </c>
      <c r="B36" s="443" t="s">
        <v>281</v>
      </c>
      <c r="C36" s="315"/>
    </row>
    <row r="37" spans="1:3" s="441" customFormat="1" ht="12" customHeight="1">
      <c r="A37" s="14" t="s">
        <v>94</v>
      </c>
      <c r="B37" s="443" t="s">
        <v>282</v>
      </c>
      <c r="C37" s="315"/>
    </row>
    <row r="38" spans="1:3" s="441" customFormat="1" ht="12" customHeight="1">
      <c r="A38" s="14" t="s">
        <v>176</v>
      </c>
      <c r="B38" s="443" t="s">
        <v>283</v>
      </c>
      <c r="C38" s="315"/>
    </row>
    <row r="39" spans="1:3" s="441" customFormat="1" ht="12" customHeight="1">
      <c r="A39" s="14" t="s">
        <v>177</v>
      </c>
      <c r="B39" s="443" t="s">
        <v>284</v>
      </c>
      <c r="C39" s="315"/>
    </row>
    <row r="40" spans="1:3" s="441" customFormat="1" ht="12" customHeight="1">
      <c r="A40" s="14" t="s">
        <v>178</v>
      </c>
      <c r="B40" s="443" t="s">
        <v>285</v>
      </c>
      <c r="C40" s="315"/>
    </row>
    <row r="41" spans="1:3" s="441" customFormat="1" ht="12" customHeight="1">
      <c r="A41" s="14" t="s">
        <v>179</v>
      </c>
      <c r="B41" s="443" t="s">
        <v>286</v>
      </c>
      <c r="C41" s="315"/>
    </row>
    <row r="42" spans="1:3" s="441" customFormat="1" ht="12" customHeight="1">
      <c r="A42" s="14" t="s">
        <v>180</v>
      </c>
      <c r="B42" s="443" t="s">
        <v>565</v>
      </c>
      <c r="C42" s="315"/>
    </row>
    <row r="43" spans="1:3" s="441" customFormat="1" ht="12" customHeight="1">
      <c r="A43" s="14" t="s">
        <v>278</v>
      </c>
      <c r="B43" s="443" t="s">
        <v>288</v>
      </c>
      <c r="C43" s="318"/>
    </row>
    <row r="44" spans="1:3" s="441" customFormat="1" ht="12" customHeight="1">
      <c r="A44" s="16" t="s">
        <v>279</v>
      </c>
      <c r="B44" s="444" t="s">
        <v>440</v>
      </c>
      <c r="C44" s="428"/>
    </row>
    <row r="45" spans="1:3" s="441" customFormat="1" ht="12" customHeight="1" thickBot="1">
      <c r="A45" s="16" t="s">
        <v>439</v>
      </c>
      <c r="B45" s="310" t="s">
        <v>289</v>
      </c>
      <c r="C45" s="428"/>
    </row>
    <row r="46" spans="1:3" s="441" customFormat="1" ht="12" customHeight="1" thickBot="1">
      <c r="A46" s="20" t="s">
        <v>24</v>
      </c>
      <c r="B46" s="21" t="s">
        <v>290</v>
      </c>
      <c r="C46" s="313">
        <f>SUM(C47:C51)</f>
        <v>0</v>
      </c>
    </row>
    <row r="47" spans="1:3" s="441" customFormat="1" ht="12" customHeight="1">
      <c r="A47" s="15" t="s">
        <v>95</v>
      </c>
      <c r="B47" s="442" t="s">
        <v>294</v>
      </c>
      <c r="C47" s="486"/>
    </row>
    <row r="48" spans="1:3" s="441" customFormat="1" ht="12" customHeight="1">
      <c r="A48" s="14" t="s">
        <v>96</v>
      </c>
      <c r="B48" s="443" t="s">
        <v>295</v>
      </c>
      <c r="C48" s="318"/>
    </row>
    <row r="49" spans="1:3" s="441" customFormat="1" ht="12" customHeight="1">
      <c r="A49" s="14" t="s">
        <v>291</v>
      </c>
      <c r="B49" s="443" t="s">
        <v>296</v>
      </c>
      <c r="C49" s="318"/>
    </row>
    <row r="50" spans="1:3" s="441" customFormat="1" ht="12" customHeight="1">
      <c r="A50" s="14" t="s">
        <v>292</v>
      </c>
      <c r="B50" s="443" t="s">
        <v>297</v>
      </c>
      <c r="C50" s="318"/>
    </row>
    <row r="51" spans="1:3" s="441" customFormat="1" ht="12" customHeight="1" thickBot="1">
      <c r="A51" s="16" t="s">
        <v>293</v>
      </c>
      <c r="B51" s="310" t="s">
        <v>298</v>
      </c>
      <c r="C51" s="428"/>
    </row>
    <row r="52" spans="1:3" s="441" customFormat="1" ht="12" customHeight="1" thickBot="1">
      <c r="A52" s="20" t="s">
        <v>181</v>
      </c>
      <c r="B52" s="21" t="s">
        <v>299</v>
      </c>
      <c r="C52" s="313">
        <f>SUM(C53:C55)</f>
        <v>0</v>
      </c>
    </row>
    <row r="53" spans="1:3" s="441" customFormat="1" ht="12" customHeight="1">
      <c r="A53" s="15" t="s">
        <v>97</v>
      </c>
      <c r="B53" s="442" t="s">
        <v>300</v>
      </c>
      <c r="C53" s="316"/>
    </row>
    <row r="54" spans="1:3" s="441" customFormat="1" ht="12" customHeight="1">
      <c r="A54" s="14" t="s">
        <v>98</v>
      </c>
      <c r="B54" s="443" t="s">
        <v>430</v>
      </c>
      <c r="C54" s="315"/>
    </row>
    <row r="55" spans="1:3" s="441" customFormat="1" ht="12" customHeight="1">
      <c r="A55" s="14" t="s">
        <v>303</v>
      </c>
      <c r="B55" s="443" t="s">
        <v>301</v>
      </c>
      <c r="C55" s="315"/>
    </row>
    <row r="56" spans="1:3" s="441" customFormat="1" ht="12" customHeight="1" thickBot="1">
      <c r="A56" s="16" t="s">
        <v>304</v>
      </c>
      <c r="B56" s="310" t="s">
        <v>302</v>
      </c>
      <c r="C56" s="317"/>
    </row>
    <row r="57" spans="1:3" s="441" customFormat="1" ht="12" customHeight="1" thickBot="1">
      <c r="A57" s="20" t="s">
        <v>26</v>
      </c>
      <c r="B57" s="308" t="s">
        <v>305</v>
      </c>
      <c r="C57" s="313">
        <f>SUM(C58:C60)</f>
        <v>0</v>
      </c>
    </row>
    <row r="58" spans="1:3" s="441" customFormat="1" ht="12" customHeight="1">
      <c r="A58" s="15" t="s">
        <v>182</v>
      </c>
      <c r="B58" s="442" t="s">
        <v>307</v>
      </c>
      <c r="C58" s="318"/>
    </row>
    <row r="59" spans="1:3" s="441" customFormat="1" ht="12" customHeight="1">
      <c r="A59" s="14" t="s">
        <v>183</v>
      </c>
      <c r="B59" s="443" t="s">
        <v>431</v>
      </c>
      <c r="C59" s="318"/>
    </row>
    <row r="60" spans="1:3" s="441" customFormat="1" ht="12" customHeight="1">
      <c r="A60" s="14" t="s">
        <v>233</v>
      </c>
      <c r="B60" s="443" t="s">
        <v>308</v>
      </c>
      <c r="C60" s="318"/>
    </row>
    <row r="61" spans="1:3" s="441" customFormat="1" ht="12" customHeight="1" thickBot="1">
      <c r="A61" s="16" t="s">
        <v>306</v>
      </c>
      <c r="B61" s="310" t="s">
        <v>309</v>
      </c>
      <c r="C61" s="318"/>
    </row>
    <row r="62" spans="1:3" s="441" customFormat="1" ht="12" customHeight="1" thickBot="1">
      <c r="A62" s="514" t="s">
        <v>480</v>
      </c>
      <c r="B62" s="21" t="s">
        <v>310</v>
      </c>
      <c r="C62" s="319">
        <f>+C5+C12+C19+C26+C34+C46+C52+C57</f>
        <v>0</v>
      </c>
    </row>
    <row r="63" spans="1:3" s="441" customFormat="1" ht="12" customHeight="1" thickBot="1">
      <c r="A63" s="489" t="s">
        <v>311</v>
      </c>
      <c r="B63" s="308" t="s">
        <v>312</v>
      </c>
      <c r="C63" s="313">
        <f>SUM(C64:C66)</f>
        <v>0</v>
      </c>
    </row>
    <row r="64" spans="1:3" s="441" customFormat="1" ht="12" customHeight="1">
      <c r="A64" s="15" t="s">
        <v>340</v>
      </c>
      <c r="B64" s="442" t="s">
        <v>313</v>
      </c>
      <c r="C64" s="318"/>
    </row>
    <row r="65" spans="1:3" s="441" customFormat="1" ht="12" customHeight="1">
      <c r="A65" s="14" t="s">
        <v>349</v>
      </c>
      <c r="B65" s="443" t="s">
        <v>314</v>
      </c>
      <c r="C65" s="318"/>
    </row>
    <row r="66" spans="1:3" s="441" customFormat="1" ht="12" customHeight="1" thickBot="1">
      <c r="A66" s="16" t="s">
        <v>350</v>
      </c>
      <c r="B66" s="508" t="s">
        <v>465</v>
      </c>
      <c r="C66" s="318"/>
    </row>
    <row r="67" spans="1:3" s="441" customFormat="1" ht="12" customHeight="1" thickBot="1">
      <c r="A67" s="489" t="s">
        <v>316</v>
      </c>
      <c r="B67" s="308" t="s">
        <v>317</v>
      </c>
      <c r="C67" s="313">
        <f>SUM(C68:C71)</f>
        <v>0</v>
      </c>
    </row>
    <row r="68" spans="1:3" s="441" customFormat="1" ht="12" customHeight="1">
      <c r="A68" s="15" t="s">
        <v>150</v>
      </c>
      <c r="B68" s="442" t="s">
        <v>318</v>
      </c>
      <c r="C68" s="318"/>
    </row>
    <row r="69" spans="1:3" s="441" customFormat="1" ht="12" customHeight="1">
      <c r="A69" s="14" t="s">
        <v>151</v>
      </c>
      <c r="B69" s="443" t="s">
        <v>578</v>
      </c>
      <c r="C69" s="318"/>
    </row>
    <row r="70" spans="1:3" s="441" customFormat="1" ht="12" customHeight="1">
      <c r="A70" s="14" t="s">
        <v>341</v>
      </c>
      <c r="B70" s="443" t="s">
        <v>319</v>
      </c>
      <c r="C70" s="318"/>
    </row>
    <row r="71" spans="1:3" s="441" customFormat="1" ht="12" customHeight="1" thickBot="1">
      <c r="A71" s="16" t="s">
        <v>342</v>
      </c>
      <c r="B71" s="310" t="s">
        <v>579</v>
      </c>
      <c r="C71" s="318"/>
    </row>
    <row r="72" spans="1:3" s="441" customFormat="1" ht="12" customHeight="1" thickBot="1">
      <c r="A72" s="489" t="s">
        <v>320</v>
      </c>
      <c r="B72" s="308" t="s">
        <v>321</v>
      </c>
      <c r="C72" s="313">
        <f>SUM(C73:C74)</f>
        <v>0</v>
      </c>
    </row>
    <row r="73" spans="1:3" s="441" customFormat="1" ht="12" customHeight="1">
      <c r="A73" s="15" t="s">
        <v>343</v>
      </c>
      <c r="B73" s="442" t="s">
        <v>322</v>
      </c>
      <c r="C73" s="318"/>
    </row>
    <row r="74" spans="1:3" s="441" customFormat="1" ht="12" customHeight="1" thickBot="1">
      <c r="A74" s="16" t="s">
        <v>344</v>
      </c>
      <c r="B74" s="310" t="s">
        <v>323</v>
      </c>
      <c r="C74" s="318"/>
    </row>
    <row r="75" spans="1:3" s="441" customFormat="1" ht="12" customHeight="1" thickBot="1">
      <c r="A75" s="489" t="s">
        <v>324</v>
      </c>
      <c r="B75" s="308" t="s">
        <v>325</v>
      </c>
      <c r="C75" s="313">
        <f>SUM(C76:C78)</f>
        <v>0</v>
      </c>
    </row>
    <row r="76" spans="1:3" s="441" customFormat="1" ht="12" customHeight="1">
      <c r="A76" s="15" t="s">
        <v>345</v>
      </c>
      <c r="B76" s="442" t="s">
        <v>326</v>
      </c>
      <c r="C76" s="318"/>
    </row>
    <row r="77" spans="1:3" s="441" customFormat="1" ht="12" customHeight="1">
      <c r="A77" s="14" t="s">
        <v>346</v>
      </c>
      <c r="B77" s="443" t="s">
        <v>327</v>
      </c>
      <c r="C77" s="318"/>
    </row>
    <row r="78" spans="1:3" s="441" customFormat="1" ht="12" customHeight="1" thickBot="1">
      <c r="A78" s="16" t="s">
        <v>347</v>
      </c>
      <c r="B78" s="310" t="s">
        <v>580</v>
      </c>
      <c r="C78" s="318"/>
    </row>
    <row r="79" spans="1:3" s="441" customFormat="1" ht="12" customHeight="1" thickBot="1">
      <c r="A79" s="489" t="s">
        <v>328</v>
      </c>
      <c r="B79" s="308" t="s">
        <v>348</v>
      </c>
      <c r="C79" s="313">
        <f>SUM(C80:C83)</f>
        <v>0</v>
      </c>
    </row>
    <row r="80" spans="1:3" s="441" customFormat="1" ht="12" customHeight="1">
      <c r="A80" s="446" t="s">
        <v>329</v>
      </c>
      <c r="B80" s="442" t="s">
        <v>330</v>
      </c>
      <c r="C80" s="318"/>
    </row>
    <row r="81" spans="1:3" s="441" customFormat="1" ht="12" customHeight="1">
      <c r="A81" s="447" t="s">
        <v>331</v>
      </c>
      <c r="B81" s="443" t="s">
        <v>332</v>
      </c>
      <c r="C81" s="318"/>
    </row>
    <row r="82" spans="1:3" s="441" customFormat="1" ht="12" customHeight="1">
      <c r="A82" s="447" t="s">
        <v>333</v>
      </c>
      <c r="B82" s="443" t="s">
        <v>334</v>
      </c>
      <c r="C82" s="318"/>
    </row>
    <row r="83" spans="1:3" s="441" customFormat="1" ht="12" customHeight="1" thickBot="1">
      <c r="A83" s="448" t="s">
        <v>335</v>
      </c>
      <c r="B83" s="310" t="s">
        <v>336</v>
      </c>
      <c r="C83" s="318"/>
    </row>
    <row r="84" spans="1:3" s="441" customFormat="1" ht="12" customHeight="1" thickBot="1">
      <c r="A84" s="489" t="s">
        <v>337</v>
      </c>
      <c r="B84" s="308" t="s">
        <v>479</v>
      </c>
      <c r="C84" s="487"/>
    </row>
    <row r="85" spans="1:3" s="441" customFormat="1" ht="13.5" customHeight="1" thickBot="1">
      <c r="A85" s="489" t="s">
        <v>339</v>
      </c>
      <c r="B85" s="308" t="s">
        <v>338</v>
      </c>
      <c r="C85" s="487"/>
    </row>
    <row r="86" spans="1:3" s="441" customFormat="1" ht="15.75" customHeight="1" thickBot="1">
      <c r="A86" s="489" t="s">
        <v>351</v>
      </c>
      <c r="B86" s="449" t="s">
        <v>482</v>
      </c>
      <c r="C86" s="319">
        <f>+C63+C67+C72+C75+C79+C85+C84</f>
        <v>0</v>
      </c>
    </row>
    <row r="87" spans="1:3" s="441" customFormat="1" ht="16.5" customHeight="1" thickBot="1">
      <c r="A87" s="490" t="s">
        <v>481</v>
      </c>
      <c r="B87" s="450" t="s">
        <v>483</v>
      </c>
      <c r="C87" s="319">
        <f>+C62+C86</f>
        <v>0</v>
      </c>
    </row>
    <row r="88" spans="1:3" s="441" customFormat="1" ht="83.25" customHeight="1">
      <c r="A88" s="5"/>
      <c r="B88" s="6"/>
      <c r="C88" s="320"/>
    </row>
    <row r="89" spans="1:3" ht="16.5" customHeight="1">
      <c r="A89" s="602" t="s">
        <v>48</v>
      </c>
      <c r="B89" s="602"/>
      <c r="C89" s="602"/>
    </row>
    <row r="90" spans="1:3" s="451" customFormat="1" ht="16.5" customHeight="1" thickBot="1">
      <c r="A90" s="603" t="s">
        <v>154</v>
      </c>
      <c r="B90" s="603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2018. évi előirányzat</v>
      </c>
    </row>
    <row r="92" spans="1:3" s="440" customFormat="1" ht="12" customHeight="1" thickBot="1">
      <c r="A92" s="32"/>
      <c r="B92" s="33" t="s">
        <v>497</v>
      </c>
      <c r="C92" s="34" t="s">
        <v>498</v>
      </c>
    </row>
    <row r="93" spans="1:3" ht="12" customHeight="1" thickBot="1">
      <c r="A93" s="22" t="s">
        <v>19</v>
      </c>
      <c r="B93" s="28" t="s">
        <v>441</v>
      </c>
      <c r="C93" s="312">
        <f>C94+C95+C96+C97+C98+C111</f>
        <v>0</v>
      </c>
    </row>
    <row r="94" spans="1:3" ht="12" customHeight="1">
      <c r="A94" s="17" t="s">
        <v>99</v>
      </c>
      <c r="B94" s="10" t="s">
        <v>50</v>
      </c>
      <c r="C94" s="314"/>
    </row>
    <row r="95" spans="1:3" ht="12" customHeight="1">
      <c r="A95" s="14" t="s">
        <v>100</v>
      </c>
      <c r="B95" s="8" t="s">
        <v>184</v>
      </c>
      <c r="C95" s="315"/>
    </row>
    <row r="96" spans="1:3" ht="12" customHeight="1">
      <c r="A96" s="14" t="s">
        <v>101</v>
      </c>
      <c r="B96" s="8" t="s">
        <v>141</v>
      </c>
      <c r="C96" s="317"/>
    </row>
    <row r="97" spans="1:3" ht="12" customHeight="1">
      <c r="A97" s="14" t="s">
        <v>102</v>
      </c>
      <c r="B97" s="11" t="s">
        <v>185</v>
      </c>
      <c r="C97" s="317"/>
    </row>
    <row r="98" spans="1:3" ht="12" customHeight="1">
      <c r="A98" s="14" t="s">
        <v>113</v>
      </c>
      <c r="B98" s="19" t="s">
        <v>186</v>
      </c>
      <c r="C98" s="317"/>
    </row>
    <row r="99" spans="1:3" ht="12" customHeight="1">
      <c r="A99" s="14" t="s">
        <v>103</v>
      </c>
      <c r="B99" s="8" t="s">
        <v>446</v>
      </c>
      <c r="C99" s="317"/>
    </row>
    <row r="100" spans="1:3" ht="12" customHeight="1">
      <c r="A100" s="14" t="s">
        <v>104</v>
      </c>
      <c r="B100" s="151" t="s">
        <v>445</v>
      </c>
      <c r="C100" s="317"/>
    </row>
    <row r="101" spans="1:3" ht="12" customHeight="1">
      <c r="A101" s="14" t="s">
        <v>114</v>
      </c>
      <c r="B101" s="151" t="s">
        <v>444</v>
      </c>
      <c r="C101" s="317"/>
    </row>
    <row r="102" spans="1:3" ht="12" customHeight="1">
      <c r="A102" s="14" t="s">
        <v>115</v>
      </c>
      <c r="B102" s="149" t="s">
        <v>354</v>
      </c>
      <c r="C102" s="317"/>
    </row>
    <row r="103" spans="1:3" ht="12" customHeight="1">
      <c r="A103" s="14" t="s">
        <v>116</v>
      </c>
      <c r="B103" s="150" t="s">
        <v>355</v>
      </c>
      <c r="C103" s="317"/>
    </row>
    <row r="104" spans="1:3" ht="12" customHeight="1">
      <c r="A104" s="14" t="s">
        <v>117</v>
      </c>
      <c r="B104" s="150" t="s">
        <v>356</v>
      </c>
      <c r="C104" s="317"/>
    </row>
    <row r="105" spans="1:3" ht="12" customHeight="1">
      <c r="A105" s="14" t="s">
        <v>119</v>
      </c>
      <c r="B105" s="149" t="s">
        <v>357</v>
      </c>
      <c r="C105" s="317"/>
    </row>
    <row r="106" spans="1:3" ht="12" customHeight="1">
      <c r="A106" s="14" t="s">
        <v>187</v>
      </c>
      <c r="B106" s="149" t="s">
        <v>358</v>
      </c>
      <c r="C106" s="317"/>
    </row>
    <row r="107" spans="1:3" ht="12" customHeight="1">
      <c r="A107" s="14" t="s">
        <v>352</v>
      </c>
      <c r="B107" s="150" t="s">
        <v>359</v>
      </c>
      <c r="C107" s="317"/>
    </row>
    <row r="108" spans="1:3" ht="12" customHeight="1">
      <c r="A108" s="13" t="s">
        <v>353</v>
      </c>
      <c r="B108" s="151" t="s">
        <v>360</v>
      </c>
      <c r="C108" s="317"/>
    </row>
    <row r="109" spans="1:3" ht="12" customHeight="1">
      <c r="A109" s="14" t="s">
        <v>442</v>
      </c>
      <c r="B109" s="151" t="s">
        <v>361</v>
      </c>
      <c r="C109" s="317"/>
    </row>
    <row r="110" spans="1:3" ht="12" customHeight="1">
      <c r="A110" s="16" t="s">
        <v>443</v>
      </c>
      <c r="B110" s="151" t="s">
        <v>362</v>
      </c>
      <c r="C110" s="317"/>
    </row>
    <row r="111" spans="1:3" ht="12" customHeight="1">
      <c r="A111" s="14" t="s">
        <v>447</v>
      </c>
      <c r="B111" s="11" t="s">
        <v>51</v>
      </c>
      <c r="C111" s="315"/>
    </row>
    <row r="112" spans="1:3" ht="12" customHeight="1">
      <c r="A112" s="14" t="s">
        <v>448</v>
      </c>
      <c r="B112" s="8" t="s">
        <v>450</v>
      </c>
      <c r="C112" s="315"/>
    </row>
    <row r="113" spans="1:3" ht="12" customHeight="1" thickBot="1">
      <c r="A113" s="18" t="s">
        <v>449</v>
      </c>
      <c r="B113" s="512" t="s">
        <v>451</v>
      </c>
      <c r="C113" s="321"/>
    </row>
    <row r="114" spans="1:3" ht="12" customHeight="1" thickBot="1">
      <c r="A114" s="509" t="s">
        <v>20</v>
      </c>
      <c r="B114" s="510" t="s">
        <v>363</v>
      </c>
      <c r="C114" s="511">
        <f>+C115+C117+C119</f>
        <v>0</v>
      </c>
    </row>
    <row r="115" spans="1:3" ht="12" customHeight="1">
      <c r="A115" s="15" t="s">
        <v>105</v>
      </c>
      <c r="B115" s="8" t="s">
        <v>232</v>
      </c>
      <c r="C115" s="316"/>
    </row>
    <row r="116" spans="1:3" ht="12" customHeight="1">
      <c r="A116" s="15" t="s">
        <v>106</v>
      </c>
      <c r="B116" s="12" t="s">
        <v>367</v>
      </c>
      <c r="C116" s="316"/>
    </row>
    <row r="117" spans="1:3" ht="12" customHeight="1">
      <c r="A117" s="15" t="s">
        <v>107</v>
      </c>
      <c r="B117" s="12" t="s">
        <v>188</v>
      </c>
      <c r="C117" s="315"/>
    </row>
    <row r="118" spans="1:3" ht="12" customHeight="1">
      <c r="A118" s="15" t="s">
        <v>108</v>
      </c>
      <c r="B118" s="12" t="s">
        <v>368</v>
      </c>
      <c r="C118" s="280"/>
    </row>
    <row r="119" spans="1:3" ht="12" customHeight="1">
      <c r="A119" s="15" t="s">
        <v>109</v>
      </c>
      <c r="B119" s="310" t="s">
        <v>582</v>
      </c>
      <c r="C119" s="280"/>
    </row>
    <row r="120" spans="1:3" ht="12" customHeight="1">
      <c r="A120" s="15" t="s">
        <v>118</v>
      </c>
      <c r="B120" s="309" t="s">
        <v>432</v>
      </c>
      <c r="C120" s="280"/>
    </row>
    <row r="121" spans="1:3" ht="12" customHeight="1">
      <c r="A121" s="15" t="s">
        <v>120</v>
      </c>
      <c r="B121" s="438" t="s">
        <v>373</v>
      </c>
      <c r="C121" s="280"/>
    </row>
    <row r="122" spans="1:3" ht="15.75">
      <c r="A122" s="15" t="s">
        <v>189</v>
      </c>
      <c r="B122" s="150" t="s">
        <v>356</v>
      </c>
      <c r="C122" s="280"/>
    </row>
    <row r="123" spans="1:3" ht="12" customHeight="1">
      <c r="A123" s="15" t="s">
        <v>190</v>
      </c>
      <c r="B123" s="150" t="s">
        <v>372</v>
      </c>
      <c r="C123" s="280"/>
    </row>
    <row r="124" spans="1:3" ht="12" customHeight="1">
      <c r="A124" s="15" t="s">
        <v>191</v>
      </c>
      <c r="B124" s="150" t="s">
        <v>371</v>
      </c>
      <c r="C124" s="280"/>
    </row>
    <row r="125" spans="1:3" ht="12" customHeight="1">
      <c r="A125" s="15" t="s">
        <v>364</v>
      </c>
      <c r="B125" s="150" t="s">
        <v>359</v>
      </c>
      <c r="C125" s="280"/>
    </row>
    <row r="126" spans="1:3" ht="12" customHeight="1">
      <c r="A126" s="15" t="s">
        <v>365</v>
      </c>
      <c r="B126" s="150" t="s">
        <v>370</v>
      </c>
      <c r="C126" s="280"/>
    </row>
    <row r="127" spans="1:3" ht="16.5" thickBot="1">
      <c r="A127" s="13" t="s">
        <v>366</v>
      </c>
      <c r="B127" s="150" t="s">
        <v>369</v>
      </c>
      <c r="C127" s="282"/>
    </row>
    <row r="128" spans="1:3" ht="12" customHeight="1" thickBot="1">
      <c r="A128" s="20" t="s">
        <v>21</v>
      </c>
      <c r="B128" s="130" t="s">
        <v>452</v>
      </c>
      <c r="C128" s="313">
        <f>+C93+C114</f>
        <v>0</v>
      </c>
    </row>
    <row r="129" spans="1:3" ht="12" customHeight="1" thickBot="1">
      <c r="A129" s="20" t="s">
        <v>22</v>
      </c>
      <c r="B129" s="130" t="s">
        <v>453</v>
      </c>
      <c r="C129" s="313">
        <f>+C130+C131+C132</f>
        <v>0</v>
      </c>
    </row>
    <row r="130" spans="1:3" ht="12" customHeight="1">
      <c r="A130" s="15" t="s">
        <v>271</v>
      </c>
      <c r="B130" s="12" t="s">
        <v>460</v>
      </c>
      <c r="C130" s="280"/>
    </row>
    <row r="131" spans="1:3" ht="12" customHeight="1">
      <c r="A131" s="15" t="s">
        <v>272</v>
      </c>
      <c r="B131" s="12" t="s">
        <v>461</v>
      </c>
      <c r="C131" s="280"/>
    </row>
    <row r="132" spans="1:3" ht="12" customHeight="1" thickBot="1">
      <c r="A132" s="13" t="s">
        <v>273</v>
      </c>
      <c r="B132" s="12" t="s">
        <v>462</v>
      </c>
      <c r="C132" s="280"/>
    </row>
    <row r="133" spans="1:3" ht="12" customHeight="1" thickBot="1">
      <c r="A133" s="20" t="s">
        <v>23</v>
      </c>
      <c r="B133" s="130" t="s">
        <v>454</v>
      </c>
      <c r="C133" s="313">
        <f>SUM(C134:C139)</f>
        <v>0</v>
      </c>
    </row>
    <row r="134" spans="1:3" ht="12" customHeight="1">
      <c r="A134" s="15" t="s">
        <v>92</v>
      </c>
      <c r="B134" s="9" t="s">
        <v>463</v>
      </c>
      <c r="C134" s="280"/>
    </row>
    <row r="135" spans="1:3" ht="12" customHeight="1">
      <c r="A135" s="15" t="s">
        <v>93</v>
      </c>
      <c r="B135" s="9" t="s">
        <v>455</v>
      </c>
      <c r="C135" s="280"/>
    </row>
    <row r="136" spans="1:3" ht="12" customHeight="1">
      <c r="A136" s="15" t="s">
        <v>94</v>
      </c>
      <c r="B136" s="9" t="s">
        <v>456</v>
      </c>
      <c r="C136" s="280"/>
    </row>
    <row r="137" spans="1:3" ht="12" customHeight="1">
      <c r="A137" s="15" t="s">
        <v>176</v>
      </c>
      <c r="B137" s="9" t="s">
        <v>457</v>
      </c>
      <c r="C137" s="280"/>
    </row>
    <row r="138" spans="1:3" ht="12" customHeight="1">
      <c r="A138" s="15" t="s">
        <v>177</v>
      </c>
      <c r="B138" s="9" t="s">
        <v>458</v>
      </c>
      <c r="C138" s="280"/>
    </row>
    <row r="139" spans="1:3" ht="12" customHeight="1" thickBot="1">
      <c r="A139" s="13" t="s">
        <v>178</v>
      </c>
      <c r="B139" s="9" t="s">
        <v>459</v>
      </c>
      <c r="C139" s="280"/>
    </row>
    <row r="140" spans="1:3" ht="12" customHeight="1" thickBot="1">
      <c r="A140" s="20" t="s">
        <v>24</v>
      </c>
      <c r="B140" s="130" t="s">
        <v>467</v>
      </c>
      <c r="C140" s="319">
        <f>+C141+C142+C143+C144</f>
        <v>0</v>
      </c>
    </row>
    <row r="141" spans="1:3" ht="12" customHeight="1">
      <c r="A141" s="15" t="s">
        <v>95</v>
      </c>
      <c r="B141" s="9" t="s">
        <v>374</v>
      </c>
      <c r="C141" s="280"/>
    </row>
    <row r="142" spans="1:3" ht="12" customHeight="1">
      <c r="A142" s="15" t="s">
        <v>96</v>
      </c>
      <c r="B142" s="9" t="s">
        <v>375</v>
      </c>
      <c r="C142" s="280"/>
    </row>
    <row r="143" spans="1:3" ht="12" customHeight="1">
      <c r="A143" s="15" t="s">
        <v>291</v>
      </c>
      <c r="B143" s="9" t="s">
        <v>468</v>
      </c>
      <c r="C143" s="280"/>
    </row>
    <row r="144" spans="1:3" ht="12" customHeight="1" thickBot="1">
      <c r="A144" s="13" t="s">
        <v>292</v>
      </c>
      <c r="B144" s="7" t="s">
        <v>393</v>
      </c>
      <c r="C144" s="280"/>
    </row>
    <row r="145" spans="1:3" ht="12" customHeight="1" thickBot="1">
      <c r="A145" s="20" t="s">
        <v>25</v>
      </c>
      <c r="B145" s="130" t="s">
        <v>469</v>
      </c>
      <c r="C145" s="322">
        <f>SUM(C146:C150)</f>
        <v>0</v>
      </c>
    </row>
    <row r="146" spans="1:3" ht="12" customHeight="1">
      <c r="A146" s="15" t="s">
        <v>97</v>
      </c>
      <c r="B146" s="9" t="s">
        <v>464</v>
      </c>
      <c r="C146" s="280"/>
    </row>
    <row r="147" spans="1:3" ht="12" customHeight="1">
      <c r="A147" s="15" t="s">
        <v>98</v>
      </c>
      <c r="B147" s="9" t="s">
        <v>471</v>
      </c>
      <c r="C147" s="280"/>
    </row>
    <row r="148" spans="1:3" ht="12" customHeight="1">
      <c r="A148" s="15" t="s">
        <v>303</v>
      </c>
      <c r="B148" s="9" t="s">
        <v>466</v>
      </c>
      <c r="C148" s="280"/>
    </row>
    <row r="149" spans="1:3" ht="12" customHeight="1">
      <c r="A149" s="15" t="s">
        <v>304</v>
      </c>
      <c r="B149" s="9" t="s">
        <v>472</v>
      </c>
      <c r="C149" s="280"/>
    </row>
    <row r="150" spans="1:3" ht="12" customHeight="1" thickBot="1">
      <c r="A150" s="15" t="s">
        <v>470</v>
      </c>
      <c r="B150" s="9" t="s">
        <v>473</v>
      </c>
      <c r="C150" s="280"/>
    </row>
    <row r="151" spans="1:3" ht="12" customHeight="1" thickBot="1">
      <c r="A151" s="20" t="s">
        <v>26</v>
      </c>
      <c r="B151" s="130" t="s">
        <v>474</v>
      </c>
      <c r="C151" s="513"/>
    </row>
    <row r="152" spans="1:3" ht="12" customHeight="1" thickBot="1">
      <c r="A152" s="20" t="s">
        <v>27</v>
      </c>
      <c r="B152" s="130" t="s">
        <v>475</v>
      </c>
      <c r="C152" s="513"/>
    </row>
    <row r="153" spans="1:9" ht="15" customHeight="1" thickBot="1">
      <c r="A153" s="20" t="s">
        <v>28</v>
      </c>
      <c r="B153" s="130" t="s">
        <v>477</v>
      </c>
      <c r="C153" s="452">
        <f>+C129+C133+C140+C145+C151+C152</f>
        <v>0</v>
      </c>
      <c r="F153" s="453"/>
      <c r="G153" s="454"/>
      <c r="H153" s="454"/>
      <c r="I153" s="454"/>
    </row>
    <row r="154" spans="1:3" s="441" customFormat="1" ht="12.75" customHeight="1" thickBot="1">
      <c r="A154" s="311" t="s">
        <v>29</v>
      </c>
      <c r="B154" s="404" t="s">
        <v>476</v>
      </c>
      <c r="C154" s="452">
        <f>+C128+C153</f>
        <v>0</v>
      </c>
    </row>
    <row r="155" ht="7.5" customHeight="1"/>
    <row r="156" spans="1:3" ht="15.75">
      <c r="A156" s="604" t="s">
        <v>376</v>
      </c>
      <c r="B156" s="604"/>
      <c r="C156" s="604"/>
    </row>
    <row r="157" spans="1:3" ht="15" customHeight="1" thickBot="1">
      <c r="A157" s="601" t="s">
        <v>155</v>
      </c>
      <c r="B157" s="601"/>
      <c r="C157" s="323" t="str">
        <f>C90</f>
        <v>Forintban!</v>
      </c>
    </row>
    <row r="158" spans="1:4" ht="13.5" customHeight="1" thickBot="1">
      <c r="A158" s="20">
        <v>1</v>
      </c>
      <c r="B158" s="27" t="s">
        <v>478</v>
      </c>
      <c r="C158" s="313">
        <f>+C62-C128</f>
        <v>0</v>
      </c>
      <c r="D158" s="455"/>
    </row>
    <row r="159" spans="1:3" ht="27.75" customHeight="1" thickBot="1">
      <c r="A159" s="20" t="s">
        <v>20</v>
      </c>
      <c r="B159" s="27" t="s">
        <v>484</v>
      </c>
      <c r="C159" s="313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Önkormányzat
2018. ÉVI KÖLTSÉGVETÉS
ÁLLAMIGAZGATÁSI FELADATAINAK MÉRLEGE
&amp;R&amp;"Times New Roman CE,Félkövér dőlt"&amp;11 1.4. melléklet a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5" t="s">
        <v>159</v>
      </c>
      <c r="C1" s="336"/>
      <c r="D1" s="336"/>
      <c r="E1" s="336"/>
      <c r="F1" s="607" t="str">
        <f>+CONCATENATE("2.1. melléklet a1/",LEFT(ÖSSZEFÜGGÉSEK!A5,4),". (II.19.) önkormányzati rendelethez")</f>
        <v>2.1. melléklet a1/2018. (II.19.) önkormányzati rendelethez</v>
      </c>
    </row>
    <row r="2" spans="5:6" ht="14.25" thickBot="1">
      <c r="E2" s="337" t="str">
        <f>'1.4.sz.mell.'!C2</f>
        <v>Forintban!</v>
      </c>
      <c r="F2" s="607"/>
    </row>
    <row r="3" spans="1:6" ht="18" customHeight="1" thickBot="1">
      <c r="A3" s="605" t="s">
        <v>70</v>
      </c>
      <c r="B3" s="338" t="s">
        <v>57</v>
      </c>
      <c r="C3" s="339"/>
      <c r="D3" s="338" t="s">
        <v>58</v>
      </c>
      <c r="E3" s="340"/>
      <c r="F3" s="607"/>
    </row>
    <row r="4" spans="1:6" s="341" customFormat="1" ht="35.25" customHeight="1" thickBot="1">
      <c r="A4" s="606"/>
      <c r="B4" s="199" t="s">
        <v>62</v>
      </c>
      <c r="C4" s="200" t="str">
        <f>+'1.1.sz.mell.'!C3</f>
        <v>2018. évi előirányzat</v>
      </c>
      <c r="D4" s="199" t="s">
        <v>62</v>
      </c>
      <c r="E4" s="54" t="str">
        <f>+C4</f>
        <v>2018. évi előirányzat</v>
      </c>
      <c r="F4" s="607"/>
    </row>
    <row r="5" spans="1:6" s="346" customFormat="1" ht="12" customHeight="1" thickBot="1">
      <c r="A5" s="342"/>
      <c r="B5" s="343" t="s">
        <v>497</v>
      </c>
      <c r="C5" s="344" t="s">
        <v>498</v>
      </c>
      <c r="D5" s="343" t="s">
        <v>499</v>
      </c>
      <c r="E5" s="345" t="s">
        <v>501</v>
      </c>
      <c r="F5" s="607"/>
    </row>
    <row r="6" spans="1:6" ht="12.75" customHeight="1">
      <c r="A6" s="347" t="s">
        <v>19</v>
      </c>
      <c r="B6" s="348" t="s">
        <v>377</v>
      </c>
      <c r="C6" s="324">
        <v>67866008</v>
      </c>
      <c r="D6" s="348" t="s">
        <v>63</v>
      </c>
      <c r="E6" s="330">
        <v>126235350</v>
      </c>
      <c r="F6" s="607"/>
    </row>
    <row r="7" spans="1:6" ht="12.75" customHeight="1">
      <c r="A7" s="349" t="s">
        <v>20</v>
      </c>
      <c r="B7" s="350" t="s">
        <v>378</v>
      </c>
      <c r="C7" s="325">
        <v>126958700</v>
      </c>
      <c r="D7" s="350" t="s">
        <v>184</v>
      </c>
      <c r="E7" s="331">
        <v>16566120</v>
      </c>
      <c r="F7" s="607"/>
    </row>
    <row r="8" spans="1:6" ht="12.75" customHeight="1">
      <c r="A8" s="349" t="s">
        <v>21</v>
      </c>
      <c r="B8" s="350" t="s">
        <v>398</v>
      </c>
      <c r="C8" s="325"/>
      <c r="D8" s="350" t="s">
        <v>237</v>
      </c>
      <c r="E8" s="331">
        <v>75427150</v>
      </c>
      <c r="F8" s="607"/>
    </row>
    <row r="9" spans="1:6" ht="12.75" customHeight="1">
      <c r="A9" s="349" t="s">
        <v>22</v>
      </c>
      <c r="B9" s="350" t="s">
        <v>175</v>
      </c>
      <c r="C9" s="325">
        <v>11967000</v>
      </c>
      <c r="D9" s="350" t="s">
        <v>185</v>
      </c>
      <c r="E9" s="331">
        <v>8400000</v>
      </c>
      <c r="F9" s="607"/>
    </row>
    <row r="10" spans="1:6" ht="12.75" customHeight="1">
      <c r="A10" s="349" t="s">
        <v>23</v>
      </c>
      <c r="B10" s="351" t="s">
        <v>425</v>
      </c>
      <c r="C10" s="325">
        <v>27346700</v>
      </c>
      <c r="D10" s="350" t="s">
        <v>186</v>
      </c>
      <c r="E10" s="331">
        <v>27846550</v>
      </c>
      <c r="F10" s="607"/>
    </row>
    <row r="11" spans="1:6" ht="12.75" customHeight="1">
      <c r="A11" s="349" t="s">
        <v>24</v>
      </c>
      <c r="B11" s="350" t="s">
        <v>379</v>
      </c>
      <c r="C11" s="326"/>
      <c r="D11" s="350" t="s">
        <v>51</v>
      </c>
      <c r="E11" s="331">
        <v>300000</v>
      </c>
      <c r="F11" s="607"/>
    </row>
    <row r="12" spans="1:6" ht="12.75" customHeight="1">
      <c r="A12" s="349" t="s">
        <v>25</v>
      </c>
      <c r="B12" s="350" t="s">
        <v>485</v>
      </c>
      <c r="C12" s="325"/>
      <c r="D12" s="47"/>
      <c r="E12" s="331"/>
      <c r="F12" s="607"/>
    </row>
    <row r="13" spans="1:6" ht="12.75" customHeight="1">
      <c r="A13" s="349" t="s">
        <v>26</v>
      </c>
      <c r="B13" s="47"/>
      <c r="C13" s="325"/>
      <c r="D13" s="47"/>
      <c r="E13" s="331"/>
      <c r="F13" s="607"/>
    </row>
    <row r="14" spans="1:6" ht="12.75" customHeight="1">
      <c r="A14" s="349" t="s">
        <v>27</v>
      </c>
      <c r="B14" s="456"/>
      <c r="C14" s="326"/>
      <c r="D14" s="47"/>
      <c r="E14" s="331"/>
      <c r="F14" s="607"/>
    </row>
    <row r="15" spans="1:6" ht="12.75" customHeight="1">
      <c r="A15" s="349" t="s">
        <v>28</v>
      </c>
      <c r="B15" s="47"/>
      <c r="C15" s="325"/>
      <c r="D15" s="47"/>
      <c r="E15" s="331"/>
      <c r="F15" s="607"/>
    </row>
    <row r="16" spans="1:6" ht="12.75" customHeight="1">
      <c r="A16" s="349" t="s">
        <v>29</v>
      </c>
      <c r="B16" s="47"/>
      <c r="C16" s="325"/>
      <c r="D16" s="47"/>
      <c r="E16" s="331"/>
      <c r="F16" s="607"/>
    </row>
    <row r="17" spans="1:6" ht="12.75" customHeight="1" thickBot="1">
      <c r="A17" s="349" t="s">
        <v>30</v>
      </c>
      <c r="B17" s="59"/>
      <c r="C17" s="327"/>
      <c r="D17" s="47"/>
      <c r="E17" s="332"/>
      <c r="F17" s="607"/>
    </row>
    <row r="18" spans="1:6" ht="15.75" customHeight="1" thickBot="1">
      <c r="A18" s="352" t="s">
        <v>31</v>
      </c>
      <c r="B18" s="132" t="s">
        <v>486</v>
      </c>
      <c r="C18" s="328">
        <f>SUM(C6:C17)</f>
        <v>234138408</v>
      </c>
      <c r="D18" s="132" t="s">
        <v>384</v>
      </c>
      <c r="E18" s="333">
        <f>SUM(E6:E17)</f>
        <v>254775170</v>
      </c>
      <c r="F18" s="607"/>
    </row>
    <row r="19" spans="1:6" ht="12.75" customHeight="1">
      <c r="A19" s="353" t="s">
        <v>32</v>
      </c>
      <c r="B19" s="354" t="s">
        <v>382</v>
      </c>
      <c r="C19" s="515">
        <f>+C20+C21+C22+C23</f>
        <v>22951550</v>
      </c>
      <c r="D19" s="355" t="s">
        <v>192</v>
      </c>
      <c r="E19" s="334"/>
      <c r="F19" s="607"/>
    </row>
    <row r="20" spans="1:6" ht="12.75" customHeight="1">
      <c r="A20" s="356" t="s">
        <v>33</v>
      </c>
      <c r="B20" s="355" t="s">
        <v>230</v>
      </c>
      <c r="C20" s="82">
        <v>22951550</v>
      </c>
      <c r="D20" s="355" t="s">
        <v>614</v>
      </c>
      <c r="E20" s="83">
        <v>2314788</v>
      </c>
      <c r="F20" s="607"/>
    </row>
    <row r="21" spans="1:6" ht="12.75" customHeight="1">
      <c r="A21" s="356" t="s">
        <v>34</v>
      </c>
      <c r="B21" s="355" t="s">
        <v>231</v>
      </c>
      <c r="C21" s="82"/>
      <c r="D21" s="355" t="s">
        <v>157</v>
      </c>
      <c r="E21" s="83"/>
      <c r="F21" s="607"/>
    </row>
    <row r="22" spans="1:6" ht="12.75" customHeight="1">
      <c r="A22" s="356" t="s">
        <v>35</v>
      </c>
      <c r="B22" s="355" t="s">
        <v>235</v>
      </c>
      <c r="C22" s="82"/>
      <c r="D22" s="355" t="s">
        <v>158</v>
      </c>
      <c r="E22" s="83"/>
      <c r="F22" s="607"/>
    </row>
    <row r="23" spans="1:6" ht="12.75" customHeight="1">
      <c r="A23" s="356" t="s">
        <v>36</v>
      </c>
      <c r="B23" s="355" t="s">
        <v>236</v>
      </c>
      <c r="C23" s="82"/>
      <c r="D23" s="354" t="s">
        <v>238</v>
      </c>
      <c r="E23" s="83"/>
      <c r="F23" s="607"/>
    </row>
    <row r="24" spans="1:6" ht="12.75" customHeight="1">
      <c r="A24" s="356" t="s">
        <v>37</v>
      </c>
      <c r="B24" s="355" t="s">
        <v>383</v>
      </c>
      <c r="C24" s="357">
        <f>+C25+C26</f>
        <v>0</v>
      </c>
      <c r="D24" s="355" t="s">
        <v>193</v>
      </c>
      <c r="E24" s="83"/>
      <c r="F24" s="607"/>
    </row>
    <row r="25" spans="1:6" ht="12.75" customHeight="1">
      <c r="A25" s="353" t="s">
        <v>38</v>
      </c>
      <c r="B25" s="354" t="s">
        <v>380</v>
      </c>
      <c r="C25" s="329"/>
      <c r="D25" s="348" t="s">
        <v>468</v>
      </c>
      <c r="E25" s="334"/>
      <c r="F25" s="607"/>
    </row>
    <row r="26" spans="1:6" ht="12.75" customHeight="1">
      <c r="A26" s="356" t="s">
        <v>39</v>
      </c>
      <c r="B26" s="355" t="s">
        <v>381</v>
      </c>
      <c r="C26" s="82"/>
      <c r="D26" s="350" t="s">
        <v>474</v>
      </c>
      <c r="E26" s="83"/>
      <c r="F26" s="607"/>
    </row>
    <row r="27" spans="1:6" ht="12.75" customHeight="1">
      <c r="A27" s="349" t="s">
        <v>40</v>
      </c>
      <c r="B27" s="355" t="s">
        <v>479</v>
      </c>
      <c r="C27" s="82"/>
      <c r="D27" s="350" t="s">
        <v>475</v>
      </c>
      <c r="E27" s="83"/>
      <c r="F27" s="607"/>
    </row>
    <row r="28" spans="1:6" ht="12.75" customHeight="1" thickBot="1">
      <c r="A28" s="418" t="s">
        <v>41</v>
      </c>
      <c r="B28" s="354" t="s">
        <v>338</v>
      </c>
      <c r="C28" s="329"/>
      <c r="D28" s="458"/>
      <c r="E28" s="334"/>
      <c r="F28" s="607"/>
    </row>
    <row r="29" spans="1:6" ht="15.75" customHeight="1" thickBot="1">
      <c r="A29" s="352" t="s">
        <v>42</v>
      </c>
      <c r="B29" s="132" t="s">
        <v>487</v>
      </c>
      <c r="C29" s="328">
        <f>+C19+C24+C27+C28</f>
        <v>22951550</v>
      </c>
      <c r="D29" s="132" t="s">
        <v>489</v>
      </c>
      <c r="E29" s="333">
        <f>SUM(E19:E28)</f>
        <v>2314788</v>
      </c>
      <c r="F29" s="607"/>
    </row>
    <row r="30" spans="1:6" ht="13.5" thickBot="1">
      <c r="A30" s="352" t="s">
        <v>43</v>
      </c>
      <c r="B30" s="358" t="s">
        <v>488</v>
      </c>
      <c r="C30" s="359">
        <f>+C18+C29</f>
        <v>257089958</v>
      </c>
      <c r="D30" s="358" t="s">
        <v>490</v>
      </c>
      <c r="E30" s="359">
        <f>+E18+E29</f>
        <v>257089958</v>
      </c>
      <c r="F30" s="607"/>
    </row>
    <row r="31" spans="1:6" ht="13.5" thickBot="1">
      <c r="A31" s="352" t="s">
        <v>44</v>
      </c>
      <c r="B31" s="358" t="s">
        <v>170</v>
      </c>
      <c r="C31" s="359">
        <f>IF(C18-E18&lt;0,E18-C18,"-")</f>
        <v>20636762</v>
      </c>
      <c r="D31" s="358" t="s">
        <v>171</v>
      </c>
      <c r="E31" s="359" t="str">
        <f>IF(C18-E18&gt;0,C18-E18,"-")</f>
        <v>-</v>
      </c>
      <c r="F31" s="607"/>
    </row>
    <row r="32" spans="1:6" ht="13.5" thickBot="1">
      <c r="A32" s="352" t="s">
        <v>45</v>
      </c>
      <c r="B32" s="358" t="s">
        <v>573</v>
      </c>
      <c r="C32" s="359" t="str">
        <f>IF(C30-E30&lt;0,E30-C30,"-")</f>
        <v>-</v>
      </c>
      <c r="D32" s="358" t="s">
        <v>574</v>
      </c>
      <c r="E32" s="359" t="str">
        <f>IF(C30-E30&gt;0,C30-E30,"-")</f>
        <v>-</v>
      </c>
      <c r="F32" s="607"/>
    </row>
    <row r="33" spans="2:4" ht="18.75">
      <c r="B33" s="608"/>
      <c r="C33" s="608"/>
      <c r="D33" s="60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5" t="s">
        <v>160</v>
      </c>
      <c r="C1" s="336"/>
      <c r="D1" s="336"/>
      <c r="E1" s="336"/>
      <c r="F1" s="607" t="str">
        <f>+CONCATENATE("2.2. melléklet a 1/",LEFT(ÖSSZEFÜGGÉSEK!A5,4),". (II.19.) önkormányzati rendelethez")</f>
        <v>2.2. melléklet a 1/2018. (II.19.) önkormányzati rendelethez</v>
      </c>
    </row>
    <row r="2" spans="5:6" ht="14.25" thickBot="1">
      <c r="E2" s="337" t="str">
        <f>'2.1.sz.mell  '!E2</f>
        <v>Forintban!</v>
      </c>
      <c r="F2" s="607"/>
    </row>
    <row r="3" spans="1:6" ht="13.5" thickBot="1">
      <c r="A3" s="609" t="s">
        <v>70</v>
      </c>
      <c r="B3" s="338" t="s">
        <v>57</v>
      </c>
      <c r="C3" s="339"/>
      <c r="D3" s="338" t="s">
        <v>58</v>
      </c>
      <c r="E3" s="340"/>
      <c r="F3" s="607"/>
    </row>
    <row r="4" spans="1:6" s="341" customFormat="1" ht="24.75" thickBot="1">
      <c r="A4" s="610"/>
      <c r="B4" s="199" t="s">
        <v>62</v>
      </c>
      <c r="C4" s="200" t="str">
        <f>+'2.1.sz.mell  '!C4</f>
        <v>2018. évi előirányzat</v>
      </c>
      <c r="D4" s="199" t="s">
        <v>62</v>
      </c>
      <c r="E4" s="54" t="str">
        <f>+'2.1.sz.mell  '!C4</f>
        <v>2018. évi előirányzat</v>
      </c>
      <c r="F4" s="607"/>
    </row>
    <row r="5" spans="1:6" s="341" customFormat="1" ht="13.5" thickBot="1">
      <c r="A5" s="342"/>
      <c r="B5" s="343" t="s">
        <v>497</v>
      </c>
      <c r="C5" s="344" t="s">
        <v>498</v>
      </c>
      <c r="D5" s="343" t="s">
        <v>499</v>
      </c>
      <c r="E5" s="345" t="s">
        <v>501</v>
      </c>
      <c r="F5" s="607"/>
    </row>
    <row r="6" spans="1:6" ht="12.75" customHeight="1">
      <c r="A6" s="347" t="s">
        <v>19</v>
      </c>
      <c r="B6" s="348" t="s">
        <v>385</v>
      </c>
      <c r="C6" s="324">
        <v>188344407</v>
      </c>
      <c r="D6" s="348" t="s">
        <v>232</v>
      </c>
      <c r="E6" s="330">
        <v>103383447</v>
      </c>
      <c r="F6" s="607"/>
    </row>
    <row r="7" spans="1:6" ht="12.75">
      <c r="A7" s="349" t="s">
        <v>20</v>
      </c>
      <c r="B7" s="350" t="s">
        <v>386</v>
      </c>
      <c r="C7" s="325">
        <v>113688257</v>
      </c>
      <c r="D7" s="350" t="s">
        <v>391</v>
      </c>
      <c r="E7" s="331"/>
      <c r="F7" s="607"/>
    </row>
    <row r="8" spans="1:6" ht="12.75" customHeight="1">
      <c r="A8" s="349" t="s">
        <v>21</v>
      </c>
      <c r="B8" s="350" t="s">
        <v>10</v>
      </c>
      <c r="C8" s="325"/>
      <c r="D8" s="350" t="s">
        <v>188</v>
      </c>
      <c r="E8" s="331">
        <v>79960960</v>
      </c>
      <c r="F8" s="607"/>
    </row>
    <row r="9" spans="1:6" ht="12.75" customHeight="1">
      <c r="A9" s="349" t="s">
        <v>22</v>
      </c>
      <c r="B9" s="350" t="s">
        <v>387</v>
      </c>
      <c r="C9" s="325"/>
      <c r="D9" s="350" t="s">
        <v>392</v>
      </c>
      <c r="E9" s="331"/>
      <c r="F9" s="607"/>
    </row>
    <row r="10" spans="1:6" ht="12.75" customHeight="1">
      <c r="A10" s="349" t="s">
        <v>23</v>
      </c>
      <c r="B10" s="350" t="s">
        <v>388</v>
      </c>
      <c r="C10" s="325"/>
      <c r="D10" s="350" t="s">
        <v>234</v>
      </c>
      <c r="E10" s="331">
        <v>5000000</v>
      </c>
      <c r="F10" s="607"/>
    </row>
    <row r="11" spans="1:6" ht="12.75" customHeight="1">
      <c r="A11" s="349" t="s">
        <v>24</v>
      </c>
      <c r="B11" s="350" t="s">
        <v>389</v>
      </c>
      <c r="C11" s="326"/>
      <c r="D11" s="459"/>
      <c r="E11" s="331"/>
      <c r="F11" s="607"/>
    </row>
    <row r="12" spans="1:6" ht="12.75" customHeight="1">
      <c r="A12" s="349" t="s">
        <v>25</v>
      </c>
      <c r="B12" s="47"/>
      <c r="C12" s="325"/>
      <c r="D12" s="459"/>
      <c r="E12" s="331"/>
      <c r="F12" s="607"/>
    </row>
    <row r="13" spans="1:6" ht="12.75" customHeight="1">
      <c r="A13" s="349" t="s">
        <v>26</v>
      </c>
      <c r="B13" s="47"/>
      <c r="C13" s="325"/>
      <c r="D13" s="460"/>
      <c r="E13" s="331"/>
      <c r="F13" s="607"/>
    </row>
    <row r="14" spans="1:6" ht="12.75" customHeight="1">
      <c r="A14" s="349" t="s">
        <v>27</v>
      </c>
      <c r="B14" s="457"/>
      <c r="C14" s="326"/>
      <c r="D14" s="459"/>
      <c r="E14" s="331"/>
      <c r="F14" s="607"/>
    </row>
    <row r="15" spans="1:6" ht="12.75">
      <c r="A15" s="349" t="s">
        <v>28</v>
      </c>
      <c r="B15" s="47"/>
      <c r="C15" s="326"/>
      <c r="D15" s="459"/>
      <c r="E15" s="331"/>
      <c r="F15" s="607"/>
    </row>
    <row r="16" spans="1:6" ht="12.75" customHeight="1" thickBot="1">
      <c r="A16" s="418" t="s">
        <v>29</v>
      </c>
      <c r="B16" s="458"/>
      <c r="C16" s="420"/>
      <c r="D16" s="419" t="s">
        <v>51</v>
      </c>
      <c r="E16" s="380"/>
      <c r="F16" s="607"/>
    </row>
    <row r="17" spans="1:6" ht="15.75" customHeight="1" thickBot="1">
      <c r="A17" s="352" t="s">
        <v>30</v>
      </c>
      <c r="B17" s="132" t="s">
        <v>399</v>
      </c>
      <c r="C17" s="328">
        <f>+C6+C8+C9+C11+C12+C13+C14+C15+C16</f>
        <v>188344407</v>
      </c>
      <c r="D17" s="132" t="s">
        <v>400</v>
      </c>
      <c r="E17" s="333">
        <f>+E6+E8+E10+E11+E12+E13+E14+E15+E16</f>
        <v>188344407</v>
      </c>
      <c r="F17" s="607"/>
    </row>
    <row r="18" spans="1:6" ht="12.75" customHeight="1">
      <c r="A18" s="347" t="s">
        <v>31</v>
      </c>
      <c r="B18" s="362" t="s">
        <v>250</v>
      </c>
      <c r="C18" s="369">
        <f>SUM(C19:C23)</f>
        <v>0</v>
      </c>
      <c r="D18" s="355" t="s">
        <v>192</v>
      </c>
      <c r="E18" s="80"/>
      <c r="F18" s="607"/>
    </row>
    <row r="19" spans="1:6" ht="12.75" customHeight="1">
      <c r="A19" s="349" t="s">
        <v>32</v>
      </c>
      <c r="B19" s="363" t="s">
        <v>239</v>
      </c>
      <c r="C19" s="82"/>
      <c r="D19" s="355" t="s">
        <v>195</v>
      </c>
      <c r="E19" s="83"/>
      <c r="F19" s="607"/>
    </row>
    <row r="20" spans="1:6" ht="12.75" customHeight="1">
      <c r="A20" s="347" t="s">
        <v>33</v>
      </c>
      <c r="B20" s="363" t="s">
        <v>240</v>
      </c>
      <c r="C20" s="82"/>
      <c r="D20" s="355" t="s">
        <v>157</v>
      </c>
      <c r="E20" s="83"/>
      <c r="F20" s="607"/>
    </row>
    <row r="21" spans="1:6" ht="12.75" customHeight="1">
      <c r="A21" s="349" t="s">
        <v>34</v>
      </c>
      <c r="B21" s="363" t="s">
        <v>241</v>
      </c>
      <c r="C21" s="82"/>
      <c r="D21" s="355" t="s">
        <v>158</v>
      </c>
      <c r="E21" s="83"/>
      <c r="F21" s="607"/>
    </row>
    <row r="22" spans="1:6" ht="12.75" customHeight="1">
      <c r="A22" s="347" t="s">
        <v>35</v>
      </c>
      <c r="B22" s="363" t="s">
        <v>242</v>
      </c>
      <c r="C22" s="82"/>
      <c r="D22" s="354" t="s">
        <v>238</v>
      </c>
      <c r="E22" s="83"/>
      <c r="F22" s="607"/>
    </row>
    <row r="23" spans="1:6" ht="12.75" customHeight="1">
      <c r="A23" s="349" t="s">
        <v>36</v>
      </c>
      <c r="B23" s="364" t="s">
        <v>243</v>
      </c>
      <c r="C23" s="82"/>
      <c r="D23" s="355" t="s">
        <v>196</v>
      </c>
      <c r="E23" s="83"/>
      <c r="F23" s="607"/>
    </row>
    <row r="24" spans="1:6" ht="12.75" customHeight="1">
      <c r="A24" s="347" t="s">
        <v>37</v>
      </c>
      <c r="B24" s="365" t="s">
        <v>244</v>
      </c>
      <c r="C24" s="357">
        <f>+C25+C26+C27+C28+C29</f>
        <v>0</v>
      </c>
      <c r="D24" s="366" t="s">
        <v>194</v>
      </c>
      <c r="E24" s="83"/>
      <c r="F24" s="607"/>
    </row>
    <row r="25" spans="1:6" ht="12.75" customHeight="1">
      <c r="A25" s="349" t="s">
        <v>38</v>
      </c>
      <c r="B25" s="364" t="s">
        <v>245</v>
      </c>
      <c r="C25" s="82"/>
      <c r="D25" s="366" t="s">
        <v>393</v>
      </c>
      <c r="E25" s="83"/>
      <c r="F25" s="607"/>
    </row>
    <row r="26" spans="1:6" ht="12.75" customHeight="1">
      <c r="A26" s="347" t="s">
        <v>39</v>
      </c>
      <c r="B26" s="364" t="s">
        <v>246</v>
      </c>
      <c r="C26" s="82"/>
      <c r="D26" s="361"/>
      <c r="E26" s="83"/>
      <c r="F26" s="607"/>
    </row>
    <row r="27" spans="1:6" ht="12.75" customHeight="1">
      <c r="A27" s="349" t="s">
        <v>40</v>
      </c>
      <c r="B27" s="363" t="s">
        <v>247</v>
      </c>
      <c r="C27" s="82"/>
      <c r="D27" s="128"/>
      <c r="E27" s="83"/>
      <c r="F27" s="607"/>
    </row>
    <row r="28" spans="1:6" ht="12.75" customHeight="1">
      <c r="A28" s="347" t="s">
        <v>41</v>
      </c>
      <c r="B28" s="367" t="s">
        <v>248</v>
      </c>
      <c r="C28" s="82"/>
      <c r="D28" s="47"/>
      <c r="E28" s="83"/>
      <c r="F28" s="607"/>
    </row>
    <row r="29" spans="1:6" ht="12.75" customHeight="1" thickBot="1">
      <c r="A29" s="349" t="s">
        <v>42</v>
      </c>
      <c r="B29" s="368" t="s">
        <v>249</v>
      </c>
      <c r="C29" s="82"/>
      <c r="D29" s="128"/>
      <c r="E29" s="83"/>
      <c r="F29" s="607"/>
    </row>
    <row r="30" spans="1:6" ht="21.75" customHeight="1" thickBot="1">
      <c r="A30" s="352" t="s">
        <v>43</v>
      </c>
      <c r="B30" s="132" t="s">
        <v>390</v>
      </c>
      <c r="C30" s="328">
        <f>+C18+C24</f>
        <v>0</v>
      </c>
      <c r="D30" s="132" t="s">
        <v>394</v>
      </c>
      <c r="E30" s="333">
        <f>SUM(E18:E29)</f>
        <v>0</v>
      </c>
      <c r="F30" s="607"/>
    </row>
    <row r="31" spans="1:6" ht="13.5" thickBot="1">
      <c r="A31" s="352" t="s">
        <v>44</v>
      </c>
      <c r="B31" s="358" t="s">
        <v>395</v>
      </c>
      <c r="C31" s="359">
        <f>+C17+C30</f>
        <v>188344407</v>
      </c>
      <c r="D31" s="358" t="s">
        <v>396</v>
      </c>
      <c r="E31" s="359">
        <f>+E17+E30</f>
        <v>188344407</v>
      </c>
      <c r="F31" s="607"/>
    </row>
    <row r="32" spans="1:6" ht="13.5" thickBot="1">
      <c r="A32" s="352" t="s">
        <v>45</v>
      </c>
      <c r="B32" s="358" t="s">
        <v>170</v>
      </c>
      <c r="C32" s="359" t="str">
        <f>IF(C17-E17&lt;0,E17-C17,"-")</f>
        <v>-</v>
      </c>
      <c r="D32" s="358" t="s">
        <v>171</v>
      </c>
      <c r="E32" s="359" t="str">
        <f>IF(C17-E17&gt;0,C17-E17,"-")</f>
        <v>-</v>
      </c>
      <c r="F32" s="607"/>
    </row>
    <row r="33" spans="1:6" ht="13.5" thickBot="1">
      <c r="A33" s="352" t="s">
        <v>46</v>
      </c>
      <c r="B33" s="358" t="s">
        <v>573</v>
      </c>
      <c r="C33" s="359" t="str">
        <f>IF(C31-E31&lt;0,E31-C31,"-")</f>
        <v>-</v>
      </c>
      <c r="D33" s="358" t="s">
        <v>574</v>
      </c>
      <c r="E33" s="359" t="str">
        <f>IF(C31-E31&gt;0,C31-E31,"-")</f>
        <v>-</v>
      </c>
      <c r="F33" s="60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04998999834060669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2018.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550</v>
      </c>
      <c r="B6" s="143">
        <f>+'1.1.sz.mell.'!C62</f>
        <v>422482815</v>
      </c>
      <c r="C6" s="142" t="s">
        <v>491</v>
      </c>
      <c r="D6" s="145">
        <f>+'2.1.sz.mell  '!C18+'2.2.sz.mell  '!C17</f>
        <v>422482815</v>
      </c>
      <c r="E6" s="143">
        <f aca="true" t="shared" si="0" ref="E6:E15">+B6-D6</f>
        <v>0</v>
      </c>
    </row>
    <row r="7" spans="1:5" ht="12.75">
      <c r="A7" s="142" t="s">
        <v>551</v>
      </c>
      <c r="B7" s="143">
        <f>+'1.1.sz.mell.'!C86</f>
        <v>22951550</v>
      </c>
      <c r="C7" s="142" t="s">
        <v>492</v>
      </c>
      <c r="D7" s="145">
        <f>+'2.1.sz.mell  '!C29+'2.2.sz.mell  '!C30</f>
        <v>22951550</v>
      </c>
      <c r="E7" s="143">
        <f t="shared" si="0"/>
        <v>0</v>
      </c>
    </row>
    <row r="8" spans="1:5" ht="12.75">
      <c r="A8" s="142" t="s">
        <v>552</v>
      </c>
      <c r="B8" s="143">
        <f>+'1.1.sz.mell.'!C87</f>
        <v>445434365</v>
      </c>
      <c r="C8" s="142" t="s">
        <v>493</v>
      </c>
      <c r="D8" s="145">
        <f>+'2.1.sz.mell  '!C30+'2.2.sz.mell  '!C31</f>
        <v>445434365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2018.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553</v>
      </c>
      <c r="B13" s="143">
        <f>+'1.1.sz.mell.'!C128</f>
        <v>443119577</v>
      </c>
      <c r="C13" s="142" t="s">
        <v>494</v>
      </c>
      <c r="D13" s="145">
        <f>+'2.1.sz.mell  '!E18+'2.2.sz.mell  '!E17</f>
        <v>443119577</v>
      </c>
      <c r="E13" s="143">
        <f t="shared" si="0"/>
        <v>0</v>
      </c>
    </row>
    <row r="14" spans="1:5" ht="12.75">
      <c r="A14" s="142" t="s">
        <v>554</v>
      </c>
      <c r="B14" s="143">
        <f>+'1.1.sz.mell.'!C153</f>
        <v>2314788</v>
      </c>
      <c r="C14" s="142" t="s">
        <v>495</v>
      </c>
      <c r="D14" s="145">
        <f>+'2.1.sz.mell  '!E29+'2.2.sz.mell  '!E30</f>
        <v>2314788</v>
      </c>
      <c r="E14" s="143">
        <f t="shared" si="0"/>
        <v>0</v>
      </c>
    </row>
    <row r="15" spans="1:5" ht="12.75">
      <c r="A15" s="142" t="s">
        <v>555</v>
      </c>
      <c r="B15" s="143">
        <f>+'1.1.sz.mell.'!C154</f>
        <v>445434365</v>
      </c>
      <c r="C15" s="142" t="s">
        <v>496</v>
      </c>
      <c r="D15" s="145">
        <f>+'2.1.sz.mell  '!E30+'2.2.sz.mell  '!E31</f>
        <v>445434365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11" t="s">
        <v>619</v>
      </c>
      <c r="B1" s="611"/>
      <c r="C1" s="611"/>
      <c r="D1" s="611"/>
      <c r="E1" s="611"/>
      <c r="F1" s="611"/>
    </row>
    <row r="2" spans="1:7" ht="15.75" customHeight="1" thickBot="1">
      <c r="A2" s="157"/>
      <c r="B2" s="157"/>
      <c r="C2" s="612"/>
      <c r="D2" s="612"/>
      <c r="E2" s="619" t="str">
        <f>'2.2.sz.mell  '!E2</f>
        <v>Forintban!</v>
      </c>
      <c r="F2" s="619"/>
      <c r="G2" s="163"/>
    </row>
    <row r="3" spans="1:6" ht="63" customHeight="1">
      <c r="A3" s="615" t="s">
        <v>17</v>
      </c>
      <c r="B3" s="617" t="s">
        <v>198</v>
      </c>
      <c r="C3" s="617" t="s">
        <v>254</v>
      </c>
      <c r="D3" s="617"/>
      <c r="E3" s="617"/>
      <c r="F3" s="613" t="s">
        <v>506</v>
      </c>
    </row>
    <row r="4" spans="1:6" ht="15.75" thickBot="1">
      <c r="A4" s="616"/>
      <c r="B4" s="618"/>
      <c r="C4" s="507">
        <f>+LEFT(ÖSSZEFÜGGÉSEK!A5,4)+1</f>
        <v>2019</v>
      </c>
      <c r="D4" s="507">
        <f>+C4+1</f>
        <v>2020</v>
      </c>
      <c r="E4" s="507">
        <f>+D4+1</f>
        <v>2021</v>
      </c>
      <c r="F4" s="614"/>
    </row>
    <row r="5" spans="1:6" ht="15.75" thickBot="1">
      <c r="A5" s="160"/>
      <c r="B5" s="161" t="s">
        <v>497</v>
      </c>
      <c r="C5" s="161" t="s">
        <v>498</v>
      </c>
      <c r="D5" s="161" t="s">
        <v>499</v>
      </c>
      <c r="E5" s="161" t="s">
        <v>501</v>
      </c>
      <c r="F5" s="162" t="s">
        <v>500</v>
      </c>
    </row>
    <row r="6" spans="1:6" ht="15">
      <c r="A6" s="159" t="s">
        <v>19</v>
      </c>
      <c r="B6" s="179"/>
      <c r="C6" s="550"/>
      <c r="D6" s="550"/>
      <c r="E6" s="550"/>
      <c r="F6" s="551">
        <f>SUM(C6:E6)</f>
        <v>0</v>
      </c>
    </row>
    <row r="7" spans="1:6" ht="15">
      <c r="A7" s="158" t="s">
        <v>20</v>
      </c>
      <c r="B7" s="180"/>
      <c r="C7" s="552"/>
      <c r="D7" s="552"/>
      <c r="E7" s="552"/>
      <c r="F7" s="553">
        <f>SUM(C7:E7)</f>
        <v>0</v>
      </c>
    </row>
    <row r="8" spans="1:6" ht="15">
      <c r="A8" s="158" t="s">
        <v>21</v>
      </c>
      <c r="B8" s="180"/>
      <c r="C8" s="552"/>
      <c r="D8" s="552"/>
      <c r="E8" s="552"/>
      <c r="F8" s="553">
        <f>SUM(C8:E8)</f>
        <v>0</v>
      </c>
    </row>
    <row r="9" spans="1:6" ht="15">
      <c r="A9" s="158" t="s">
        <v>22</v>
      </c>
      <c r="B9" s="180"/>
      <c r="C9" s="552"/>
      <c r="D9" s="552"/>
      <c r="E9" s="552"/>
      <c r="F9" s="553">
        <f>SUM(C9:E9)</f>
        <v>0</v>
      </c>
    </row>
    <row r="10" spans="1:6" ht="15.75" thickBot="1">
      <c r="A10" s="164" t="s">
        <v>23</v>
      </c>
      <c r="B10" s="181"/>
      <c r="C10" s="554"/>
      <c r="D10" s="554"/>
      <c r="E10" s="554"/>
      <c r="F10" s="553">
        <f>SUM(C10:E10)</f>
        <v>0</v>
      </c>
    </row>
    <row r="11" spans="1:6" s="494" customFormat="1" ht="15" thickBot="1">
      <c r="A11" s="493" t="s">
        <v>24</v>
      </c>
      <c r="B11" s="165" t="s">
        <v>199</v>
      </c>
      <c r="C11" s="555">
        <f>SUM(C6:C10)</f>
        <v>0</v>
      </c>
      <c r="D11" s="555">
        <f>SUM(D6:D10)</f>
        <v>0</v>
      </c>
      <c r="E11" s="555">
        <f>SUM(E6:E10)</f>
        <v>0</v>
      </c>
      <c r="F11" s="55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1/2018.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2018-02-21T15:24:12Z</cp:lastPrinted>
  <dcterms:created xsi:type="dcterms:W3CDTF">1999-10-30T10:30:45Z</dcterms:created>
  <dcterms:modified xsi:type="dcterms:W3CDTF">2018-02-21T15:30:13Z</dcterms:modified>
  <cp:category/>
  <cp:version/>
  <cp:contentType/>
  <cp:contentStatus/>
</cp:coreProperties>
</file>