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665" yWindow="-30" windowWidth="11010" windowHeight="9630" tabRatio="871"/>
  </bookViews>
  <sheets>
    <sheet name="01" sheetId="44" r:id="rId1"/>
    <sheet name="02" sheetId="43" r:id="rId2"/>
    <sheet name="03" sheetId="27" r:id="rId3"/>
    <sheet name="04" sheetId="28" r:id="rId4"/>
    <sheet name="05" sheetId="37" r:id="rId5"/>
    <sheet name="06a" sheetId="54" r:id="rId6"/>
    <sheet name="06b" sheetId="62" r:id="rId7"/>
    <sheet name="07" sheetId="23" r:id="rId8"/>
    <sheet name="08" sheetId="24" r:id="rId9"/>
    <sheet name="09" sheetId="58" r:id="rId10"/>
    <sheet name="10" sheetId="59" r:id="rId11"/>
    <sheet name="11" sheetId="60" r:id="rId12"/>
    <sheet name="12" sheetId="61" r:id="rId13"/>
    <sheet name="13" sheetId="9" r:id="rId14"/>
    <sheet name="14" sheetId="42" r:id="rId15"/>
    <sheet name="15" sheetId="41" r:id="rId16"/>
    <sheet name="16" sheetId="12" r:id="rId17"/>
    <sheet name="17" sheetId="51" r:id="rId18"/>
    <sheet name="18" sheetId="52" r:id="rId19"/>
    <sheet name="19" sheetId="48" r:id="rId20"/>
    <sheet name="20" sheetId="55" r:id="rId21"/>
    <sheet name="23" sheetId="63" r:id="rId22"/>
  </sheets>
  <definedNames>
    <definedName name="_xlnm.Print_Area" localSheetId="2">'03'!$A$1:$F$13</definedName>
    <definedName name="_xlnm.Print_Area" localSheetId="4">'05'!$A$1:$AO$217</definedName>
    <definedName name="_xlnm.Print_Area" localSheetId="5">'06a'!$A$1:$D$68</definedName>
    <definedName name="_xlnm.Print_Area" localSheetId="6">'06b'!$A$1:$O$68</definedName>
    <definedName name="_xlnm.Print_Area" localSheetId="7">'07'!$A$1:$HN$104</definedName>
    <definedName name="_xlnm.Print_Area" localSheetId="10">'10'!$A$1:$F$42</definedName>
    <definedName name="_xlnm.Print_Area" localSheetId="12">'12'!$A$1:$C$39</definedName>
  </definedNames>
  <calcPr calcId="125725"/>
</workbook>
</file>

<file path=xl/calcChain.xml><?xml version="1.0" encoding="utf-8"?>
<calcChain xmlns="http://schemas.openxmlformats.org/spreadsheetml/2006/main">
  <c r="H88" i="63"/>
  <c r="H81"/>
  <c r="H92" s="1"/>
  <c r="H80"/>
  <c r="H56"/>
  <c r="H49"/>
  <c r="H60" s="1"/>
  <c r="H48"/>
  <c r="H25"/>
  <c r="H18"/>
  <c r="H29" s="1"/>
  <c r="H17"/>
  <c r="E56"/>
  <c r="E49"/>
  <c r="E60" s="1"/>
  <c r="E48"/>
  <c r="E25"/>
  <c r="E18"/>
  <c r="E29" s="1"/>
  <c r="E17"/>
  <c r="D124"/>
  <c r="H120"/>
  <c r="G120"/>
  <c r="F120"/>
  <c r="E120"/>
  <c r="D120"/>
  <c r="C120"/>
  <c r="H113"/>
  <c r="G113"/>
  <c r="F113"/>
  <c r="F124" s="1"/>
  <c r="E113"/>
  <c r="E124" s="1"/>
  <c r="D113"/>
  <c r="C113"/>
  <c r="C124" s="1"/>
  <c r="E112"/>
  <c r="H101"/>
  <c r="H112" s="1"/>
  <c r="G101"/>
  <c r="G112" s="1"/>
  <c r="F101"/>
  <c r="F112" s="1"/>
  <c r="E101"/>
  <c r="D101"/>
  <c r="D112" s="1"/>
  <c r="C101"/>
  <c r="C112" s="1"/>
  <c r="G88"/>
  <c r="F88"/>
  <c r="E88"/>
  <c r="D88"/>
  <c r="G81"/>
  <c r="G92" s="1"/>
  <c r="F81"/>
  <c r="F92" s="1"/>
  <c r="E81"/>
  <c r="E92" s="1"/>
  <c r="D81"/>
  <c r="D92" s="1"/>
  <c r="C81"/>
  <c r="C92" s="1"/>
  <c r="F80"/>
  <c r="E80"/>
  <c r="G69"/>
  <c r="G80" s="1"/>
  <c r="F69"/>
  <c r="E69"/>
  <c r="D69"/>
  <c r="D80" s="1"/>
  <c r="C69"/>
  <c r="C80" s="1"/>
  <c r="G56"/>
  <c r="F56"/>
  <c r="D56"/>
  <c r="C56"/>
  <c r="G49"/>
  <c r="G60" s="1"/>
  <c r="F49"/>
  <c r="F60" s="1"/>
  <c r="D49"/>
  <c r="C49"/>
  <c r="C60" s="1"/>
  <c r="D48"/>
  <c r="G48"/>
  <c r="F48"/>
  <c r="C48"/>
  <c r="G25"/>
  <c r="F25"/>
  <c r="D25"/>
  <c r="C25"/>
  <c r="G18"/>
  <c r="G29" s="1"/>
  <c r="F18"/>
  <c r="F29" s="1"/>
  <c r="D18"/>
  <c r="C18"/>
  <c r="C17"/>
  <c r="G17"/>
  <c r="F17"/>
  <c r="D17"/>
  <c r="C3" i="24"/>
  <c r="H124" i="63" l="1"/>
  <c r="G124"/>
  <c r="D60"/>
  <c r="D29"/>
  <c r="C29"/>
  <c r="E51" i="43"/>
  <c r="E45"/>
  <c r="E44"/>
  <c r="C51"/>
  <c r="C20"/>
  <c r="E11"/>
  <c r="E9"/>
  <c r="E8"/>
  <c r="E7"/>
  <c r="C10"/>
  <c r="C8"/>
  <c r="C7"/>
  <c r="C110" i="44" l="1"/>
  <c r="C109"/>
  <c r="C106"/>
  <c r="C108"/>
  <c r="C96"/>
  <c r="C95"/>
  <c r="C90"/>
  <c r="C89"/>
  <c r="C87"/>
  <c r="C85"/>
  <c r="C84"/>
  <c r="C83"/>
  <c r="C82"/>
  <c r="C81"/>
  <c r="C56"/>
  <c r="C55"/>
  <c r="C52"/>
  <c r="C51"/>
  <c r="C48"/>
  <c r="C47"/>
  <c r="C46"/>
  <c r="C44"/>
  <c r="C35"/>
  <c r="C34"/>
  <c r="C31"/>
  <c r="C27"/>
  <c r="C26"/>
  <c r="C25"/>
  <c r="C24"/>
  <c r="C21"/>
  <c r="C20"/>
  <c r="C19"/>
  <c r="C18"/>
  <c r="C17"/>
  <c r="C16"/>
  <c r="C15"/>
  <c r="C11"/>
  <c r="C10"/>
  <c r="C9"/>
  <c r="C8"/>
  <c r="C7"/>
  <c r="C12" i="27"/>
  <c r="E12"/>
  <c r="F12"/>
  <c r="F3"/>
  <c r="F10"/>
  <c r="F5"/>
  <c r="E3"/>
  <c r="D9"/>
  <c r="D10"/>
  <c r="D7"/>
  <c r="D6"/>
  <c r="D5"/>
  <c r="D4"/>
  <c r="D3"/>
  <c r="D2"/>
  <c r="E4" i="28"/>
  <c r="D15"/>
  <c r="D13"/>
  <c r="D9"/>
  <c r="E5"/>
  <c r="E3"/>
  <c r="E2"/>
  <c r="F4"/>
  <c r="F3"/>
  <c r="F2"/>
  <c r="D7"/>
  <c r="D6"/>
  <c r="D2"/>
  <c r="D3"/>
  <c r="D4"/>
  <c r="D5"/>
  <c r="C27" i="61"/>
  <c r="C9"/>
  <c r="C36"/>
  <c r="C22"/>
  <c r="C16"/>
  <c r="J65" i="62"/>
  <c r="H65"/>
  <c r="F65"/>
  <c r="D65"/>
  <c r="N64"/>
  <c r="N63"/>
  <c r="L63"/>
  <c r="N62"/>
  <c r="L62"/>
  <c r="J57"/>
  <c r="H57"/>
  <c r="F57"/>
  <c r="D57"/>
  <c r="L57" s="1"/>
  <c r="L56"/>
  <c r="L55"/>
  <c r="L54"/>
  <c r="L53"/>
  <c r="N52"/>
  <c r="L52"/>
  <c r="N51"/>
  <c r="L51"/>
  <c r="N50"/>
  <c r="L50"/>
  <c r="N49"/>
  <c r="L49"/>
  <c r="N48"/>
  <c r="N47"/>
  <c r="L47"/>
  <c r="N46"/>
  <c r="L46"/>
  <c r="N45"/>
  <c r="L45"/>
  <c r="N44"/>
  <c r="L44"/>
  <c r="N43"/>
  <c r="L43"/>
  <c r="N42"/>
  <c r="L42"/>
  <c r="N41"/>
  <c r="N38"/>
  <c r="L38"/>
  <c r="N37"/>
  <c r="L37"/>
  <c r="N36"/>
  <c r="L36"/>
  <c r="N35"/>
  <c r="L35"/>
  <c r="N34"/>
  <c r="L34"/>
  <c r="N33"/>
  <c r="L33"/>
  <c r="J29"/>
  <c r="H29"/>
  <c r="F29"/>
  <c r="P29" s="1"/>
  <c r="D29"/>
  <c r="N28"/>
  <c r="L28"/>
  <c r="N27"/>
  <c r="L27"/>
  <c r="N26"/>
  <c r="L26"/>
  <c r="N25"/>
  <c r="N24"/>
  <c r="L24"/>
  <c r="N23"/>
  <c r="L23"/>
  <c r="N22"/>
  <c r="L22"/>
  <c r="N21"/>
  <c r="L21"/>
  <c r="N20"/>
  <c r="L20"/>
  <c r="J15"/>
  <c r="H15"/>
  <c r="F15"/>
  <c r="D15"/>
  <c r="N14"/>
  <c r="N13"/>
  <c r="N12"/>
  <c r="N11"/>
  <c r="N10"/>
  <c r="N9"/>
  <c r="N8"/>
  <c r="N7"/>
  <c r="L7"/>
  <c r="L15" s="1"/>
  <c r="C5" i="5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"/>
  <c r="C137" i="58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36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85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5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"/>
  <c r="N15" i="62" l="1"/>
  <c r="N57"/>
  <c r="L65"/>
  <c r="P57"/>
  <c r="N29"/>
  <c r="L29"/>
  <c r="N65"/>
  <c r="D14" i="54"/>
  <c r="E50" i="51"/>
  <c r="E13" i="24"/>
  <c r="E14"/>
  <c r="E12"/>
  <c r="C55" i="43"/>
  <c r="C65" s="1"/>
  <c r="C31"/>
  <c r="C50"/>
  <c r="C46"/>
  <c r="D61" i="54"/>
  <c r="D63" s="1"/>
  <c r="D67" s="1"/>
  <c r="D39"/>
  <c r="D24"/>
  <c r="C24"/>
  <c r="D26"/>
  <c r="G204" i="37"/>
  <c r="H176"/>
  <c r="I174"/>
  <c r="H147"/>
  <c r="G147"/>
  <c r="H157"/>
  <c r="H150"/>
  <c r="G150"/>
  <c r="H149"/>
  <c r="G149"/>
  <c r="H125"/>
  <c r="G125"/>
  <c r="H104"/>
  <c r="I102"/>
  <c r="H93"/>
  <c r="G55"/>
  <c r="G52"/>
  <c r="H52"/>
  <c r="F52"/>
  <c r="I51"/>
  <c r="G44"/>
  <c r="H44"/>
  <c r="F44"/>
  <c r="I43"/>
  <c r="G18"/>
  <c r="H18"/>
  <c r="C63" i="54"/>
  <c r="B63"/>
  <c r="B67" s="1"/>
  <c r="D31"/>
  <c r="C31"/>
  <c r="B31"/>
  <c r="C14"/>
  <c r="B14"/>
  <c r="F39" i="51"/>
  <c r="H136" i="37"/>
  <c r="I129"/>
  <c r="G92" i="23"/>
  <c r="H92"/>
  <c r="F92"/>
  <c r="I90"/>
  <c r="I49"/>
  <c r="H45"/>
  <c r="H43"/>
  <c r="H40"/>
  <c r="H36"/>
  <c r="H31"/>
  <c r="H27"/>
  <c r="I3"/>
  <c r="I4"/>
  <c r="I5"/>
  <c r="I6"/>
  <c r="I7"/>
  <c r="I8"/>
  <c r="I9"/>
  <c r="I10"/>
  <c r="G11"/>
  <c r="H11"/>
  <c r="I11"/>
  <c r="I12"/>
  <c r="I13"/>
  <c r="I14"/>
  <c r="I15"/>
  <c r="I16"/>
  <c r="G17"/>
  <c r="H17"/>
  <c r="I17"/>
  <c r="I18"/>
  <c r="I19"/>
  <c r="I20"/>
  <c r="I21"/>
  <c r="H22"/>
  <c r="I24"/>
  <c r="I25"/>
  <c r="I26"/>
  <c r="I28"/>
  <c r="I29"/>
  <c r="I30"/>
  <c r="I32"/>
  <c r="I33"/>
  <c r="I34"/>
  <c r="I35"/>
  <c r="G36"/>
  <c r="I36" s="1"/>
  <c r="I37"/>
  <c r="I38"/>
  <c r="I39"/>
  <c r="I41"/>
  <c r="I42"/>
  <c r="I44"/>
  <c r="H46"/>
  <c r="I47"/>
  <c r="I48"/>
  <c r="I50"/>
  <c r="I51"/>
  <c r="G52"/>
  <c r="H52"/>
  <c r="I54"/>
  <c r="I55"/>
  <c r="I56"/>
  <c r="I57"/>
  <c r="I58"/>
  <c r="I59"/>
  <c r="I60"/>
  <c r="I61"/>
  <c r="I62"/>
  <c r="I63"/>
  <c r="I64"/>
  <c r="I65"/>
  <c r="H66"/>
  <c r="I67"/>
  <c r="I68"/>
  <c r="I69"/>
  <c r="H70"/>
  <c r="I71"/>
  <c r="I72"/>
  <c r="I73"/>
  <c r="I74"/>
  <c r="I75"/>
  <c r="I76"/>
  <c r="I77"/>
  <c r="I78"/>
  <c r="I79"/>
  <c r="H80"/>
  <c r="G80"/>
  <c r="I80" s="1"/>
  <c r="I82"/>
  <c r="I83"/>
  <c r="H84"/>
  <c r="I85"/>
  <c r="I86"/>
  <c r="I88"/>
  <c r="I89"/>
  <c r="I91"/>
  <c r="I92"/>
  <c r="H93"/>
  <c r="I94"/>
  <c r="I96"/>
  <c r="H95"/>
  <c r="H97"/>
  <c r="I98"/>
  <c r="I99"/>
  <c r="I100"/>
  <c r="I101"/>
  <c r="H102"/>
  <c r="H103" s="1"/>
  <c r="I2"/>
  <c r="F27"/>
  <c r="F31"/>
  <c r="F36"/>
  <c r="F40"/>
  <c r="F43"/>
  <c r="F45"/>
  <c r="F52"/>
  <c r="F66"/>
  <c r="F70"/>
  <c r="F80"/>
  <c r="F84"/>
  <c r="F87"/>
  <c r="F93"/>
  <c r="F95"/>
  <c r="F102"/>
  <c r="F103"/>
  <c r="F11"/>
  <c r="F17"/>
  <c r="F18" s="1"/>
  <c r="E5" i="24"/>
  <c r="E4"/>
  <c r="H207" i="37"/>
  <c r="H209" s="1"/>
  <c r="H211"/>
  <c r="H169"/>
  <c r="H216"/>
  <c r="H159"/>
  <c r="F159"/>
  <c r="G159"/>
  <c r="C5" i="28" s="1"/>
  <c r="I134" i="37"/>
  <c r="F136"/>
  <c r="G136"/>
  <c r="H131"/>
  <c r="H139"/>
  <c r="H141"/>
  <c r="H124"/>
  <c r="H113"/>
  <c r="H109"/>
  <c r="H97"/>
  <c r="H91"/>
  <c r="H88"/>
  <c r="I85"/>
  <c r="H82"/>
  <c r="H79"/>
  <c r="H77"/>
  <c r="G68"/>
  <c r="H68"/>
  <c r="F68"/>
  <c r="I70"/>
  <c r="I69"/>
  <c r="I50"/>
  <c r="I42"/>
  <c r="I41"/>
  <c r="I40"/>
  <c r="I44"/>
  <c r="I39"/>
  <c r="I49"/>
  <c r="H45"/>
  <c r="H59"/>
  <c r="H62"/>
  <c r="H12"/>
  <c r="H23"/>
  <c r="I3"/>
  <c r="I4"/>
  <c r="I5"/>
  <c r="I6"/>
  <c r="I7"/>
  <c r="I8"/>
  <c r="I9"/>
  <c r="I10"/>
  <c r="I11"/>
  <c r="G12"/>
  <c r="I12"/>
  <c r="I13"/>
  <c r="G14"/>
  <c r="I14" s="1"/>
  <c r="H14"/>
  <c r="I15"/>
  <c r="I16"/>
  <c r="I17"/>
  <c r="I18"/>
  <c r="I19"/>
  <c r="I20"/>
  <c r="I21"/>
  <c r="I22"/>
  <c r="G23"/>
  <c r="I23" s="1"/>
  <c r="I24"/>
  <c r="I25"/>
  <c r="I26"/>
  <c r="I29"/>
  <c r="I30"/>
  <c r="I31"/>
  <c r="I32"/>
  <c r="I34"/>
  <c r="I35"/>
  <c r="I36"/>
  <c r="I37"/>
  <c r="I38"/>
  <c r="G45"/>
  <c r="I45"/>
  <c r="I46"/>
  <c r="I47"/>
  <c r="I48"/>
  <c r="I52"/>
  <c r="I53"/>
  <c r="I54"/>
  <c r="I55"/>
  <c r="I56"/>
  <c r="I57"/>
  <c r="I58"/>
  <c r="G59"/>
  <c r="I59" s="1"/>
  <c r="I60"/>
  <c r="I61"/>
  <c r="G62"/>
  <c r="I62" s="1"/>
  <c r="F63"/>
  <c r="G63" s="1"/>
  <c r="I63" s="1"/>
  <c r="I64"/>
  <c r="I65"/>
  <c r="I66"/>
  <c r="I67"/>
  <c r="I68"/>
  <c r="F73"/>
  <c r="G73"/>
  <c r="I73" s="1"/>
  <c r="F74"/>
  <c r="G74" s="1"/>
  <c r="I74" s="1"/>
  <c r="I75"/>
  <c r="I76"/>
  <c r="G77"/>
  <c r="I77" s="1"/>
  <c r="I78"/>
  <c r="G79"/>
  <c r="I79" s="1"/>
  <c r="I80"/>
  <c r="I81"/>
  <c r="G82"/>
  <c r="I82" s="1"/>
  <c r="I83"/>
  <c r="I84"/>
  <c r="I86"/>
  <c r="I87"/>
  <c r="G88"/>
  <c r="I88" s="1"/>
  <c r="I89"/>
  <c r="I90"/>
  <c r="G91"/>
  <c r="I91" s="1"/>
  <c r="I93"/>
  <c r="I94"/>
  <c r="I95"/>
  <c r="I96"/>
  <c r="G97"/>
  <c r="I97"/>
  <c r="I99"/>
  <c r="I100"/>
  <c r="I101"/>
  <c r="I103"/>
  <c r="I104"/>
  <c r="I105"/>
  <c r="I106"/>
  <c r="I107"/>
  <c r="I108"/>
  <c r="G109"/>
  <c r="I109" s="1"/>
  <c r="I110"/>
  <c r="I111"/>
  <c r="I112"/>
  <c r="G113"/>
  <c r="I113" s="1"/>
  <c r="I114"/>
  <c r="I115"/>
  <c r="I116"/>
  <c r="I117"/>
  <c r="I118"/>
  <c r="I119"/>
  <c r="I120"/>
  <c r="I121"/>
  <c r="I122"/>
  <c r="I123"/>
  <c r="G124"/>
  <c r="I124" s="1"/>
  <c r="I125"/>
  <c r="I126"/>
  <c r="I127"/>
  <c r="I128"/>
  <c r="I130"/>
  <c r="G131"/>
  <c r="I131" s="1"/>
  <c r="I135"/>
  <c r="I136"/>
  <c r="I137"/>
  <c r="I138"/>
  <c r="G139"/>
  <c r="I139" s="1"/>
  <c r="I140"/>
  <c r="G141"/>
  <c r="I141" s="1"/>
  <c r="G142"/>
  <c r="I143"/>
  <c r="I144"/>
  <c r="I146"/>
  <c r="I147"/>
  <c r="I148"/>
  <c r="I149"/>
  <c r="I150"/>
  <c r="I151"/>
  <c r="I152"/>
  <c r="I153"/>
  <c r="I154"/>
  <c r="I155"/>
  <c r="I156"/>
  <c r="I157"/>
  <c r="I158"/>
  <c r="F160"/>
  <c r="G160" s="1"/>
  <c r="I160" s="1"/>
  <c r="F161"/>
  <c r="G161" s="1"/>
  <c r="I161" s="1"/>
  <c r="I162"/>
  <c r="F163"/>
  <c r="G163" s="1"/>
  <c r="I163" s="1"/>
  <c r="F164"/>
  <c r="G164" s="1"/>
  <c r="I164" s="1"/>
  <c r="I165"/>
  <c r="I166"/>
  <c r="I167"/>
  <c r="I168"/>
  <c r="G169"/>
  <c r="E10" i="43" s="1"/>
  <c r="I171" i="37"/>
  <c r="I172"/>
  <c r="I173"/>
  <c r="I175"/>
  <c r="G176"/>
  <c r="F177"/>
  <c r="G177" s="1"/>
  <c r="I177" s="1"/>
  <c r="F178"/>
  <c r="G178"/>
  <c r="I178" s="1"/>
  <c r="F179"/>
  <c r="G179" s="1"/>
  <c r="I179" s="1"/>
  <c r="F180"/>
  <c r="G180" s="1"/>
  <c r="I180" s="1"/>
  <c r="F181"/>
  <c r="G181" s="1"/>
  <c r="I181" s="1"/>
  <c r="F182"/>
  <c r="G182"/>
  <c r="I182" s="1"/>
  <c r="F183"/>
  <c r="G183" s="1"/>
  <c r="I183" s="1"/>
  <c r="F184"/>
  <c r="G184" s="1"/>
  <c r="I184" s="1"/>
  <c r="F185"/>
  <c r="G185" s="1"/>
  <c r="I185" s="1"/>
  <c r="F186"/>
  <c r="G186"/>
  <c r="I186" s="1"/>
  <c r="F187"/>
  <c r="G187" s="1"/>
  <c r="I187" s="1"/>
  <c r="F188"/>
  <c r="G188" s="1"/>
  <c r="I188" s="1"/>
  <c r="F189"/>
  <c r="G189" s="1"/>
  <c r="I189" s="1"/>
  <c r="F190"/>
  <c r="G190"/>
  <c r="I190" s="1"/>
  <c r="F191"/>
  <c r="G191" s="1"/>
  <c r="I191" s="1"/>
  <c r="F192"/>
  <c r="G192" s="1"/>
  <c r="I192" s="1"/>
  <c r="F193"/>
  <c r="G193" s="1"/>
  <c r="I193" s="1"/>
  <c r="F194"/>
  <c r="G194"/>
  <c r="I194" s="1"/>
  <c r="F195"/>
  <c r="G195" s="1"/>
  <c r="I195" s="1"/>
  <c r="F196"/>
  <c r="G196" s="1"/>
  <c r="I196" s="1"/>
  <c r="F197"/>
  <c r="G197" s="1"/>
  <c r="I197" s="1"/>
  <c r="F198"/>
  <c r="G198"/>
  <c r="I198" s="1"/>
  <c r="F199"/>
  <c r="G199" s="1"/>
  <c r="I199"/>
  <c r="F200"/>
  <c r="G200"/>
  <c r="I200" s="1"/>
  <c r="F201"/>
  <c r="G201" s="1"/>
  <c r="I201"/>
  <c r="I203"/>
  <c r="I204"/>
  <c r="I205"/>
  <c r="I206"/>
  <c r="G207"/>
  <c r="I208"/>
  <c r="I210"/>
  <c r="G211"/>
  <c r="I211" s="1"/>
  <c r="I212"/>
  <c r="I213"/>
  <c r="I214"/>
  <c r="I215"/>
  <c r="G216"/>
  <c r="F77"/>
  <c r="F92" s="1"/>
  <c r="F79"/>
  <c r="F82"/>
  <c r="F88"/>
  <c r="F91"/>
  <c r="F97"/>
  <c r="F109"/>
  <c r="F113"/>
  <c r="F133" s="1"/>
  <c r="F124"/>
  <c r="F131"/>
  <c r="F139"/>
  <c r="F141"/>
  <c r="F169"/>
  <c r="F176"/>
  <c r="F207"/>
  <c r="F209" s="1"/>
  <c r="F211"/>
  <c r="F216"/>
  <c r="F11"/>
  <c r="F12"/>
  <c r="F14"/>
  <c r="F18"/>
  <c r="F27" s="1"/>
  <c r="F23"/>
  <c r="F45"/>
  <c r="F55"/>
  <c r="F56"/>
  <c r="F62"/>
  <c r="C6" i="27"/>
  <c r="C7"/>
  <c r="C8"/>
  <c r="C9"/>
  <c r="C10"/>
  <c r="C15" i="28"/>
  <c r="D11"/>
  <c r="D12" s="1"/>
  <c r="C12" s="1"/>
  <c r="E10"/>
  <c r="F10"/>
  <c r="C11"/>
  <c r="E12"/>
  <c r="F12"/>
  <c r="E11" i="27"/>
  <c r="C147" i="44"/>
  <c r="C13"/>
  <c r="C23"/>
  <c r="C40"/>
  <c r="C44" i="43"/>
  <c r="C50" i="44"/>
  <c r="C94"/>
  <c r="C107"/>
  <c r="D13" i="52"/>
  <c r="E13"/>
  <c r="F12"/>
  <c r="F13" s="1"/>
  <c r="C13"/>
  <c r="D7"/>
  <c r="E7"/>
  <c r="F6"/>
  <c r="F7" s="1"/>
  <c r="C7"/>
  <c r="F5" i="51"/>
  <c r="F6"/>
  <c r="F7"/>
  <c r="F8"/>
  <c r="F9"/>
  <c r="F10"/>
  <c r="F11"/>
  <c r="F12"/>
  <c r="F13"/>
  <c r="F14"/>
  <c r="F15"/>
  <c r="F18"/>
  <c r="F19"/>
  <c r="F22"/>
  <c r="F23"/>
  <c r="F24"/>
  <c r="F25"/>
  <c r="F26"/>
  <c r="F27"/>
  <c r="F28"/>
  <c r="F29"/>
  <c r="F30"/>
  <c r="F31"/>
  <c r="F32"/>
  <c r="F33"/>
  <c r="C34"/>
  <c r="E17"/>
  <c r="F17" s="1"/>
  <c r="E16"/>
  <c r="F16" s="1"/>
  <c r="E21"/>
  <c r="F21" s="1"/>
  <c r="E20"/>
  <c r="F20" s="1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G102" i="23"/>
  <c r="D34" i="51"/>
  <c r="E68"/>
  <c r="D68"/>
  <c r="C68"/>
  <c r="F4"/>
  <c r="F38"/>
  <c r="H5" i="42"/>
  <c r="G5"/>
  <c r="F5"/>
  <c r="E5"/>
  <c r="D5"/>
  <c r="C5"/>
  <c r="G27" i="23"/>
  <c r="I27" s="1"/>
  <c r="G31"/>
  <c r="I31" s="1"/>
  <c r="G40"/>
  <c r="I40" s="1"/>
  <c r="G43"/>
  <c r="I43" s="1"/>
  <c r="G45"/>
  <c r="I45" s="1"/>
  <c r="G95"/>
  <c r="I95" s="1"/>
  <c r="G103"/>
  <c r="G84"/>
  <c r="I84" s="1"/>
  <c r="G87"/>
  <c r="I87" s="1"/>
  <c r="G70"/>
  <c r="I70" s="1"/>
  <c r="G66"/>
  <c r="I66" s="1"/>
  <c r="C54" i="44"/>
  <c r="C113"/>
  <c r="C122"/>
  <c r="C112" s="1"/>
  <c r="C137" s="1"/>
  <c r="C22" i="24"/>
  <c r="C6"/>
  <c r="C15"/>
  <c r="D6"/>
  <c r="D15"/>
  <c r="E3"/>
  <c r="E6" s="1"/>
  <c r="E10"/>
  <c r="E11"/>
  <c r="E19" i="48"/>
  <c r="F19" s="1"/>
  <c r="D19"/>
  <c r="F18"/>
  <c r="F17"/>
  <c r="F16"/>
  <c r="C19"/>
  <c r="F15"/>
  <c r="E10"/>
  <c r="D10"/>
  <c r="F9"/>
  <c r="F8"/>
  <c r="F7"/>
  <c r="C10"/>
  <c r="F10" s="1"/>
  <c r="F6"/>
  <c r="C144" i="44"/>
  <c r="C143" s="1"/>
  <c r="E65" i="43"/>
  <c r="C58" i="44"/>
  <c r="C57" s="1"/>
  <c r="C65"/>
  <c r="C9" i="12"/>
  <c r="H5" i="9"/>
  <c r="G5"/>
  <c r="F5"/>
  <c r="E5"/>
  <c r="D5"/>
  <c r="C5"/>
  <c r="F68" i="51" l="1"/>
  <c r="D17" i="24"/>
  <c r="C17"/>
  <c r="E15"/>
  <c r="E17" s="1"/>
  <c r="C45" i="44"/>
  <c r="C33"/>
  <c r="C32" s="1"/>
  <c r="C12" i="43" s="1"/>
  <c r="E66"/>
  <c r="F59" i="37"/>
  <c r="E34" i="51"/>
  <c r="F34" s="1"/>
  <c r="C49" i="44"/>
  <c r="C54" i="43"/>
  <c r="C66" s="1"/>
  <c r="F142" i="37"/>
  <c r="F145" s="1"/>
  <c r="F202" s="1"/>
  <c r="F217" s="1"/>
  <c r="H104" i="23"/>
  <c r="G27" i="37"/>
  <c r="F46" i="23"/>
  <c r="F97" s="1"/>
  <c r="F104" s="1"/>
  <c r="I52"/>
  <c r="H92" i="37"/>
  <c r="I207"/>
  <c r="G209"/>
  <c r="I209" s="1"/>
  <c r="I169"/>
  <c r="C6" i="28"/>
  <c r="G133" i="37"/>
  <c r="G145" s="1"/>
  <c r="G92"/>
  <c r="C6" i="44"/>
  <c r="C5" s="1"/>
  <c r="C53" s="1"/>
  <c r="F28" i="37"/>
  <c r="I216"/>
  <c r="C13" i="28"/>
  <c r="I176" i="37"/>
  <c r="C7" i="28"/>
  <c r="F19" i="23"/>
  <c r="F22" s="1"/>
  <c r="H133" i="37"/>
  <c r="H145" s="1"/>
  <c r="I145" s="1"/>
  <c r="G22" i="23"/>
  <c r="I22" s="1"/>
  <c r="B66" i="54"/>
  <c r="B68" s="1"/>
  <c r="C67"/>
  <c r="D66"/>
  <c r="D68" s="1"/>
  <c r="C66"/>
  <c r="H142" i="37"/>
  <c r="I142" s="1"/>
  <c r="I159"/>
  <c r="H27"/>
  <c r="H28" s="1"/>
  <c r="C5" i="27"/>
  <c r="C3" i="28"/>
  <c r="C2" i="27"/>
  <c r="I27" i="37"/>
  <c r="I92"/>
  <c r="C3" i="27"/>
  <c r="F11"/>
  <c r="F13" s="1"/>
  <c r="G93" i="23"/>
  <c r="G46"/>
  <c r="I102"/>
  <c r="I103" s="1"/>
  <c r="C67" i="43" l="1"/>
  <c r="G28" i="37"/>
  <c r="G71" s="1"/>
  <c r="C19" i="43"/>
  <c r="C32" s="1"/>
  <c r="C68" i="54"/>
  <c r="F71" i="37"/>
  <c r="I133"/>
  <c r="G202"/>
  <c r="G217" s="1"/>
  <c r="D10" i="28"/>
  <c r="C10" s="1"/>
  <c r="C9"/>
  <c r="C73" i="44"/>
  <c r="E8" i="28"/>
  <c r="E14" s="1"/>
  <c r="E16" s="1"/>
  <c r="G12" i="27"/>
  <c r="E13"/>
  <c r="I46" i="23"/>
  <c r="G97"/>
  <c r="I93"/>
  <c r="H71" i="37"/>
  <c r="I71" s="1"/>
  <c r="H202"/>
  <c r="C4" i="27" l="1"/>
  <c r="C11" s="1"/>
  <c r="D11"/>
  <c r="D13" s="1"/>
  <c r="I28" i="37"/>
  <c r="C4" i="28"/>
  <c r="E19" i="43"/>
  <c r="E32" s="1"/>
  <c r="E33" s="1"/>
  <c r="C80" i="44"/>
  <c r="C111" s="1"/>
  <c r="D8" i="28"/>
  <c r="D14" s="1"/>
  <c r="H217" i="37"/>
  <c r="I217" s="1"/>
  <c r="I202"/>
  <c r="D16" i="28"/>
  <c r="F8"/>
  <c r="C2"/>
  <c r="I97" i="23"/>
  <c r="G104"/>
  <c r="I104" s="1"/>
  <c r="C131" i="44" l="1"/>
  <c r="C136"/>
  <c r="C138" s="1"/>
  <c r="F14" i="28"/>
  <c r="C8"/>
  <c r="F16" l="1"/>
  <c r="C14"/>
</calcChain>
</file>

<file path=xl/comments1.xml><?xml version="1.0" encoding="utf-8"?>
<comments xmlns="http://schemas.openxmlformats.org/spreadsheetml/2006/main">
  <authors>
    <author>PHÖ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Óvoda: 209 ebéd/hó
Önk.: 238 ebéd/hó
447*630=281 610 / hó
12*281 610=3 379 320,-
Nettó:
3 379 320*0,7874=2 660 877,-
ÁFA: 718 443,-</t>
        </r>
      </text>
    </comment>
    <comment ref="G7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Óvoda: 209 ebéd/hó
Önk.: 238 ebéd/hó
447*630=281 610 / hó
12*281 610=3 379 320,-
Nettó:
3 379 320*0,7874=2 660 877,-
ÁFA: 718 443,-</t>
        </r>
      </text>
    </comment>
    <comment ref="F11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2, 6 és 7 ÁFA vonzata</t>
        </r>
      </text>
    </comment>
    <comment ref="G11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2, 6 és 7 ÁFA vonzata</t>
        </r>
      </text>
    </comment>
    <comment ref="F55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közmunkások után kapott támogatások
bruttó+szochó
56625+15289=71914
15*71 914*0,85 =916 904,-/hó
12*916 904=11.002.848,-
+szociális segélyek és támogatások után kapott támogatás
fogl.hely.tám. 0,8
szoc.seg. 0,9
lakásfenntartási 0,9
gyv és óvodázt. 100%</t>
        </r>
      </text>
    </comment>
    <comment ref="F56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Beruházások és felújítások kapcsán kapott támogatások</t>
        </r>
      </text>
    </comment>
    <comment ref="G89" authorId="0">
      <text>
        <r>
          <rPr>
            <b/>
            <sz val="8"/>
            <color indexed="81"/>
            <rFont val="Tahoma"/>
            <family val="2"/>
            <charset val="238"/>
          </rPr>
          <t>PHÖ:</t>
        </r>
        <r>
          <rPr>
            <sz val="8"/>
            <color indexed="81"/>
            <rFont val="Tahoma"/>
            <family val="2"/>
            <charset val="238"/>
          </rPr>
          <t xml:space="preserve">
Közmunkások munkabére is</t>
        </r>
      </text>
    </comment>
  </commentList>
</comments>
</file>

<file path=xl/sharedStrings.xml><?xml version="1.0" encoding="utf-8"?>
<sst xmlns="http://schemas.openxmlformats.org/spreadsheetml/2006/main" count="2085" uniqueCount="1251">
  <si>
    <t>Kiemelt előirányzat</t>
  </si>
  <si>
    <t>Működési bevételek</t>
  </si>
  <si>
    <t>Hitelek</t>
  </si>
  <si>
    <t>Személyi juttatás</t>
  </si>
  <si>
    <t>Dologi kiadás és egyéb folyó kiadás</t>
  </si>
  <si>
    <t>Pénzeszköz átadás</t>
  </si>
  <si>
    <t>Beruházás, fejlesztés</t>
  </si>
  <si>
    <t>Hitel visszafizetés</t>
  </si>
  <si>
    <t xml:space="preserve">Tartalék </t>
  </si>
  <si>
    <t>Kamat bevétel</t>
  </si>
  <si>
    <t>Intézményi működési bevételek</t>
  </si>
  <si>
    <t>Illetékek</t>
  </si>
  <si>
    <t>Helyi adók</t>
  </si>
  <si>
    <t xml:space="preserve"> - Magánszemélyek kommunnális adója</t>
  </si>
  <si>
    <t xml:space="preserve"> - Iparűzési adó</t>
  </si>
  <si>
    <t>Átengedett központi adók</t>
  </si>
  <si>
    <t xml:space="preserve"> - Szabálysértési bírság, környezetvédelmi bírság</t>
  </si>
  <si>
    <t>Önkormányzatok sajátos működési bevételei</t>
  </si>
  <si>
    <t>Normatív hozzájárulások</t>
  </si>
  <si>
    <t>Normatív kötött felhasználású támogatás</t>
  </si>
  <si>
    <t>Egyéb központi támogatás</t>
  </si>
  <si>
    <t>Önkormányzatok költségvetési támogatása</t>
  </si>
  <si>
    <t>BEVÉTELEK MEGNEVEZÉSE</t>
  </si>
  <si>
    <t>Tárgyi eszközök, immat.javak értékesítése</t>
  </si>
  <si>
    <t>Önk.sajátos felhalmozási és tőkebevételei</t>
  </si>
  <si>
    <t>Felhalmozási és tőke jellegű bevételek</t>
  </si>
  <si>
    <t xml:space="preserve">     - ebből OEP - től átvett pénzeszköz</t>
  </si>
  <si>
    <t>Véglegesen átvett pénzeszköz</t>
  </si>
  <si>
    <t>Előző évi kp.i kv.i kieg. visszatérités</t>
  </si>
  <si>
    <t>Működési célú pénzeszk. átvét. ÁH-n kívülről</t>
  </si>
  <si>
    <t>Felhalmozási célú pénzeszk. átvét ÁH-n kívülről</t>
  </si>
  <si>
    <t>Működési célú hitel felvétel</t>
  </si>
  <si>
    <t>KIADÁSOK MEGNEVEZÉSE</t>
  </si>
  <si>
    <t>Alapilletmények</t>
  </si>
  <si>
    <t>Egyéb kötelező illetménypótlék</t>
  </si>
  <si>
    <t>Rendszeres személyi juttatások</t>
  </si>
  <si>
    <t>Egyéb munkavégzéshez kapcsolódó  juttatás</t>
  </si>
  <si>
    <t>Munkavégzéshez kapcsolódó juttatások</t>
  </si>
  <si>
    <t>Jubileumi jutalom</t>
  </si>
  <si>
    <t>Egyéb sajátos juttatás</t>
  </si>
  <si>
    <t>Foglalkoztatottak sajátos juttatásai</t>
  </si>
  <si>
    <t>Közlekedési költségtérítés</t>
  </si>
  <si>
    <t>Étkezési hozzájárulás</t>
  </si>
  <si>
    <t>Személyhez kapcsolódó költségtérítések, hozz.</t>
  </si>
  <si>
    <t>Állományba nem tartozók juttatásai</t>
  </si>
  <si>
    <t>Külső személyi juttatások</t>
  </si>
  <si>
    <t>Részmunkaidőben foglalk. juttatásai</t>
  </si>
  <si>
    <t>Személyi juttatások összesen</t>
  </si>
  <si>
    <t>Munkaadói járulék</t>
  </si>
  <si>
    <t>Egészségügyi hozzájárulás</t>
  </si>
  <si>
    <t>Táppénz hozzájárulás</t>
  </si>
  <si>
    <t>Munkaadókat terhelő egyéb járulékok</t>
  </si>
  <si>
    <t>Irodaszer nyomtatvány</t>
  </si>
  <si>
    <t>Könyv, folyóirat, egyéb információhorhozó</t>
  </si>
  <si>
    <t>Hajtó- és kenőanyagok beszerzése</t>
  </si>
  <si>
    <t>Munkaruha, védőruha</t>
  </si>
  <si>
    <t>Egyéb anyagbeszerzés</t>
  </si>
  <si>
    <t>Készletbeszerzések</t>
  </si>
  <si>
    <t>Nem adatátv. távközlési díjak</t>
  </si>
  <si>
    <t>Adatátviteli célú távközlési díjak</t>
  </si>
  <si>
    <t>Egyéb kommunikációs szolgátatások</t>
  </si>
  <si>
    <t>Kommunikációs szolgáltatások</t>
  </si>
  <si>
    <t>Vásárolt élelmezés</t>
  </si>
  <si>
    <t>Bérleti és lízing díjak</t>
  </si>
  <si>
    <t>Szállítási szolgátatás</t>
  </si>
  <si>
    <t>Gázenergia - szolgáltatás díja</t>
  </si>
  <si>
    <t>Villamosenergia - szolgáltatás díja</t>
  </si>
  <si>
    <t>Víz- és csatornadíjak</t>
  </si>
  <si>
    <t>Karbantartási, kisjavítási szolgáltatási kiadás.</t>
  </si>
  <si>
    <t>Egyéb üzemeltetési, fenntartási szolg.kiadások</t>
  </si>
  <si>
    <t>Pénzügyi szolgáltatások kiadásai</t>
  </si>
  <si>
    <t>Szolgáltatási kiadások</t>
  </si>
  <si>
    <t>Vásárolt termékek és szolg. ált.forg.adója</t>
  </si>
  <si>
    <t>Vásárolt közszolgáltatások</t>
  </si>
  <si>
    <t>Belföldi kiküldetés</t>
  </si>
  <si>
    <t>Dologi kiadások összesen</t>
  </si>
  <si>
    <t>Különféle költségvetési befizetések</t>
  </si>
  <si>
    <t>Munkáltató által fiz. szja.</t>
  </si>
  <si>
    <t>Adók, díjak egyéb befizetések</t>
  </si>
  <si>
    <t>Adók, díjak, befizetések</t>
  </si>
  <si>
    <t>Kamatkiadások államháztartáson kívülre</t>
  </si>
  <si>
    <t>Kamatkiadások</t>
  </si>
  <si>
    <t>Egyéb folyó kiadások összesen</t>
  </si>
  <si>
    <t xml:space="preserve">Dologi és egyéb folyó kiadások </t>
  </si>
  <si>
    <t>Lakásfenntartási támogatás</t>
  </si>
  <si>
    <t>Ápolási díj</t>
  </si>
  <si>
    <t>Átmeneti segély</t>
  </si>
  <si>
    <t>Temetési segély</t>
  </si>
  <si>
    <t>Közgyógyellátás</t>
  </si>
  <si>
    <t>Szoc.étkeztetés</t>
  </si>
  <si>
    <t>Egyéb rászorultságtól függő ellátások</t>
  </si>
  <si>
    <t>Támogatás ért. műk.kiad. önkorm.ktsgv.szervnek</t>
  </si>
  <si>
    <t>Felhalm.célú támogatás nem pü-i vállalkozásoknak</t>
  </si>
  <si>
    <t>Műk.c.pe.átadás non-profit szervnek</t>
  </si>
  <si>
    <t xml:space="preserve"> - Bursa Hungarica</t>
  </si>
  <si>
    <t xml:space="preserve"> - Gyermektábor hozzájárulás</t>
  </si>
  <si>
    <t>Pénzeszközátadás</t>
  </si>
  <si>
    <t>Beruházási kiadások</t>
  </si>
  <si>
    <t>Beruházások áfája</t>
  </si>
  <si>
    <t>Felújítás</t>
  </si>
  <si>
    <t>Felújítás áfája</t>
  </si>
  <si>
    <t>Beruházás és felújítás összesen</t>
  </si>
  <si>
    <t>Hitel visszafizetése</t>
  </si>
  <si>
    <t>Általános tartalék</t>
  </si>
  <si>
    <t>Céltartalék</t>
  </si>
  <si>
    <t>Tartalék</t>
  </si>
  <si>
    <t>Bérleti díjbevételek</t>
  </si>
  <si>
    <t>Intézményi ellátási díj bevételei</t>
  </si>
  <si>
    <t>Alkalmazottak térítése</t>
  </si>
  <si>
    <t>Egyéb alaptevékenység bevétele</t>
  </si>
  <si>
    <t>Működ.kiad.kapcs. Áfa visszatérülés</t>
  </si>
  <si>
    <t>Kiszáml.termékek és szolg. ÁFA-ja</t>
  </si>
  <si>
    <t>Felhalmozási  és tőkejellegű bevét.</t>
  </si>
  <si>
    <t>Túlóra</t>
  </si>
  <si>
    <t>Helyettesítés</t>
  </si>
  <si>
    <t>Egyéb munkavégzéshez kapcsolodó juttatás</t>
  </si>
  <si>
    <t>Végkielégítés</t>
  </si>
  <si>
    <t>Egyéb sajátos juttatás (ped.tov., bet.szab.)</t>
  </si>
  <si>
    <t>Egyéb ktsg.térítés és hozzájárulás</t>
  </si>
  <si>
    <t xml:space="preserve"> </t>
  </si>
  <si>
    <t>Részmu.időben fogl. rendszeres szem.jut.</t>
  </si>
  <si>
    <t>Táppénz-hozzájárulás</t>
  </si>
  <si>
    <t>Élelmiszer beszerzés</t>
  </si>
  <si>
    <t>Gyógyszerbeszerzés</t>
  </si>
  <si>
    <t>Vegyszerbeszerzés</t>
  </si>
  <si>
    <t>Irodaszer, nyomtatvány beszerzés</t>
  </si>
  <si>
    <t>Könyv beszerzése</t>
  </si>
  <si>
    <t>Folyóirat beszerzése</t>
  </si>
  <si>
    <t>Egyéb információhordozó beszerzése</t>
  </si>
  <si>
    <t>Hajtó- és kenőanyag beszerzés</t>
  </si>
  <si>
    <t>Szakmai anyagok beszerzése</t>
  </si>
  <si>
    <t>Készletbeszerzés</t>
  </si>
  <si>
    <t>Nem adatátviteli célú távközlési díjak</t>
  </si>
  <si>
    <t>Egyéb kommunikációs szolgáltatások</t>
  </si>
  <si>
    <t>Bérleti díj</t>
  </si>
  <si>
    <t>Szállítási szolgáltatás</t>
  </si>
  <si>
    <t>Gázenergia-szolgáltatás díja</t>
  </si>
  <si>
    <t>Villamosenergia-szolgáltatás díja</t>
  </si>
  <si>
    <t>Viz- és csatornadíjak</t>
  </si>
  <si>
    <t>Karbantartási, kisjavítási szolg. kiadásai</t>
  </si>
  <si>
    <t>Egyéb, üzemeltetési, fenntartási kiadások</t>
  </si>
  <si>
    <t>Pénzügyi szolgáltatások</t>
  </si>
  <si>
    <t>Vásárolt termékek és szolg. ÁFA-ja</t>
  </si>
  <si>
    <t>Áfa befizetés</t>
  </si>
  <si>
    <t>Általános forgalmi adó összesen</t>
  </si>
  <si>
    <t>Reprezentációs kiadás</t>
  </si>
  <si>
    <t>Kiküldetés</t>
  </si>
  <si>
    <t>Vásárolt közszolgáltatás</t>
  </si>
  <si>
    <t>Egyéb dologi kiadás</t>
  </si>
  <si>
    <t>Szellemi tevékenység végzésére kifiz.</t>
  </si>
  <si>
    <t>Dologi kiadások és egyéb folyó kiadások</t>
  </si>
  <si>
    <t>Egyéb pénzbeli juttatás</t>
  </si>
  <si>
    <t>Megnevezés</t>
  </si>
  <si>
    <t>Felújítások:</t>
  </si>
  <si>
    <t>Bruttó összeg</t>
  </si>
  <si>
    <t>Összesen</t>
  </si>
  <si>
    <t>Beruházások:</t>
  </si>
  <si>
    <t>Fennálló kötelezettség</t>
  </si>
  <si>
    <t xml:space="preserve">Kötelezettség </t>
  </si>
  <si>
    <t>évi</t>
  </si>
  <si>
    <t xml:space="preserve">évi </t>
  </si>
  <si>
    <t>HITEL, KÖLCSÖN</t>
  </si>
  <si>
    <t>Kölcsön-nyújtás éve</t>
  </si>
  <si>
    <t>Lejárat  éve</t>
  </si>
  <si>
    <t>Hitel, kölcsön állomány január 1-jén</t>
  </si>
  <si>
    <t>Rövid lejáratú</t>
  </si>
  <si>
    <t xml:space="preserve">Hosszú lejáratú </t>
  </si>
  <si>
    <t>Összesen (1+6)</t>
  </si>
  <si>
    <t>Bevételi jogcím</t>
  </si>
  <si>
    <t>Kedvezmény nélkül elérhető bevétel</t>
  </si>
  <si>
    <t>Fogorvos bérleti díja</t>
  </si>
  <si>
    <t>70-évnél idősebbek kommunálisadó kedvezménye</t>
  </si>
  <si>
    <t>Gyermekorvos bérleti díja</t>
  </si>
  <si>
    <t>Háziorvos bérleti díja</t>
  </si>
  <si>
    <t>70-évnél idősebbek talajterhelésidíj kedvezménye</t>
  </si>
  <si>
    <t>Összesen:</t>
  </si>
  <si>
    <t>Tartalékok</t>
  </si>
  <si>
    <t>Családi napközi</t>
  </si>
  <si>
    <t>Kiemelt előirányzatok</t>
  </si>
  <si>
    <t>Támogatásértékű bevételek</t>
  </si>
  <si>
    <t>Óvodáztatási támogatás</t>
  </si>
  <si>
    <t>Önk.által saját hat.körben nyújtott term.ellátás</t>
  </si>
  <si>
    <t>Egyéb térítés</t>
  </si>
  <si>
    <t>Egyéb feltételtől függő pótlék</t>
  </si>
  <si>
    <t>1.</t>
  </si>
  <si>
    <t>2.</t>
  </si>
  <si>
    <t>3.</t>
  </si>
  <si>
    <t>4.</t>
  </si>
  <si>
    <t>5.</t>
  </si>
  <si>
    <t>Bérleti dij</t>
  </si>
  <si>
    <t>Továbbszámlázott szolgáltatás</t>
  </si>
  <si>
    <t>Egyéb költségtérítés és hozzájárulás</t>
  </si>
  <si>
    <t>Kisértékű t.eszköz, szellemi term. beszerz.</t>
  </si>
  <si>
    <t>Igényelt támogatás</t>
  </si>
  <si>
    <t>Önrész</t>
  </si>
  <si>
    <t>Közhatalmi bevételek</t>
  </si>
  <si>
    <t>Különféle dologi kiadások</t>
  </si>
  <si>
    <t>Belterületi utak felújítása</t>
  </si>
  <si>
    <t>Gyermekorvosi rendelő</t>
  </si>
  <si>
    <t>Karbantartási eszközök</t>
  </si>
  <si>
    <t>Számítástechnikai eszközök</t>
  </si>
  <si>
    <t>Csapadékvíz elvezetési tervek</t>
  </si>
  <si>
    <t>Közalk.kereset kiegészítése</t>
  </si>
  <si>
    <t>Előirányzati csoport</t>
  </si>
  <si>
    <t xml:space="preserve">Előirányzat </t>
  </si>
  <si>
    <t>Rész előirányzat</t>
  </si>
  <si>
    <t>Önkormányzat kiadásai összesen</t>
  </si>
  <si>
    <t>Önkormányzat összevont összesen</t>
  </si>
  <si>
    <t xml:space="preserve">Önkormányzat </t>
  </si>
  <si>
    <t xml:space="preserve">                    B E V É T E L E K</t>
  </si>
  <si>
    <t>sorszám</t>
  </si>
  <si>
    <t>I.Önkormányzat működési bevételei (2+3+4)</t>
  </si>
  <si>
    <t>I/1. Önkormányzat sajátos működési bevételei (2.1+…2.6)</t>
  </si>
  <si>
    <t>2.1</t>
  </si>
  <si>
    <t>2.2</t>
  </si>
  <si>
    <t xml:space="preserve">Illetékek </t>
  </si>
  <si>
    <t>2.3</t>
  </si>
  <si>
    <t>2.4</t>
  </si>
  <si>
    <t>Bírságok, díjak, pótlékok</t>
  </si>
  <si>
    <t>2.5</t>
  </si>
  <si>
    <t>Egyéb sajátos bevételek</t>
  </si>
  <si>
    <t>2.6</t>
  </si>
  <si>
    <t>Egyéb fizetési kötelezettségből származó bevételek</t>
  </si>
  <si>
    <t>3</t>
  </si>
  <si>
    <t>I/2 Intézményi működési bevételek (3.1+….+3.8)</t>
  </si>
  <si>
    <t>3.1</t>
  </si>
  <si>
    <t>Áru- és készletértékesítés</t>
  </si>
  <si>
    <t>3.2</t>
  </si>
  <si>
    <t>Nyújtott szolgáltatások ellenértéke</t>
  </si>
  <si>
    <t>3.3</t>
  </si>
  <si>
    <t>3.4.</t>
  </si>
  <si>
    <t>Intézményi ellátási díjak</t>
  </si>
  <si>
    <t>3.5</t>
  </si>
  <si>
    <t>3.6</t>
  </si>
  <si>
    <t>Általános fogalmi adó bevétel</t>
  </si>
  <si>
    <t>3.7</t>
  </si>
  <si>
    <t>Működési célu hozam- és kamatbevételek</t>
  </si>
  <si>
    <t>3.8</t>
  </si>
  <si>
    <t>Egyéb működési célú bevétel</t>
  </si>
  <si>
    <t>4</t>
  </si>
  <si>
    <t>II. Közhatalmi bevételek</t>
  </si>
  <si>
    <t>5</t>
  </si>
  <si>
    <t>III. Támogatások, kiegészítések (5.1+……+5.8)</t>
  </si>
  <si>
    <t>5.1</t>
  </si>
  <si>
    <t>5.2</t>
  </si>
  <si>
    <t>5.3</t>
  </si>
  <si>
    <t>5.4</t>
  </si>
  <si>
    <t>5.5</t>
  </si>
  <si>
    <t>Fenntartott illetve támogaktott előadó-művészeti szerv.tám</t>
  </si>
  <si>
    <t>5.6</t>
  </si>
  <si>
    <t>Címzett és céltámogatások</t>
  </si>
  <si>
    <t>5.7</t>
  </si>
  <si>
    <t>Megyei önkormányzatok működésének támogatása</t>
  </si>
  <si>
    <t>5.8</t>
  </si>
  <si>
    <t>Egyéb támogatás</t>
  </si>
  <si>
    <t>6</t>
  </si>
  <si>
    <t>IV Támogatásértékű bevételek (6.1+6.2)</t>
  </si>
  <si>
    <t>6.1</t>
  </si>
  <si>
    <t>6.1.1</t>
  </si>
  <si>
    <t>6.1.2</t>
  </si>
  <si>
    <t>Helyi , nemzetiségi önkormányzattól átvett pénzeszköz</t>
  </si>
  <si>
    <t>6.1.3</t>
  </si>
  <si>
    <t>Többcélú kistérségi társulástól jogi személyiségű társulástól átvett péneszk.</t>
  </si>
  <si>
    <t>6.1.4</t>
  </si>
  <si>
    <t>EU támogatás</t>
  </si>
  <si>
    <t>6.1.5</t>
  </si>
  <si>
    <t>Egyéb működési célú támogatásértékű bevétel</t>
  </si>
  <si>
    <t>6.2</t>
  </si>
  <si>
    <t>6.2.1</t>
  </si>
  <si>
    <t>6.2.3</t>
  </si>
  <si>
    <t>6.2.4</t>
  </si>
  <si>
    <t>6.2.5</t>
  </si>
  <si>
    <t>Egyéb felhamozási célú támogatásértékű bevétel</t>
  </si>
  <si>
    <t>7</t>
  </si>
  <si>
    <t>V. Felhalmozási célú bevételek (7.1.+….+7.3)</t>
  </si>
  <si>
    <t>Tárgyi eszközök és immateriális javak értékesítése</t>
  </si>
  <si>
    <t>7.2</t>
  </si>
  <si>
    <t>Önkormányzatot megillető vagyoni értékű jog értékesítése, hasznosítása</t>
  </si>
  <si>
    <t>7.3</t>
  </si>
  <si>
    <t>Pénzügyi befektetésekből származó bevétel</t>
  </si>
  <si>
    <t>8</t>
  </si>
  <si>
    <t>VI. Átvett pénzeszközök (8.1+8.2)</t>
  </si>
  <si>
    <t>8.1</t>
  </si>
  <si>
    <t>Működési célú pénzeszköz átvétel államháztartáson kívülről</t>
  </si>
  <si>
    <t>8.2</t>
  </si>
  <si>
    <t>Felhalmozási célú pénzeszk.átvétel államháztartános kívülről</t>
  </si>
  <si>
    <t>9</t>
  </si>
  <si>
    <t>10</t>
  </si>
  <si>
    <t>KÖLTÉSGVETÉSI BEVÉTELEK ÖSSZESEN (1+5….+9)</t>
  </si>
  <si>
    <t>11.</t>
  </si>
  <si>
    <t>VIII. Pénzmaradvány, vállalkozási tevékenység maradványa (11.1+11.2)</t>
  </si>
  <si>
    <t>11.1</t>
  </si>
  <si>
    <t>Előző évek működési célú pénzmaradványa, vállalkozási maradványa</t>
  </si>
  <si>
    <t>11.2</t>
  </si>
  <si>
    <t>Előző évek felhalmozási célú pénzmaradványa, vállalkozási maradványa</t>
  </si>
  <si>
    <t>12</t>
  </si>
  <si>
    <t>IX. Finanszírozási célú pénzügyi műveletek bevételei (12.1+12.2)</t>
  </si>
  <si>
    <t>12.1</t>
  </si>
  <si>
    <t>Működési célú pénzügyi műveletek bevételei (12.1.1.+….12.1.6)</t>
  </si>
  <si>
    <t>12.1.1</t>
  </si>
  <si>
    <t>Értékpapír kibocsátása, értékesítése</t>
  </si>
  <si>
    <t>12.1.2</t>
  </si>
  <si>
    <t>Hitelek felvétele</t>
  </si>
  <si>
    <t>12.1.3</t>
  </si>
  <si>
    <t>Kapott kölcsön, nyújtott kölcsön visszatérülése</t>
  </si>
  <si>
    <t>12.1.4</t>
  </si>
  <si>
    <t>Forgatási célú belföldi, külföldi értékpapírok kibocsátása, értékesítése</t>
  </si>
  <si>
    <t>12.1.5</t>
  </si>
  <si>
    <t>Betét visszavonásából származó bevétel</t>
  </si>
  <si>
    <t>12.1.6</t>
  </si>
  <si>
    <t>Egyéb működési, finanszírozási célú bevétel</t>
  </si>
  <si>
    <t>12.2</t>
  </si>
  <si>
    <t>Felhalmozási célu pénzügyi műveletek bevételei  (12.2.1.+….+12.2.7)</t>
  </si>
  <si>
    <t>12.2.1</t>
  </si>
  <si>
    <t>12.2.2</t>
  </si>
  <si>
    <t>Rövid lejáratú hitelek felvétele</t>
  </si>
  <si>
    <t>12.2.3</t>
  </si>
  <si>
    <t>Hosszú lejáratú hitelek felvétele</t>
  </si>
  <si>
    <t>12.2.4</t>
  </si>
  <si>
    <t>12.2.5</t>
  </si>
  <si>
    <t>Befektetési célú belföldi, külföldi értékpapírok kibocsátása, értékesítése</t>
  </si>
  <si>
    <t>12.2.6</t>
  </si>
  <si>
    <t>12.2.7</t>
  </si>
  <si>
    <t>Egyéb felhamozási finanszírozási célú bevétel</t>
  </si>
  <si>
    <t>13</t>
  </si>
  <si>
    <t>BEVÉTELEK ÖSSZESEN (10+11+12)</t>
  </si>
  <si>
    <t xml:space="preserve">                    K I A D Á S O K</t>
  </si>
  <si>
    <t>Kiadási jogcímek</t>
  </si>
  <si>
    <t>1</t>
  </si>
  <si>
    <t>I. Működési költségvetés kiadásai (1.1+…+.1.5)</t>
  </si>
  <si>
    <t>1.1</t>
  </si>
  <si>
    <t>Személyi juttatások</t>
  </si>
  <si>
    <t>1.2</t>
  </si>
  <si>
    <t>Munkaadókat terhelő járulékok és szociális hozzájárulási adó</t>
  </si>
  <si>
    <t>1.3</t>
  </si>
  <si>
    <t>Dologi kiadások</t>
  </si>
  <si>
    <t>1.4</t>
  </si>
  <si>
    <t>Ellátottak pénzbeli juttatásai</t>
  </si>
  <si>
    <t>1.5</t>
  </si>
  <si>
    <t>Egyéb működés célú kiadások</t>
  </si>
  <si>
    <t xml:space="preserve"> - ebből Lakosságnak juttatott támogatások</t>
  </si>
  <si>
    <t xml:space="preserve">     - Szociális, rászorultság jellegű ellátások</t>
  </si>
  <si>
    <t xml:space="preserve">     - Működési célú pénzmaradvány átadás</t>
  </si>
  <si>
    <t xml:space="preserve">     - Működési célú pénzeszköz átadás áh.kivülre</t>
  </si>
  <si>
    <t xml:space="preserve">     - Működési célú támogatásértékű kiadás</t>
  </si>
  <si>
    <t xml:space="preserve">     - Garancia és kezességvállalásból származó kifizetés</t>
  </si>
  <si>
    <t xml:space="preserve">     - Kamatkiadások</t>
  </si>
  <si>
    <t xml:space="preserve">     - Pénzforgalom nélüli kiadások</t>
  </si>
  <si>
    <t>II. Felhalmozási költségvetés kiadásai (2.1.+…..2.7)</t>
  </si>
  <si>
    <t>Intézményi beruházási kiadások</t>
  </si>
  <si>
    <t>Felújítások</t>
  </si>
  <si>
    <t>Lakástámogatás</t>
  </si>
  <si>
    <t>Lakásépítés</t>
  </si>
  <si>
    <t>EU-s forrásból finanszíroztt támogatással megvalósuló programok, projektek kiadásai</t>
  </si>
  <si>
    <t>EU-s forrásból finanszíroztt támogatással megvalósuló programok, projektek önkormányzati hozzájárulásának kiadásai</t>
  </si>
  <si>
    <t>2.7</t>
  </si>
  <si>
    <t>Egyéb felhalmozási célú kiadások</t>
  </si>
  <si>
    <t xml:space="preserve"> - ebből - Felhalmozási célú pénzmaradvány átadás</t>
  </si>
  <si>
    <t xml:space="preserve">     - Felhalmozási célú pénzeszközátadás áh. Kivülre</t>
  </si>
  <si>
    <t xml:space="preserve">     - Felhalmozási célú támogatásértékű kiadás</t>
  </si>
  <si>
    <t xml:space="preserve">     - Pénzügyi befeketések kiadásai</t>
  </si>
  <si>
    <t>IV. Tartalékok (4.1.+4.2.)</t>
  </si>
  <si>
    <t>4.1</t>
  </si>
  <si>
    <t>4.2</t>
  </si>
  <si>
    <t>KÖLTSÉGVETÉSI KIADÁSOK ÖSSZESEN (1+2+3+4)</t>
  </si>
  <si>
    <t>6.</t>
  </si>
  <si>
    <t>VI. Finanszírozási célú pénzügyi műveletek kiadása (6.1+6.2)</t>
  </si>
  <si>
    <t>Működési célú pénzügyi műveletek kiadásai (6.1.1+….+6.1.8)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</si>
  <si>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</si>
  <si>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</si>
  <si>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</si>
  <si>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</si>
  <si>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</si>
  <si>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6.1.6</t>
  </si>
  <si>
    <t>Forgatási célú belföldi, külföldi értékpapírok vásárlása</t>
  </si>
  <si>
    <t>6.1.7</t>
  </si>
  <si>
    <t>Betét elhelyezése</t>
  </si>
  <si>
    <t>6.1.8</t>
  </si>
  <si>
    <t>Egyéb</t>
  </si>
  <si>
    <t>Felhalmozási célú pénzügyi műveletek kiadásai (6.2.1+….6.2.8)</t>
  </si>
  <si>
    <t>6.2.2</t>
  </si>
  <si>
    <t>Hitelek törlesztése</t>
  </si>
  <si>
    <t>6.2.4.</t>
  </si>
  <si>
    <t>6.2.6</t>
  </si>
  <si>
    <t>Befektetési célú belföldi, külföldi értékpapírok vásárlása</t>
  </si>
  <si>
    <t>6.2.7</t>
  </si>
  <si>
    <t>6.2.8</t>
  </si>
  <si>
    <t>Egyéb hitel, kölcsön kiadásai</t>
  </si>
  <si>
    <t>7.</t>
  </si>
  <si>
    <t>KIADÁSOK ÖSSZESEN: (5+6)</t>
  </si>
  <si>
    <t>KÖLTSÉGVETÉSI BEVÉTELEK ÉS KIADÁSOK EGYENLEGE</t>
  </si>
  <si>
    <t>Költségvetési hiány, többlet (költségvetési bevételek 10. sor - költségvetési kiadások 5. sor) (+/-)</t>
  </si>
  <si>
    <t>FINANSZÍROZÁSI CÉLÚ PÉNZÜGYI BEVÉTELEK ÉS KIADÁSOK EGYENLEGE</t>
  </si>
  <si>
    <t>Finanszírozási cálú pénzügyi műveletek egyenlege (1.1. -1.2.) +/-</t>
  </si>
  <si>
    <t>1.1.</t>
  </si>
  <si>
    <t>Finanszírozási célú pénzügyi műveletek bevételei (1sz. mell. 1sz. táblázat 12.sor)</t>
  </si>
  <si>
    <t>1.1.1</t>
  </si>
  <si>
    <t xml:space="preserve"> 1.1.-ből: Működési célú pénzügyi műveletek bevételei (1.mell.1sz.tábl. 12.1.sor)</t>
  </si>
  <si>
    <t>1.1.2</t>
  </si>
  <si>
    <t>Finanszírozási célú pénzügyi műveletek kiadása (1sz. Mell. 2sz. Táblázat 6.sor)</t>
  </si>
  <si>
    <t>1.2.1</t>
  </si>
  <si>
    <t xml:space="preserve"> 1.2.-ből: Működési célú pénzügyi műveletek kiadásai (1.mell.2sz.tábl. 6.1.sor)</t>
  </si>
  <si>
    <t>1.2.2</t>
  </si>
  <si>
    <t xml:space="preserve">           Felhalmozási célú pénzügyi müveletek kiadásai (1.mell.2sz.tábl.6.2.sor)</t>
  </si>
  <si>
    <t xml:space="preserve">   I. MŰKÖDÉSI CÉLÚ BEVÉTELEK ÉS KIADÁSOK MÉRLEGE</t>
  </si>
  <si>
    <t>ezerFt</t>
  </si>
  <si>
    <t>Bevételek</t>
  </si>
  <si>
    <t>Kiadások</t>
  </si>
  <si>
    <t>Munkaadókat terhelő járulék, szoc.h.jár</t>
  </si>
  <si>
    <t>Támogatások, kiegészítések</t>
  </si>
  <si>
    <t>Egyéb működési célú kiadások</t>
  </si>
  <si>
    <t>Működési célú pénzeszközátvétel</t>
  </si>
  <si>
    <t>Működési  célú kölcsön visszatérítése, igénybevétele</t>
  </si>
  <si>
    <t>8.</t>
  </si>
  <si>
    <t>9.</t>
  </si>
  <si>
    <t>10.</t>
  </si>
  <si>
    <t>12.</t>
  </si>
  <si>
    <t>13.</t>
  </si>
  <si>
    <t>Költségvetési bevételek</t>
  </si>
  <si>
    <t>Költségvetési kiadások összesen</t>
  </si>
  <si>
    <t>14.</t>
  </si>
  <si>
    <t>Előző évi műk.célú pénzm.igénybev.</t>
  </si>
  <si>
    <t>15.</t>
  </si>
  <si>
    <t>Előző évi váll. Maradv.igénybev.</t>
  </si>
  <si>
    <t>16.</t>
  </si>
  <si>
    <t>17.</t>
  </si>
  <si>
    <t>18.</t>
  </si>
  <si>
    <t>Kapott kölcsön, nyújtott kölcsön visszatér</t>
  </si>
  <si>
    <t>19.</t>
  </si>
  <si>
    <t>Forgatási célú belf., külf., értékpapírok kibocsátása, ért</t>
  </si>
  <si>
    <t>Befektetési célú belf, külf. Értékpapír vásárlása</t>
  </si>
  <si>
    <t>20.</t>
  </si>
  <si>
    <t>Egyéb mködési finanszírozási célú bevétel</t>
  </si>
  <si>
    <t>Forgatási célú belf., külf. Értékpapírok vásárlása</t>
  </si>
  <si>
    <t>21.</t>
  </si>
  <si>
    <t>Betét elhelyezés</t>
  </si>
  <si>
    <t>22.</t>
  </si>
  <si>
    <t>23.</t>
  </si>
  <si>
    <t>24.</t>
  </si>
  <si>
    <t>25.</t>
  </si>
  <si>
    <t>Finanszírozási célú bevételek (16+….+24)</t>
  </si>
  <si>
    <t>Finanszírozási kiadások  (14+….+24)</t>
  </si>
  <si>
    <t>26.</t>
  </si>
  <si>
    <t>BEVÉTELEK ÖSSZESEN (13+14+15+25)</t>
  </si>
  <si>
    <t>KIADÁSOK ÖSSZESEN (13+25)</t>
  </si>
  <si>
    <t>27.</t>
  </si>
  <si>
    <t>Költségvetési hiány</t>
  </si>
  <si>
    <t>Költségvetési többlet</t>
  </si>
  <si>
    <t xml:space="preserve"> II. FELHALMOZÁSI CÉLÚ BEVÉTELEK ÉS KIADÁSOK MÉRLEGE</t>
  </si>
  <si>
    <t>Vagyoni értékű jogok értékesítése, hasznosítása</t>
  </si>
  <si>
    <t>Pénzügyi befeketetésekből származó bevétel</t>
  </si>
  <si>
    <t>EU-s forrásból finansz. Támogatással megv.prog.</t>
  </si>
  <si>
    <t>Központosított elkőirányzatokból támogatás</t>
  </si>
  <si>
    <t>EU-s forrásból finansz. Onk.i hozzájárulás</t>
  </si>
  <si>
    <t>Átvett pénzeszközök államháztartáson kívülről</t>
  </si>
  <si>
    <t>EU-s támogatásból származó forrás</t>
  </si>
  <si>
    <t>Költségvetési bevételek összesen</t>
  </si>
  <si>
    <t>Előző évi felh.célú pénzm.igénybev.</t>
  </si>
  <si>
    <t>Befektetési célú belföldi, külföldi értékpapírok kibocsátása</t>
  </si>
  <si>
    <t>Befektetési célú belf., külf., értékpapírok vásárlása</t>
  </si>
  <si>
    <t>Egyéb felhalmozási finanszírozási célú bevétel</t>
  </si>
  <si>
    <t>Finanszírozási célú bev. (13+…+21)</t>
  </si>
  <si>
    <t>Finanszírozási célú kiadás (12+…+21)</t>
  </si>
  <si>
    <t>BEVÉTELEK ÖSSZESEN (11+12+22)</t>
  </si>
  <si>
    <t>KIADÁSOK ÖSSZESEN (11+22)</t>
  </si>
  <si>
    <t>Igazgatási szolgáltatás díjbevétele</t>
  </si>
  <si>
    <t>Államháztartáson kívülre nyújtott szolgáltatások</t>
  </si>
  <si>
    <t>Államháztartáson kívüli egyéb sajátos bevétel</t>
  </si>
  <si>
    <t>Államh. kivülre továbbszámlázott szolgáltatás</t>
  </si>
  <si>
    <t>Különféle bírságok</t>
  </si>
  <si>
    <t>Talajterhelési díj</t>
  </si>
  <si>
    <t>Központosított támogatás</t>
  </si>
  <si>
    <t>Műk.képtelenné vált helyi önk.kieg.tám.</t>
  </si>
  <si>
    <t>Önkormányzatok egyéb költségvetési támogatása</t>
  </si>
  <si>
    <t>Működési célú, támogatásértékű bevétel</t>
  </si>
  <si>
    <t>Felhalmozási célú, támogatásértékű bevétel</t>
  </si>
  <si>
    <t>Kiszámlázott termékek szolgáltatások áfa-ja</t>
  </si>
  <si>
    <t>Alkalmazottak térítési díja</t>
  </si>
  <si>
    <t xml:space="preserve">Caffetéria juttatás </t>
  </si>
  <si>
    <t>Szociális hozzájárulási adó</t>
  </si>
  <si>
    <t>Élelmiszer</t>
  </si>
  <si>
    <t>Szakmai anyag és kisértékű tárgyi eszközök</t>
  </si>
  <si>
    <t>Általános fogalmi adó befizetése</t>
  </si>
  <si>
    <t>Reprezentáció, reklám kiadások</t>
  </si>
  <si>
    <t>Egyéb dologi kiadások</t>
  </si>
  <si>
    <t>Rendszeres gyermekvédelmi támogatás</t>
  </si>
  <si>
    <t>Szoc.tüzifa</t>
  </si>
  <si>
    <t>Köztemetés</t>
  </si>
  <si>
    <t>Felügyelet alá tartozó költségvet.sz. támogatása</t>
  </si>
  <si>
    <t>Támogatás értékű kiadások</t>
  </si>
  <si>
    <t>Munkaa.terhelő jár. és szoc. hozzájár.adó</t>
  </si>
  <si>
    <t>Államháztartáson kívűlre nyújtott szolgáltatás</t>
  </si>
  <si>
    <t>Támogatások (felügyeleti szervtől kapott)</t>
  </si>
  <si>
    <t>Mük. célú pénzeszk. átvét.álllamházt. belülről</t>
  </si>
  <si>
    <t>Mük. célú pénzeszk.átv.elkülönített pénzalaptól</t>
  </si>
  <si>
    <t>Munkaa.terh.jár. és szoc.hozzájár.adó</t>
  </si>
  <si>
    <t>Munkáltatót terhelő járulék és szoc.hozzájárulási adó</t>
  </si>
  <si>
    <t>Támogatás értékű kiadás</t>
  </si>
  <si>
    <t>Rendszeres személyi juttatás</t>
  </si>
  <si>
    <t>Munkavégzéshez kapcsoló juttatás</t>
  </si>
  <si>
    <t>Személyhez kapcsolódó költségtér. hozzájár.</t>
  </si>
  <si>
    <t>Részmunkaidőben fogl.juttatásai</t>
  </si>
  <si>
    <t>Külső személyi juttatás</t>
  </si>
  <si>
    <t>Működési költségvetés</t>
  </si>
  <si>
    <t>Felhalmozási költségvetés</t>
  </si>
  <si>
    <t>Kölcsönök</t>
  </si>
  <si>
    <t>Szoc.segély, foglalkoztatást helyettesítő tám.</t>
  </si>
  <si>
    <t>Előző évi pénzmaradvány</t>
  </si>
  <si>
    <t>Működési és felhalmozási célú átvett pénzeszköz</t>
  </si>
  <si>
    <t>Kapott támogatás</t>
  </si>
  <si>
    <t>Üres ingatlan kommunálisadó kevdvezménye</t>
  </si>
  <si>
    <t>Lakásfenntartási tám. részesülök talajterh.kedvezm.</t>
  </si>
  <si>
    <t>Működési és felhalmozási célú támog.ért. bev.</t>
  </si>
  <si>
    <t>Előző évi maradvány</t>
  </si>
  <si>
    <t>Előző évi működési és felhalm. c.marad.átvét.</t>
  </si>
  <si>
    <t>Működési bevételek, közhatalmi bevétel</t>
  </si>
  <si>
    <t xml:space="preserve">S z a k f e l a d a t </t>
  </si>
  <si>
    <t>Kötelező
 feladatok</t>
  </si>
  <si>
    <t>Önként vállalt 
feladatok</t>
  </si>
  <si>
    <t>Állami 
feladatok</t>
  </si>
  <si>
    <t>száma</t>
  </si>
  <si>
    <t>neve</t>
  </si>
  <si>
    <t>Óvodai intézményi étkezés</t>
  </si>
  <si>
    <t>Óvodai nevelés, ellátás</t>
  </si>
  <si>
    <t>Sajátos nevelési igényű gyermekek óvodai nevelése, ellátása</t>
  </si>
  <si>
    <t>Ö s s z e s e n</t>
  </si>
  <si>
    <t>Tarkabarka Óvoda és Családi Napközi</t>
  </si>
  <si>
    <t>ÓVODA KIADÁSA ÖSSZESEN</t>
  </si>
  <si>
    <t>ÓVODA BEVÉTELE ÖSSZESEN</t>
  </si>
  <si>
    <t>Őcsényi Közös Önkormányzati Hivatal</t>
  </si>
  <si>
    <t>Ssz.</t>
  </si>
  <si>
    <t>Mindösszesen:</t>
  </si>
  <si>
    <t>2013. évi költségvetés</t>
  </si>
  <si>
    <t xml:space="preserve"> - Személyi jövedelemadó helyben maradó része </t>
  </si>
  <si>
    <t xml:space="preserve"> - Jövedelemkülönbség mérséklése</t>
  </si>
  <si>
    <t xml:space="preserve"> - Gépjárműadó</t>
  </si>
  <si>
    <t xml:space="preserve"> - Termőföld bérbeadás</t>
  </si>
  <si>
    <t>Köznevelési és gyermekétk. feladatok támog.</t>
  </si>
  <si>
    <t>Szociális és gyermekjóléti feladatok támog.</t>
  </si>
  <si>
    <t>Helyi önkorm. műk. általános támogatása</t>
  </si>
  <si>
    <t xml:space="preserve"> - Vadászati jog értékesitése</t>
  </si>
  <si>
    <t>Működési és felhalm. célú átvett pénzeszk.</t>
  </si>
  <si>
    <t>Átvett pénzeszköz közös hivatal működt.</t>
  </si>
  <si>
    <t>Könyvtári és közművelődési feladatok tám.</t>
  </si>
  <si>
    <t>Anyagbeszerzés</t>
  </si>
  <si>
    <t>Önkormányzat bevételei összesen</t>
  </si>
  <si>
    <t>Beruházáshoz kapcsolódó rulirozó hitel kezességvállalás:</t>
  </si>
  <si>
    <t>Kezességvállalás összege</t>
  </si>
  <si>
    <t>Dél-Tolna Aqua projekt</t>
  </si>
  <si>
    <t>Felhalmozási célú hitel felvétel</t>
  </si>
  <si>
    <t>Tám.ért. működési kiad. kistérségi társulásnak</t>
  </si>
  <si>
    <t>Egyéb sajátos bevétel</t>
  </si>
  <si>
    <t xml:space="preserve">   </t>
  </si>
  <si>
    <t>Kezesség vállalási tartalék</t>
  </si>
  <si>
    <t>Napelemes pályázat</t>
  </si>
  <si>
    <t>Intézményfinanszírozás</t>
  </si>
  <si>
    <t>4.3.</t>
  </si>
  <si>
    <t>Kezességvállalási tartalék</t>
  </si>
  <si>
    <t>Köznevelési és gyermekérk. Feladatok támogatása</t>
  </si>
  <si>
    <t>Szociális és gyermekjóléti feladatok támogatása</t>
  </si>
  <si>
    <t xml:space="preserve">Könyvtári és közművelődési feladatok támogatása </t>
  </si>
  <si>
    <t>Egyenleg</t>
  </si>
  <si>
    <t>Részmu.időben fogl. nemrend. szem.jut.</t>
  </si>
  <si>
    <t>Kötelezettségvállalás összege</t>
  </si>
  <si>
    <t>2013.</t>
  </si>
  <si>
    <t>2014.</t>
  </si>
  <si>
    <t>2015.</t>
  </si>
  <si>
    <t>2016.</t>
  </si>
  <si>
    <t>ŐCSÉNYI TARKABARKA ÓVODA ÉS CSALÁDI NAPKÖZI BEVÉTELEI</t>
  </si>
  <si>
    <t>ŐCSÉNYI TARKABARKA ÓVODA ÉS CSALÁDI NAPKÖZI KIADÁSAI</t>
  </si>
  <si>
    <t>ÖNKORMÁNYZAT BEVÉTELEI</t>
  </si>
  <si>
    <t>ÖNKORMÁNYZAT KIADÁSAI</t>
  </si>
  <si>
    <t>Iskolai intézményi étkeztetés</t>
  </si>
  <si>
    <t>Munkahelyi étkeztetés</t>
  </si>
  <si>
    <t>Egyéb vendéglátás</t>
  </si>
  <si>
    <t>Lakóingatlan bérbeadása</t>
  </si>
  <si>
    <t>Nem lakóingatlan bérbeadása</t>
  </si>
  <si>
    <t>Zöldterület kezelés</t>
  </si>
  <si>
    <t>Önkorm. igazg. tev.</t>
  </si>
  <si>
    <t>Közvilágítás</t>
  </si>
  <si>
    <t>Város- és községgazdálkodás</t>
  </si>
  <si>
    <t>Önkörm. elsz. ktgvetési szerveikkel.</t>
  </si>
  <si>
    <t>Lakásfennt. tám. normatív alapon</t>
  </si>
  <si>
    <t>Ápolási díj alanyi jogon</t>
  </si>
  <si>
    <t>Ápolási díj métlányossági alapon</t>
  </si>
  <si>
    <t>Rendszeres gyerm.v. tám.</t>
  </si>
  <si>
    <t>Tementési segély</t>
  </si>
  <si>
    <t>Családsegítés</t>
  </si>
  <si>
    <t>Civil szerv.program és egyéb tám.</t>
  </si>
  <si>
    <t>Hosszabb időtartamú közfogl.</t>
  </si>
  <si>
    <t>Könyvtári állomány gyarap.</t>
  </si>
  <si>
    <t>Közműv. int., közösségi színt.</t>
  </si>
  <si>
    <t>Köztementő-fenntartás és műk.</t>
  </si>
  <si>
    <t>Szociális étkeztetés</t>
  </si>
  <si>
    <t>Önkorm. és társulások elsz.</t>
  </si>
  <si>
    <t>Aktív korúak ellátása</t>
  </si>
  <si>
    <t>Egyéb önkormányzati eseti pb. ell.</t>
  </si>
  <si>
    <t>Civil szervezetk műk. tám.</t>
  </si>
  <si>
    <t>ŐCSÉNYI KÖZÖS ÖNKORMÁNYZATI HIVATAL BEVÉTELEI</t>
  </si>
  <si>
    <t>ŐCSÉNYI KÖZÖS ÖNKORMÁNYZATI HIVATAL KIADÁSAI</t>
  </si>
  <si>
    <t>Önk. és társulások általános végrehajtó igazgatási tevékenysége</t>
  </si>
  <si>
    <t>Sorszám</t>
  </si>
  <si>
    <t>2</t>
  </si>
  <si>
    <t>7.1</t>
  </si>
  <si>
    <t>11</t>
  </si>
  <si>
    <t>Helyi önkormányzatok műk általános támogatása</t>
  </si>
  <si>
    <t>Közös hivatal működtetésére átvett pénzeszköz</t>
  </si>
  <si>
    <t>Működési célú, támogatás értékű bevétel</t>
  </si>
  <si>
    <t>Felhalmozási célú támogatásértékű bevétel (6.2.1+….+6.2.4)</t>
  </si>
  <si>
    <t>Működési célú támogatásértékű bevétel (6.1.1+…+6.1.6)</t>
  </si>
  <si>
    <t>Dologi és egyéb folyó kiadások</t>
  </si>
  <si>
    <t>III. Kölcsön</t>
  </si>
  <si>
    <t xml:space="preserve">           Felhalmozási célú pénzügyi müveletek bevételei (1.mell.1sz.tábl.12.2.sor)</t>
  </si>
  <si>
    <t>1. számú táblázat</t>
  </si>
  <si>
    <t>2. számú táblázat</t>
  </si>
  <si>
    <t>3. számú táblázat</t>
  </si>
  <si>
    <t>4. számú táblázat</t>
  </si>
  <si>
    <t>Előző évi műk. és felh.célú maradvány átvétele</t>
  </si>
  <si>
    <t>Működési és felh. célú támogatásértékű bevételek</t>
  </si>
  <si>
    <t>ÖSSZESEN:</t>
  </si>
  <si>
    <t>1.6</t>
  </si>
  <si>
    <t>Intézményi bevételek összesen:</t>
  </si>
  <si>
    <t>BEVÉTELEK</t>
  </si>
  <si>
    <t>Kamatbevétel</t>
  </si>
  <si>
    <t>Előző évi alulfinanszírozás átadása</t>
  </si>
  <si>
    <t>BEVÉTELEK MINDÖSSZESEN:</t>
  </si>
  <si>
    <t>KIADÁSOK</t>
  </si>
  <si>
    <t>Személyi juttatások, járulékok:</t>
  </si>
  <si>
    <t>Főfoglalkozásúak bére</t>
  </si>
  <si>
    <t>Közlekedési költségtérítés (bérlet, munkábajárás kts.)</t>
  </si>
  <si>
    <t>Cafetéria juttatás</t>
  </si>
  <si>
    <t>Személyi juttatások, járulékok</t>
  </si>
  <si>
    <t>Egyéb kommunikációs szolgáltatás</t>
  </si>
  <si>
    <t>Szállítási szolgáltatás( számviteli rend, Erzsébet utalvány szállítási ktg.)</t>
  </si>
  <si>
    <t>Gázenergia szolgáltatás</t>
  </si>
  <si>
    <t>Villamosenergia</t>
  </si>
  <si>
    <t>Vízdíj, csatornadíj</t>
  </si>
  <si>
    <t>Karbantartás, kisjavítás (fénymásoló javítás)</t>
  </si>
  <si>
    <t>ÁFA</t>
  </si>
  <si>
    <t xml:space="preserve">Reprezentáció </t>
  </si>
  <si>
    <t>Egyéb kiadások / kifizetői adó cégtelefon, caffetéria után/</t>
  </si>
  <si>
    <t>Dologi kiadások összesen:</t>
  </si>
  <si>
    <t>Kiadások összesen</t>
  </si>
  <si>
    <t>KIADÁSOK MINDÖSSZESEN:</t>
  </si>
  <si>
    <t>Sajátos működési bevételek</t>
  </si>
  <si>
    <t>VII. Kölcsönök</t>
  </si>
  <si>
    <t>2013. évi előirányzat</t>
  </si>
  <si>
    <t>2013. évi eredeti előirányzat</t>
  </si>
  <si>
    <t>2013. évi módosított előirányzat</t>
  </si>
  <si>
    <t>2013. évi teljesítés</t>
  </si>
  <si>
    <t>Telj. / mód. EI</t>
  </si>
  <si>
    <t>Kapott osztalék</t>
  </si>
  <si>
    <t>Lakott külterülettel kapcsolatos feladatok</t>
  </si>
  <si>
    <t>Nyári gyermekétkeztetés</t>
  </si>
  <si>
    <t>Egyéb működési célú tám. (pl. kompenzáció)</t>
  </si>
  <si>
    <t>Szerkezetátalakítási tartalék</t>
  </si>
  <si>
    <t>Önk.felh.ktgvetési tám. (víziközmű)</t>
  </si>
  <si>
    <t>Jutalom</t>
  </si>
  <si>
    <t>Üdülési hozzájárulás</t>
  </si>
  <si>
    <t>Előző évi maradv.visszafiz.</t>
  </si>
  <si>
    <t>Előző évi visszafizetés (egyéb befiz.köt.)</t>
  </si>
  <si>
    <t>P.maradvány működési célú igénybevétel</t>
  </si>
  <si>
    <t>P.maradvány felhalmozási célú igénybevétel</t>
  </si>
  <si>
    <t>Önk. lakóing. felúj.</t>
  </si>
  <si>
    <t>Előző évi műk. c.maradvány átv.</t>
  </si>
  <si>
    <t>Műkodési és felhalm.c. átvett pénzeszk.</t>
  </si>
  <si>
    <t>Egyéb befizetési kötelezettség</t>
  </si>
  <si>
    <t xml:space="preserve"> (Önkormányzat)</t>
  </si>
  <si>
    <t>(Önkormányzat)</t>
  </si>
  <si>
    <t xml:space="preserve"> - Bírságok (adópótlék, adóbírság)</t>
  </si>
  <si>
    <t>Számlázott szellmi tevékenység</t>
  </si>
  <si>
    <t>Alapilletménye</t>
  </si>
  <si>
    <t>Egyéb kötelező illetménypótléka</t>
  </si>
  <si>
    <t>Út, autópálya építése</t>
  </si>
  <si>
    <t>2013.évi terv</t>
  </si>
  <si>
    <t>2013.évi mód.</t>
  </si>
  <si>
    <t>2013.évi tény</t>
  </si>
  <si>
    <t>Igazagatási szolg.díj bev. (házasságkötés)</t>
  </si>
  <si>
    <t>Működési célú támog.ért.bev.kp-i kv.szerv</t>
  </si>
  <si>
    <t>2012. évi Pénzmaradvány átadása közös hivatalnak</t>
  </si>
  <si>
    <t>Egyéb költségtérítés ( szemüveg,bankköltség)</t>
  </si>
  <si>
    <t xml:space="preserve">Szociális hozzájárulási adó </t>
  </si>
  <si>
    <t>Könyvek, közlönyök, jogszabályok(szaklap, folyóírat)</t>
  </si>
  <si>
    <t>Kisértékű tárgyieszköz beszerz. (számítógép, monitor,szünetmntes)</t>
  </si>
  <si>
    <t>Egyéb anyagbeszerzés (tisztítószer, festék, kéztörlő stb)</t>
  </si>
  <si>
    <t>Telefondíj+internet előfizetés)</t>
  </si>
  <si>
    <t>(számítógép javítás,rendszerkarbantartás, Winszoc support,</t>
  </si>
  <si>
    <t xml:space="preserve">iktatóprogr.,renszerkövetés, egyé rendszerkövetés) </t>
  </si>
  <si>
    <t>Fénymásoló bérleti díja</t>
  </si>
  <si>
    <t>Egyéb üzemeltetési költség(posta ktség, szemétszállítás,fénymásolás díja)</t>
  </si>
  <si>
    <t>Pénzügyi szolgáltatások (kp felvét díja, OTP jutalék )</t>
  </si>
  <si>
    <t>Egyéb dologi ( továbbképzés,értekezlet, foglalk.eü.)</t>
  </si>
  <si>
    <t>Önk.saját hat.körben nyújtott pü.ell.(nyugdíjasok tám. Ktv.alapján ( 3 fő)</t>
  </si>
  <si>
    <t>adatok ezer Ft-ban!</t>
  </si>
  <si>
    <t>Működőképesség megőrzéését szolgáló kieg.tám.</t>
  </si>
  <si>
    <t>Egyéb felhalmozási bevétel</t>
  </si>
  <si>
    <t>Mük.célú pénzeszk.átvét. háztartásoktól</t>
  </si>
  <si>
    <t>Műkodési és felhalm.c. támog.ért.bev.</t>
  </si>
  <si>
    <t>Gyóghyszerbeszerzés</t>
  </si>
  <si>
    <t>Működési célú, visszatérítendő pe átadás háztart</t>
  </si>
  <si>
    <t>Műk.és felh. c.pe.átadás háztartásoknak</t>
  </si>
  <si>
    <t>Köztisztviselők egyéb juttatása</t>
  </si>
  <si>
    <t>Részmunkaidőben foglalkoztatottak juttatásai</t>
  </si>
  <si>
    <t>Állománya nem tartozók juttatásai</t>
  </si>
  <si>
    <t>Egyéb sajátos juttatások</t>
  </si>
  <si>
    <t>Továbbszámlázott szolgáltatás kiadásai</t>
  </si>
  <si>
    <t>Továbbszámlázott szolgáltatás bevétele</t>
  </si>
  <si>
    <t>Műk.célú támog.ért.bev.önkorm.-i kv..szertől</t>
  </si>
  <si>
    <t>Közművagyon-értékelés</t>
  </si>
  <si>
    <t>Cég neve és címe</t>
  </si>
  <si>
    <t>Törzstőke</t>
  </si>
  <si>
    <t>Tulajdonos társ</t>
  </si>
  <si>
    <t>Tulajdonos társ törzstőke része</t>
  </si>
  <si>
    <t>Tulajdonos társ törzstőke aránya</t>
  </si>
  <si>
    <t>Önkormányzat tulajdon része</t>
  </si>
  <si>
    <t>Önkormányzat tulajdon aránya</t>
  </si>
  <si>
    <t>Őcsény Repülőtér Fejlesztő és Működtető KHT. Őcsény Repülőtér</t>
  </si>
  <si>
    <t>3.000.000,- Ft</t>
  </si>
  <si>
    <t>Őcsény Airport Kft</t>
  </si>
  <si>
    <t>1.470.000,- Ft</t>
  </si>
  <si>
    <t>1.530.000,- Ft</t>
  </si>
  <si>
    <t>SÁRKÖZ-VÍZ Szolgáltató Korlátolt Felelősségű Társaság</t>
  </si>
  <si>
    <t>100.000.000,- Ft</t>
  </si>
  <si>
    <t xml:space="preserve">Decs Nagyközség Önkormányzata  valamint Szekszádi Víz- és Csatornamű Kft </t>
  </si>
  <si>
    <t>80.880.000,- Ft</t>
  </si>
  <si>
    <t>19.120.000,- Ft</t>
  </si>
  <si>
    <t>Vagyonkimutatás (ezer Ft)</t>
  </si>
  <si>
    <t>Eszközök</t>
  </si>
  <si>
    <t>01</t>
  </si>
  <si>
    <t>1. Alapítás-átszervezés aktivált értéke</t>
  </si>
  <si>
    <t>02</t>
  </si>
  <si>
    <t>2. Kísérleti fejlesztés aktivált értéke</t>
  </si>
  <si>
    <t>03</t>
  </si>
  <si>
    <t>3. Vagyoni értékű jogok</t>
  </si>
  <si>
    <t>04</t>
  </si>
  <si>
    <t>4. Szellemi termékek</t>
  </si>
  <si>
    <t>05</t>
  </si>
  <si>
    <t>5. Immateriális javakra adott előlegek</t>
  </si>
  <si>
    <t>06</t>
  </si>
  <si>
    <t>6. Immateriális javak értékhelyesbítése</t>
  </si>
  <si>
    <t>07</t>
  </si>
  <si>
    <t>I. Immateriális javak összesen</t>
  </si>
  <si>
    <t>08</t>
  </si>
  <si>
    <t>1. Ingatlanok és a kapcsolódó vagyoni értékű jogok</t>
  </si>
  <si>
    <t>09</t>
  </si>
  <si>
    <t>2. Gépek, berendezések és felszerelések</t>
  </si>
  <si>
    <t>3. Járművek</t>
  </si>
  <si>
    <t>4. Tenyészállatok</t>
  </si>
  <si>
    <t>5. Beruházások,felújítások</t>
  </si>
  <si>
    <t>6. Beruházásra adott előlegek</t>
  </si>
  <si>
    <t>14</t>
  </si>
  <si>
    <t>7. Állami készletek, tartalékok</t>
  </si>
  <si>
    <t>15</t>
  </si>
  <si>
    <t>8. Tárgyi eszközök értékhelyesbítése</t>
  </si>
  <si>
    <t>16</t>
  </si>
  <si>
    <t>II. Tárgyi eszközök összesen</t>
  </si>
  <si>
    <t>17</t>
  </si>
  <si>
    <t>1. Tartós részesedés</t>
  </si>
  <si>
    <t>18</t>
  </si>
  <si>
    <t>Ebből - tartós társulási részesedés</t>
  </si>
  <si>
    <t>19</t>
  </si>
  <si>
    <t>2. Tartós hitelviszonyt megtestesítő értékpapír</t>
  </si>
  <si>
    <t>20</t>
  </si>
  <si>
    <t>3. Tartósan adott kölcsön</t>
  </si>
  <si>
    <t>21</t>
  </si>
  <si>
    <t>4. Hosszú lejáratú betétek</t>
  </si>
  <si>
    <t>22</t>
  </si>
  <si>
    <t>Ebből:  4/a Hosszú lejáratú betétek bekerülési (könyv szerinti) értéke</t>
  </si>
  <si>
    <t>23</t>
  </si>
  <si>
    <t>4/b Hosszú lejáratú betétek elszámolt értékvesztése</t>
  </si>
  <si>
    <t>24</t>
  </si>
  <si>
    <t>5. Egyéb hosszú lejáratú követelések</t>
  </si>
  <si>
    <t>25</t>
  </si>
  <si>
    <t>6. Befektetett pénzügyi eszközök értékhelyesbítése</t>
  </si>
  <si>
    <t>26</t>
  </si>
  <si>
    <t>III. Befektetett pénzügyi eszközök összesen</t>
  </si>
  <si>
    <t>27</t>
  </si>
  <si>
    <t>1. Üzemeltetésre, kezelésre átadott eszközök</t>
  </si>
  <si>
    <t>28</t>
  </si>
  <si>
    <t>2. Koncesszióba adott eszközök</t>
  </si>
  <si>
    <t>29</t>
  </si>
  <si>
    <t>3. Vagyonkezelésbe adott eszközök</t>
  </si>
  <si>
    <t>30</t>
  </si>
  <si>
    <t>4. Vagyonkezelésbe vett eszközök</t>
  </si>
  <si>
    <t>31</t>
  </si>
  <si>
    <t>5. Üzemeltetésre, kezelésre átadott, koncesszióba, vagyonkezelésbe adott, illetve vagyonkezelésbe vett eszközök értékhelyesbítése</t>
  </si>
  <si>
    <t>32</t>
  </si>
  <si>
    <t>IV. Üzemeltetésre, kezelésre átadott, koncesszióba, vagyonkezelésbe adott, illetve vagyonkezelésbe vett eszközök</t>
  </si>
  <si>
    <t>33</t>
  </si>
  <si>
    <t>A) BEFEKTETETT ESZKÖZÖK ÖSSZESEN</t>
  </si>
  <si>
    <t>34</t>
  </si>
  <si>
    <t>1. Anyagok</t>
  </si>
  <si>
    <t>35</t>
  </si>
  <si>
    <t>2. Befejezetlen termelés és félkész termékek</t>
  </si>
  <si>
    <t>36</t>
  </si>
  <si>
    <t>3. Növendék-, hízó és egyéb állatok</t>
  </si>
  <si>
    <t>37</t>
  </si>
  <si>
    <t>4. Késztermékek</t>
  </si>
  <si>
    <t>38</t>
  </si>
  <si>
    <t>5. Áruk, betétdíja gönyölegek, közvetített szolgáltatások</t>
  </si>
  <si>
    <t>39</t>
  </si>
  <si>
    <t>6. Követelés fejében átvett eszközök, készletek</t>
  </si>
  <si>
    <t>40</t>
  </si>
  <si>
    <t>I. Készletek összesen</t>
  </si>
  <si>
    <t>41</t>
  </si>
  <si>
    <t>1. Követelések áruszállításból és szolgáltatásból (vevők)</t>
  </si>
  <si>
    <t>42</t>
  </si>
  <si>
    <t>2. Adósok</t>
  </si>
  <si>
    <t>43</t>
  </si>
  <si>
    <t>3. Rövid lejáratú adott kölcsönök</t>
  </si>
  <si>
    <t>44</t>
  </si>
  <si>
    <t>Ebből: - tartósan adott kölcsönökből a mérlegfordulónapot követő egy éven belül esedékes részletek</t>
  </si>
  <si>
    <t>45</t>
  </si>
  <si>
    <t>4. Egyéb követelések</t>
  </si>
  <si>
    <t>46</t>
  </si>
  <si>
    <t>Ebből: - támogatási program előlegek</t>
  </si>
  <si>
    <t>47</t>
  </si>
  <si>
    <t xml:space="preserve"> - előfinanszírozás miatti követelések</t>
  </si>
  <si>
    <t>48</t>
  </si>
  <si>
    <t xml:space="preserve"> - támogatási programok szabálytalan kifizetése miatti követelések</t>
  </si>
  <si>
    <t>49</t>
  </si>
  <si>
    <t xml:space="preserve"> - nemzetközi támogatási programok miatti követelések</t>
  </si>
  <si>
    <t>50</t>
  </si>
  <si>
    <t xml:space="preserve"> - garancia- és kezességvállalásból származó követelések</t>
  </si>
  <si>
    <t>51</t>
  </si>
  <si>
    <t xml:space="preserve"> - egyéb hosszú lejáratú követelésekből a mérlegfordulónapot követő egy éven belül esedékes részletek</t>
  </si>
  <si>
    <t>52</t>
  </si>
  <si>
    <t>II. Követelések összesen</t>
  </si>
  <si>
    <t>53</t>
  </si>
  <si>
    <t>1. Forgatási célú részesedés</t>
  </si>
  <si>
    <t>54</t>
  </si>
  <si>
    <t>1/a Forgatási célú részesedés bekerülési (könyv szerinti) értéke</t>
  </si>
  <si>
    <t>55</t>
  </si>
  <si>
    <t>1/b Forgatási célú részesedés elszámolt értékvesztése</t>
  </si>
  <si>
    <t>56</t>
  </si>
  <si>
    <t>2. Forgatási célú hitelviszonyt megtestesítő értékpapír</t>
  </si>
  <si>
    <t>57</t>
  </si>
  <si>
    <t>2/a Forgatási célú hitelviszonyt megtestesítő értékpapír bekerülési (könyv szerinti) értéke</t>
  </si>
  <si>
    <t>58</t>
  </si>
  <si>
    <t>2/b Forgatási célú hitelviszonyt megtestesítő értékpapír elszámolt értékvesztése</t>
  </si>
  <si>
    <t>59</t>
  </si>
  <si>
    <t>III. Értékpapírok összesen</t>
  </si>
  <si>
    <t>60</t>
  </si>
  <si>
    <t>1. Pénztárak, csekkek, betétkönyvek</t>
  </si>
  <si>
    <t>61</t>
  </si>
  <si>
    <t>2. Költségvetési pénzforgalmi számlák</t>
  </si>
  <si>
    <t>62</t>
  </si>
  <si>
    <t>Ebből:  2/a Költségvetési pénzforgalmi számlák bekerülési (könyv szerinti) értéke</t>
  </si>
  <si>
    <t>63</t>
  </si>
  <si>
    <t>2/b Költségvetési pénzforgalmi számlák elszámolt értékvesztése</t>
  </si>
  <si>
    <t>64</t>
  </si>
  <si>
    <t>3. Elszámolási számlák</t>
  </si>
  <si>
    <t>65</t>
  </si>
  <si>
    <t>4. Idegen pénzeszközök számlái</t>
  </si>
  <si>
    <t>66</t>
  </si>
  <si>
    <t>Ebből:  4/a Idegen pénzeszközök bekerülési (könyv szerinti) értéke</t>
  </si>
  <si>
    <t>67</t>
  </si>
  <si>
    <t>4/b Idegen pénzeszközök elszámolt értékvesztése</t>
  </si>
  <si>
    <t>68</t>
  </si>
  <si>
    <t>IV. Pénzeszközök összesen</t>
  </si>
  <si>
    <t>69</t>
  </si>
  <si>
    <t>1. Költségvetési aktív függő elszámolások</t>
  </si>
  <si>
    <t>70</t>
  </si>
  <si>
    <t>2. Költségvetési aktív átfutó elszámolások</t>
  </si>
  <si>
    <t>71</t>
  </si>
  <si>
    <t>3. Költségvetési aktív kiegyenlítő elszámolások</t>
  </si>
  <si>
    <t>72</t>
  </si>
  <si>
    <t>4. Költségvetésen kívüli aktív pénzügyi elszámolások</t>
  </si>
  <si>
    <t>73</t>
  </si>
  <si>
    <t>V. Egyéb aktív pénzügyi elszámolások összesen</t>
  </si>
  <si>
    <t>74</t>
  </si>
  <si>
    <t>B) FORGÓESZKÖZÖK ÖSSZESEN</t>
  </si>
  <si>
    <t>75</t>
  </si>
  <si>
    <t>ESZKÖZÖK ÖSSZESEN</t>
  </si>
  <si>
    <t>Források</t>
  </si>
  <si>
    <t>76</t>
  </si>
  <si>
    <t>1. Kezelésbe vett eszközök tartós tőkéje</t>
  </si>
  <si>
    <t>77</t>
  </si>
  <si>
    <t>2. Saját tulajdonban lévő eszközök tartós tőkéje</t>
  </si>
  <si>
    <t>78</t>
  </si>
  <si>
    <t>I. Tartós tőke</t>
  </si>
  <si>
    <t>79</t>
  </si>
  <si>
    <t>1. Kezelésbe vett eszközök tőkeváltozása</t>
  </si>
  <si>
    <t>80</t>
  </si>
  <si>
    <t>2. Saját tulajdonban lévő eszközök tőkeváltozása</t>
  </si>
  <si>
    <t>81</t>
  </si>
  <si>
    <t>II. Tőkeváltozások</t>
  </si>
  <si>
    <t>82</t>
  </si>
  <si>
    <t>1. Kezelésbe vett eszközök értékelési tartaléka</t>
  </si>
  <si>
    <t>83</t>
  </si>
  <si>
    <t>2. Saját tulajdonban lévő eszközök értékelési tartaléka</t>
  </si>
  <si>
    <t>84</t>
  </si>
  <si>
    <t>III. Értékelési tartalék</t>
  </si>
  <si>
    <t>85</t>
  </si>
  <si>
    <t>D) SAJÁT TŐKE ÖSSZESEN</t>
  </si>
  <si>
    <t>86</t>
  </si>
  <si>
    <t>1. Költségvetési tartalék elszámolása</t>
  </si>
  <si>
    <t>87</t>
  </si>
  <si>
    <t>Ebből: - tárgyévi költségvetési tartalék elszámolása</t>
  </si>
  <si>
    <t>88</t>
  </si>
  <si>
    <t xml:space="preserve"> - előző év(ek) költségvetési tartalék elszámolása</t>
  </si>
  <si>
    <t>89</t>
  </si>
  <si>
    <t>2. Költségvetési pénzmaradvány</t>
  </si>
  <si>
    <t>90</t>
  </si>
  <si>
    <t>3. Költségvetési kiadási megtakarítás</t>
  </si>
  <si>
    <t>91</t>
  </si>
  <si>
    <t>4. Költségvetési bevételi lemaradás</t>
  </si>
  <si>
    <t>92</t>
  </si>
  <si>
    <t>5. Előirányzat-maradvány</t>
  </si>
  <si>
    <t>93</t>
  </si>
  <si>
    <t>I. Költségvetési tartalékok összesen</t>
  </si>
  <si>
    <t>94</t>
  </si>
  <si>
    <t>1. Vállalkozási tartalék elszámolása</t>
  </si>
  <si>
    <t>95</t>
  </si>
  <si>
    <t>Ebből: - tárgyévi vállalkozási tartalék elszámolása</t>
  </si>
  <si>
    <t>96</t>
  </si>
  <si>
    <t xml:space="preserve"> - előző év(ek) vállalkozási tartalék elszámolása</t>
  </si>
  <si>
    <t>97</t>
  </si>
  <si>
    <t>2. Vállalkozási maradvány</t>
  </si>
  <si>
    <t>98</t>
  </si>
  <si>
    <t>3. Vállalkozási kiadási megtakarítás</t>
  </si>
  <si>
    <t>99</t>
  </si>
  <si>
    <t>4. Vállalkozási bevételi lemaradás</t>
  </si>
  <si>
    <t>100</t>
  </si>
  <si>
    <t>II. Vállalkozási tartalékok összesen</t>
  </si>
  <si>
    <t>101</t>
  </si>
  <si>
    <t>E) TARTALÉKOK ÖSSZESEN</t>
  </si>
  <si>
    <t>102</t>
  </si>
  <si>
    <t>1. Hosszú lejáratra kapott kölcsönök</t>
  </si>
  <si>
    <t>103</t>
  </si>
  <si>
    <t>2. Tartozások fejlesztési célú kötvénykibocsátásból</t>
  </si>
  <si>
    <t>104</t>
  </si>
  <si>
    <t>3. Tartozások működési célú kötvénykibocsátásból</t>
  </si>
  <si>
    <t>105</t>
  </si>
  <si>
    <t>4. Beruházási és fejlesztési hitelek</t>
  </si>
  <si>
    <t>106</t>
  </si>
  <si>
    <t>5. Működési célú hosszú lejáratú hitelek</t>
  </si>
  <si>
    <t>107</t>
  </si>
  <si>
    <t>6. Pénzügyi lízing miatti kötelezettségek</t>
  </si>
  <si>
    <t>108</t>
  </si>
  <si>
    <t>7. Egyéb hosszú lejáratú kötelezettségek</t>
  </si>
  <si>
    <t>109</t>
  </si>
  <si>
    <t>Ebből: - hosszú lejáratú szállítói tartozások</t>
  </si>
  <si>
    <t>110</t>
  </si>
  <si>
    <t>I. Hosszú lejáratú kötelezettségek összesen</t>
  </si>
  <si>
    <t>111</t>
  </si>
  <si>
    <t>1. Rövid lejáratú kapott kölcsönök</t>
  </si>
  <si>
    <t>112</t>
  </si>
  <si>
    <t>Ebből:  - hosszú lejáratra kapott kölcsönök következő évet terhelő törlesztő részletei</t>
  </si>
  <si>
    <t>113</t>
  </si>
  <si>
    <t>2. Rövid lejáratú hitelek</t>
  </si>
  <si>
    <t>114</t>
  </si>
  <si>
    <t>Ebből: - likvid hitelek</t>
  </si>
  <si>
    <t>115</t>
  </si>
  <si>
    <t xml:space="preserve"> - beruházási, fejlesztési hitelek következő évet terhelő törlesztő részletei</t>
  </si>
  <si>
    <t>116</t>
  </si>
  <si>
    <t xml:space="preserve"> - működési célú hosszú lejáratú hitelek következő évet terhelő törlesztő részletei</t>
  </si>
  <si>
    <t>117</t>
  </si>
  <si>
    <t>3. Rövid lejáratú tartozások kötvénykibocsátásból</t>
  </si>
  <si>
    <t>118</t>
  </si>
  <si>
    <t>Ebből: - rövid lejáratú működési célú kötványkibocsátások</t>
  </si>
  <si>
    <t>119</t>
  </si>
  <si>
    <t xml:space="preserve"> - felhalmozási célú kötvénykibocsátásból származó tartozások következő évet terhelő törlesztő részletei</t>
  </si>
  <si>
    <t>120</t>
  </si>
  <si>
    <t xml:space="preserve"> - működási célú kötvénykibocsátásból származó tartozások következő évet terhelő törlesztő részletei</t>
  </si>
  <si>
    <t>121</t>
  </si>
  <si>
    <t>4. Kötelezettségek áruszállításból és szolgáltatásból (szállítók)</t>
  </si>
  <si>
    <t>122</t>
  </si>
  <si>
    <t>Ebből: - tárgyévi költségvetést terhelő szállítói kötelezettségek</t>
  </si>
  <si>
    <t>123</t>
  </si>
  <si>
    <t xml:space="preserve"> - tárgyévet követő évet terhelő szállítói kötelezettségek</t>
  </si>
  <si>
    <t>124</t>
  </si>
  <si>
    <t>5. Egyéb rövid lejáratú kötelezettségek</t>
  </si>
  <si>
    <t>125</t>
  </si>
  <si>
    <t>Ebből: - váltótartozások</t>
  </si>
  <si>
    <t>126</t>
  </si>
  <si>
    <t xml:space="preserve"> - munkavállalókkal szembeni különféle kötelezettségek</t>
  </si>
  <si>
    <t>127</t>
  </si>
  <si>
    <t xml:space="preserve"> - költségvetéssel szembeni kötelezettségek</t>
  </si>
  <si>
    <t>128</t>
  </si>
  <si>
    <t xml:space="preserve"> - helyi adó túlfizetése miatti kötelezettségek</t>
  </si>
  <si>
    <t>129</t>
  </si>
  <si>
    <t xml:space="preserve"> - támogatási program előlege miatti kötelezettségek</t>
  </si>
  <si>
    <t>130</t>
  </si>
  <si>
    <t xml:space="preserve"> - előfinanszírozás miatti kötelezettségek</t>
  </si>
  <si>
    <t>131</t>
  </si>
  <si>
    <t xml:space="preserve"> - szabálytalan kifizetések miatti kötelezettségek</t>
  </si>
  <si>
    <t>132</t>
  </si>
  <si>
    <t xml:space="preserve"> - nemzetközi támogatási programok miatti kötelezettségek</t>
  </si>
  <si>
    <t>133</t>
  </si>
  <si>
    <t xml:space="preserve"> - garancia és kezességvállalásból származó kötelezettségek</t>
  </si>
  <si>
    <t>134</t>
  </si>
  <si>
    <t xml:space="preserve"> - egyéb hosszú lejáratú kötelezettségek következő évet terhelő törlesztő részletei</t>
  </si>
  <si>
    <t>135</t>
  </si>
  <si>
    <t xml:space="preserve"> - tárgyévi költségvetést terhelő egyéb rövid lejáratú kötelezettségek</t>
  </si>
  <si>
    <t>136</t>
  </si>
  <si>
    <t xml:space="preserve"> - a tárgyévet követő évet terhelő egyéb rövid lejáratú kötelezettségek</t>
  </si>
  <si>
    <t>137</t>
  </si>
  <si>
    <t xml:space="preserve"> - egyéb különféle kötelezettségek</t>
  </si>
  <si>
    <t>138</t>
  </si>
  <si>
    <t>II. Rövid lejáratú kötelezettségek összesen</t>
  </si>
  <si>
    <t>139</t>
  </si>
  <si>
    <t>1. Költségvetési passzív függő elszámolások</t>
  </si>
  <si>
    <t>140</t>
  </si>
  <si>
    <t>2. Költségvetési passzív átfutó elszámolások</t>
  </si>
  <si>
    <t>141</t>
  </si>
  <si>
    <t>3. Költségvetési passzív kiegyenlítő elszámolások</t>
  </si>
  <si>
    <t>142</t>
  </si>
  <si>
    <t>4. Költségvetésen kívüli passzív pénzügyi elszámolások</t>
  </si>
  <si>
    <t>143</t>
  </si>
  <si>
    <t>Ebből: - Költségvetésen kívüli letéti elszámolások</t>
  </si>
  <si>
    <t>144</t>
  </si>
  <si>
    <t xml:space="preserve"> - Nemzetközi támogatási programok deviza elszámolása</t>
  </si>
  <si>
    <t>145</t>
  </si>
  <si>
    <t>III. Egyéb passzív pénzügyi elszámolások összesen</t>
  </si>
  <si>
    <t>146</t>
  </si>
  <si>
    <t>F) KÖTELEZETTSÉGEK ÖSSZESEN</t>
  </si>
  <si>
    <t>147</t>
  </si>
  <si>
    <t>FORRÁSOK ÖSSZESEN</t>
  </si>
  <si>
    <t>Pénzmaradvány-kimutatás (ezer Ft)</t>
  </si>
  <si>
    <t>1. A hosszú lejáratú költségvetési betétszámlák záróegyenlegei</t>
  </si>
  <si>
    <t>2. A rövid lejáratú költségvetési pénzforgalmi és betétszámlák záróegyenlegei</t>
  </si>
  <si>
    <t>3. Pénztárak és betétkönyvek záróegyenlegei</t>
  </si>
  <si>
    <t>A.   Záró pénzkészlet  (1+2+3)</t>
  </si>
  <si>
    <t>4. Forgatási célú értékpapírok záró állománya</t>
  </si>
  <si>
    <t>5. Rövid lejáratú likvid hitelek és működési célú kötvénykibocsátás záró állománya (-)</t>
  </si>
  <si>
    <t>B.  Forgatási célú finanszírozási műveletek egyenlege  (4+5)</t>
  </si>
  <si>
    <t>- Költségvetési aktív függő elszámolások záróegyenlege</t>
  </si>
  <si>
    <t>- Költségvetési aktív átfutó elszámolások záróegyenlege</t>
  </si>
  <si>
    <t>- Költségvetési aktív kiegyenlítő elszámolások záróegyenlege</t>
  </si>
  <si>
    <t>6. Költségvetési aktív elszámolások záróegyenlege</t>
  </si>
  <si>
    <t>- Költségvetési passzív függő elszámolások záróegyenlege  (-)</t>
  </si>
  <si>
    <t>- Költségvetési passzív átfutó elszámolások záróegyenlege  (-)</t>
  </si>
  <si>
    <t>- Költségvetési passzív kiegyenlítő elszámolások záróegyenlege (-)</t>
  </si>
  <si>
    <t>7. Költségvetési passzív elszámolások záróegyenlege  (-)</t>
  </si>
  <si>
    <t>C.  Egyéb aktív és passzív pénzügyi elszámolások összesen       (6+7) (±)</t>
  </si>
  <si>
    <t>8. Előző évben (években) képzett költségvetési tartalékok maradványa  (-)</t>
  </si>
  <si>
    <t>9. Előző évben (években) képzett vállalkozási tartalékok     maradványa (-)</t>
  </si>
  <si>
    <t>D.  Előző évben (években) képzett tartalékok maradványa (8+9) (-)</t>
  </si>
  <si>
    <t>E.  Vállalkozási tevékenység pénzforgalmi vállalkozási maradványa  (-)</t>
  </si>
  <si>
    <t>F.  Tárgyévi helyesbített pénzmaradvány   (A+B+C+D+E)</t>
  </si>
  <si>
    <t>10. Intézményi költségvetési befizetés többlettámogatás miatt</t>
  </si>
  <si>
    <t>11. Költségvetési befizetés többlettámogatás miatt</t>
  </si>
  <si>
    <t>12. Költségvetési kiutalás kiutalatlan intézményi támogatás miatt</t>
  </si>
  <si>
    <t>13. Költségvetési kiutalás kiutalatlan támogatás miatt</t>
  </si>
  <si>
    <t>G.  Finanszírozásból származó korrekciók (±10±11±12±13) (±)</t>
  </si>
  <si>
    <t>H.  Pénzmaradványt terhelő elvonások  (-)</t>
  </si>
  <si>
    <t>I.    Költségvetési pénzmaradvány  (F±G+H)</t>
  </si>
  <si>
    <t>14. Vállalkozási maradványból alaptevékenység ellátására felhasznált összeg</t>
  </si>
  <si>
    <t>15. A pénzmaradványt külön jogszabály alapján módosító tétel  (±)</t>
  </si>
  <si>
    <t>J.   Módosított pénzmaradvány  (I+14+15)</t>
  </si>
  <si>
    <t/>
  </si>
  <si>
    <t>A J. sorból:</t>
  </si>
  <si>
    <t>16. Egészségbiztosítási Alapból folyósított pénzeszköz maradványa</t>
  </si>
  <si>
    <t>17. Kötelezettséggel terhelt pénzmaradvány</t>
  </si>
  <si>
    <t>Ebből: - Működési célú kötelezettséggel terhelt pénzmaradvány</t>
  </si>
  <si>
    <t>- Felhalmozási célú kötelezettséggel terhelt pénzmaradvány</t>
  </si>
  <si>
    <t>18. Szabad pénzmaradvány</t>
  </si>
  <si>
    <t>Ebből: - Működési célú szabad pénzmaradvány</t>
  </si>
  <si>
    <t>- Felhalmozási célú szabad pénzmaradvány</t>
  </si>
  <si>
    <t>Kiadási / bevételi jogcím</t>
  </si>
  <si>
    <t>2013. évi módosított előir.</t>
  </si>
  <si>
    <t>Nem rendszeres személyi juttatás</t>
  </si>
  <si>
    <t>ebből: Egészségügyi hozzájárulás</t>
  </si>
  <si>
    <t>ebből: Nemzetközi tagsági díjak</t>
  </si>
  <si>
    <t>ebből: Kamatkiadások</t>
  </si>
  <si>
    <t>ebből: Különféle költségvetési befizetések</t>
  </si>
  <si>
    <t>Működési célú garancia- és kezességvállalásból származó kifizetés áh. belülre</t>
  </si>
  <si>
    <t>Működési célú visszatérítendő támogatások, kölcsönök nyújtása áh.belülre</t>
  </si>
  <si>
    <t>Működési célú visszatérítendő támogatások, kölcsönök törlesztése áh. belülre</t>
  </si>
  <si>
    <t>Működési célú támogatásértékű kiadások</t>
  </si>
  <si>
    <t>Működési célú garancia- és kezességvállalásból származó kifizetés áh. kívülre</t>
  </si>
  <si>
    <t>Működési célú visszatérítendő támogatások, kölcsönök nyújtása áh. kívülre</t>
  </si>
  <si>
    <t>Működési célú pénzeszközátadások államháztartáson kívülre</t>
  </si>
  <si>
    <t>Tartalékok (működési célú)</t>
  </si>
  <si>
    <t>Egyéb működési célú kiadások összesen</t>
  </si>
  <si>
    <t>Működési kiadások összesen</t>
  </si>
  <si>
    <t>Felújítások (ÁFA-val)</t>
  </si>
  <si>
    <t>Beruházások (ÁFA-val)</t>
  </si>
  <si>
    <t>Felhalmozási célú garancia- és kezességv. származó kifizetés áh. belülre</t>
  </si>
  <si>
    <t>Felhalmozási célú visszatérítendő támogatások, kölcsönök nyújtása áh. belülre</t>
  </si>
  <si>
    <t>Felhalmozási célú visszat. támogatások, kölcsönök törlesztése áh. belülre</t>
  </si>
  <si>
    <t>Felhalmozási célú támogatásértékű kiadások</t>
  </si>
  <si>
    <t>Felhalmozási célú garancia- és kezességv. származó kifizetés áh. kívülre</t>
  </si>
  <si>
    <t>Felhalmozási célú visszatérítendő támogatások, kölcsönök nyújtása áh. kívülre</t>
  </si>
  <si>
    <t>Felhalmozási célú pénzeszközátadások államháztartáson kívülre</t>
  </si>
  <si>
    <t>Felhalmozási célú céltartalék</t>
  </si>
  <si>
    <t>Befektetési célú részesedések vásárlása</t>
  </si>
  <si>
    <t>Meglévő tartós részesedéshez kapcsolódó tőkeemelés kiadása</t>
  </si>
  <si>
    <t>Egyéb felhalmozási célú kiadások összesen</t>
  </si>
  <si>
    <t>Felhalmozási kiadások összesen</t>
  </si>
  <si>
    <t>Költségvetési kiadások</t>
  </si>
  <si>
    <t>ebből: Kamatbevételek</t>
  </si>
  <si>
    <t>Önkormányzatok működési költségvetési támogatása</t>
  </si>
  <si>
    <t>Előző évi költségvetési kiegészítések, visszatérülések</t>
  </si>
  <si>
    <t>Működési célú garancia- és kezességv. származó megtérülés áh. belülről</t>
  </si>
  <si>
    <t>Működési célú visszat. támogatások, kölcsönök ig., megtérülése áh. belülről</t>
  </si>
  <si>
    <t>Működési célú támogatásértékű  bevételek</t>
  </si>
  <si>
    <t>Működési célú támogatások államháztartáson belülről</t>
  </si>
  <si>
    <t>Működési célú garancia- és kezességv. származó megtérülés áh. kívülről</t>
  </si>
  <si>
    <t>Működési célú visszat. támogatások, kölcsönök  visszatérülése áh. kívülről</t>
  </si>
  <si>
    <t>Működési célú pénzeszközátvétel államháztartáson kívülről</t>
  </si>
  <si>
    <t>Működési célú átvett pénzeszközök</t>
  </si>
  <si>
    <t>Működési bevételek mindösszesen</t>
  </si>
  <si>
    <t>Tárgyi eszközök, immateriális javak értékesítése összesen (ÁFA-val)</t>
  </si>
  <si>
    <t>Tartós részesedések értékesítése</t>
  </si>
  <si>
    <t>Meglévő részesedések tőkekivonásához, tőkeleszállításához kapcs. bevételek</t>
  </si>
  <si>
    <t>Egyéb pénzügyi befektetések bevételei</t>
  </si>
  <si>
    <t>Felhalmozási bevételek (egyéb)</t>
  </si>
  <si>
    <t>Felhalmozási bevételek</t>
  </si>
  <si>
    <t>Önkormányzatok felhalmozási költségvetési támogatása</t>
  </si>
  <si>
    <t>Felhalmozási célú garancia- és kezességv. származó megtérülés áh. belülről</t>
  </si>
  <si>
    <t>Felhalmozási célú visszat. támogatások, kölcsönök ig., megtérülése áh. belülről</t>
  </si>
  <si>
    <t>Felhalmozási célú támogatásértékű bevételek</t>
  </si>
  <si>
    <t>Felhalmozási célú támogatások államháztartáson belülről</t>
  </si>
  <si>
    <t>Felhalmozási célú garancia- és kezességv. származó megtérülés áh. kívülről</t>
  </si>
  <si>
    <t>Felhalmozási célú visszat. támogatások, kölcsönök visszatérülése áh. kívülről</t>
  </si>
  <si>
    <t>Felhalmozási célú pénzeszközátvétel államháztartáson kívülről</t>
  </si>
  <si>
    <t>Felhalmozási célú átvett pénzeszközök</t>
  </si>
  <si>
    <t>Felhalmozási bevételek mindösszesen</t>
  </si>
  <si>
    <t>Költségvetési bevételek mindösszesen</t>
  </si>
  <si>
    <t>Működési költségvetési kiadások és bevételek egyenlege</t>
  </si>
  <si>
    <t>Felhalmozási költségvetési kiadások és bevételek egyenlege</t>
  </si>
  <si>
    <t>Alap- és vállalkozási tevékenység közötti elszámolások</t>
  </si>
  <si>
    <t>Központi, irányítószervi támogatás folyósítása</t>
  </si>
  <si>
    <t>Különböző finanszírozási kiadások</t>
  </si>
  <si>
    <t>Finanszírozási kiadások összesen</t>
  </si>
  <si>
    <t>Függő, átfutó, kiegyenlítő kiadások</t>
  </si>
  <si>
    <t>Maradvány működési célú igénybevétele</t>
  </si>
  <si>
    <t>Maradvány felhalmozási célú igénybevétele</t>
  </si>
  <si>
    <t>Központi, irányítószervi támogatás</t>
  </si>
  <si>
    <t>Különböző finanszírozási bevételek</t>
  </si>
  <si>
    <t>Finanszírozási bevételek összesen</t>
  </si>
  <si>
    <t>Függő, átfutó, kiegyenlítő bevételek</t>
  </si>
  <si>
    <t>Tárgyévi kiadások</t>
  </si>
  <si>
    <t>Tárgyévi bevételek</t>
  </si>
  <si>
    <t>Pénzkészlet január 1-jén</t>
  </si>
  <si>
    <t>Pénzkészlet a tárgyidőszak végén</t>
  </si>
  <si>
    <t>Foglalkoztatottak létszáma (fő) - időszakra</t>
  </si>
  <si>
    <t>Munkajogi létszám (fő) a tárgyidőszak végén</t>
  </si>
  <si>
    <t>Költségvetési pénzforgalmi bankszámla</t>
  </si>
  <si>
    <t>Pénzeszközök összesen</t>
  </si>
  <si>
    <t>Önk.</t>
  </si>
  <si>
    <t>K.hivatal</t>
  </si>
  <si>
    <t>T.óvoda</t>
  </si>
  <si>
    <t>Kirendeltség</t>
  </si>
  <si>
    <t>Őcsény</t>
  </si>
  <si>
    <t>2013. terv</t>
  </si>
  <si>
    <t>(+1795)</t>
  </si>
  <si>
    <t>(+647)</t>
  </si>
  <si>
    <t>(+2442)</t>
  </si>
  <si>
    <t>Időközi helyi választás Várdomb</t>
  </si>
  <si>
    <t>(+370)</t>
  </si>
  <si>
    <t>Támogatásértékű bevétel</t>
  </si>
  <si>
    <t>(+1101)</t>
  </si>
  <si>
    <t>Hivatalok 2012. évi pénzmaradvány átadása közös hivatalnak</t>
  </si>
  <si>
    <t>(+205)</t>
  </si>
  <si>
    <t>(+575)</t>
  </si>
  <si>
    <t>(+780)</t>
  </si>
  <si>
    <t>Igazgatási szolgáltatás bevétele (esküvő)</t>
  </si>
  <si>
    <t>Függő bevétel</t>
  </si>
  <si>
    <t>(+3471)</t>
  </si>
  <si>
    <t>(+1222)</t>
  </si>
  <si>
    <t>(+4693)</t>
  </si>
  <si>
    <t xml:space="preserve">                    (+29537)</t>
  </si>
  <si>
    <t xml:space="preserve">                  (+31954)</t>
  </si>
  <si>
    <t xml:space="preserve">          (+61491)</t>
  </si>
  <si>
    <t>(+2900)</t>
  </si>
  <si>
    <t>(+984)</t>
  </si>
  <si>
    <t>(+3884)</t>
  </si>
  <si>
    <t>(+119)</t>
  </si>
  <si>
    <t>Egyéb költségtérítés hj. (szemüveg, bankköltség)</t>
  </si>
  <si>
    <t>Állományba nem tartozók juttatásai (választás, elm.nyelvpótlék)</t>
  </si>
  <si>
    <t>(+477)</t>
  </si>
  <si>
    <t>(+238)</t>
  </si>
  <si>
    <t>(+715)</t>
  </si>
  <si>
    <t>(+375)</t>
  </si>
  <si>
    <t>Táppénz hozzájárulás, betegszabadság</t>
  </si>
  <si>
    <t>(+3871)</t>
  </si>
  <si>
    <t>(+5093)</t>
  </si>
  <si>
    <t>Vegyszer (légyírtó)</t>
  </si>
  <si>
    <t>Könyvek, közlönyök, jogszabályok</t>
  </si>
  <si>
    <t>(-200)</t>
  </si>
  <si>
    <t>Kisértékű tárgyieszköz beszerz. (vírusírtó,ventilátor, kis bútor stb.)</t>
  </si>
  <si>
    <t>Telefondíj</t>
  </si>
  <si>
    <t>(számítógép javítás, népesség nyilvántartó pr.felügyelet, regiszter üzemeltetési díj,</t>
  </si>
  <si>
    <t xml:space="preserve">iktatóprogr.,és ingatlankataszt. progr. verziókövetés,népességnyilvántartó szoftver licencdíja) </t>
  </si>
  <si>
    <t>Egyéb üzemeltetési költség(bélyeg vásárlás, Erzsébet utalvány kez. költség, foglalkozás eü.szolg)</t>
  </si>
  <si>
    <t>Továbbszámlázott szolgáltatás ( Vd. Önkorm. szék)</t>
  </si>
  <si>
    <t>Pénzbeli szolgáltatások (kp felvét díja, OTP jutalék )</t>
  </si>
  <si>
    <t>(-100)</t>
  </si>
  <si>
    <t xml:space="preserve">Ingatlankataszter  karbantartás, </t>
  </si>
  <si>
    <t>Mérlegképes továbbképzés,értekezlet, SALDO tagdíj</t>
  </si>
  <si>
    <t>Nyugdíjasok támogatása ktv. alapján(4 fő)</t>
  </si>
  <si>
    <t>(-400)</t>
  </si>
  <si>
    <t>Függő, átfutó kiadások</t>
  </si>
  <si>
    <t>Önkormányzati összevont költségvetési jelentés (ezer Ft)</t>
  </si>
  <si>
    <t>Őcsény Község Önkormányzata</t>
  </si>
  <si>
    <t>Házipénztár (ŐKÖ)</t>
  </si>
  <si>
    <t>Közfoglalkoztatási támogatás elkülönített bankszámla (1001)</t>
  </si>
  <si>
    <t>Gépjárműadó beszedési számla (0897)</t>
  </si>
  <si>
    <t>Idegen bevétel (0440)</t>
  </si>
  <si>
    <t>Pénzeszközök leltára (Ft)</t>
  </si>
  <si>
    <t>Őcsényi Tarkabarka Óvoda és Családi Napközi</t>
  </si>
  <si>
    <t>Házipénztár (ŐTÓ)</t>
  </si>
  <si>
    <t>Házipénztár (KhŐcsény)</t>
  </si>
  <si>
    <t>Házipénztár (KhVárdomb)</t>
  </si>
  <si>
    <t>2013. dec. 31.</t>
  </si>
  <si>
    <t>Befejezetlen beruházások leltára (Ft)</t>
  </si>
  <si>
    <t>Befejezetlen beruházások összesen</t>
  </si>
  <si>
    <t>Napelemes projekt</t>
  </si>
  <si>
    <t>Idegen bevételek</t>
  </si>
  <si>
    <t xml:space="preserve">Őcsényi Közös Önkormányzati Hivatal  </t>
  </si>
  <si>
    <t>Önkormányzat összevont előírányzatai</t>
  </si>
  <si>
    <t>Eredeti előirányzat</t>
  </si>
  <si>
    <t>8/2012.(III.30.)</t>
  </si>
  <si>
    <t>12/2012.(VI.1.)</t>
  </si>
  <si>
    <t>13/2012.(VII.31.)</t>
  </si>
  <si>
    <t>Műk. és felhalm célú támogatás értékű bev.</t>
  </si>
  <si>
    <t>3.1.</t>
  </si>
  <si>
    <t>Illeték</t>
  </si>
  <si>
    <t>3.2.</t>
  </si>
  <si>
    <t>3.3.</t>
  </si>
  <si>
    <t>Bírságok, pótlékok, egyéb sajátos bevételek</t>
  </si>
  <si>
    <t>Intézményi múködési bevételek</t>
  </si>
  <si>
    <t>Működési és felhalm. célú pénzeszköz átvétele</t>
  </si>
  <si>
    <t>Előző évi műk. és felhalm. célú maradvány igény.</t>
  </si>
  <si>
    <t>Előző évi pénzmaradvány igénybevétele</t>
  </si>
  <si>
    <t>Önkormányzati bevételek összesen</t>
  </si>
  <si>
    <t>1.2.</t>
  </si>
  <si>
    <t xml:space="preserve">Munkáltatót terhelő járulék </t>
  </si>
  <si>
    <t>1.3.</t>
  </si>
  <si>
    <t>1.4.</t>
  </si>
  <si>
    <t>Ellátottak pénzbeni juttatási</t>
  </si>
  <si>
    <t>1.5.</t>
  </si>
  <si>
    <t>Egyéb működési kiadások</t>
  </si>
  <si>
    <t>1.6.</t>
  </si>
  <si>
    <t>2.1.</t>
  </si>
  <si>
    <t>Intézményi beruházások</t>
  </si>
  <si>
    <t>2.2.</t>
  </si>
  <si>
    <t>Intézményi fejlesztések</t>
  </si>
  <si>
    <t>Önkormányzati kiadások összesen</t>
  </si>
  <si>
    <t>Önkormányzat  előírányzatai</t>
  </si>
  <si>
    <t>Tarkabarka Óvoda és Családi Napközi előirányzatai</t>
  </si>
  <si>
    <t>Őcsényi Közös Önkormányzati Hivatal előirányzatai</t>
  </si>
  <si>
    <t>3/2013.(III.29.)</t>
  </si>
  <si>
    <t>7/2013.(IV.29.)</t>
  </si>
  <si>
    <t>13/2013.(IX.2.)</t>
  </si>
  <si>
    <t>19/2013.(XI.4.)</t>
  </si>
  <si>
    <t>5/2014.(III.10.)</t>
  </si>
  <si>
    <t>6a.  melléklet a 7/2014.(IV.28.) önkormányzati rendelethez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</si>
</sst>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0.00_);[Red]\(#,##0.00\)"/>
    <numFmt numFmtId="165" formatCode="_-* #,##0\ _F_t_-;\-* #,##0\ _F_t_-;_-* &quot;-&quot;??\ _F_t_-;_-@_-"/>
  </numFmts>
  <fonts count="78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  <charset val="238"/>
    </font>
    <font>
      <sz val="8.5"/>
      <name val="MS Sans Serif"/>
      <family val="2"/>
    </font>
    <font>
      <b/>
      <sz val="10"/>
      <name val="Arial CE"/>
      <charset val="238"/>
    </font>
    <font>
      <b/>
      <sz val="10"/>
      <name val="MS Sans Serif"/>
      <family val="2"/>
    </font>
    <font>
      <b/>
      <sz val="10"/>
      <name val="MS Sans Serif"/>
      <family val="2"/>
      <charset val="238"/>
    </font>
    <font>
      <b/>
      <i/>
      <sz val="10"/>
      <name val="Arial CE"/>
      <charset val="238"/>
    </font>
    <font>
      <sz val="10"/>
      <name val="MS Sans Serif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Arial Black"/>
      <family val="2"/>
      <charset val="238"/>
    </font>
    <font>
      <sz val="10"/>
      <name val="Arial Black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</font>
    <font>
      <b/>
      <sz val="11"/>
      <name val="Arial CE"/>
      <charset val="238"/>
    </font>
    <font>
      <sz val="11"/>
      <name val="Arial"/>
      <family val="2"/>
    </font>
    <font>
      <b/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1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theme="0"/>
      <name val="Aral"/>
      <charset val="238"/>
    </font>
    <font>
      <sz val="8"/>
      <name val="MS Sans Serif"/>
      <family val="2"/>
      <charset val="238"/>
    </font>
    <font>
      <b/>
      <sz val="9"/>
      <name val="Arial"/>
      <family val="2"/>
      <charset val="238"/>
    </font>
    <font>
      <b/>
      <u/>
      <sz val="12"/>
      <name val="Arial CE"/>
      <charset val="238"/>
    </font>
    <font>
      <i/>
      <sz val="12"/>
      <name val="Arial CE"/>
      <charset val="238"/>
    </font>
    <font>
      <u/>
      <sz val="12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lightGrid">
        <fgColor indexed="41"/>
      </patternFill>
    </fill>
    <fill>
      <patternFill patternType="lightGrid">
        <fgColor indexed="41"/>
        <bgColor indexed="9"/>
      </patternFill>
    </fill>
    <fill>
      <patternFill patternType="lightGrid">
        <fgColor indexed="27"/>
      </patternFill>
    </fill>
    <fill>
      <patternFill patternType="solid">
        <fgColor indexed="65"/>
        <bgColor indexed="22"/>
      </patternFill>
    </fill>
    <fill>
      <patternFill patternType="solid">
        <fgColor indexed="41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1" fillId="0" borderId="0"/>
    <xf numFmtId="0" fontId="4" fillId="0" borderId="0"/>
    <xf numFmtId="9" fontId="1" fillId="0" borderId="0" applyFont="0" applyFill="0" applyBorder="0" applyAlignment="0" applyProtection="0"/>
    <xf numFmtId="0" fontId="21" fillId="0" borderId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16" borderId="0" applyNumberFormat="0" applyBorder="0" applyAlignment="0" applyProtection="0"/>
    <xf numFmtId="0" fontId="52" fillId="19" borderId="0" applyNumberFormat="0" applyBorder="0" applyAlignment="0" applyProtection="0"/>
    <xf numFmtId="0" fontId="52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30" borderId="0" applyNumberFormat="0" applyBorder="0" applyAlignment="0" applyProtection="0"/>
    <xf numFmtId="0" fontId="54" fillId="14" borderId="0" applyNumberFormat="0" applyBorder="0" applyAlignment="0" applyProtection="0"/>
    <xf numFmtId="0" fontId="55" fillId="31" borderId="53" applyNumberFormat="0" applyAlignment="0" applyProtection="0"/>
    <xf numFmtId="0" fontId="56" fillId="32" borderId="54" applyNumberFormat="0" applyAlignment="0" applyProtection="0"/>
    <xf numFmtId="0" fontId="57" fillId="0" borderId="0" applyNumberFormat="0" applyFill="0" applyBorder="0" applyAlignment="0" applyProtection="0"/>
    <xf numFmtId="0" fontId="58" fillId="15" borderId="0" applyNumberFormat="0" applyBorder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1" fillId="0" borderId="0" applyNumberFormat="0" applyFill="0" applyBorder="0" applyAlignment="0" applyProtection="0"/>
    <xf numFmtId="0" fontId="62" fillId="18" borderId="53" applyNumberFormat="0" applyAlignment="0" applyProtection="0"/>
    <xf numFmtId="0" fontId="63" fillId="0" borderId="58" applyNumberFormat="0" applyFill="0" applyAlignment="0" applyProtection="0"/>
    <xf numFmtId="0" fontId="64" fillId="33" borderId="0" applyNumberFormat="0" applyBorder="0" applyAlignment="0" applyProtection="0"/>
    <xf numFmtId="0" fontId="4" fillId="0" borderId="0"/>
    <xf numFmtId="0" fontId="52" fillId="34" borderId="59" applyNumberFormat="0" applyFont="0" applyAlignment="0" applyProtection="0"/>
    <xf numFmtId="0" fontId="65" fillId="31" borderId="60" applyNumberFormat="0" applyAlignment="0" applyProtection="0"/>
    <xf numFmtId="0" fontId="66" fillId="0" borderId="0" applyNumberFormat="0" applyFill="0" applyBorder="0" applyAlignment="0" applyProtection="0"/>
    <xf numFmtId="0" fontId="67" fillId="0" borderId="61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/>
  </cellStyleXfs>
  <cellXfs count="525">
    <xf numFmtId="0" fontId="0" fillId="0" borderId="0" xfId="0"/>
    <xf numFmtId="0" fontId="4" fillId="0" borderId="0" xfId="3" applyNumberFormat="1" applyFont="1" applyFill="1" applyBorder="1" applyAlignment="1" applyProtection="1"/>
    <xf numFmtId="9" fontId="4" fillId="0" borderId="0" xfId="3" applyNumberFormat="1" applyFont="1" applyFill="1" applyBorder="1" applyAlignment="1" applyProtection="1"/>
    <xf numFmtId="0" fontId="6" fillId="0" borderId="1" xfId="3" applyNumberFormat="1" applyFont="1" applyFill="1" applyBorder="1" applyAlignment="1" applyProtection="1"/>
    <xf numFmtId="0" fontId="6" fillId="0" borderId="0" xfId="3" applyNumberFormat="1" applyFont="1" applyFill="1" applyBorder="1" applyAlignment="1" applyProtection="1"/>
    <xf numFmtId="41" fontId="4" fillId="0" borderId="0" xfId="3" applyNumberFormat="1" applyFont="1" applyFill="1" applyBorder="1" applyAlignment="1" applyProtection="1"/>
    <xf numFmtId="0" fontId="4" fillId="0" borderId="0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/>
    <xf numFmtId="0" fontId="6" fillId="0" borderId="2" xfId="6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Fill="1" applyBorder="1" applyAlignment="1" applyProtection="1"/>
    <xf numFmtId="0" fontId="11" fillId="0" borderId="2" xfId="6" applyNumberFormat="1" applyFont="1" applyFill="1" applyBorder="1" applyAlignment="1" applyProtection="1"/>
    <xf numFmtId="0" fontId="16" fillId="0" borderId="2" xfId="6" applyNumberFormat="1" applyFont="1" applyFill="1" applyBorder="1" applyAlignment="1" applyProtection="1"/>
    <xf numFmtId="0" fontId="17" fillId="0" borderId="2" xfId="6" applyNumberFormat="1" applyFont="1" applyFill="1" applyBorder="1" applyAlignment="1" applyProtection="1"/>
    <xf numFmtId="0" fontId="9" fillId="0" borderId="2" xfId="6" applyNumberFormat="1" applyFont="1" applyFill="1" applyBorder="1" applyAlignment="1" applyProtection="1"/>
    <xf numFmtId="0" fontId="18" fillId="0" borderId="2" xfId="6" applyNumberFormat="1" applyFont="1" applyFill="1" applyBorder="1" applyAlignment="1" applyProtection="1"/>
    <xf numFmtId="0" fontId="0" fillId="0" borderId="0" xfId="0" applyFill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5" xfId="0" applyNumberFormat="1" applyBorder="1"/>
    <xf numFmtId="41" fontId="4" fillId="0" borderId="0" xfId="3" applyNumberFormat="1" applyFont="1" applyFill="1" applyBorder="1" applyAlignment="1" applyProtection="1">
      <alignment horizontal="center"/>
    </xf>
    <xf numFmtId="41" fontId="10" fillId="0" borderId="0" xfId="3" applyNumberFormat="1" applyFont="1" applyFill="1" applyBorder="1" applyAlignment="1" applyProtection="1">
      <alignment horizontal="center"/>
    </xf>
    <xf numFmtId="0" fontId="6" fillId="0" borderId="8" xfId="6" applyNumberFormat="1" applyFont="1" applyFill="1" applyBorder="1" applyAlignment="1" applyProtection="1"/>
    <xf numFmtId="0" fontId="6" fillId="0" borderId="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/>
    <xf numFmtId="0" fontId="6" fillId="0" borderId="0" xfId="6" applyNumberFormat="1" applyFont="1" applyFill="1" applyBorder="1" applyAlignment="1" applyProtection="1">
      <alignment horizontal="center" vertical="center" wrapText="1"/>
    </xf>
    <xf numFmtId="0" fontId="17" fillId="0" borderId="0" xfId="6" applyNumberFormat="1" applyFont="1" applyFill="1" applyBorder="1" applyAlignment="1" applyProtection="1"/>
    <xf numFmtId="0" fontId="21" fillId="0" borderId="0" xfId="5"/>
    <xf numFmtId="0" fontId="21" fillId="0" borderId="0" xfId="5" applyAlignment="1">
      <alignment horizontal="center"/>
    </xf>
    <xf numFmtId="0" fontId="21" fillId="0" borderId="0" xfId="5" applyBorder="1"/>
    <xf numFmtId="0" fontId="23" fillId="0" borderId="2" xfId="6" applyNumberFormat="1" applyFont="1" applyFill="1" applyBorder="1" applyAlignment="1" applyProtection="1"/>
    <xf numFmtId="0" fontId="23" fillId="0" borderId="0" xfId="6" applyNumberFormat="1" applyFont="1" applyFill="1" applyBorder="1" applyAlignment="1" applyProtection="1"/>
    <xf numFmtId="0" fontId="23" fillId="0" borderId="9" xfId="6" applyNumberFormat="1" applyFont="1" applyFill="1" applyBorder="1" applyAlignment="1" applyProtection="1"/>
    <xf numFmtId="0" fontId="23" fillId="0" borderId="0" xfId="6" applyNumberFormat="1" applyFont="1" applyFill="1" applyBorder="1" applyAlignment="1" applyProtection="1">
      <alignment textRotation="90"/>
    </xf>
    <xf numFmtId="41" fontId="23" fillId="0" borderId="0" xfId="6" applyNumberFormat="1" applyFont="1" applyFill="1" applyBorder="1" applyAlignment="1" applyProtection="1"/>
    <xf numFmtId="0" fontId="23" fillId="0" borderId="10" xfId="6" applyNumberFormat="1" applyFont="1" applyFill="1" applyBorder="1" applyAlignment="1" applyProtection="1"/>
    <xf numFmtId="3" fontId="23" fillId="0" borderId="0" xfId="7" applyNumberFormat="1" applyFont="1" applyFill="1" applyBorder="1" applyAlignment="1" applyProtection="1"/>
    <xf numFmtId="41" fontId="21" fillId="0" borderId="0" xfId="5" applyNumberFormat="1"/>
    <xf numFmtId="0" fontId="26" fillId="0" borderId="0" xfId="5" applyFont="1"/>
    <xf numFmtId="41" fontId="26" fillId="0" borderId="0" xfId="5" applyNumberFormat="1" applyFont="1"/>
    <xf numFmtId="0" fontId="26" fillId="0" borderId="0" xfId="5" applyFont="1" applyAlignment="1">
      <alignment horizontal="center"/>
    </xf>
    <xf numFmtId="0" fontId="27" fillId="0" borderId="0" xfId="5" applyFont="1"/>
    <xf numFmtId="41" fontId="27" fillId="0" borderId="0" xfId="5" applyNumberFormat="1" applyFont="1"/>
    <xf numFmtId="3" fontId="26" fillId="0" borderId="0" xfId="5" applyNumberFormat="1" applyFont="1" applyAlignment="1">
      <alignment horizontal="center"/>
    </xf>
    <xf numFmtId="3" fontId="27" fillId="0" borderId="0" xfId="5" applyNumberFormat="1" applyFont="1" applyAlignment="1">
      <alignment horizontal="center"/>
    </xf>
    <xf numFmtId="0" fontId="23" fillId="0" borderId="12" xfId="6" applyNumberFormat="1" applyFont="1" applyFill="1" applyBorder="1" applyAlignment="1" applyProtection="1"/>
    <xf numFmtId="0" fontId="31" fillId="0" borderId="0" xfId="0" applyFont="1"/>
    <xf numFmtId="0" fontId="1" fillId="0" borderId="0" xfId="3" applyNumberFormat="1" applyFont="1" applyFill="1" applyBorder="1" applyAlignment="1" applyProtection="1"/>
    <xf numFmtId="0" fontId="1" fillId="0" borderId="9" xfId="3" applyNumberFormat="1" applyFont="1" applyFill="1" applyBorder="1" applyAlignment="1" applyProtection="1"/>
    <xf numFmtId="0" fontId="1" fillId="2" borderId="0" xfId="3" applyNumberFormat="1" applyFont="1" applyFill="1" applyBorder="1" applyAlignment="1" applyProtection="1"/>
    <xf numFmtId="0" fontId="1" fillId="0" borderId="11" xfId="3" applyNumberFormat="1" applyFont="1" applyFill="1" applyBorder="1" applyAlignment="1" applyProtection="1"/>
    <xf numFmtId="0" fontId="19" fillId="0" borderId="0" xfId="0" applyFont="1" applyAlignment="1">
      <alignment horizontal="center"/>
    </xf>
    <xf numFmtId="0" fontId="19" fillId="0" borderId="0" xfId="0" applyFont="1"/>
    <xf numFmtId="49" fontId="33" fillId="0" borderId="0" xfId="0" applyNumberFormat="1" applyFont="1" applyAlignment="1">
      <alignment horizontal="center"/>
    </xf>
    <xf numFmtId="0" fontId="33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22" fillId="0" borderId="0" xfId="0" applyFont="1" applyAlignment="1">
      <alignment horizontal="left"/>
    </xf>
    <xf numFmtId="0" fontId="37" fillId="0" borderId="6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9" xfId="0" applyFont="1" applyBorder="1"/>
    <xf numFmtId="0" fontId="36" fillId="0" borderId="14" xfId="0" applyFont="1" applyBorder="1" applyAlignment="1">
      <alignment horizontal="center" wrapText="1"/>
    </xf>
    <xf numFmtId="0" fontId="36" fillId="0" borderId="2" xfId="0" applyFont="1" applyBorder="1" applyAlignment="1">
      <alignment wrapText="1"/>
    </xf>
    <xf numFmtId="0" fontId="36" fillId="0" borderId="14" xfId="0" applyFont="1" applyBorder="1" applyAlignment="1">
      <alignment horizontal="center"/>
    </xf>
    <xf numFmtId="0" fontId="36" fillId="0" borderId="2" xfId="0" applyFont="1" applyBorder="1"/>
    <xf numFmtId="0" fontId="36" fillId="0" borderId="15" xfId="0" applyFont="1" applyBorder="1" applyAlignment="1">
      <alignment horizontal="center"/>
    </xf>
    <xf numFmtId="0" fontId="36" fillId="0" borderId="8" xfId="0" applyFont="1" applyBorder="1"/>
    <xf numFmtId="0" fontId="37" fillId="0" borderId="6" xfId="0" applyFont="1" applyBorder="1"/>
    <xf numFmtId="0" fontId="29" fillId="0" borderId="6" xfId="0" applyFont="1" applyBorder="1" applyAlignment="1">
      <alignment horizontal="center"/>
    </xf>
    <xf numFmtId="0" fontId="29" fillId="0" borderId="6" xfId="0" applyFont="1" applyBorder="1"/>
    <xf numFmtId="0" fontId="0" fillId="0" borderId="0" xfId="0" applyAlignment="1">
      <alignment horizontal="center"/>
    </xf>
    <xf numFmtId="0" fontId="6" fillId="0" borderId="11" xfId="3" applyNumberFormat="1" applyFont="1" applyFill="1" applyBorder="1" applyAlignment="1" applyProtection="1"/>
    <xf numFmtId="41" fontId="8" fillId="0" borderId="0" xfId="3" applyNumberFormat="1" applyFont="1" applyFill="1" applyBorder="1" applyAlignment="1" applyProtection="1">
      <alignment horizontal="center"/>
    </xf>
    <xf numFmtId="0" fontId="1" fillId="0" borderId="16" xfId="3" applyNumberFormat="1" applyFont="1" applyFill="1" applyBorder="1" applyAlignment="1" applyProtection="1"/>
    <xf numFmtId="0" fontId="16" fillId="0" borderId="8" xfId="6" applyNumberFormat="1" applyFont="1" applyFill="1" applyBorder="1" applyAlignment="1" applyProtection="1"/>
    <xf numFmtId="0" fontId="6" fillId="0" borderId="10" xfId="6" applyNumberFormat="1" applyFont="1" applyFill="1" applyBorder="1" applyAlignment="1" applyProtection="1">
      <alignment horizontal="center" vertical="center" wrapText="1"/>
    </xf>
    <xf numFmtId="0" fontId="6" fillId="0" borderId="10" xfId="6" applyNumberFormat="1" applyFont="1" applyFill="1" applyBorder="1" applyAlignment="1" applyProtection="1"/>
    <xf numFmtId="0" fontId="11" fillId="0" borderId="10" xfId="6" applyNumberFormat="1" applyFont="1" applyFill="1" applyBorder="1" applyAlignment="1" applyProtection="1"/>
    <xf numFmtId="0" fontId="16" fillId="0" borderId="10" xfId="6" applyNumberFormat="1" applyFont="1" applyFill="1" applyBorder="1" applyAlignment="1" applyProtection="1"/>
    <xf numFmtId="0" fontId="17" fillId="0" borderId="10" xfId="6" applyNumberFormat="1" applyFont="1" applyFill="1" applyBorder="1" applyAlignment="1" applyProtection="1"/>
    <xf numFmtId="0" fontId="16" fillId="0" borderId="17" xfId="6" applyNumberFormat="1" applyFont="1" applyFill="1" applyBorder="1" applyAlignment="1" applyProtection="1"/>
    <xf numFmtId="41" fontId="36" fillId="0" borderId="0" xfId="0" applyNumberFormat="1" applyFont="1"/>
    <xf numFmtId="41" fontId="22" fillId="0" borderId="0" xfId="0" applyNumberFormat="1" applyFont="1" applyAlignment="1">
      <alignment horizontal="left"/>
    </xf>
    <xf numFmtId="49" fontId="21" fillId="0" borderId="0" xfId="5" applyNumberFormat="1"/>
    <xf numFmtId="41" fontId="36" fillId="0" borderId="9" xfId="0" applyNumberFormat="1" applyFont="1" applyBorder="1"/>
    <xf numFmtId="41" fontId="36" fillId="0" borderId="2" xfId="0" applyNumberFormat="1" applyFont="1" applyBorder="1"/>
    <xf numFmtId="41" fontId="36" fillId="0" borderId="8" xfId="0" applyNumberFormat="1" applyFont="1" applyBorder="1"/>
    <xf numFmtId="41" fontId="37" fillId="0" borderId="6" xfId="0" applyNumberFormat="1" applyFont="1" applyBorder="1"/>
    <xf numFmtId="41" fontId="29" fillId="0" borderId="6" xfId="0" applyNumberFormat="1" applyFont="1" applyBorder="1"/>
    <xf numFmtId="41" fontId="0" fillId="0" borderId="0" xfId="0" applyNumberFormat="1"/>
    <xf numFmtId="41" fontId="22" fillId="0" borderId="0" xfId="0" applyNumberFormat="1" applyFont="1" applyAlignment="1">
      <alignment horizontal="right"/>
    </xf>
    <xf numFmtId="41" fontId="36" fillId="0" borderId="18" xfId="0" applyNumberFormat="1" applyFont="1" applyBorder="1"/>
    <xf numFmtId="41" fontId="36" fillId="0" borderId="19" xfId="0" applyNumberFormat="1" applyFont="1" applyBorder="1"/>
    <xf numFmtId="41" fontId="36" fillId="0" borderId="20" xfId="0" applyNumberFormat="1" applyFont="1" applyBorder="1"/>
    <xf numFmtId="41" fontId="33" fillId="0" borderId="0" xfId="0" applyNumberFormat="1" applyFont="1"/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41" fontId="19" fillId="0" borderId="0" xfId="0" applyNumberFormat="1" applyFont="1" applyFill="1"/>
    <xf numFmtId="41" fontId="4" fillId="0" borderId="0" xfId="3" applyNumberFormat="1" applyFont="1" applyFill="1" applyBorder="1" applyAlignment="1" applyProtection="1">
      <alignment horizontal="right"/>
    </xf>
    <xf numFmtId="41" fontId="4" fillId="0" borderId="0" xfId="7" applyNumberFormat="1" applyFont="1" applyFill="1" applyBorder="1" applyAlignment="1" applyProtection="1">
      <alignment horizontal="center"/>
    </xf>
    <xf numFmtId="49" fontId="1" fillId="0" borderId="0" xfId="3" applyNumberFormat="1" applyFont="1" applyFill="1" applyBorder="1" applyAlignment="1" applyProtection="1"/>
    <xf numFmtId="41" fontId="1" fillId="0" borderId="0" xfId="3" applyNumberFormat="1" applyFont="1" applyFill="1" applyBorder="1" applyAlignment="1" applyProtection="1">
      <alignment horizontal="center"/>
    </xf>
    <xf numFmtId="41" fontId="15" fillId="0" borderId="0" xfId="3" applyNumberFormat="1" applyFont="1" applyFill="1" applyBorder="1" applyAlignment="1" applyProtection="1">
      <alignment horizontal="center"/>
    </xf>
    <xf numFmtId="41" fontId="13" fillId="0" borderId="0" xfId="3" applyNumberFormat="1" applyFont="1" applyFill="1" applyBorder="1" applyAlignment="1" applyProtection="1">
      <alignment horizontal="center"/>
    </xf>
    <xf numFmtId="41" fontId="6" fillId="0" borderId="0" xfId="3" applyNumberFormat="1" applyFont="1" applyFill="1" applyBorder="1" applyAlignment="1" applyProtection="1">
      <alignment horizontal="center"/>
    </xf>
    <xf numFmtId="41" fontId="14" fillId="0" borderId="0" xfId="3" applyNumberFormat="1" applyFont="1" applyFill="1" applyBorder="1" applyAlignment="1" applyProtection="1">
      <alignment horizontal="center"/>
    </xf>
    <xf numFmtId="41" fontId="6" fillId="0" borderId="0" xfId="3" applyNumberFormat="1" applyFont="1" applyFill="1" applyBorder="1" applyAlignment="1" applyProtection="1"/>
    <xf numFmtId="41" fontId="6" fillId="0" borderId="0" xfId="3" applyNumberFormat="1" applyFont="1" applyFill="1" applyBorder="1" applyAlignment="1" applyProtection="1">
      <alignment horizontal="right"/>
    </xf>
    <xf numFmtId="0" fontId="6" fillId="3" borderId="0" xfId="3" applyNumberFormat="1" applyFont="1" applyFill="1" applyBorder="1" applyAlignment="1" applyProtection="1"/>
    <xf numFmtId="41" fontId="8" fillId="3" borderId="0" xfId="3" applyNumberFormat="1" applyFont="1" applyFill="1" applyBorder="1" applyAlignment="1" applyProtection="1">
      <alignment horizontal="right"/>
    </xf>
    <xf numFmtId="41" fontId="8" fillId="3" borderId="0" xfId="3" applyNumberFormat="1" applyFont="1" applyFill="1" applyBorder="1" applyAlignment="1" applyProtection="1">
      <alignment horizontal="center"/>
    </xf>
    <xf numFmtId="41" fontId="8" fillId="3" borderId="0" xfId="3" applyNumberFormat="1" applyFont="1" applyFill="1" applyBorder="1" applyAlignment="1" applyProtection="1"/>
    <xf numFmtId="41" fontId="7" fillId="3" borderId="0" xfId="3" applyNumberFormat="1" applyFont="1" applyFill="1" applyBorder="1" applyAlignment="1" applyProtection="1">
      <alignment horizontal="center"/>
    </xf>
    <xf numFmtId="0" fontId="11" fillId="3" borderId="0" xfId="3" applyNumberFormat="1" applyFont="1" applyFill="1" applyBorder="1" applyAlignment="1" applyProtection="1"/>
    <xf numFmtId="41" fontId="13" fillId="3" borderId="0" xfId="3" applyNumberFormat="1" applyFont="1" applyFill="1" applyBorder="1" applyAlignment="1" applyProtection="1">
      <alignment horizontal="center"/>
    </xf>
    <xf numFmtId="0" fontId="8" fillId="4" borderId="0" xfId="3" applyNumberFormat="1" applyFont="1" applyFill="1" applyBorder="1" applyAlignment="1" applyProtection="1"/>
    <xf numFmtId="0" fontId="6" fillId="4" borderId="0" xfId="3" applyNumberFormat="1" applyFont="1" applyFill="1" applyBorder="1" applyAlignment="1" applyProtection="1">
      <alignment vertical="center"/>
    </xf>
    <xf numFmtId="41" fontId="8" fillId="4" borderId="0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/>
    </xf>
    <xf numFmtId="0" fontId="1" fillId="0" borderId="0" xfId="3" applyNumberFormat="1" applyFont="1" applyFill="1" applyBorder="1" applyAlignment="1" applyProtection="1">
      <alignment horizontal="center"/>
    </xf>
    <xf numFmtId="0" fontId="8" fillId="0" borderId="0" xfId="3" applyNumberFormat="1" applyFont="1" applyFill="1" applyBorder="1" applyAlignment="1" applyProtection="1">
      <alignment horizontal="center"/>
    </xf>
    <xf numFmtId="0" fontId="15" fillId="0" borderId="0" xfId="3" applyNumberFormat="1" applyFont="1" applyFill="1" applyBorder="1" applyAlignment="1" applyProtection="1">
      <alignment horizontal="center"/>
    </xf>
    <xf numFmtId="1" fontId="4" fillId="0" borderId="0" xfId="3" applyNumberFormat="1" applyFont="1" applyFill="1" applyBorder="1" applyAlignment="1" applyProtection="1">
      <alignment horizontal="center"/>
    </xf>
    <xf numFmtId="0" fontId="4" fillId="3" borderId="0" xfId="3" applyNumberFormat="1" applyFont="1" applyFill="1" applyBorder="1" applyAlignment="1" applyProtection="1">
      <alignment horizontal="center"/>
    </xf>
    <xf numFmtId="0" fontId="8" fillId="3" borderId="0" xfId="3" applyNumberFormat="1" applyFont="1" applyFill="1" applyBorder="1" applyAlignment="1" applyProtection="1">
      <alignment horizontal="center"/>
    </xf>
    <xf numFmtId="0" fontId="13" fillId="3" borderId="0" xfId="3" applyNumberFormat="1" applyFont="1" applyFill="1" applyBorder="1" applyAlignment="1" applyProtection="1">
      <alignment horizontal="center"/>
    </xf>
    <xf numFmtId="0" fontId="15" fillId="3" borderId="0" xfId="3" applyNumberFormat="1" applyFont="1" applyFill="1" applyBorder="1" applyAlignment="1" applyProtection="1">
      <alignment horizontal="center"/>
    </xf>
    <xf numFmtId="0" fontId="1" fillId="3" borderId="0" xfId="3" applyNumberFormat="1" applyFont="1" applyFill="1" applyBorder="1" applyAlignment="1" applyProtection="1"/>
    <xf numFmtId="0" fontId="4" fillId="5" borderId="0" xfId="3" applyNumberFormat="1" applyFont="1" applyFill="1" applyBorder="1" applyAlignment="1" applyProtection="1">
      <alignment horizontal="center"/>
    </xf>
    <xf numFmtId="0" fontId="8" fillId="5" borderId="0" xfId="3" applyNumberFormat="1" applyFont="1" applyFill="1" applyBorder="1" applyAlignment="1" applyProtection="1">
      <alignment horizontal="center"/>
    </xf>
    <xf numFmtId="0" fontId="6" fillId="5" borderId="0" xfId="3" applyNumberFormat="1" applyFont="1" applyFill="1" applyBorder="1" applyAlignment="1" applyProtection="1"/>
    <xf numFmtId="41" fontId="8" fillId="5" borderId="0" xfId="3" applyNumberFormat="1" applyFont="1" applyFill="1" applyBorder="1" applyAlignment="1" applyProtection="1">
      <alignment horizontal="center"/>
    </xf>
    <xf numFmtId="41" fontId="10" fillId="3" borderId="0" xfId="3" applyNumberFormat="1" applyFont="1" applyFill="1" applyBorder="1" applyAlignment="1" applyProtection="1">
      <alignment horizontal="center"/>
    </xf>
    <xf numFmtId="41" fontId="7" fillId="5" borderId="0" xfId="3" applyNumberFormat="1" applyFont="1" applyFill="1" applyBorder="1" applyAlignment="1" applyProtection="1">
      <alignment horizontal="center"/>
    </xf>
    <xf numFmtId="0" fontId="13" fillId="5" borderId="0" xfId="3" applyNumberFormat="1" applyFont="1" applyFill="1" applyBorder="1" applyAlignment="1" applyProtection="1">
      <alignment horizontal="center"/>
    </xf>
    <xf numFmtId="0" fontId="11" fillId="5" borderId="0" xfId="3" applyNumberFormat="1" applyFont="1" applyFill="1" applyBorder="1" applyAlignment="1" applyProtection="1"/>
    <xf numFmtId="0" fontId="15" fillId="5" borderId="0" xfId="3" applyNumberFormat="1" applyFont="1" applyFill="1" applyBorder="1" applyAlignment="1" applyProtection="1">
      <alignment horizontal="center"/>
    </xf>
    <xf numFmtId="0" fontId="7" fillId="5" borderId="0" xfId="3" applyNumberFormat="1" applyFont="1" applyFill="1" applyBorder="1" applyAlignment="1" applyProtection="1">
      <alignment horizontal="center"/>
    </xf>
    <xf numFmtId="0" fontId="7" fillId="3" borderId="0" xfId="3" applyNumberFormat="1" applyFont="1" applyFill="1" applyBorder="1" applyAlignment="1" applyProtection="1">
      <alignment horizontal="center"/>
    </xf>
    <xf numFmtId="41" fontId="13" fillId="3" borderId="0" xfId="3" applyNumberFormat="1" applyFont="1" applyFill="1" applyBorder="1" applyAlignment="1" applyProtection="1">
      <alignment horizontal="right"/>
    </xf>
    <xf numFmtId="0" fontId="6" fillId="0" borderId="7" xfId="6" applyNumberFormat="1" applyFont="1" applyFill="1" applyBorder="1" applyAlignment="1" applyProtection="1"/>
    <xf numFmtId="0" fontId="18" fillId="0" borderId="10" xfId="6" applyNumberFormat="1" applyFont="1" applyFill="1" applyBorder="1" applyAlignment="1" applyProtection="1"/>
    <xf numFmtId="0" fontId="9" fillId="0" borderId="10" xfId="6" applyNumberFormat="1" applyFont="1" applyFill="1" applyBorder="1" applyAlignment="1" applyProtection="1"/>
    <xf numFmtId="0" fontId="16" fillId="0" borderId="7" xfId="6" applyNumberFormat="1" applyFont="1" applyFill="1" applyBorder="1" applyAlignment="1" applyProtection="1"/>
    <xf numFmtId="0" fontId="16" fillId="0" borderId="21" xfId="6" applyNumberFormat="1" applyFont="1" applyFill="1" applyBorder="1" applyAlignment="1" applyProtection="1"/>
    <xf numFmtId="41" fontId="23" fillId="0" borderId="0" xfId="2" applyNumberFormat="1" applyFont="1" applyFill="1" applyBorder="1" applyAlignment="1" applyProtection="1"/>
    <xf numFmtId="41" fontId="6" fillId="0" borderId="0" xfId="7" applyNumberFormat="1" applyFont="1" applyFill="1" applyBorder="1" applyAlignment="1" applyProtection="1">
      <alignment horizontal="right"/>
    </xf>
    <xf numFmtId="41" fontId="23" fillId="0" borderId="0" xfId="7" applyNumberFormat="1" applyFont="1" applyFill="1" applyBorder="1" applyAlignment="1" applyProtection="1">
      <alignment horizontal="right"/>
    </xf>
    <xf numFmtId="41" fontId="6" fillId="0" borderId="0" xfId="6" applyNumberFormat="1" applyFont="1" applyFill="1" applyBorder="1" applyAlignment="1" applyProtection="1"/>
    <xf numFmtId="0" fontId="6" fillId="0" borderId="0" xfId="6" applyNumberFormat="1" applyFont="1" applyFill="1" applyBorder="1" applyAlignment="1" applyProtection="1">
      <alignment horizontal="center" vertical="center" textRotation="90" wrapText="1"/>
    </xf>
    <xf numFmtId="0" fontId="23" fillId="0" borderId="0" xfId="6" applyNumberFormat="1" applyFont="1" applyFill="1" applyBorder="1" applyAlignment="1" applyProtection="1">
      <alignment horizontal="center" vertical="center" wrapText="1"/>
    </xf>
    <xf numFmtId="0" fontId="16" fillId="0" borderId="0" xfId="6" applyNumberFormat="1" applyFont="1" applyFill="1" applyBorder="1" applyAlignment="1" applyProtection="1">
      <alignment vertical="center"/>
    </xf>
    <xf numFmtId="0" fontId="6" fillId="3" borderId="0" xfId="6" applyNumberFormat="1" applyFont="1" applyFill="1" applyBorder="1" applyAlignment="1" applyProtection="1"/>
    <xf numFmtId="41" fontId="6" fillId="3" borderId="0" xfId="7" applyNumberFormat="1" applyFont="1" applyFill="1" applyBorder="1" applyAlignment="1" applyProtection="1"/>
    <xf numFmtId="0" fontId="11" fillId="3" borderId="0" xfId="6" applyNumberFormat="1" applyFont="1" applyFill="1" applyBorder="1" applyAlignment="1" applyProtection="1"/>
    <xf numFmtId="41" fontId="6" fillId="3" borderId="0" xfId="7" applyNumberFormat="1" applyFont="1" applyFill="1" applyBorder="1" applyAlignment="1" applyProtection="1">
      <alignment horizontal="right"/>
    </xf>
    <xf numFmtId="0" fontId="6" fillId="4" borderId="0" xfId="6" applyNumberFormat="1" applyFont="1" applyFill="1" applyBorder="1" applyAlignment="1" applyProtection="1">
      <alignment vertical="center"/>
    </xf>
    <xf numFmtId="0" fontId="6" fillId="4" borderId="0" xfId="6" applyNumberFormat="1" applyFont="1" applyFill="1" applyBorder="1" applyAlignment="1" applyProtection="1">
      <alignment vertical="center" textRotation="90"/>
    </xf>
    <xf numFmtId="41" fontId="6" fillId="3" borderId="0" xfId="6" applyNumberFormat="1" applyFont="1" applyFill="1" applyBorder="1" applyAlignment="1" applyProtection="1"/>
    <xf numFmtId="41" fontId="6" fillId="4" borderId="0" xfId="6" applyNumberFormat="1" applyFont="1" applyFill="1" applyBorder="1" applyAlignment="1" applyProtection="1">
      <alignment vertical="center"/>
    </xf>
    <xf numFmtId="0" fontId="23" fillId="0" borderId="10" xfId="6" applyNumberFormat="1" applyFont="1" applyFill="1" applyBorder="1" applyAlignment="1" applyProtection="1">
      <alignment vertical="center"/>
    </xf>
    <xf numFmtId="0" fontId="23" fillId="0" borderId="2" xfId="6" applyNumberFormat="1" applyFont="1" applyFill="1" applyBorder="1" applyAlignment="1" applyProtection="1">
      <alignment vertical="center"/>
    </xf>
    <xf numFmtId="0" fontId="1" fillId="0" borderId="0" xfId="6" applyNumberFormat="1" applyFont="1" applyFill="1" applyBorder="1" applyAlignment="1" applyProtection="1">
      <alignment horizontal="center" vertical="center" wrapText="1"/>
    </xf>
    <xf numFmtId="41" fontId="11" fillId="3" borderId="0" xfId="7" applyNumberFormat="1" applyFont="1" applyFill="1" applyBorder="1" applyAlignment="1" applyProtection="1">
      <alignment horizontal="right"/>
    </xf>
    <xf numFmtId="0" fontId="6" fillId="3" borderId="0" xfId="6" applyNumberFormat="1" applyFont="1" applyFill="1" applyBorder="1" applyAlignment="1" applyProtection="1">
      <alignment horizontal="center" vertical="center" wrapText="1"/>
    </xf>
    <xf numFmtId="0" fontId="6" fillId="3" borderId="0" xfId="6" applyNumberFormat="1" applyFont="1" applyFill="1" applyBorder="1" applyAlignment="1" applyProtection="1">
      <alignment horizontal="left" vertical="center" wrapText="1"/>
    </xf>
    <xf numFmtId="0" fontId="6" fillId="5" borderId="0" xfId="6" applyNumberFormat="1" applyFont="1" applyFill="1" applyBorder="1" applyAlignment="1" applyProtection="1"/>
    <xf numFmtId="0" fontId="6" fillId="5" borderId="0" xfId="6" applyNumberFormat="1" applyFont="1" applyFill="1" applyBorder="1" applyAlignment="1" applyProtection="1">
      <alignment horizontal="center" vertical="center" wrapText="1"/>
    </xf>
    <xf numFmtId="0" fontId="6" fillId="5" borderId="0" xfId="6" applyNumberFormat="1" applyFont="1" applyFill="1" applyBorder="1" applyAlignment="1" applyProtection="1">
      <alignment horizontal="left" vertical="center" wrapText="1"/>
    </xf>
    <xf numFmtId="41" fontId="6" fillId="5" borderId="0" xfId="6" applyNumberFormat="1" applyFont="1" applyFill="1" applyBorder="1" applyAlignment="1" applyProtection="1">
      <alignment horizontal="left" vertical="center" wrapText="1"/>
    </xf>
    <xf numFmtId="41" fontId="6" fillId="5" borderId="0" xfId="6" applyNumberFormat="1" applyFont="1" applyFill="1" applyBorder="1" applyAlignment="1" applyProtection="1"/>
    <xf numFmtId="0" fontId="23" fillId="0" borderId="0" xfId="6" applyNumberFormat="1" applyFont="1" applyFill="1" applyBorder="1" applyAlignment="1" applyProtection="1">
      <alignment horizontal="center"/>
    </xf>
    <xf numFmtId="0" fontId="23" fillId="0" borderId="0" xfId="6" applyNumberFormat="1" applyFont="1" applyFill="1" applyBorder="1" applyAlignment="1" applyProtection="1">
      <alignment horizontal="center" textRotation="90"/>
    </xf>
    <xf numFmtId="0" fontId="18" fillId="0" borderId="0" xfId="6" applyNumberFormat="1" applyFont="1" applyFill="1" applyBorder="1" applyAlignment="1" applyProtection="1">
      <alignment horizontal="center"/>
    </xf>
    <xf numFmtId="0" fontId="18" fillId="0" borderId="0" xfId="6" applyNumberFormat="1" applyFont="1" applyFill="1" applyBorder="1" applyAlignment="1" applyProtection="1">
      <alignment horizontal="center" textRotation="90"/>
    </xf>
    <xf numFmtId="0" fontId="12" fillId="0" borderId="0" xfId="6" applyNumberFormat="1" applyFont="1" applyFill="1" applyBorder="1" applyAlignment="1" applyProtection="1">
      <alignment horizontal="center"/>
    </xf>
    <xf numFmtId="0" fontId="11" fillId="0" borderId="0" xfId="6" applyNumberFormat="1" applyFont="1" applyFill="1" applyBorder="1" applyAlignment="1" applyProtection="1">
      <alignment horizontal="center"/>
    </xf>
    <xf numFmtId="0" fontId="11" fillId="0" borderId="0" xfId="6" applyNumberFormat="1" applyFont="1" applyFill="1" applyBorder="1" applyAlignment="1" applyProtection="1">
      <alignment horizontal="center" textRotation="90"/>
    </xf>
    <xf numFmtId="0" fontId="1" fillId="0" borderId="0" xfId="6" applyNumberFormat="1" applyFont="1" applyFill="1" applyBorder="1" applyAlignment="1" applyProtection="1">
      <alignment horizontal="center"/>
    </xf>
    <xf numFmtId="0" fontId="9" fillId="0" borderId="0" xfId="6" applyNumberFormat="1" applyFont="1" applyFill="1" applyBorder="1" applyAlignment="1" applyProtection="1">
      <alignment horizontal="center"/>
    </xf>
    <xf numFmtId="0" fontId="9" fillId="0" borderId="0" xfId="6" applyNumberFormat="1" applyFont="1" applyFill="1" applyBorder="1" applyAlignment="1" applyProtection="1">
      <alignment horizontal="center" textRotation="90"/>
    </xf>
    <xf numFmtId="0" fontId="6" fillId="0" borderId="0" xfId="6" applyNumberFormat="1" applyFont="1" applyFill="1" applyBorder="1" applyAlignment="1" applyProtection="1">
      <alignment horizontal="center"/>
    </xf>
    <xf numFmtId="0" fontId="6" fillId="0" borderId="0" xfId="6" applyNumberFormat="1" applyFont="1" applyFill="1" applyBorder="1" applyAlignment="1" applyProtection="1">
      <alignment horizontal="center" textRotation="90"/>
    </xf>
    <xf numFmtId="0" fontId="6" fillId="3" borderId="0" xfId="6" applyNumberFormat="1" applyFont="1" applyFill="1" applyBorder="1" applyAlignment="1" applyProtection="1">
      <alignment horizontal="center"/>
    </xf>
    <xf numFmtId="0" fontId="23" fillId="3" borderId="0" xfId="6" applyNumberFormat="1" applyFont="1" applyFill="1" applyBorder="1" applyAlignment="1" applyProtection="1">
      <alignment horizontal="center"/>
    </xf>
    <xf numFmtId="0" fontId="11" fillId="3" borderId="0" xfId="6" applyNumberFormat="1" applyFont="1" applyFill="1" applyBorder="1" applyAlignment="1" applyProtection="1">
      <alignment horizontal="center"/>
    </xf>
    <xf numFmtId="0" fontId="6" fillId="5" borderId="0" xfId="6" applyNumberFormat="1" applyFont="1" applyFill="1" applyBorder="1" applyAlignment="1" applyProtection="1">
      <alignment horizontal="center"/>
    </xf>
    <xf numFmtId="0" fontId="11" fillId="5" borderId="0" xfId="6" applyNumberFormat="1" applyFont="1" applyFill="1" applyBorder="1" applyAlignment="1" applyProtection="1">
      <alignment horizontal="center"/>
    </xf>
    <xf numFmtId="0" fontId="23" fillId="5" borderId="0" xfId="6" applyNumberFormat="1" applyFont="1" applyFill="1" applyBorder="1" applyAlignment="1" applyProtection="1">
      <alignment horizontal="center"/>
    </xf>
    <xf numFmtId="0" fontId="11" fillId="4" borderId="0" xfId="6" applyNumberFormat="1" applyFont="1" applyFill="1" applyBorder="1" applyAlignment="1" applyProtection="1">
      <alignment horizontal="center" vertical="center"/>
    </xf>
    <xf numFmtId="0" fontId="23" fillId="4" borderId="0" xfId="6" applyNumberFormat="1" applyFont="1" applyFill="1" applyBorder="1" applyAlignment="1" applyProtection="1">
      <alignment horizontal="center" vertical="center" textRotation="90"/>
    </xf>
    <xf numFmtId="0" fontId="23" fillId="4" borderId="0" xfId="6" applyNumberFormat="1" applyFont="1" applyFill="1" applyBorder="1" applyAlignment="1" applyProtection="1">
      <alignment horizontal="center" vertical="center"/>
    </xf>
    <xf numFmtId="41" fontId="1" fillId="0" borderId="0" xfId="7" applyNumberFormat="1" applyFont="1" applyFill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41" fontId="11" fillId="3" borderId="0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41" fontId="0" fillId="0" borderId="0" xfId="0" applyNumberFormat="1" applyBorder="1"/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indent="3"/>
    </xf>
    <xf numFmtId="41" fontId="11" fillId="4" borderId="0" xfId="0" applyNumberFormat="1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vertical="center"/>
    </xf>
    <xf numFmtId="41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41" fontId="6" fillId="4" borderId="0" xfId="0" applyNumberFormat="1" applyFont="1" applyFill="1" applyBorder="1" applyAlignment="1">
      <alignment vertical="center"/>
    </xf>
    <xf numFmtId="0" fontId="31" fillId="0" borderId="24" xfId="0" applyFont="1" applyBorder="1" applyAlignment="1"/>
    <xf numFmtId="0" fontId="39" fillId="0" borderId="25" xfId="6" applyNumberFormat="1" applyFont="1" applyFill="1" applyBorder="1" applyAlignment="1" applyProtection="1">
      <alignment horizontal="center" vertical="center"/>
    </xf>
    <xf numFmtId="0" fontId="39" fillId="0" borderId="26" xfId="6" applyNumberFormat="1" applyFont="1" applyFill="1" applyBorder="1" applyAlignment="1" applyProtection="1">
      <alignment vertical="center" wrapText="1"/>
    </xf>
    <xf numFmtId="165" fontId="39" fillId="0" borderId="25" xfId="1" applyNumberFormat="1" applyFont="1" applyFill="1" applyBorder="1" applyAlignment="1" applyProtection="1">
      <alignment horizontal="left" vertical="center"/>
    </xf>
    <xf numFmtId="165" fontId="39" fillId="0" borderId="27" xfId="1" applyNumberFormat="1" applyFont="1" applyFill="1" applyBorder="1" applyAlignment="1" applyProtection="1">
      <alignment vertical="center"/>
    </xf>
    <xf numFmtId="165" fontId="39" fillId="0" borderId="28" xfId="1" applyNumberFormat="1" applyFont="1" applyFill="1" applyBorder="1" applyAlignment="1" applyProtection="1">
      <alignment vertical="center"/>
    </xf>
    <xf numFmtId="165" fontId="41" fillId="3" borderId="29" xfId="1" applyNumberFormat="1" applyFont="1" applyFill="1" applyBorder="1" applyAlignment="1" applyProtection="1">
      <alignment vertical="center"/>
    </xf>
    <xf numFmtId="0" fontId="39" fillId="0" borderId="15" xfId="6" applyNumberFormat="1" applyFont="1" applyFill="1" applyBorder="1" applyAlignment="1" applyProtection="1">
      <alignment horizontal="center" vertical="center"/>
    </xf>
    <xf numFmtId="0" fontId="39" fillId="0" borderId="20" xfId="6" applyNumberFormat="1" applyFont="1" applyFill="1" applyBorder="1" applyAlignment="1" applyProtection="1">
      <alignment vertical="center" wrapText="1"/>
    </xf>
    <xf numFmtId="165" fontId="39" fillId="0" borderId="30" xfId="1" applyNumberFormat="1" applyFont="1" applyFill="1" applyBorder="1" applyAlignment="1" applyProtection="1">
      <alignment horizontal="left" vertical="center"/>
    </xf>
    <xf numFmtId="165" fontId="39" fillId="0" borderId="8" xfId="1" applyNumberFormat="1" applyFont="1" applyFill="1" applyBorder="1" applyAlignment="1" applyProtection="1">
      <alignment horizontal="left" vertical="center"/>
    </xf>
    <xf numFmtId="165" fontId="39" fillId="0" borderId="16" xfId="1" applyNumberFormat="1" applyFont="1" applyFill="1" applyBorder="1" applyAlignment="1" applyProtection="1">
      <alignment horizontal="left" vertical="center"/>
    </xf>
    <xf numFmtId="165" fontId="41" fillId="3" borderId="31" xfId="1" applyNumberFormat="1" applyFont="1" applyFill="1" applyBorder="1" applyAlignment="1" applyProtection="1">
      <alignment vertical="center"/>
    </xf>
    <xf numFmtId="0" fontId="39" fillId="0" borderId="14" xfId="6" applyNumberFormat="1" applyFont="1" applyFill="1" applyBorder="1" applyAlignment="1" applyProtection="1">
      <alignment horizontal="center" vertical="center"/>
    </xf>
    <xf numFmtId="0" fontId="39" fillId="0" borderId="19" xfId="6" applyNumberFormat="1" applyFont="1" applyFill="1" applyBorder="1" applyAlignment="1" applyProtection="1">
      <alignment vertical="center" wrapText="1"/>
    </xf>
    <xf numFmtId="165" fontId="39" fillId="0" borderId="14" xfId="1" applyNumberFormat="1" applyFont="1" applyFill="1" applyBorder="1" applyAlignment="1" applyProtection="1">
      <alignment horizontal="left" vertical="center"/>
    </xf>
    <xf numFmtId="165" fontId="39" fillId="0" borderId="2" xfId="1" applyNumberFormat="1" applyFont="1" applyFill="1" applyBorder="1" applyAlignment="1" applyProtection="1">
      <alignment vertical="center"/>
    </xf>
    <xf numFmtId="165" fontId="39" fillId="0" borderId="32" xfId="1" applyNumberFormat="1" applyFont="1" applyFill="1" applyBorder="1" applyAlignment="1" applyProtection="1">
      <alignment vertical="center"/>
    </xf>
    <xf numFmtId="165" fontId="41" fillId="3" borderId="33" xfId="1" applyNumberFormat="1" applyFont="1" applyFill="1" applyBorder="1" applyAlignment="1" applyProtection="1">
      <alignment vertical="center"/>
    </xf>
    <xf numFmtId="165" fontId="41" fillId="4" borderId="34" xfId="1" applyNumberFormat="1" applyFont="1" applyFill="1" applyBorder="1" applyAlignment="1" applyProtection="1">
      <alignment horizontal="left" vertical="center"/>
    </xf>
    <xf numFmtId="165" fontId="41" fillId="4" borderId="35" xfId="1" applyNumberFormat="1" applyFont="1" applyFill="1" applyBorder="1" applyAlignment="1" applyProtection="1">
      <alignment vertical="center"/>
    </xf>
    <xf numFmtId="165" fontId="41" fillId="4" borderId="36" xfId="1" applyNumberFormat="1" applyFont="1" applyFill="1" applyBorder="1" applyAlignment="1" applyProtection="1">
      <alignment vertical="center"/>
    </xf>
    <xf numFmtId="165" fontId="41" fillId="4" borderId="6" xfId="1" applyNumberFormat="1" applyFont="1" applyFill="1" applyBorder="1" applyAlignment="1" applyProtection="1">
      <alignment vertical="center"/>
    </xf>
    <xf numFmtId="165" fontId="0" fillId="0" borderId="0" xfId="0" applyNumberFormat="1"/>
    <xf numFmtId="0" fontId="41" fillId="4" borderId="37" xfId="6" applyNumberFormat="1" applyFont="1" applyFill="1" applyBorder="1" applyAlignment="1" applyProtection="1">
      <alignment horizontal="center" vertical="center" wrapText="1"/>
    </xf>
    <xf numFmtId="0" fontId="41" fillId="4" borderId="38" xfId="6" applyNumberFormat="1" applyFont="1" applyFill="1" applyBorder="1" applyAlignment="1" applyProtection="1">
      <alignment horizontal="center" vertical="center" wrapText="1"/>
    </xf>
    <xf numFmtId="0" fontId="5" fillId="4" borderId="0" xfId="4" applyNumberFormat="1" applyFont="1" applyFill="1" applyBorder="1" applyAlignment="1" applyProtection="1">
      <alignment horizontal="center" vertical="top" textRotation="90" wrapText="1"/>
    </xf>
    <xf numFmtId="0" fontId="6" fillId="4" borderId="0" xfId="4" applyNumberFormat="1" applyFont="1" applyFill="1" applyBorder="1" applyAlignment="1" applyProtection="1">
      <alignment horizontal="center" vertical="center"/>
    </xf>
    <xf numFmtId="0" fontId="6" fillId="4" borderId="0" xfId="4" applyNumberFormat="1" applyFont="1" applyFill="1" applyBorder="1" applyAlignment="1" applyProtection="1">
      <alignment horizontal="center" vertical="center" wrapText="1"/>
    </xf>
    <xf numFmtId="49" fontId="34" fillId="0" borderId="0" xfId="0" applyNumberFormat="1" applyFont="1" applyBorder="1" applyAlignment="1"/>
    <xf numFmtId="0" fontId="34" fillId="0" borderId="0" xfId="0" applyFont="1" applyBorder="1" applyAlignment="1">
      <alignment horizontal="center"/>
    </xf>
    <xf numFmtId="41" fontId="34" fillId="0" borderId="0" xfId="0" applyNumberFormat="1" applyFont="1" applyBorder="1" applyAlignment="1"/>
    <xf numFmtId="49" fontId="33" fillId="0" borderId="0" xfId="0" applyNumberFormat="1" applyFont="1" applyBorder="1" applyAlignment="1">
      <alignment horizontal="center"/>
    </xf>
    <xf numFmtId="0" fontId="33" fillId="0" borderId="0" xfId="0" applyFont="1" applyBorder="1"/>
    <xf numFmtId="41" fontId="33" fillId="0" borderId="0" xfId="0" applyNumberFormat="1" applyFont="1" applyBorder="1"/>
    <xf numFmtId="49" fontId="34" fillId="0" borderId="0" xfId="0" applyNumberFormat="1" applyFont="1" applyBorder="1" applyAlignment="1">
      <alignment horizontal="center"/>
    </xf>
    <xf numFmtId="41" fontId="34" fillId="0" borderId="0" xfId="0" applyNumberFormat="1" applyFont="1" applyBorder="1"/>
    <xf numFmtId="0" fontId="33" fillId="0" borderId="0" xfId="0" applyFont="1" applyBorder="1" applyAlignment="1">
      <alignment wrapText="1"/>
    </xf>
    <xf numFmtId="49" fontId="34" fillId="4" borderId="0" xfId="0" applyNumberFormat="1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41" fontId="34" fillId="4" borderId="0" xfId="0" applyNumberFormat="1" applyFont="1" applyFill="1" applyBorder="1"/>
    <xf numFmtId="0" fontId="34" fillId="4" borderId="0" xfId="0" applyFont="1" applyFill="1" applyBorder="1"/>
    <xf numFmtId="49" fontId="34" fillId="5" borderId="0" xfId="0" applyNumberFormat="1" applyFont="1" applyFill="1" applyBorder="1" applyAlignment="1">
      <alignment horizontal="center"/>
    </xf>
    <xf numFmtId="0" fontId="34" fillId="5" borderId="0" xfId="0" applyFont="1" applyFill="1" applyBorder="1"/>
    <xf numFmtId="41" fontId="34" fillId="5" borderId="0" xfId="0" applyNumberFormat="1" applyFont="1" applyFill="1" applyBorder="1"/>
    <xf numFmtId="49" fontId="34" fillId="3" borderId="0" xfId="0" applyNumberFormat="1" applyFont="1" applyFill="1" applyBorder="1" applyAlignment="1">
      <alignment horizontal="center"/>
    </xf>
    <xf numFmtId="0" fontId="34" fillId="3" borderId="0" xfId="0" applyFont="1" applyFill="1" applyBorder="1"/>
    <xf numFmtId="41" fontId="34" fillId="3" borderId="0" xfId="0" applyNumberFormat="1" applyFont="1" applyFill="1" applyBorder="1"/>
    <xf numFmtId="49" fontId="35" fillId="3" borderId="0" xfId="0" applyNumberFormat="1" applyFont="1" applyFill="1" applyBorder="1" applyAlignment="1">
      <alignment horizontal="center"/>
    </xf>
    <xf numFmtId="0" fontId="35" fillId="3" borderId="0" xfId="0" applyFont="1" applyFill="1" applyBorder="1"/>
    <xf numFmtId="41" fontId="35" fillId="3" borderId="0" xfId="0" applyNumberFormat="1" applyFont="1" applyFill="1" applyBorder="1"/>
    <xf numFmtId="49" fontId="35" fillId="6" borderId="0" xfId="0" applyNumberFormat="1" applyFont="1" applyFill="1" applyBorder="1" applyAlignment="1">
      <alignment horizontal="center"/>
    </xf>
    <xf numFmtId="0" fontId="35" fillId="6" borderId="0" xfId="0" applyFont="1" applyFill="1" applyBorder="1"/>
    <xf numFmtId="41" fontId="35" fillId="6" borderId="0" xfId="0" applyNumberFormat="1" applyFont="1" applyFill="1" applyBorder="1"/>
    <xf numFmtId="49" fontId="35" fillId="7" borderId="0" xfId="0" applyNumberFormat="1" applyFont="1" applyFill="1" applyBorder="1" applyAlignment="1">
      <alignment horizontal="center"/>
    </xf>
    <xf numFmtId="0" fontId="35" fillId="7" borderId="0" xfId="0" applyFont="1" applyFill="1" applyBorder="1"/>
    <xf numFmtId="41" fontId="35" fillId="7" borderId="0" xfId="0" applyNumberFormat="1" applyFont="1" applyFill="1" applyBorder="1"/>
    <xf numFmtId="49" fontId="35" fillId="8" borderId="0" xfId="0" applyNumberFormat="1" applyFont="1" applyFill="1" applyBorder="1" applyAlignment="1">
      <alignment horizontal="center"/>
    </xf>
    <xf numFmtId="0" fontId="35" fillId="8" borderId="0" xfId="0" applyFont="1" applyFill="1" applyBorder="1"/>
    <xf numFmtId="41" fontId="35" fillId="8" borderId="0" xfId="0" applyNumberFormat="1" applyFont="1" applyFill="1" applyBorder="1"/>
    <xf numFmtId="49" fontId="34" fillId="8" borderId="0" xfId="0" applyNumberFormat="1" applyFont="1" applyFill="1" applyBorder="1" applyAlignment="1">
      <alignment horizontal="center"/>
    </xf>
    <xf numFmtId="0" fontId="34" fillId="8" borderId="0" xfId="0" applyFont="1" applyFill="1" applyBorder="1"/>
    <xf numFmtId="41" fontId="34" fillId="8" borderId="0" xfId="0" applyNumberFormat="1" applyFont="1" applyFill="1" applyBorder="1"/>
    <xf numFmtId="49" fontId="33" fillId="8" borderId="0" xfId="0" applyNumberFormat="1" applyFont="1" applyFill="1" applyBorder="1" applyAlignment="1">
      <alignment horizontal="center"/>
    </xf>
    <xf numFmtId="0" fontId="33" fillId="8" borderId="0" xfId="0" applyFont="1" applyFill="1" applyBorder="1"/>
    <xf numFmtId="41" fontId="33" fillId="8" borderId="0" xfId="0" applyNumberFormat="1" applyFont="1" applyFill="1" applyBorder="1"/>
    <xf numFmtId="0" fontId="33" fillId="0" borderId="0" xfId="0" applyFont="1" applyBorder="1" applyAlignment="1">
      <alignment horizontal="left"/>
    </xf>
    <xf numFmtId="0" fontId="33" fillId="8" borderId="0" xfId="0" applyFont="1" applyFill="1" applyBorder="1" applyAlignment="1">
      <alignment horizontal="left"/>
    </xf>
    <xf numFmtId="49" fontId="35" fillId="0" borderId="0" xfId="0" applyNumberFormat="1" applyFont="1" applyBorder="1" applyAlignment="1">
      <alignment horizontal="left"/>
    </xf>
    <xf numFmtId="0" fontId="37" fillId="4" borderId="6" xfId="0" applyFont="1" applyFill="1" applyBorder="1" applyAlignment="1">
      <alignment horizontal="center"/>
    </xf>
    <xf numFmtId="41" fontId="37" fillId="4" borderId="6" xfId="0" applyNumberFormat="1" applyFont="1" applyFill="1" applyBorder="1" applyAlignment="1">
      <alignment horizontal="center"/>
    </xf>
    <xf numFmtId="0" fontId="37" fillId="8" borderId="6" xfId="0" applyFont="1" applyFill="1" applyBorder="1" applyAlignment="1">
      <alignment horizontal="center"/>
    </xf>
    <xf numFmtId="0" fontId="37" fillId="8" borderId="6" xfId="0" applyFont="1" applyFill="1" applyBorder="1"/>
    <xf numFmtId="41" fontId="37" fillId="8" borderId="6" xfId="0" applyNumberFormat="1" applyFont="1" applyFill="1" applyBorder="1"/>
    <xf numFmtId="0" fontId="37" fillId="4" borderId="6" xfId="0" applyFont="1" applyFill="1" applyBorder="1"/>
    <xf numFmtId="41" fontId="37" fillId="4" borderId="6" xfId="0" applyNumberFormat="1" applyFont="1" applyFill="1" applyBorder="1"/>
    <xf numFmtId="0" fontId="21" fillId="0" borderId="0" xfId="5" applyBorder="1" applyAlignment="1">
      <alignment vertical="center"/>
    </xf>
    <xf numFmtId="41" fontId="20" fillId="0" borderId="0" xfId="5" applyNumberFormat="1" applyFont="1" applyBorder="1" applyAlignment="1">
      <alignment horizontal="center" vertical="center"/>
    </xf>
    <xf numFmtId="0" fontId="3" fillId="0" borderId="0" xfId="5" applyFont="1" applyBorder="1" applyAlignment="1">
      <alignment horizontal="left" vertical="center" wrapText="1"/>
    </xf>
    <xf numFmtId="0" fontId="42" fillId="0" borderId="0" xfId="5" applyFont="1" applyBorder="1" applyAlignment="1">
      <alignment horizontal="center" vertical="center" wrapText="1"/>
    </xf>
    <xf numFmtId="0" fontId="42" fillId="0" borderId="0" xfId="5" applyFont="1" applyBorder="1" applyAlignment="1">
      <alignment horizontal="left" vertical="center" wrapText="1"/>
    </xf>
    <xf numFmtId="41" fontId="45" fillId="0" borderId="0" xfId="5" applyNumberFormat="1" applyFont="1" applyBorder="1" applyAlignment="1">
      <alignment horizontal="center" vertical="center"/>
    </xf>
    <xf numFmtId="41" fontId="46" fillId="0" borderId="0" xfId="5" applyNumberFormat="1" applyFont="1" applyBorder="1" applyAlignment="1">
      <alignment vertical="center"/>
    </xf>
    <xf numFmtId="0" fontId="46" fillId="0" borderId="0" xfId="5" applyFont="1" applyBorder="1" applyAlignment="1">
      <alignment horizontal="left" vertical="center"/>
    </xf>
    <xf numFmtId="0" fontId="46" fillId="0" borderId="0" xfId="5" applyFont="1" applyBorder="1" applyAlignment="1">
      <alignment vertical="center"/>
    </xf>
    <xf numFmtId="41" fontId="46" fillId="0" borderId="0" xfId="5" applyNumberFormat="1" applyFont="1" applyBorder="1" applyAlignment="1">
      <alignment horizontal="center" vertical="center"/>
    </xf>
    <xf numFmtId="0" fontId="47" fillId="4" borderId="0" xfId="5" applyFont="1" applyFill="1" applyBorder="1" applyAlignment="1">
      <alignment vertical="center"/>
    </xf>
    <xf numFmtId="0" fontId="48" fillId="4" borderId="0" xfId="5" applyFont="1" applyFill="1" applyBorder="1" applyAlignment="1">
      <alignment horizontal="center" vertical="center"/>
    </xf>
    <xf numFmtId="41" fontId="48" fillId="4" borderId="0" xfId="5" applyNumberFormat="1" applyFont="1" applyFill="1" applyBorder="1" applyAlignment="1">
      <alignment horizontal="center" vertical="center" wrapText="1"/>
    </xf>
    <xf numFmtId="0" fontId="40" fillId="4" borderId="0" xfId="5" applyFont="1" applyFill="1" applyBorder="1" applyAlignment="1">
      <alignment horizontal="left" vertical="center" wrapText="1"/>
    </xf>
    <xf numFmtId="41" fontId="48" fillId="4" borderId="0" xfId="5" applyNumberFormat="1" applyFont="1" applyFill="1" applyBorder="1" applyAlignment="1">
      <alignment horizontal="center" vertical="center"/>
    </xf>
    <xf numFmtId="49" fontId="3" fillId="0" borderId="0" xfId="5" applyNumberFormat="1" applyFont="1" applyBorder="1" applyAlignment="1">
      <alignment horizontal="center" vertical="center" wrapText="1"/>
    </xf>
    <xf numFmtId="49" fontId="22" fillId="4" borderId="0" xfId="5" applyNumberFormat="1" applyFont="1" applyFill="1" applyBorder="1" applyAlignment="1">
      <alignment vertical="center"/>
    </xf>
    <xf numFmtId="0" fontId="32" fillId="4" borderId="0" xfId="5" applyFont="1" applyFill="1" applyBorder="1" applyAlignment="1">
      <alignment horizontal="left" vertical="center" wrapText="1"/>
    </xf>
    <xf numFmtId="41" fontId="22" fillId="4" borderId="0" xfId="5" applyNumberFormat="1" applyFont="1" applyFill="1" applyBorder="1" applyAlignment="1">
      <alignment vertical="center"/>
    </xf>
    <xf numFmtId="41" fontId="32" fillId="4" borderId="0" xfId="5" applyNumberFormat="1" applyFont="1" applyFill="1" applyBorder="1" applyAlignment="1">
      <alignment vertical="center"/>
    </xf>
    <xf numFmtId="49" fontId="43" fillId="3" borderId="0" xfId="5" applyNumberFormat="1" applyFont="1" applyFill="1" applyBorder="1" applyAlignment="1">
      <alignment vertical="center"/>
    </xf>
    <xf numFmtId="0" fontId="2" fillId="3" borderId="0" xfId="5" applyFont="1" applyFill="1" applyBorder="1" applyAlignment="1">
      <alignment horizontal="left" vertical="center" wrapText="1"/>
    </xf>
    <xf numFmtId="41" fontId="44" fillId="3" borderId="0" xfId="5" applyNumberFormat="1" applyFont="1" applyFill="1" applyBorder="1" applyAlignment="1">
      <alignment horizontal="center" vertical="center"/>
    </xf>
    <xf numFmtId="49" fontId="3" fillId="8" borderId="0" xfId="5" applyNumberFormat="1" applyFont="1" applyFill="1" applyBorder="1" applyAlignment="1">
      <alignment horizontal="center" vertical="center" wrapText="1"/>
    </xf>
    <xf numFmtId="0" fontId="38" fillId="8" borderId="0" xfId="5" applyFont="1" applyFill="1" applyBorder="1" applyAlignment="1">
      <alignment horizontal="left" vertical="center"/>
    </xf>
    <xf numFmtId="41" fontId="20" fillId="8" borderId="0" xfId="5" applyNumberFormat="1" applyFont="1" applyFill="1" applyBorder="1" applyAlignment="1">
      <alignment horizontal="center" vertical="center"/>
    </xf>
    <xf numFmtId="41" fontId="38" fillId="8" borderId="0" xfId="5" applyNumberFormat="1" applyFont="1" applyFill="1" applyBorder="1" applyAlignment="1">
      <alignment vertical="center"/>
    </xf>
    <xf numFmtId="0" fontId="3" fillId="8" borderId="0" xfId="5" applyFont="1" applyFill="1" applyBorder="1" applyAlignment="1">
      <alignment horizontal="left" vertical="center" wrapText="1"/>
    </xf>
    <xf numFmtId="0" fontId="47" fillId="4" borderId="0" xfId="5" applyFont="1" applyFill="1" applyBorder="1" applyAlignment="1">
      <alignment horizontal="left" vertical="center"/>
    </xf>
    <xf numFmtId="41" fontId="47" fillId="4" borderId="0" xfId="5" applyNumberFormat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Border="1"/>
    <xf numFmtId="41" fontId="34" fillId="4" borderId="0" xfId="0" applyNumberFormat="1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/>
    </xf>
    <xf numFmtId="0" fontId="29" fillId="4" borderId="6" xfId="0" applyFont="1" applyFill="1" applyBorder="1"/>
    <xf numFmtId="41" fontId="29" fillId="4" borderId="6" xfId="0" applyNumberFormat="1" applyFont="1" applyFill="1" applyBorder="1"/>
    <xf numFmtId="0" fontId="29" fillId="8" borderId="6" xfId="0" applyFont="1" applyFill="1" applyBorder="1" applyAlignment="1">
      <alignment horizontal="center"/>
    </xf>
    <xf numFmtId="0" fontId="29" fillId="8" borderId="6" xfId="0" applyFont="1" applyFill="1" applyBorder="1"/>
    <xf numFmtId="41" fontId="29" fillId="8" borderId="6" xfId="0" applyNumberFormat="1" applyFont="1" applyFill="1" applyBorder="1"/>
    <xf numFmtId="10" fontId="10" fillId="0" borderId="0" xfId="3" applyNumberFormat="1" applyFont="1" applyFill="1" applyBorder="1" applyAlignment="1" applyProtection="1">
      <alignment horizontal="right"/>
    </xf>
    <xf numFmtId="10" fontId="13" fillId="0" borderId="0" xfId="3" applyNumberFormat="1" applyFont="1" applyFill="1" applyBorder="1" applyAlignment="1" applyProtection="1">
      <alignment horizontal="right"/>
    </xf>
    <xf numFmtId="10" fontId="10" fillId="9" borderId="0" xfId="3" applyNumberFormat="1" applyFont="1" applyFill="1" applyBorder="1" applyAlignment="1" applyProtection="1">
      <alignment horizontal="right"/>
    </xf>
    <xf numFmtId="10" fontId="13" fillId="10" borderId="0" xfId="3" applyNumberFormat="1" applyFont="1" applyFill="1" applyBorder="1" applyAlignment="1" applyProtection="1">
      <alignment horizontal="right"/>
    </xf>
    <xf numFmtId="10" fontId="13" fillId="11" borderId="0" xfId="3" applyNumberFormat="1" applyFont="1" applyFill="1" applyBorder="1" applyAlignment="1" applyProtection="1">
      <alignment horizontal="right" vertical="center"/>
    </xf>
    <xf numFmtId="10" fontId="13" fillId="12" borderId="0" xfId="3" applyNumberFormat="1" applyFont="1" applyFill="1" applyBorder="1" applyAlignment="1" applyProtection="1">
      <alignment horizontal="right"/>
    </xf>
    <xf numFmtId="0" fontId="50" fillId="0" borderId="0" xfId="5" applyFont="1" applyAlignment="1">
      <alignment vertical="center"/>
    </xf>
    <xf numFmtId="0" fontId="41" fillId="4" borderId="0" xfId="5" applyFont="1" applyFill="1" applyAlignment="1">
      <alignment horizontal="center" vertical="center"/>
    </xf>
    <xf numFmtId="0" fontId="39" fillId="0" borderId="0" xfId="5" applyFont="1" applyAlignment="1">
      <alignment vertical="center"/>
    </xf>
    <xf numFmtId="41" fontId="39" fillId="0" borderId="0" xfId="5" applyNumberFormat="1" applyFont="1" applyAlignment="1">
      <alignment vertical="center"/>
    </xf>
    <xf numFmtId="0" fontId="41" fillId="4" borderId="0" xfId="5" applyFont="1" applyFill="1" applyAlignment="1">
      <alignment horizontal="center" vertical="center" wrapText="1"/>
    </xf>
    <xf numFmtId="0" fontId="41" fillId="4" borderId="0" xfId="5" applyFont="1" applyFill="1" applyAlignment="1">
      <alignment vertical="center"/>
    </xf>
    <xf numFmtId="41" fontId="41" fillId="4" borderId="0" xfId="5" applyNumberFormat="1" applyFont="1" applyFill="1" applyAlignment="1">
      <alignment horizontal="center" vertical="center"/>
    </xf>
    <xf numFmtId="0" fontId="39" fillId="0" borderId="0" xfId="5" applyFont="1" applyAlignment="1">
      <alignment horizontal="center" vertical="center"/>
    </xf>
    <xf numFmtId="0" fontId="39" fillId="3" borderId="0" xfId="5" applyFont="1" applyFill="1" applyAlignment="1">
      <alignment horizontal="center" vertical="center"/>
    </xf>
    <xf numFmtId="0" fontId="41" fillId="3" borderId="0" xfId="5" applyFont="1" applyFill="1" applyAlignment="1">
      <alignment vertical="center"/>
    </xf>
    <xf numFmtId="41" fontId="41" fillId="3" borderId="0" xfId="5" applyNumberFormat="1" applyFont="1" applyFill="1" applyAlignment="1">
      <alignment vertical="center"/>
    </xf>
    <xf numFmtId="0" fontId="41" fillId="0" borderId="0" xfId="5" applyFont="1" applyAlignment="1">
      <alignment vertical="center"/>
    </xf>
    <xf numFmtId="41" fontId="41" fillId="0" borderId="0" xfId="5" applyNumberFormat="1" applyFont="1" applyAlignment="1">
      <alignment vertical="center"/>
    </xf>
    <xf numFmtId="0" fontId="39" fillId="5" borderId="0" xfId="5" applyFont="1" applyFill="1" applyAlignment="1">
      <alignment horizontal="center" vertical="center"/>
    </xf>
    <xf numFmtId="0" fontId="41" fillId="5" borderId="0" xfId="5" applyFont="1" applyFill="1" applyAlignment="1">
      <alignment vertical="center"/>
    </xf>
    <xf numFmtId="41" fontId="41" fillId="5" borderId="0" xfId="5" applyNumberFormat="1" applyFont="1" applyFill="1" applyAlignment="1">
      <alignment vertical="center"/>
    </xf>
    <xf numFmtId="0" fontId="39" fillId="0" borderId="0" xfId="5" applyFont="1" applyFill="1" applyAlignment="1">
      <alignment horizontal="center" vertical="center"/>
    </xf>
    <xf numFmtId="0" fontId="41" fillId="0" borderId="0" xfId="5" applyFont="1" applyFill="1" applyAlignment="1">
      <alignment vertical="center"/>
    </xf>
    <xf numFmtId="41" fontId="39" fillId="0" borderId="0" xfId="5" applyNumberFormat="1" applyFont="1" applyFill="1" applyAlignment="1">
      <alignment vertical="center"/>
    </xf>
    <xf numFmtId="41" fontId="41" fillId="0" borderId="0" xfId="5" applyNumberFormat="1" applyFont="1" applyFill="1" applyAlignment="1">
      <alignment horizontal="center" vertical="center"/>
    </xf>
    <xf numFmtId="10" fontId="13" fillId="3" borderId="0" xfId="3" applyNumberFormat="1" applyFont="1" applyFill="1" applyBorder="1" applyAlignment="1" applyProtection="1">
      <alignment horizontal="right"/>
    </xf>
    <xf numFmtId="10" fontId="13" fillId="4" borderId="0" xfId="3" applyNumberFormat="1" applyFont="1" applyFill="1" applyBorder="1" applyAlignment="1" applyProtection="1">
      <alignment horizontal="right" vertical="center"/>
    </xf>
    <xf numFmtId="10" fontId="7" fillId="0" borderId="0" xfId="3" applyNumberFormat="1" applyFont="1" applyFill="1" applyBorder="1" applyAlignment="1" applyProtection="1">
      <alignment horizontal="right"/>
    </xf>
    <xf numFmtId="10" fontId="13" fillId="5" borderId="0" xfId="3" applyNumberFormat="1" applyFont="1" applyFill="1" applyBorder="1" applyAlignment="1" applyProtection="1">
      <alignment horizontal="right"/>
    </xf>
    <xf numFmtId="49" fontId="0" fillId="0" borderId="0" xfId="3" applyNumberFormat="1" applyFont="1" applyFill="1" applyBorder="1" applyAlignment="1" applyProtection="1"/>
    <xf numFmtId="0" fontId="0" fillId="0" borderId="0" xfId="3" applyNumberFormat="1" applyFont="1" applyFill="1" applyBorder="1" applyAlignment="1" applyProtection="1"/>
    <xf numFmtId="0" fontId="0" fillId="0" borderId="0" xfId="6" applyNumberFormat="1" applyFont="1" applyFill="1" applyBorder="1" applyAlignment="1" applyProtection="1"/>
    <xf numFmtId="0" fontId="39" fillId="0" borderId="18" xfId="6" applyNumberFormat="1" applyFont="1" applyFill="1" applyBorder="1" applyAlignment="1" applyProtection="1">
      <alignment vertical="center" wrapText="1"/>
    </xf>
    <xf numFmtId="165" fontId="39" fillId="0" borderId="13" xfId="1" applyNumberFormat="1" applyFont="1" applyFill="1" applyBorder="1" applyAlignment="1" applyProtection="1">
      <alignment horizontal="left" vertical="center"/>
    </xf>
    <xf numFmtId="165" fontId="39" fillId="0" borderId="9" xfId="1" applyNumberFormat="1" applyFont="1" applyFill="1" applyBorder="1" applyAlignment="1" applyProtection="1">
      <alignment vertical="center"/>
    </xf>
    <xf numFmtId="165" fontId="39" fillId="0" borderId="51" xfId="1" applyNumberFormat="1" applyFont="1" applyFill="1" applyBorder="1" applyAlignment="1" applyProtection="1">
      <alignment vertical="center"/>
    </xf>
    <xf numFmtId="165" fontId="39" fillId="0" borderId="26" xfId="1" applyNumberFormat="1" applyFont="1" applyFill="1" applyBorder="1" applyAlignment="1" applyProtection="1">
      <alignment vertical="center"/>
    </xf>
    <xf numFmtId="0" fontId="39" fillId="0" borderId="13" xfId="6" applyNumberFormat="1" applyFont="1" applyFill="1" applyBorder="1" applyAlignment="1" applyProtection="1">
      <alignment horizontal="center" vertical="center"/>
    </xf>
    <xf numFmtId="0" fontId="11" fillId="0" borderId="0" xfId="6" applyNumberFormat="1" applyFont="1" applyFill="1" applyBorder="1" applyAlignment="1" applyProtection="1"/>
    <xf numFmtId="0" fontId="44" fillId="0" borderId="14" xfId="0" applyFont="1" applyBorder="1"/>
    <xf numFmtId="0" fontId="31" fillId="0" borderId="2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20" fillId="0" borderId="14" xfId="0" applyFont="1" applyBorder="1"/>
    <xf numFmtId="3" fontId="19" fillId="0" borderId="2" xfId="0" applyNumberFormat="1" applyFont="1" applyBorder="1"/>
    <xf numFmtId="3" fontId="19" fillId="0" borderId="14" xfId="0" applyNumberFormat="1" applyFont="1" applyBorder="1"/>
    <xf numFmtId="3" fontId="19" fillId="0" borderId="19" xfId="0" applyNumberFormat="1" applyFont="1" applyBorder="1"/>
    <xf numFmtId="0" fontId="44" fillId="4" borderId="14" xfId="0" applyFont="1" applyFill="1" applyBorder="1"/>
    <xf numFmtId="3" fontId="31" fillId="4" borderId="2" xfId="0" applyNumberFormat="1" applyFont="1" applyFill="1" applyBorder="1"/>
    <xf numFmtId="3" fontId="31" fillId="4" borderId="14" xfId="0" applyNumberFormat="1" applyFont="1" applyFill="1" applyBorder="1"/>
    <xf numFmtId="3" fontId="31" fillId="4" borderId="19" xfId="0" applyNumberFormat="1" applyFont="1" applyFill="1" applyBorder="1"/>
    <xf numFmtId="0" fontId="31" fillId="0" borderId="14" xfId="0" applyFont="1" applyBorder="1"/>
    <xf numFmtId="0" fontId="19" fillId="0" borderId="14" xfId="0" applyFont="1" applyBorder="1"/>
    <xf numFmtId="0" fontId="49" fillId="0" borderId="14" xfId="0" applyFont="1" applyBorder="1"/>
    <xf numFmtId="0" fontId="20" fillId="0" borderId="15" xfId="0" applyFont="1" applyBorder="1"/>
    <xf numFmtId="3" fontId="19" fillId="0" borderId="8" xfId="0" applyNumberFormat="1" applyFont="1" applyBorder="1"/>
    <xf numFmtId="3" fontId="19" fillId="0" borderId="15" xfId="0" applyNumberFormat="1" applyFont="1" applyBorder="1"/>
    <xf numFmtId="3" fontId="19" fillId="0" borderId="20" xfId="0" applyNumberFormat="1" applyFont="1" applyBorder="1"/>
    <xf numFmtId="0" fontId="44" fillId="4" borderId="34" xfId="0" applyFont="1" applyFill="1" applyBorder="1"/>
    <xf numFmtId="3" fontId="31" fillId="4" borderId="35" xfId="0" applyNumberFormat="1" applyFont="1" applyFill="1" applyBorder="1"/>
    <xf numFmtId="3" fontId="31" fillId="4" borderId="34" xfId="0" applyNumberFormat="1" applyFont="1" applyFill="1" applyBorder="1"/>
    <xf numFmtId="3" fontId="31" fillId="4" borderId="52" xfId="0" applyNumberFormat="1" applyFont="1" applyFill="1" applyBorder="1"/>
    <xf numFmtId="0" fontId="20" fillId="0" borderId="0" xfId="0" applyFont="1" applyAlignment="1">
      <alignment horizontal="right"/>
    </xf>
    <xf numFmtId="0" fontId="30" fillId="0" borderId="2" xfId="0" applyFont="1" applyBorder="1"/>
    <xf numFmtId="0" fontId="22" fillId="4" borderId="0" xfId="8" applyFont="1" applyFill="1" applyAlignment="1">
      <alignment horizontal="center" vertical="center" wrapText="1"/>
    </xf>
    <xf numFmtId="0" fontId="21" fillId="0" borderId="0" xfId="8"/>
    <xf numFmtId="0" fontId="51" fillId="0" borderId="0" xfId="8" applyFont="1" applyAlignment="1">
      <alignment horizontal="center" vertical="center"/>
    </xf>
    <xf numFmtId="9" fontId="51" fillId="0" borderId="0" xfId="8" applyNumberFormat="1" applyFont="1" applyAlignment="1">
      <alignment horizontal="center" vertical="center"/>
    </xf>
    <xf numFmtId="0" fontId="0" fillId="0" borderId="0" xfId="0" applyAlignment="1"/>
    <xf numFmtId="0" fontId="11" fillId="4" borderId="0" xfId="0" applyFont="1" applyFill="1" applyBorder="1" applyAlignment="1">
      <alignment horizontal="center" vertical="center"/>
    </xf>
    <xf numFmtId="0" fontId="4" fillId="0" borderId="0" xfId="45"/>
    <xf numFmtId="0" fontId="69" fillId="35" borderId="0" xfId="45" applyFont="1" applyFill="1" applyBorder="1" applyAlignment="1" applyProtection="1">
      <alignment horizontal="center" vertical="center"/>
    </xf>
    <xf numFmtId="0" fontId="69" fillId="35" borderId="0" xfId="45" applyFont="1" applyFill="1" applyBorder="1" applyAlignment="1" applyProtection="1">
      <alignment horizontal="center" vertical="center" wrapText="1"/>
    </xf>
    <xf numFmtId="14" fontId="69" fillId="35" borderId="0" xfId="45" applyNumberFormat="1" applyFont="1" applyFill="1" applyBorder="1" applyAlignment="1" applyProtection="1">
      <alignment horizontal="center" vertical="center" wrapText="1"/>
    </xf>
    <xf numFmtId="0" fontId="30" fillId="0" borderId="0" xfId="45" applyFont="1" applyAlignment="1">
      <alignment horizontal="center" vertical="top" wrapText="1"/>
    </xf>
    <xf numFmtId="0" fontId="30" fillId="0" borderId="0" xfId="45" applyFont="1" applyAlignment="1">
      <alignment horizontal="left" vertical="top" wrapText="1"/>
    </xf>
    <xf numFmtId="3" fontId="30" fillId="0" borderId="0" xfId="45" applyNumberFormat="1" applyFont="1" applyAlignment="1">
      <alignment horizontal="right" vertical="top" wrapText="1"/>
    </xf>
    <xf numFmtId="0" fontId="29" fillId="36" borderId="0" xfId="45" applyFont="1" applyFill="1" applyAlignment="1">
      <alignment horizontal="center" vertical="top" wrapText="1"/>
    </xf>
    <xf numFmtId="0" fontId="29" fillId="36" borderId="0" xfId="45" applyFont="1" applyFill="1" applyAlignment="1">
      <alignment horizontal="left" vertical="top" wrapText="1"/>
    </xf>
    <xf numFmtId="3" fontId="29" fillId="36" borderId="0" xfId="45" applyNumberFormat="1" applyFont="1" applyFill="1" applyAlignment="1">
      <alignment horizontal="right" vertical="top" wrapText="1"/>
    </xf>
    <xf numFmtId="0" fontId="29" fillId="37" borderId="0" xfId="45" applyFont="1" applyFill="1" applyAlignment="1">
      <alignment horizontal="center" vertical="top" wrapText="1"/>
    </xf>
    <xf numFmtId="0" fontId="29" fillId="37" borderId="0" xfId="45" applyFont="1" applyFill="1" applyAlignment="1">
      <alignment horizontal="left" vertical="top" wrapText="1"/>
    </xf>
    <xf numFmtId="3" fontId="29" fillId="37" borderId="0" xfId="45" applyNumberFormat="1" applyFont="1" applyFill="1" applyAlignment="1">
      <alignment horizontal="right" vertical="top" wrapText="1"/>
    </xf>
    <xf numFmtId="0" fontId="29" fillId="38" borderId="0" xfId="45" applyFont="1" applyFill="1" applyAlignment="1">
      <alignment horizontal="center" vertical="top" wrapText="1"/>
    </xf>
    <xf numFmtId="0" fontId="29" fillId="38" borderId="0" xfId="45" applyFont="1" applyFill="1" applyAlignment="1">
      <alignment horizontal="left" vertical="top" wrapText="1"/>
    </xf>
    <xf numFmtId="3" fontId="29" fillId="38" borderId="0" xfId="45" applyNumberFormat="1" applyFont="1" applyFill="1" applyAlignment="1">
      <alignment horizontal="right" vertical="top" wrapText="1"/>
    </xf>
    <xf numFmtId="0" fontId="70" fillId="0" borderId="0" xfId="45" applyFont="1"/>
    <xf numFmtId="0" fontId="29" fillId="0" borderId="0" xfId="45" applyFont="1" applyAlignment="1">
      <alignment horizontal="center" vertical="top" wrapText="1"/>
    </xf>
    <xf numFmtId="0" fontId="29" fillId="0" borderId="0" xfId="45" applyFont="1" applyAlignment="1">
      <alignment horizontal="left" vertical="top" wrapText="1"/>
    </xf>
    <xf numFmtId="3" fontId="29" fillId="0" borderId="0" xfId="45" applyNumberFormat="1" applyFont="1" applyAlignment="1">
      <alignment horizontal="right" vertical="top" wrapText="1"/>
    </xf>
    <xf numFmtId="3" fontId="19" fillId="0" borderId="0" xfId="0" applyNumberFormat="1" applyFont="1" applyBorder="1"/>
    <xf numFmtId="0" fontId="31" fillId="0" borderId="14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19" xfId="0" applyFont="1" applyBorder="1" applyAlignment="1">
      <alignment horizontal="center" wrapText="1"/>
    </xf>
    <xf numFmtId="165" fontId="20" fillId="0" borderId="0" xfId="1" applyNumberFormat="1" applyFont="1" applyAlignment="1">
      <alignment horizontal="center"/>
    </xf>
    <xf numFmtId="0" fontId="44" fillId="0" borderId="0" xfId="0" applyFont="1"/>
    <xf numFmtId="0" fontId="49" fillId="0" borderId="0" xfId="0" applyFont="1" applyBorder="1" applyAlignment="1">
      <alignment horizontal="right"/>
    </xf>
    <xf numFmtId="0" fontId="7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20" fillId="0" borderId="11" xfId="0" applyFont="1" applyBorder="1"/>
    <xf numFmtId="0" fontId="20" fillId="0" borderId="11" xfId="0" applyFont="1" applyBorder="1" applyAlignment="1">
      <alignment horizontal="right"/>
    </xf>
    <xf numFmtId="0" fontId="44" fillId="0" borderId="0" xfId="0" applyFont="1" applyBorder="1"/>
    <xf numFmtId="3" fontId="44" fillId="0" borderId="0" xfId="0" applyNumberFormat="1" applyFont="1" applyBorder="1"/>
    <xf numFmtId="0" fontId="74" fillId="0" borderId="0" xfId="0" applyFont="1"/>
    <xf numFmtId="0" fontId="20" fillId="0" borderId="0" xfId="0" applyFont="1" applyAlignment="1"/>
    <xf numFmtId="1" fontId="20" fillId="0" borderId="0" xfId="0" applyNumberFormat="1" applyFont="1" applyAlignment="1">
      <alignment horizontal="right"/>
    </xf>
    <xf numFmtId="0" fontId="20" fillId="0" borderId="0" xfId="0" applyFont="1" applyFill="1" applyBorder="1"/>
    <xf numFmtId="0" fontId="31" fillId="0" borderId="0" xfId="0" applyFont="1" applyBorder="1"/>
    <xf numFmtId="0" fontId="20" fillId="0" borderId="11" xfId="0" applyFont="1" applyFill="1" applyBorder="1"/>
    <xf numFmtId="0" fontId="31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49" fillId="0" borderId="0" xfId="0" applyFont="1"/>
    <xf numFmtId="165" fontId="20" fillId="0" borderId="0" xfId="1" applyNumberFormat="1" applyFont="1" applyAlignment="1">
      <alignment horizontal="right"/>
    </xf>
    <xf numFmtId="0" fontId="20" fillId="0" borderId="0" xfId="0" applyFont="1" applyAlignment="1">
      <alignment vertical="center"/>
    </xf>
    <xf numFmtId="165" fontId="20" fillId="0" borderId="0" xfId="1" applyNumberFormat="1" applyFont="1" applyAlignment="1">
      <alignment horizontal="left"/>
    </xf>
    <xf numFmtId="0" fontId="22" fillId="0" borderId="0" xfId="45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76" fillId="0" borderId="0" xfId="51" applyFont="1" applyAlignment="1">
      <alignment horizontal="center" vertical="center"/>
    </xf>
    <xf numFmtId="0" fontId="76" fillId="0" borderId="0" xfId="51" applyFont="1" applyAlignment="1">
      <alignment vertical="center"/>
    </xf>
    <xf numFmtId="49" fontId="75" fillId="4" borderId="0" xfId="51" applyNumberFormat="1" applyFont="1" applyFill="1" applyAlignment="1">
      <alignment horizontal="center" vertical="center"/>
    </xf>
    <xf numFmtId="0" fontId="75" fillId="4" borderId="0" xfId="51" applyFont="1" applyFill="1" applyAlignment="1">
      <alignment vertical="center"/>
    </xf>
    <xf numFmtId="0" fontId="75" fillId="4" borderId="0" xfId="51" applyFont="1" applyFill="1" applyAlignment="1">
      <alignment horizontal="center" vertical="center" wrapText="1"/>
    </xf>
    <xf numFmtId="0" fontId="75" fillId="4" borderId="0" xfId="51" applyFont="1" applyFill="1" applyAlignment="1">
      <alignment horizontal="center" vertical="center"/>
    </xf>
    <xf numFmtId="49" fontId="76" fillId="0" borderId="0" xfId="51" applyNumberFormat="1" applyFont="1" applyAlignment="1">
      <alignment horizontal="center" vertical="center"/>
    </xf>
    <xf numFmtId="3" fontId="76" fillId="0" borderId="0" xfId="51" applyNumberFormat="1" applyFont="1" applyAlignment="1">
      <alignment horizontal="right" vertical="center"/>
    </xf>
    <xf numFmtId="3" fontId="76" fillId="0" borderId="0" xfId="51" applyNumberFormat="1" applyFont="1" applyAlignment="1">
      <alignment vertical="center"/>
    </xf>
    <xf numFmtId="49" fontId="77" fillId="0" borderId="0" xfId="51" applyNumberFormat="1" applyFont="1" applyAlignment="1">
      <alignment horizontal="center" vertical="center"/>
    </xf>
    <xf numFmtId="0" fontId="77" fillId="0" borderId="0" xfId="51" applyFont="1" applyAlignment="1">
      <alignment vertical="center"/>
    </xf>
    <xf numFmtId="3" fontId="77" fillId="0" borderId="0" xfId="51" applyNumberFormat="1" applyFont="1" applyAlignment="1">
      <alignment horizontal="right" vertical="center"/>
    </xf>
    <xf numFmtId="3" fontId="77" fillId="0" borderId="0" xfId="51" applyNumberFormat="1" applyFont="1" applyAlignment="1">
      <alignment vertical="center"/>
    </xf>
    <xf numFmtId="0" fontId="76" fillId="0" borderId="0" xfId="51" applyFont="1" applyAlignment="1">
      <alignment vertical="center" wrapText="1"/>
    </xf>
    <xf numFmtId="49" fontId="76" fillId="3" borderId="0" xfId="51" applyNumberFormat="1" applyFont="1" applyFill="1" applyAlignment="1">
      <alignment horizontal="center" vertical="center"/>
    </xf>
    <xf numFmtId="0" fontId="75" fillId="3" borderId="0" xfId="51" applyFont="1" applyFill="1" applyAlignment="1">
      <alignment vertical="center"/>
    </xf>
    <xf numFmtId="3" fontId="75" fillId="3" borderId="0" xfId="51" applyNumberFormat="1" applyFont="1" applyFill="1" applyAlignment="1">
      <alignment horizontal="right" vertical="center"/>
    </xf>
    <xf numFmtId="3" fontId="75" fillId="0" borderId="0" xfId="51" applyNumberFormat="1" applyFont="1" applyFill="1" applyAlignment="1">
      <alignment horizontal="right" vertical="center"/>
    </xf>
    <xf numFmtId="0" fontId="75" fillId="0" borderId="0" xfId="51" applyFont="1" applyFill="1" applyAlignment="1">
      <alignment vertical="center"/>
    </xf>
    <xf numFmtId="49" fontId="75" fillId="0" borderId="0" xfId="51" applyNumberFormat="1" applyFont="1" applyFill="1" applyAlignment="1">
      <alignment horizontal="center" vertical="center"/>
    </xf>
    <xf numFmtId="0" fontId="75" fillId="0" borderId="0" xfId="51" applyFont="1" applyFill="1" applyAlignment="1">
      <alignment horizontal="center" vertical="center" wrapText="1"/>
    </xf>
    <xf numFmtId="0" fontId="75" fillId="0" borderId="0" xfId="51" applyFont="1" applyFill="1" applyAlignment="1">
      <alignment horizontal="center" vertical="center"/>
    </xf>
    <xf numFmtId="49" fontId="76" fillId="0" borderId="0" xfId="51" applyNumberFormat="1" applyFont="1" applyFill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7" fillId="4" borderId="6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/>
    <xf numFmtId="0" fontId="20" fillId="0" borderId="0" xfId="0" applyFont="1" applyAlignment="1">
      <alignment horizontal="right" vertical="center"/>
    </xf>
    <xf numFmtId="165" fontId="20" fillId="0" borderId="0" xfId="1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1" fontId="39" fillId="0" borderId="0" xfId="5" applyNumberFormat="1" applyFont="1" applyAlignment="1">
      <alignment horizontal="center" vertical="center"/>
    </xf>
    <xf numFmtId="41" fontId="39" fillId="3" borderId="0" xfId="5" applyNumberFormat="1" applyFont="1" applyFill="1" applyAlignment="1">
      <alignment horizontal="center" vertical="center"/>
    </xf>
    <xf numFmtId="0" fontId="50" fillId="0" borderId="0" xfId="5" applyFont="1" applyAlignment="1">
      <alignment vertical="center"/>
    </xf>
    <xf numFmtId="0" fontId="41" fillId="4" borderId="0" xfId="5" applyFont="1" applyFill="1" applyAlignment="1">
      <alignment horizontal="center" vertical="center"/>
    </xf>
    <xf numFmtId="0" fontId="71" fillId="0" borderId="0" xfId="45" applyFont="1" applyAlignment="1">
      <alignment horizontal="center" vertical="center"/>
    </xf>
    <xf numFmtId="0" fontId="71" fillId="0" borderId="0" xfId="45" applyFont="1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9" fillId="0" borderId="0" xfId="45" applyFont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1" fillId="4" borderId="39" xfId="6" applyNumberFormat="1" applyFont="1" applyFill="1" applyBorder="1" applyAlignment="1" applyProtection="1">
      <alignment horizontal="center" vertical="center" wrapText="1"/>
    </xf>
    <xf numFmtId="0" fontId="41" fillId="4" borderId="40" xfId="6" applyNumberFormat="1" applyFont="1" applyFill="1" applyBorder="1" applyAlignment="1" applyProtection="1">
      <alignment horizontal="center" vertical="center" wrapText="1"/>
    </xf>
    <xf numFmtId="0" fontId="41" fillId="4" borderId="41" xfId="6" applyNumberFormat="1" applyFont="1" applyFill="1" applyBorder="1" applyAlignment="1" applyProtection="1">
      <alignment horizontal="center" vertical="center" wrapText="1"/>
    </xf>
    <xf numFmtId="0" fontId="41" fillId="4" borderId="42" xfId="6" applyNumberFormat="1" applyFont="1" applyFill="1" applyBorder="1" applyAlignment="1" applyProtection="1">
      <alignment horizontal="center" vertical="center" wrapText="1"/>
    </xf>
    <xf numFmtId="0" fontId="41" fillId="4" borderId="43" xfId="6" applyNumberFormat="1" applyFont="1" applyFill="1" applyBorder="1" applyAlignment="1" applyProtection="1">
      <alignment horizontal="center" vertical="center" wrapText="1"/>
    </xf>
    <xf numFmtId="0" fontId="41" fillId="4" borderId="44" xfId="6" applyNumberFormat="1" applyFont="1" applyFill="1" applyBorder="1" applyAlignment="1" applyProtection="1">
      <alignment horizontal="center" vertical="center" wrapText="1"/>
    </xf>
    <xf numFmtId="0" fontId="41" fillId="4" borderId="45" xfId="6" applyNumberFormat="1" applyFont="1" applyFill="1" applyBorder="1" applyAlignment="1" applyProtection="1">
      <alignment horizontal="center" vertical="center"/>
    </xf>
    <xf numFmtId="0" fontId="41" fillId="4" borderId="46" xfId="6" applyNumberFormat="1" applyFont="1" applyFill="1" applyBorder="1" applyAlignment="1" applyProtection="1">
      <alignment horizontal="center" vertical="center"/>
    </xf>
    <xf numFmtId="0" fontId="41" fillId="4" borderId="47" xfId="6" applyNumberFormat="1" applyFont="1" applyFill="1" applyBorder="1" applyAlignment="1" applyProtection="1">
      <alignment horizontal="center" vertical="center" wrapText="1"/>
    </xf>
    <xf numFmtId="0" fontId="41" fillId="4" borderId="48" xfId="6" applyNumberFormat="1" applyFont="1" applyFill="1" applyBorder="1" applyAlignment="1" applyProtection="1">
      <alignment horizontal="center" vertical="center" wrapText="1"/>
    </xf>
    <xf numFmtId="0" fontId="41" fillId="4" borderId="49" xfId="6" applyNumberFormat="1" applyFont="1" applyFill="1" applyBorder="1" applyAlignment="1" applyProtection="1">
      <alignment horizontal="center" vertical="center" wrapText="1"/>
    </xf>
    <xf numFmtId="0" fontId="41" fillId="4" borderId="50" xfId="6" applyNumberFormat="1" applyFont="1" applyFill="1" applyBorder="1" applyAlignment="1" applyProtection="1">
      <alignment horizontal="center" vertical="center" wrapText="1"/>
    </xf>
    <xf numFmtId="0" fontId="31" fillId="0" borderId="24" xfId="0" applyFont="1" applyBorder="1" applyAlignment="1">
      <alignment horizontal="left"/>
    </xf>
    <xf numFmtId="0" fontId="51" fillId="0" borderId="0" xfId="8" applyFont="1" applyAlignment="1">
      <alignment horizontal="center" vertical="center" wrapText="1"/>
    </xf>
    <xf numFmtId="0" fontId="51" fillId="0" borderId="0" xfId="8" applyFont="1" applyAlignment="1">
      <alignment horizontal="center" vertical="center"/>
    </xf>
    <xf numFmtId="9" fontId="51" fillId="0" borderId="0" xfId="8" applyNumberFormat="1" applyFont="1" applyAlignment="1">
      <alignment horizontal="center" vertical="center" wrapText="1"/>
    </xf>
    <xf numFmtId="0" fontId="22" fillId="4" borderId="0" xfId="8" applyFont="1" applyFill="1" applyAlignment="1">
      <alignment horizontal="center" vertical="center" wrapText="1"/>
    </xf>
    <xf numFmtId="0" fontId="22" fillId="4" borderId="0" xfId="8" applyFont="1" applyFill="1" applyAlignment="1">
      <alignment horizontal="center" vertical="center"/>
    </xf>
    <xf numFmtId="0" fontId="75" fillId="0" borderId="0" xfId="51" applyFont="1" applyAlignment="1">
      <alignment horizontal="center" vertical="center"/>
    </xf>
  </cellXfs>
  <cellStyles count="52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Ezres" xfId="1" builtinId="3"/>
    <cellStyle name="Ezres_3.sz. mellékelt" xfId="2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_2.sz.melléklet" xfId="3"/>
    <cellStyle name="Normál_2.sz.melléklet_Háromnegyedéves beszámoló" xfId="4"/>
    <cellStyle name="Normál_2009.I.félév" xfId="5"/>
    <cellStyle name="Normál_2012-7-m1" xfId="8"/>
    <cellStyle name="Normál_3.sz. mellékelt" xfId="6"/>
    <cellStyle name="Normál_7-2012.-zárszámadás-2011" xfId="51"/>
    <cellStyle name="Note" xfId="46"/>
    <cellStyle name="Output" xfId="47"/>
    <cellStyle name="Százalék" xfId="7" builtinId="5"/>
    <cellStyle name="Title" xfId="48"/>
    <cellStyle name="Total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10"/>
  </sheetPr>
  <dimension ref="A1:C149"/>
  <sheetViews>
    <sheetView tabSelected="1" view="pageLayout" zoomScaleNormal="100" zoomScaleSheetLayoutView="110" workbookViewId="0">
      <selection activeCell="B12" sqref="B12"/>
    </sheetView>
  </sheetViews>
  <sheetFormatPr defaultRowHeight="12.75"/>
  <cols>
    <col min="1" max="1" width="9" customWidth="1"/>
    <col min="2" max="2" width="55.140625" customWidth="1"/>
    <col min="3" max="3" width="17.85546875" style="88" customWidth="1"/>
  </cols>
  <sheetData>
    <row r="1" spans="1:3">
      <c r="A1" s="52"/>
      <c r="B1" s="53"/>
      <c r="C1" s="93"/>
    </row>
    <row r="2" spans="1:3">
      <c r="A2" s="254"/>
      <c r="B2" s="255" t="s">
        <v>209</v>
      </c>
      <c r="C2" s="256"/>
    </row>
    <row r="3" spans="1:3">
      <c r="A3" s="293" t="s">
        <v>613</v>
      </c>
      <c r="B3" s="258"/>
      <c r="C3" s="259"/>
    </row>
    <row r="4" spans="1:3">
      <c r="A4" s="263" t="s">
        <v>601</v>
      </c>
      <c r="B4" s="264" t="s">
        <v>168</v>
      </c>
      <c r="C4" s="333" t="s">
        <v>646</v>
      </c>
    </row>
    <row r="5" spans="1:3">
      <c r="A5" s="270" t="s">
        <v>328</v>
      </c>
      <c r="B5" s="271" t="s">
        <v>211</v>
      </c>
      <c r="C5" s="272">
        <f>C6+C13+C22</f>
        <v>113538</v>
      </c>
    </row>
    <row r="6" spans="1:3">
      <c r="A6" s="285" t="s">
        <v>602</v>
      </c>
      <c r="B6" s="286" t="s">
        <v>212</v>
      </c>
      <c r="C6" s="287">
        <f>C7+C8+C9+C10+C11+C12</f>
        <v>86406</v>
      </c>
    </row>
    <row r="7" spans="1:3">
      <c r="A7" s="257" t="s">
        <v>213</v>
      </c>
      <c r="B7" s="258" t="s">
        <v>12</v>
      </c>
      <c r="C7" s="259">
        <f>'05'!H14-'05'!H17</f>
        <v>79095</v>
      </c>
    </row>
    <row r="8" spans="1:3">
      <c r="A8" s="257" t="s">
        <v>214</v>
      </c>
      <c r="B8" s="258" t="s">
        <v>215</v>
      </c>
      <c r="C8" s="259">
        <f>'05'!H13</f>
        <v>0</v>
      </c>
    </row>
    <row r="9" spans="1:3">
      <c r="A9" s="257" t="s">
        <v>216</v>
      </c>
      <c r="B9" s="258" t="s">
        <v>15</v>
      </c>
      <c r="C9" s="259">
        <f>'05'!H18</f>
        <v>6327</v>
      </c>
    </row>
    <row r="10" spans="1:3">
      <c r="A10" s="257" t="s">
        <v>217</v>
      </c>
      <c r="B10" s="258" t="s">
        <v>218</v>
      </c>
      <c r="C10" s="259">
        <f>'05'!H17+'05'!H23+'05'!H25</f>
        <v>954</v>
      </c>
    </row>
    <row r="11" spans="1:3">
      <c r="A11" s="257" t="s">
        <v>219</v>
      </c>
      <c r="B11" s="258" t="s">
        <v>220</v>
      </c>
      <c r="C11" s="259">
        <f>'05'!H26</f>
        <v>30</v>
      </c>
    </row>
    <row r="12" spans="1:3">
      <c r="A12" s="257" t="s">
        <v>221</v>
      </c>
      <c r="B12" s="258" t="s">
        <v>222</v>
      </c>
      <c r="C12" s="259"/>
    </row>
    <row r="13" spans="1:3">
      <c r="A13" s="285" t="s">
        <v>223</v>
      </c>
      <c r="B13" s="286" t="s">
        <v>224</v>
      </c>
      <c r="C13" s="287">
        <f>C14+C15+C16+C17+C18+C19+C20+C21</f>
        <v>27132</v>
      </c>
    </row>
    <row r="14" spans="1:3">
      <c r="A14" s="257" t="s">
        <v>225</v>
      </c>
      <c r="B14" s="258" t="s">
        <v>226</v>
      </c>
      <c r="C14" s="259"/>
    </row>
    <row r="15" spans="1:3">
      <c r="A15" s="257" t="s">
        <v>227</v>
      </c>
      <c r="B15" s="258" t="s">
        <v>228</v>
      </c>
      <c r="C15" s="259">
        <f>'05'!H4</f>
        <v>12414</v>
      </c>
    </row>
    <row r="16" spans="1:3">
      <c r="A16" s="257" t="s">
        <v>229</v>
      </c>
      <c r="B16" s="258" t="s">
        <v>134</v>
      </c>
      <c r="C16" s="259">
        <f>'05'!H6</f>
        <v>3143</v>
      </c>
    </row>
    <row r="17" spans="1:3">
      <c r="A17" s="257" t="s">
        <v>230</v>
      </c>
      <c r="B17" s="258" t="s">
        <v>231</v>
      </c>
      <c r="C17" s="259">
        <f>'05'!H7</f>
        <v>3736</v>
      </c>
    </row>
    <row r="18" spans="1:3">
      <c r="A18" s="257" t="s">
        <v>232</v>
      </c>
      <c r="B18" s="258" t="s">
        <v>108</v>
      </c>
      <c r="C18" s="259">
        <f>'05'!H8</f>
        <v>0</v>
      </c>
    </row>
    <row r="19" spans="1:3">
      <c r="A19" s="257" t="s">
        <v>233</v>
      </c>
      <c r="B19" s="258" t="s">
        <v>234</v>
      </c>
      <c r="C19" s="259">
        <f>'05'!H11</f>
        <v>6029</v>
      </c>
    </row>
    <row r="20" spans="1:3">
      <c r="A20" s="257" t="s">
        <v>235</v>
      </c>
      <c r="B20" s="258" t="s">
        <v>236</v>
      </c>
      <c r="C20" s="259">
        <f>'05'!H10</f>
        <v>57</v>
      </c>
    </row>
    <row r="21" spans="1:3">
      <c r="A21" s="257" t="s">
        <v>237</v>
      </c>
      <c r="B21" s="258" t="s">
        <v>238</v>
      </c>
      <c r="C21" s="259">
        <f>'05'!H9+'05'!H5+'05'!H3</f>
        <v>1753</v>
      </c>
    </row>
    <row r="22" spans="1:3">
      <c r="A22" s="285" t="s">
        <v>239</v>
      </c>
      <c r="B22" s="286" t="s">
        <v>240</v>
      </c>
      <c r="C22" s="287"/>
    </row>
    <row r="23" spans="1:3">
      <c r="A23" s="270" t="s">
        <v>241</v>
      </c>
      <c r="B23" s="271" t="s">
        <v>242</v>
      </c>
      <c r="C23" s="272">
        <f>C24+C25+C26+C27+C28+C29+C30+C31</f>
        <v>97999</v>
      </c>
    </row>
    <row r="24" spans="1:3">
      <c r="A24" s="257" t="s">
        <v>243</v>
      </c>
      <c r="B24" s="258" t="s">
        <v>605</v>
      </c>
      <c r="C24" s="259">
        <f>'05'!H35</f>
        <v>30196</v>
      </c>
    </row>
    <row r="25" spans="1:3">
      <c r="A25" s="257" t="s">
        <v>244</v>
      </c>
      <c r="B25" s="258" t="s">
        <v>558</v>
      </c>
      <c r="C25" s="259">
        <f>'05'!H36</f>
        <v>44395</v>
      </c>
    </row>
    <row r="26" spans="1:3">
      <c r="A26" s="257" t="s">
        <v>245</v>
      </c>
      <c r="B26" s="258" t="s">
        <v>559</v>
      </c>
      <c r="C26" s="259">
        <f>'05'!H37</f>
        <v>12117</v>
      </c>
    </row>
    <row r="27" spans="1:3">
      <c r="A27" s="257" t="s">
        <v>246</v>
      </c>
      <c r="B27" s="258" t="s">
        <v>560</v>
      </c>
      <c r="C27" s="259">
        <f>'05'!H38</f>
        <v>2871</v>
      </c>
    </row>
    <row r="28" spans="1:3">
      <c r="A28" s="257" t="s">
        <v>247</v>
      </c>
      <c r="B28" s="258" t="s">
        <v>248</v>
      </c>
      <c r="C28" s="259"/>
    </row>
    <row r="29" spans="1:3">
      <c r="A29" s="257" t="s">
        <v>249</v>
      </c>
      <c r="B29" s="258" t="s">
        <v>250</v>
      </c>
      <c r="C29" s="259"/>
    </row>
    <row r="30" spans="1:3">
      <c r="A30" s="257" t="s">
        <v>251</v>
      </c>
      <c r="B30" s="258" t="s">
        <v>252</v>
      </c>
      <c r="C30" s="259"/>
    </row>
    <row r="31" spans="1:3">
      <c r="A31" s="257" t="s">
        <v>253</v>
      </c>
      <c r="B31" s="258" t="s">
        <v>254</v>
      </c>
      <c r="C31" s="259">
        <f>SUM('05'!H39:H43)</f>
        <v>8420</v>
      </c>
    </row>
    <row r="32" spans="1:3">
      <c r="A32" s="270" t="s">
        <v>255</v>
      </c>
      <c r="B32" s="271" t="s">
        <v>256</v>
      </c>
      <c r="C32" s="272">
        <f>C33+C40</f>
        <v>66566</v>
      </c>
    </row>
    <row r="33" spans="1:3">
      <c r="A33" s="279" t="s">
        <v>257</v>
      </c>
      <c r="B33" s="280" t="s">
        <v>609</v>
      </c>
      <c r="C33" s="281">
        <f>C34+C35+C37+C38+C39</f>
        <v>62806</v>
      </c>
    </row>
    <row r="34" spans="1:3">
      <c r="A34" s="257" t="s">
        <v>258</v>
      </c>
      <c r="B34" s="258" t="s">
        <v>606</v>
      </c>
      <c r="C34" s="259">
        <f>'05'!H54</f>
        <v>27411</v>
      </c>
    </row>
    <row r="35" spans="1:3">
      <c r="A35" s="257" t="s">
        <v>259</v>
      </c>
      <c r="B35" s="258" t="s">
        <v>607</v>
      </c>
      <c r="C35" s="259">
        <f>'05'!H55</f>
        <v>35395</v>
      </c>
    </row>
    <row r="36" spans="1:3">
      <c r="A36" s="257" t="s">
        <v>261</v>
      </c>
      <c r="B36" s="258" t="s">
        <v>260</v>
      </c>
      <c r="C36" s="259"/>
    </row>
    <row r="37" spans="1:3">
      <c r="A37" s="257" t="s">
        <v>263</v>
      </c>
      <c r="B37" s="258" t="s">
        <v>262</v>
      </c>
      <c r="C37" s="259"/>
    </row>
    <row r="38" spans="1:3">
      <c r="A38" s="257" t="s">
        <v>265</v>
      </c>
      <c r="B38" s="258" t="s">
        <v>264</v>
      </c>
      <c r="C38" s="259"/>
    </row>
    <row r="39" spans="1:3">
      <c r="A39" s="257" t="s">
        <v>373</v>
      </c>
      <c r="B39" s="258" t="s">
        <v>266</v>
      </c>
      <c r="C39" s="259"/>
    </row>
    <row r="40" spans="1:3">
      <c r="A40" s="276" t="s">
        <v>267</v>
      </c>
      <c r="B40" s="277" t="s">
        <v>608</v>
      </c>
      <c r="C40" s="278">
        <f>SUM(C41:C44)</f>
        <v>3760</v>
      </c>
    </row>
    <row r="41" spans="1:3">
      <c r="A41" s="257" t="s">
        <v>268</v>
      </c>
      <c r="B41" s="258" t="s">
        <v>260</v>
      </c>
      <c r="C41" s="259"/>
    </row>
    <row r="42" spans="1:3">
      <c r="A42" s="257" t="s">
        <v>380</v>
      </c>
      <c r="B42" s="258" t="s">
        <v>262</v>
      </c>
      <c r="C42" s="259"/>
    </row>
    <row r="43" spans="1:3">
      <c r="A43" s="257" t="s">
        <v>269</v>
      </c>
      <c r="B43" s="258" t="s">
        <v>264</v>
      </c>
      <c r="C43" s="259"/>
    </row>
    <row r="44" spans="1:3">
      <c r="A44" s="257" t="s">
        <v>270</v>
      </c>
      <c r="B44" s="258" t="s">
        <v>272</v>
      </c>
      <c r="C44" s="259">
        <f>'05'!H56+'05'!H51+'05'!H50</f>
        <v>3760</v>
      </c>
    </row>
    <row r="45" spans="1:3">
      <c r="A45" s="270" t="s">
        <v>273</v>
      </c>
      <c r="B45" s="271" t="s">
        <v>274</v>
      </c>
      <c r="C45" s="272">
        <f>C46+C47+C48</f>
        <v>591</v>
      </c>
    </row>
    <row r="46" spans="1:3">
      <c r="A46" s="257" t="s">
        <v>603</v>
      </c>
      <c r="B46" s="258" t="s">
        <v>275</v>
      </c>
      <c r="C46" s="259">
        <f>'05'!H46</f>
        <v>191</v>
      </c>
    </row>
    <row r="47" spans="1:3">
      <c r="A47" s="257" t="s">
        <v>276</v>
      </c>
      <c r="B47" s="258" t="s">
        <v>277</v>
      </c>
      <c r="C47" s="259">
        <f>'05'!H47</f>
        <v>0</v>
      </c>
    </row>
    <row r="48" spans="1:3">
      <c r="A48" s="257" t="s">
        <v>278</v>
      </c>
      <c r="B48" s="258" t="s">
        <v>279</v>
      </c>
      <c r="C48" s="259">
        <f>'05'!H49</f>
        <v>400</v>
      </c>
    </row>
    <row r="49" spans="1:3">
      <c r="A49" s="270" t="s">
        <v>280</v>
      </c>
      <c r="B49" s="271" t="s">
        <v>281</v>
      </c>
      <c r="C49" s="272">
        <f>C50+C51</f>
        <v>119</v>
      </c>
    </row>
    <row r="50" spans="1:3">
      <c r="A50" s="257" t="s">
        <v>282</v>
      </c>
      <c r="B50" s="258" t="s">
        <v>283</v>
      </c>
      <c r="C50" s="259">
        <f>'05'!G60</f>
        <v>0</v>
      </c>
    </row>
    <row r="51" spans="1:3">
      <c r="A51" s="257" t="s">
        <v>284</v>
      </c>
      <c r="B51" s="258" t="s">
        <v>285</v>
      </c>
      <c r="C51" s="259">
        <f>'05'!H61</f>
        <v>119</v>
      </c>
    </row>
    <row r="52" spans="1:3">
      <c r="A52" s="270" t="s">
        <v>286</v>
      </c>
      <c r="B52" s="271" t="s">
        <v>645</v>
      </c>
      <c r="C52" s="272">
        <f>'05'!H67</f>
        <v>0</v>
      </c>
    </row>
    <row r="53" spans="1:3">
      <c r="A53" s="267" t="s">
        <v>287</v>
      </c>
      <c r="B53" s="268" t="s">
        <v>288</v>
      </c>
      <c r="C53" s="269">
        <f>C5+C23+C32+C45+C49+C52</f>
        <v>278813</v>
      </c>
    </row>
    <row r="54" spans="1:3">
      <c r="A54" s="267" t="s">
        <v>604</v>
      </c>
      <c r="B54" s="268" t="s">
        <v>290</v>
      </c>
      <c r="C54" s="269">
        <f>C55+C56</f>
        <v>20436</v>
      </c>
    </row>
    <row r="55" spans="1:3">
      <c r="A55" s="257" t="s">
        <v>291</v>
      </c>
      <c r="B55" s="258" t="s">
        <v>292</v>
      </c>
      <c r="C55" s="259">
        <f>'05'!H69</f>
        <v>5876</v>
      </c>
    </row>
    <row r="56" spans="1:3">
      <c r="A56" s="257" t="s">
        <v>293</v>
      </c>
      <c r="B56" s="258" t="s">
        <v>294</v>
      </c>
      <c r="C56" s="259">
        <f>'05'!H70</f>
        <v>14560</v>
      </c>
    </row>
    <row r="57" spans="1:3">
      <c r="A57" s="267" t="s">
        <v>295</v>
      </c>
      <c r="B57" s="268" t="s">
        <v>296</v>
      </c>
      <c r="C57" s="269">
        <f>C58+C65</f>
        <v>0</v>
      </c>
    </row>
    <row r="58" spans="1:3">
      <c r="A58" s="273" t="s">
        <v>297</v>
      </c>
      <c r="B58" s="274" t="s">
        <v>298</v>
      </c>
      <c r="C58" s="275">
        <f>C59+C60+C61+C62+C63+C64</f>
        <v>0</v>
      </c>
    </row>
    <row r="59" spans="1:3">
      <c r="A59" s="257" t="s">
        <v>299</v>
      </c>
      <c r="B59" s="258" t="s">
        <v>300</v>
      </c>
      <c r="C59" s="259"/>
    </row>
    <row r="60" spans="1:3">
      <c r="A60" s="257" t="s">
        <v>301</v>
      </c>
      <c r="B60" s="258" t="s">
        <v>302</v>
      </c>
      <c r="C60" s="259"/>
    </row>
    <row r="61" spans="1:3">
      <c r="A61" s="257" t="s">
        <v>303</v>
      </c>
      <c r="B61" s="258" t="s">
        <v>304</v>
      </c>
      <c r="C61" s="259"/>
    </row>
    <row r="62" spans="1:3">
      <c r="A62" s="257" t="s">
        <v>305</v>
      </c>
      <c r="B62" s="258" t="s">
        <v>306</v>
      </c>
      <c r="C62" s="259"/>
    </row>
    <row r="63" spans="1:3">
      <c r="A63" s="257" t="s">
        <v>307</v>
      </c>
      <c r="B63" s="258" t="s">
        <v>308</v>
      </c>
      <c r="C63" s="259"/>
    </row>
    <row r="64" spans="1:3">
      <c r="A64" s="257" t="s">
        <v>309</v>
      </c>
      <c r="B64" s="258" t="s">
        <v>310</v>
      </c>
      <c r="C64" s="259"/>
    </row>
    <row r="65" spans="1:3">
      <c r="A65" s="273" t="s">
        <v>311</v>
      </c>
      <c r="B65" s="274" t="s">
        <v>312</v>
      </c>
      <c r="C65" s="275">
        <f>C66+C67+C68+C69+C70+C71+C72</f>
        <v>0</v>
      </c>
    </row>
    <row r="66" spans="1:3">
      <c r="A66" s="257" t="s">
        <v>313</v>
      </c>
      <c r="B66" s="258" t="s">
        <v>300</v>
      </c>
      <c r="C66" s="259"/>
    </row>
    <row r="67" spans="1:3">
      <c r="A67" s="257" t="s">
        <v>314</v>
      </c>
      <c r="B67" s="258" t="s">
        <v>315</v>
      </c>
      <c r="C67" s="259"/>
    </row>
    <row r="68" spans="1:3">
      <c r="A68" s="257" t="s">
        <v>316</v>
      </c>
      <c r="B68" s="258" t="s">
        <v>317</v>
      </c>
      <c r="C68" s="259"/>
    </row>
    <row r="69" spans="1:3">
      <c r="A69" s="257" t="s">
        <v>318</v>
      </c>
      <c r="B69" s="258" t="s">
        <v>304</v>
      </c>
      <c r="C69" s="259"/>
    </row>
    <row r="70" spans="1:3">
      <c r="A70" s="257" t="s">
        <v>319</v>
      </c>
      <c r="B70" s="258" t="s">
        <v>320</v>
      </c>
      <c r="C70" s="259"/>
    </row>
    <row r="71" spans="1:3">
      <c r="A71" s="257" t="s">
        <v>321</v>
      </c>
      <c r="B71" s="258" t="s">
        <v>308</v>
      </c>
      <c r="C71" s="259"/>
    </row>
    <row r="72" spans="1:3">
      <c r="A72" s="257" t="s">
        <v>322</v>
      </c>
      <c r="B72" s="258" t="s">
        <v>323</v>
      </c>
      <c r="C72" s="259"/>
    </row>
    <row r="73" spans="1:3">
      <c r="A73" s="263" t="s">
        <v>324</v>
      </c>
      <c r="B73" s="266" t="s">
        <v>325</v>
      </c>
      <c r="C73" s="265">
        <f>C53+C54+C57</f>
        <v>299249</v>
      </c>
    </row>
    <row r="74" spans="1:3">
      <c r="A74" s="257"/>
      <c r="B74" s="258"/>
      <c r="C74" s="259"/>
    </row>
    <row r="75" spans="1:3">
      <c r="A75" s="257"/>
      <c r="B75" s="258"/>
      <c r="C75" s="259"/>
    </row>
    <row r="76" spans="1:3">
      <c r="A76" s="257"/>
      <c r="B76" s="258"/>
      <c r="C76" s="259"/>
    </row>
    <row r="77" spans="1:3">
      <c r="A77" s="260"/>
      <c r="B77" s="255" t="s">
        <v>326</v>
      </c>
      <c r="C77" s="261"/>
    </row>
    <row r="78" spans="1:3">
      <c r="A78" s="293" t="s">
        <v>614</v>
      </c>
      <c r="B78" s="255"/>
      <c r="C78" s="261"/>
    </row>
    <row r="79" spans="1:3">
      <c r="A79" s="263" t="s">
        <v>601</v>
      </c>
      <c r="B79" s="266" t="s">
        <v>327</v>
      </c>
      <c r="C79" s="333" t="s">
        <v>646</v>
      </c>
    </row>
    <row r="80" spans="1:3">
      <c r="A80" s="270" t="s">
        <v>328</v>
      </c>
      <c r="B80" s="271" t="s">
        <v>329</v>
      </c>
      <c r="C80" s="272">
        <f>C81+C82+C83+C84+C85</f>
        <v>250791</v>
      </c>
    </row>
    <row r="81" spans="1:3">
      <c r="A81" s="257" t="s">
        <v>330</v>
      </c>
      <c r="B81" s="258" t="s">
        <v>331</v>
      </c>
      <c r="C81" s="259">
        <f>'05'!H92</f>
        <v>35784</v>
      </c>
    </row>
    <row r="82" spans="1:3">
      <c r="A82" s="257" t="s">
        <v>332</v>
      </c>
      <c r="B82" s="258" t="s">
        <v>333</v>
      </c>
      <c r="C82" s="259">
        <f>'05'!H97</f>
        <v>7124</v>
      </c>
    </row>
    <row r="83" spans="1:3">
      <c r="A83" s="257" t="s">
        <v>334</v>
      </c>
      <c r="B83" s="258" t="s">
        <v>610</v>
      </c>
      <c r="C83" s="259">
        <f>'05'!H145</f>
        <v>66983</v>
      </c>
    </row>
    <row r="84" spans="1:3">
      <c r="A84" s="257" t="s">
        <v>336</v>
      </c>
      <c r="B84" s="258" t="s">
        <v>489</v>
      </c>
      <c r="C84" s="259">
        <f>'05'!H166+'05'!H167</f>
        <v>4166</v>
      </c>
    </row>
    <row r="85" spans="1:3">
      <c r="A85" s="257" t="s">
        <v>338</v>
      </c>
      <c r="B85" s="258" t="s">
        <v>339</v>
      </c>
      <c r="C85" s="259">
        <f>'05'!H159+'05'!H169+'05'!H176-'05'!H166-'05'!H167</f>
        <v>136734</v>
      </c>
    </row>
    <row r="86" spans="1:3">
      <c r="A86" s="257"/>
      <c r="B86" s="258" t="s">
        <v>340</v>
      </c>
      <c r="C86" s="259"/>
    </row>
    <row r="87" spans="1:3">
      <c r="A87" s="257"/>
      <c r="B87" s="258" t="s">
        <v>341</v>
      </c>
      <c r="C87" s="259">
        <f>'05'!H159</f>
        <v>35196</v>
      </c>
    </row>
    <row r="88" spans="1:3">
      <c r="A88" s="257"/>
      <c r="B88" s="258" t="s">
        <v>342</v>
      </c>
      <c r="C88" s="259"/>
    </row>
    <row r="89" spans="1:3">
      <c r="A89" s="257"/>
      <c r="B89" s="258" t="s">
        <v>343</v>
      </c>
      <c r="C89" s="259">
        <f>'05'!H176</f>
        <v>10353</v>
      </c>
    </row>
    <row r="90" spans="1:3">
      <c r="A90" s="257"/>
      <c r="B90" s="258" t="s">
        <v>344</v>
      </c>
      <c r="C90" s="259">
        <f>'05'!H169-'05'!H166-'05'!H167</f>
        <v>91185</v>
      </c>
    </row>
    <row r="91" spans="1:3">
      <c r="A91" s="257"/>
      <c r="B91" s="258" t="s">
        <v>345</v>
      </c>
      <c r="C91" s="259"/>
    </row>
    <row r="92" spans="1:3">
      <c r="A92" s="257"/>
      <c r="B92" s="258" t="s">
        <v>346</v>
      </c>
      <c r="C92" s="259"/>
    </row>
    <row r="93" spans="1:3">
      <c r="A93" s="257"/>
      <c r="B93" s="258" t="s">
        <v>347</v>
      </c>
      <c r="C93" s="259"/>
    </row>
    <row r="94" spans="1:3">
      <c r="A94" s="270" t="s">
        <v>602</v>
      </c>
      <c r="B94" s="271" t="s">
        <v>348</v>
      </c>
      <c r="C94" s="272">
        <f>C95+C96+C97+C98+C99+C100+C101</f>
        <v>36165</v>
      </c>
    </row>
    <row r="95" spans="1:3">
      <c r="A95" s="257" t="s">
        <v>213</v>
      </c>
      <c r="B95" s="258" t="s">
        <v>349</v>
      </c>
      <c r="C95" s="259">
        <f>'05'!H203+'05'!H204</f>
        <v>3076</v>
      </c>
    </row>
    <row r="96" spans="1:3">
      <c r="A96" s="257" t="s">
        <v>214</v>
      </c>
      <c r="B96" s="258" t="s">
        <v>350</v>
      </c>
      <c r="C96" s="259">
        <f>'05'!H205+'05'!H206</f>
        <v>33089</v>
      </c>
    </row>
    <row r="97" spans="1:3">
      <c r="A97" s="257" t="s">
        <v>216</v>
      </c>
      <c r="B97" s="258" t="s">
        <v>351</v>
      </c>
      <c r="C97" s="259"/>
    </row>
    <row r="98" spans="1:3">
      <c r="A98" s="257" t="s">
        <v>217</v>
      </c>
      <c r="B98" s="258" t="s">
        <v>352</v>
      </c>
      <c r="C98" s="259"/>
    </row>
    <row r="99" spans="1:3">
      <c r="A99" s="257" t="s">
        <v>219</v>
      </c>
      <c r="B99" s="258" t="s">
        <v>353</v>
      </c>
      <c r="C99" s="259"/>
    </row>
    <row r="100" spans="1:3" ht="11.25" customHeight="1">
      <c r="A100" s="257" t="s">
        <v>221</v>
      </c>
      <c r="B100" s="262" t="s">
        <v>354</v>
      </c>
      <c r="C100" s="259"/>
    </row>
    <row r="101" spans="1:3">
      <c r="A101" s="257" t="s">
        <v>355</v>
      </c>
      <c r="B101" s="258" t="s">
        <v>356</v>
      </c>
      <c r="C101" s="259"/>
    </row>
    <row r="102" spans="1:3">
      <c r="A102" s="257"/>
      <c r="B102" s="258" t="s">
        <v>357</v>
      </c>
      <c r="C102" s="259"/>
    </row>
    <row r="103" spans="1:3">
      <c r="A103" s="257"/>
      <c r="B103" s="258" t="s">
        <v>358</v>
      </c>
      <c r="C103" s="259"/>
    </row>
    <row r="104" spans="1:3">
      <c r="A104" s="257"/>
      <c r="B104" s="258" t="s">
        <v>359</v>
      </c>
      <c r="C104" s="259"/>
    </row>
    <row r="105" spans="1:3">
      <c r="A105" s="257"/>
      <c r="B105" s="258" t="s">
        <v>360</v>
      </c>
      <c r="C105" s="259"/>
    </row>
    <row r="106" spans="1:3">
      <c r="A106" s="270" t="s">
        <v>186</v>
      </c>
      <c r="B106" s="271" t="s">
        <v>611</v>
      </c>
      <c r="C106" s="272">
        <f>'05'!H212</f>
        <v>0</v>
      </c>
    </row>
    <row r="107" spans="1:3">
      <c r="A107" s="270" t="s">
        <v>187</v>
      </c>
      <c r="B107" s="271" t="s">
        <v>361</v>
      </c>
      <c r="C107" s="272">
        <f>C108+C109+C110</f>
        <v>0</v>
      </c>
    </row>
    <row r="108" spans="1:3">
      <c r="A108" s="257" t="s">
        <v>362</v>
      </c>
      <c r="B108" s="258" t="s">
        <v>103</v>
      </c>
      <c r="C108" s="259">
        <f>'05'!H213</f>
        <v>0</v>
      </c>
    </row>
    <row r="109" spans="1:3">
      <c r="A109" s="257" t="s">
        <v>363</v>
      </c>
      <c r="B109" s="258" t="s">
        <v>104</v>
      </c>
      <c r="C109" s="259">
        <f>'05'!H214</f>
        <v>0</v>
      </c>
    </row>
    <row r="110" spans="1:3">
      <c r="A110" s="257" t="s">
        <v>556</v>
      </c>
      <c r="B110" s="258" t="s">
        <v>557</v>
      </c>
      <c r="C110" s="259">
        <f>'05'!H215</f>
        <v>0</v>
      </c>
    </row>
    <row r="111" spans="1:3">
      <c r="A111" s="270" t="s">
        <v>188</v>
      </c>
      <c r="B111" s="271" t="s">
        <v>364</v>
      </c>
      <c r="C111" s="272">
        <f>C80+C94+C106+C107</f>
        <v>286956</v>
      </c>
    </row>
    <row r="112" spans="1:3">
      <c r="A112" s="270" t="s">
        <v>365</v>
      </c>
      <c r="B112" s="271" t="s">
        <v>366</v>
      </c>
      <c r="C112" s="272">
        <f>C113+C122</f>
        <v>0</v>
      </c>
    </row>
    <row r="113" spans="1:3">
      <c r="A113" s="276" t="s">
        <v>257</v>
      </c>
      <c r="B113" s="277" t="s">
        <v>367</v>
      </c>
      <c r="C113" s="278">
        <f>C114+C115+C116+C117+C118+C119+C120+C121</f>
        <v>0</v>
      </c>
    </row>
    <row r="114" spans="1:3">
      <c r="A114" s="257" t="s">
        <v>258</v>
      </c>
      <c r="B114" s="258" t="s">
        <v>368</v>
      </c>
      <c r="C114" s="259"/>
    </row>
    <row r="115" spans="1:3">
      <c r="A115" s="257" t="s">
        <v>259</v>
      </c>
      <c r="B115" s="258" t="s">
        <v>369</v>
      </c>
      <c r="C115" s="259"/>
    </row>
    <row r="116" spans="1:3">
      <c r="A116" s="257" t="s">
        <v>261</v>
      </c>
      <c r="B116" s="258" t="s">
        <v>370</v>
      </c>
      <c r="C116" s="259"/>
    </row>
    <row r="117" spans="1:3">
      <c r="A117" s="257" t="s">
        <v>263</v>
      </c>
      <c r="B117" s="258" t="s">
        <v>371</v>
      </c>
      <c r="C117" s="259"/>
    </row>
    <row r="118" spans="1:3">
      <c r="A118" s="257" t="s">
        <v>265</v>
      </c>
      <c r="B118" s="258" t="s">
        <v>372</v>
      </c>
      <c r="C118" s="259"/>
    </row>
    <row r="119" spans="1:3">
      <c r="A119" s="257" t="s">
        <v>373</v>
      </c>
      <c r="B119" s="258" t="s">
        <v>374</v>
      </c>
      <c r="C119" s="259"/>
    </row>
    <row r="120" spans="1:3">
      <c r="A120" s="257" t="s">
        <v>375</v>
      </c>
      <c r="B120" s="258" t="s">
        <v>376</v>
      </c>
      <c r="C120" s="259"/>
    </row>
    <row r="121" spans="1:3">
      <c r="A121" s="257" t="s">
        <v>377</v>
      </c>
      <c r="B121" s="258" t="s">
        <v>378</v>
      </c>
      <c r="C121" s="259"/>
    </row>
    <row r="122" spans="1:3">
      <c r="A122" s="282" t="s">
        <v>267</v>
      </c>
      <c r="B122" s="283" t="s">
        <v>379</v>
      </c>
      <c r="C122" s="284">
        <f>C123+C124+C125+C126+C127+C128+C129+C130</f>
        <v>0</v>
      </c>
    </row>
    <row r="123" spans="1:3">
      <c r="A123" s="257" t="s">
        <v>268</v>
      </c>
      <c r="B123" s="258" t="s">
        <v>368</v>
      </c>
      <c r="C123" s="259"/>
    </row>
    <row r="124" spans="1:3">
      <c r="A124" s="257" t="s">
        <v>380</v>
      </c>
      <c r="B124" s="258" t="s">
        <v>381</v>
      </c>
      <c r="C124" s="259"/>
    </row>
    <row r="125" spans="1:3">
      <c r="A125" s="257" t="s">
        <v>269</v>
      </c>
      <c r="B125" s="258" t="s">
        <v>370</v>
      </c>
      <c r="C125" s="259"/>
    </row>
    <row r="126" spans="1:3">
      <c r="A126" s="257" t="s">
        <v>382</v>
      </c>
      <c r="B126" s="258" t="s">
        <v>371</v>
      </c>
      <c r="C126" s="259"/>
    </row>
    <row r="127" spans="1:3">
      <c r="A127" s="257" t="s">
        <v>271</v>
      </c>
      <c r="B127" s="258" t="s">
        <v>372</v>
      </c>
      <c r="C127" s="259"/>
    </row>
    <row r="128" spans="1:3">
      <c r="A128" s="257" t="s">
        <v>383</v>
      </c>
      <c r="B128" s="258" t="s">
        <v>384</v>
      </c>
      <c r="C128" s="259"/>
    </row>
    <row r="129" spans="1:3">
      <c r="A129" s="257" t="s">
        <v>385</v>
      </c>
      <c r="B129" s="258" t="s">
        <v>376</v>
      </c>
      <c r="C129" s="259"/>
    </row>
    <row r="130" spans="1:3">
      <c r="A130" s="257" t="s">
        <v>386</v>
      </c>
      <c r="B130" s="258" t="s">
        <v>387</v>
      </c>
      <c r="C130" s="259"/>
    </row>
    <row r="131" spans="1:3">
      <c r="A131" s="263" t="s">
        <v>388</v>
      </c>
      <c r="B131" s="266" t="s">
        <v>389</v>
      </c>
      <c r="C131" s="265">
        <f>C111+C112</f>
        <v>286956</v>
      </c>
    </row>
    <row r="132" spans="1:3">
      <c r="A132" s="257"/>
      <c r="B132" s="258"/>
      <c r="C132" s="259"/>
    </row>
    <row r="133" spans="1:3">
      <c r="A133" s="484" t="s">
        <v>390</v>
      </c>
      <c r="B133" s="484"/>
      <c r="C133" s="484"/>
    </row>
    <row r="134" spans="1:3">
      <c r="A134" s="293" t="s">
        <v>615</v>
      </c>
      <c r="B134" s="255"/>
      <c r="C134" s="261"/>
    </row>
    <row r="135" spans="1:3">
      <c r="A135" s="263" t="s">
        <v>601</v>
      </c>
      <c r="B135" s="266"/>
      <c r="C135" s="265"/>
    </row>
    <row r="136" spans="1:3">
      <c r="A136" s="257" t="s">
        <v>184</v>
      </c>
      <c r="B136" s="258" t="s">
        <v>391</v>
      </c>
      <c r="C136" s="259">
        <f>C53-C111</f>
        <v>-8143</v>
      </c>
    </row>
    <row r="137" spans="1:3">
      <c r="A137" s="208"/>
      <c r="B137" s="258" t="s">
        <v>292</v>
      </c>
      <c r="C137" s="259">
        <f>C54-C112</f>
        <v>20436</v>
      </c>
    </row>
    <row r="138" spans="1:3">
      <c r="A138" s="263"/>
      <c r="B138" s="266" t="s">
        <v>561</v>
      </c>
      <c r="C138" s="265">
        <f>C136+C137</f>
        <v>12293</v>
      </c>
    </row>
    <row r="139" spans="1:3">
      <c r="A139" s="257"/>
      <c r="B139" s="258"/>
      <c r="C139" s="259"/>
    </row>
    <row r="140" spans="1:3">
      <c r="A140" s="484" t="s">
        <v>392</v>
      </c>
      <c r="B140" s="484"/>
      <c r="C140" s="484"/>
    </row>
    <row r="141" spans="1:3">
      <c r="A141" s="293" t="s">
        <v>616</v>
      </c>
      <c r="B141" s="255"/>
      <c r="C141" s="261"/>
    </row>
    <row r="142" spans="1:3">
      <c r="A142" s="263" t="s">
        <v>601</v>
      </c>
      <c r="B142" s="266"/>
      <c r="C142" s="265"/>
    </row>
    <row r="143" spans="1:3">
      <c r="A143" s="270" t="s">
        <v>328</v>
      </c>
      <c r="B143" s="271" t="s">
        <v>393</v>
      </c>
      <c r="C143" s="272">
        <f>C144-C147</f>
        <v>0</v>
      </c>
    </row>
    <row r="144" spans="1:3">
      <c r="A144" s="288" t="s">
        <v>394</v>
      </c>
      <c r="B144" s="289" t="s">
        <v>395</v>
      </c>
      <c r="C144" s="290">
        <f>C145+C146</f>
        <v>0</v>
      </c>
    </row>
    <row r="145" spans="1:3">
      <c r="A145" s="257" t="s">
        <v>396</v>
      </c>
      <c r="B145" s="291" t="s">
        <v>397</v>
      </c>
      <c r="C145" s="259"/>
    </row>
    <row r="146" spans="1:3">
      <c r="A146" s="257" t="s">
        <v>398</v>
      </c>
      <c r="B146" s="291" t="s">
        <v>612</v>
      </c>
      <c r="C146" s="259"/>
    </row>
    <row r="147" spans="1:3">
      <c r="A147" s="288" t="s">
        <v>332</v>
      </c>
      <c r="B147" s="292" t="s">
        <v>399</v>
      </c>
      <c r="C147" s="290">
        <f>C148+C149</f>
        <v>0</v>
      </c>
    </row>
    <row r="148" spans="1:3">
      <c r="A148" s="257" t="s">
        <v>400</v>
      </c>
      <c r="B148" s="291" t="s">
        <v>401</v>
      </c>
      <c r="C148" s="259"/>
    </row>
    <row r="149" spans="1:3">
      <c r="A149" s="257" t="s">
        <v>402</v>
      </c>
      <c r="B149" s="291" t="s">
        <v>403</v>
      </c>
      <c r="C149" s="259"/>
    </row>
  </sheetData>
  <mergeCells count="2">
    <mergeCell ref="A133:C133"/>
    <mergeCell ref="A140:C140"/>
  </mergeCells>
  <phoneticPr fontId="28" type="noConversion"/>
  <pageMargins left="0.98425196850393704" right="0.78740157480314965" top="1.3779527559055118" bottom="0.59055118110236227" header="0.51181102362204722" footer="0.51181102362204722"/>
  <pageSetup paperSize="9" orientation="portrait" r:id="rId1"/>
  <headerFooter alignWithMargins="0">
    <oddHeader>&amp;C&amp;"Arial CE,Félkövér"&amp;12
Önkormányzat bevételei és kiadásai&amp;R1.  melléklet a
7/2014.(IV.28.) önkormányzati rendelethez</oddHeader>
    <oddFooter>&amp;P. oldal</oddFooter>
  </headerFooter>
  <rowBreaks count="3" manualBreakCount="3">
    <brk id="53" max="16383" man="1"/>
    <brk id="76" max="16383" man="1"/>
    <brk id="1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159"/>
  <sheetViews>
    <sheetView view="pageLayout" zoomScaleNormal="100" zoomScaleSheetLayoutView="100" workbookViewId="0">
      <selection activeCell="J16" sqref="J16"/>
    </sheetView>
  </sheetViews>
  <sheetFormatPr defaultRowHeight="12.75"/>
  <cols>
    <col min="1" max="1" width="8.140625" style="411" customWidth="1"/>
    <col min="2" max="2" width="56" style="411" customWidth="1"/>
    <col min="3" max="5" width="8.7109375" style="411" customWidth="1"/>
    <col min="6" max="6" width="9.42578125" style="411" customWidth="1"/>
    <col min="7" max="258" width="9.140625" style="411"/>
    <col min="259" max="259" width="8.140625" style="411" customWidth="1"/>
    <col min="260" max="260" width="61.28515625" style="411" customWidth="1"/>
    <col min="261" max="261" width="8.7109375" style="411" customWidth="1"/>
    <col min="262" max="262" width="8.7109375" style="411" bestFit="1" customWidth="1"/>
    <col min="263" max="514" width="9.140625" style="411"/>
    <col min="515" max="515" width="8.140625" style="411" customWidth="1"/>
    <col min="516" max="516" width="61.28515625" style="411" customWidth="1"/>
    <col min="517" max="517" width="8.7109375" style="411" customWidth="1"/>
    <col min="518" max="518" width="8.7109375" style="411" bestFit="1" customWidth="1"/>
    <col min="519" max="770" width="9.140625" style="411"/>
    <col min="771" max="771" width="8.140625" style="411" customWidth="1"/>
    <col min="772" max="772" width="61.28515625" style="411" customWidth="1"/>
    <col min="773" max="773" width="8.7109375" style="411" customWidth="1"/>
    <col min="774" max="774" width="8.7109375" style="411" bestFit="1" customWidth="1"/>
    <col min="775" max="1026" width="9.140625" style="411"/>
    <col min="1027" max="1027" width="8.140625" style="411" customWidth="1"/>
    <col min="1028" max="1028" width="61.28515625" style="411" customWidth="1"/>
    <col min="1029" max="1029" width="8.7109375" style="411" customWidth="1"/>
    <col min="1030" max="1030" width="8.7109375" style="411" bestFit="1" customWidth="1"/>
    <col min="1031" max="1282" width="9.140625" style="411"/>
    <col min="1283" max="1283" width="8.140625" style="411" customWidth="1"/>
    <col min="1284" max="1284" width="61.28515625" style="411" customWidth="1"/>
    <col min="1285" max="1285" width="8.7109375" style="411" customWidth="1"/>
    <col min="1286" max="1286" width="8.7109375" style="411" bestFit="1" customWidth="1"/>
    <col min="1287" max="1538" width="9.140625" style="411"/>
    <col min="1539" max="1539" width="8.140625" style="411" customWidth="1"/>
    <col min="1540" max="1540" width="61.28515625" style="411" customWidth="1"/>
    <col min="1541" max="1541" width="8.7109375" style="411" customWidth="1"/>
    <col min="1542" max="1542" width="8.7109375" style="411" bestFit="1" customWidth="1"/>
    <col min="1543" max="1794" width="9.140625" style="411"/>
    <col min="1795" max="1795" width="8.140625" style="411" customWidth="1"/>
    <col min="1796" max="1796" width="61.28515625" style="411" customWidth="1"/>
    <col min="1797" max="1797" width="8.7109375" style="411" customWidth="1"/>
    <col min="1798" max="1798" width="8.7109375" style="411" bestFit="1" customWidth="1"/>
    <col min="1799" max="2050" width="9.140625" style="411"/>
    <col min="2051" max="2051" width="8.140625" style="411" customWidth="1"/>
    <col min="2052" max="2052" width="61.28515625" style="411" customWidth="1"/>
    <col min="2053" max="2053" width="8.7109375" style="411" customWidth="1"/>
    <col min="2054" max="2054" width="8.7109375" style="411" bestFit="1" customWidth="1"/>
    <col min="2055" max="2306" width="9.140625" style="411"/>
    <col min="2307" max="2307" width="8.140625" style="411" customWidth="1"/>
    <col min="2308" max="2308" width="61.28515625" style="411" customWidth="1"/>
    <col min="2309" max="2309" width="8.7109375" style="411" customWidth="1"/>
    <col min="2310" max="2310" width="8.7109375" style="411" bestFit="1" customWidth="1"/>
    <col min="2311" max="2562" width="9.140625" style="411"/>
    <col min="2563" max="2563" width="8.140625" style="411" customWidth="1"/>
    <col min="2564" max="2564" width="61.28515625" style="411" customWidth="1"/>
    <col min="2565" max="2565" width="8.7109375" style="411" customWidth="1"/>
    <col min="2566" max="2566" width="8.7109375" style="411" bestFit="1" customWidth="1"/>
    <col min="2567" max="2818" width="9.140625" style="411"/>
    <col min="2819" max="2819" width="8.140625" style="411" customWidth="1"/>
    <col min="2820" max="2820" width="61.28515625" style="411" customWidth="1"/>
    <col min="2821" max="2821" width="8.7109375" style="411" customWidth="1"/>
    <col min="2822" max="2822" width="8.7109375" style="411" bestFit="1" customWidth="1"/>
    <col min="2823" max="3074" width="9.140625" style="411"/>
    <col min="3075" max="3075" width="8.140625" style="411" customWidth="1"/>
    <col min="3076" max="3076" width="61.28515625" style="411" customWidth="1"/>
    <col min="3077" max="3077" width="8.7109375" style="411" customWidth="1"/>
    <col min="3078" max="3078" width="8.7109375" style="411" bestFit="1" customWidth="1"/>
    <col min="3079" max="3330" width="9.140625" style="411"/>
    <col min="3331" max="3331" width="8.140625" style="411" customWidth="1"/>
    <col min="3332" max="3332" width="61.28515625" style="411" customWidth="1"/>
    <col min="3333" max="3333" width="8.7109375" style="411" customWidth="1"/>
    <col min="3334" max="3334" width="8.7109375" style="411" bestFit="1" customWidth="1"/>
    <col min="3335" max="3586" width="9.140625" style="411"/>
    <col min="3587" max="3587" width="8.140625" style="411" customWidth="1"/>
    <col min="3588" max="3588" width="61.28515625" style="411" customWidth="1"/>
    <col min="3589" max="3589" width="8.7109375" style="411" customWidth="1"/>
    <col min="3590" max="3590" width="8.7109375" style="411" bestFit="1" customWidth="1"/>
    <col min="3591" max="3842" width="9.140625" style="411"/>
    <col min="3843" max="3843" width="8.140625" style="411" customWidth="1"/>
    <col min="3844" max="3844" width="61.28515625" style="411" customWidth="1"/>
    <col min="3845" max="3845" width="8.7109375" style="411" customWidth="1"/>
    <col min="3846" max="3846" width="8.7109375" style="411" bestFit="1" customWidth="1"/>
    <col min="3847" max="4098" width="9.140625" style="411"/>
    <col min="4099" max="4099" width="8.140625" style="411" customWidth="1"/>
    <col min="4100" max="4100" width="61.28515625" style="411" customWidth="1"/>
    <col min="4101" max="4101" width="8.7109375" style="411" customWidth="1"/>
    <col min="4102" max="4102" width="8.7109375" style="411" bestFit="1" customWidth="1"/>
    <col min="4103" max="4354" width="9.140625" style="411"/>
    <col min="4355" max="4355" width="8.140625" style="411" customWidth="1"/>
    <col min="4356" max="4356" width="61.28515625" style="411" customWidth="1"/>
    <col min="4357" max="4357" width="8.7109375" style="411" customWidth="1"/>
    <col min="4358" max="4358" width="8.7109375" style="411" bestFit="1" customWidth="1"/>
    <col min="4359" max="4610" width="9.140625" style="411"/>
    <col min="4611" max="4611" width="8.140625" style="411" customWidth="1"/>
    <col min="4612" max="4612" width="61.28515625" style="411" customWidth="1"/>
    <col min="4613" max="4613" width="8.7109375" style="411" customWidth="1"/>
    <col min="4614" max="4614" width="8.7109375" style="411" bestFit="1" customWidth="1"/>
    <col min="4615" max="4866" width="9.140625" style="411"/>
    <col min="4867" max="4867" width="8.140625" style="411" customWidth="1"/>
    <col min="4868" max="4868" width="61.28515625" style="411" customWidth="1"/>
    <col min="4869" max="4869" width="8.7109375" style="411" customWidth="1"/>
    <col min="4870" max="4870" width="8.7109375" style="411" bestFit="1" customWidth="1"/>
    <col min="4871" max="5122" width="9.140625" style="411"/>
    <col min="5123" max="5123" width="8.140625" style="411" customWidth="1"/>
    <col min="5124" max="5124" width="61.28515625" style="411" customWidth="1"/>
    <col min="5125" max="5125" width="8.7109375" style="411" customWidth="1"/>
    <col min="5126" max="5126" width="8.7109375" style="411" bestFit="1" customWidth="1"/>
    <col min="5127" max="5378" width="9.140625" style="411"/>
    <col min="5379" max="5379" width="8.140625" style="411" customWidth="1"/>
    <col min="5380" max="5380" width="61.28515625" style="411" customWidth="1"/>
    <col min="5381" max="5381" width="8.7109375" style="411" customWidth="1"/>
    <col min="5382" max="5382" width="8.7109375" style="411" bestFit="1" customWidth="1"/>
    <col min="5383" max="5634" width="9.140625" style="411"/>
    <col min="5635" max="5635" width="8.140625" style="411" customWidth="1"/>
    <col min="5636" max="5636" width="61.28515625" style="411" customWidth="1"/>
    <col min="5637" max="5637" width="8.7109375" style="411" customWidth="1"/>
    <col min="5638" max="5638" width="8.7109375" style="411" bestFit="1" customWidth="1"/>
    <col min="5639" max="5890" width="9.140625" style="411"/>
    <col min="5891" max="5891" width="8.140625" style="411" customWidth="1"/>
    <col min="5892" max="5892" width="61.28515625" style="411" customWidth="1"/>
    <col min="5893" max="5893" width="8.7109375" style="411" customWidth="1"/>
    <col min="5894" max="5894" width="8.7109375" style="411" bestFit="1" customWidth="1"/>
    <col min="5895" max="6146" width="9.140625" style="411"/>
    <col min="6147" max="6147" width="8.140625" style="411" customWidth="1"/>
    <col min="6148" max="6148" width="61.28515625" style="411" customWidth="1"/>
    <col min="6149" max="6149" width="8.7109375" style="411" customWidth="1"/>
    <col min="6150" max="6150" width="8.7109375" style="411" bestFit="1" customWidth="1"/>
    <col min="6151" max="6402" width="9.140625" style="411"/>
    <col min="6403" max="6403" width="8.140625" style="411" customWidth="1"/>
    <col min="6404" max="6404" width="61.28515625" style="411" customWidth="1"/>
    <col min="6405" max="6405" width="8.7109375" style="411" customWidth="1"/>
    <col min="6406" max="6406" width="8.7109375" style="411" bestFit="1" customWidth="1"/>
    <col min="6407" max="6658" width="9.140625" style="411"/>
    <col min="6659" max="6659" width="8.140625" style="411" customWidth="1"/>
    <col min="6660" max="6660" width="61.28515625" style="411" customWidth="1"/>
    <col min="6661" max="6661" width="8.7109375" style="411" customWidth="1"/>
    <col min="6662" max="6662" width="8.7109375" style="411" bestFit="1" customWidth="1"/>
    <col min="6663" max="6914" width="9.140625" style="411"/>
    <col min="6915" max="6915" width="8.140625" style="411" customWidth="1"/>
    <col min="6916" max="6916" width="61.28515625" style="411" customWidth="1"/>
    <col min="6917" max="6917" width="8.7109375" style="411" customWidth="1"/>
    <col min="6918" max="6918" width="8.7109375" style="411" bestFit="1" customWidth="1"/>
    <col min="6919" max="7170" width="9.140625" style="411"/>
    <col min="7171" max="7171" width="8.140625" style="411" customWidth="1"/>
    <col min="7172" max="7172" width="61.28515625" style="411" customWidth="1"/>
    <col min="7173" max="7173" width="8.7109375" style="411" customWidth="1"/>
    <col min="7174" max="7174" width="8.7109375" style="411" bestFit="1" customWidth="1"/>
    <col min="7175" max="7426" width="9.140625" style="411"/>
    <col min="7427" max="7427" width="8.140625" style="411" customWidth="1"/>
    <col min="7428" max="7428" width="61.28515625" style="411" customWidth="1"/>
    <col min="7429" max="7429" width="8.7109375" style="411" customWidth="1"/>
    <col min="7430" max="7430" width="8.7109375" style="411" bestFit="1" customWidth="1"/>
    <col min="7431" max="7682" width="9.140625" style="411"/>
    <col min="7683" max="7683" width="8.140625" style="411" customWidth="1"/>
    <col min="7684" max="7684" width="61.28515625" style="411" customWidth="1"/>
    <col min="7685" max="7685" width="8.7109375" style="411" customWidth="1"/>
    <col min="7686" max="7686" width="8.7109375" style="411" bestFit="1" customWidth="1"/>
    <col min="7687" max="7938" width="9.140625" style="411"/>
    <col min="7939" max="7939" width="8.140625" style="411" customWidth="1"/>
    <col min="7940" max="7940" width="61.28515625" style="411" customWidth="1"/>
    <col min="7941" max="7941" width="8.7109375" style="411" customWidth="1"/>
    <col min="7942" max="7942" width="8.7109375" style="411" bestFit="1" customWidth="1"/>
    <col min="7943" max="8194" width="9.140625" style="411"/>
    <col min="8195" max="8195" width="8.140625" style="411" customWidth="1"/>
    <col min="8196" max="8196" width="61.28515625" style="411" customWidth="1"/>
    <col min="8197" max="8197" width="8.7109375" style="411" customWidth="1"/>
    <col min="8198" max="8198" width="8.7109375" style="411" bestFit="1" customWidth="1"/>
    <col min="8199" max="8450" width="9.140625" style="411"/>
    <col min="8451" max="8451" width="8.140625" style="411" customWidth="1"/>
    <col min="8452" max="8452" width="61.28515625" style="411" customWidth="1"/>
    <col min="8453" max="8453" width="8.7109375" style="411" customWidth="1"/>
    <col min="8454" max="8454" width="8.7109375" style="411" bestFit="1" customWidth="1"/>
    <col min="8455" max="8706" width="9.140625" style="411"/>
    <col min="8707" max="8707" width="8.140625" style="411" customWidth="1"/>
    <col min="8708" max="8708" width="61.28515625" style="411" customWidth="1"/>
    <col min="8709" max="8709" width="8.7109375" style="411" customWidth="1"/>
    <col min="8710" max="8710" width="8.7109375" style="411" bestFit="1" customWidth="1"/>
    <col min="8711" max="8962" width="9.140625" style="411"/>
    <col min="8963" max="8963" width="8.140625" style="411" customWidth="1"/>
    <col min="8964" max="8964" width="61.28515625" style="411" customWidth="1"/>
    <col min="8965" max="8965" width="8.7109375" style="411" customWidth="1"/>
    <col min="8966" max="8966" width="8.7109375" style="411" bestFit="1" customWidth="1"/>
    <col min="8967" max="9218" width="9.140625" style="411"/>
    <col min="9219" max="9219" width="8.140625" style="411" customWidth="1"/>
    <col min="9220" max="9220" width="61.28515625" style="411" customWidth="1"/>
    <col min="9221" max="9221" width="8.7109375" style="411" customWidth="1"/>
    <col min="9222" max="9222" width="8.7109375" style="411" bestFit="1" customWidth="1"/>
    <col min="9223" max="9474" width="9.140625" style="411"/>
    <col min="9475" max="9475" width="8.140625" style="411" customWidth="1"/>
    <col min="9476" max="9476" width="61.28515625" style="411" customWidth="1"/>
    <col min="9477" max="9477" width="8.7109375" style="411" customWidth="1"/>
    <col min="9478" max="9478" width="8.7109375" style="411" bestFit="1" customWidth="1"/>
    <col min="9479" max="9730" width="9.140625" style="411"/>
    <col min="9731" max="9731" width="8.140625" style="411" customWidth="1"/>
    <col min="9732" max="9732" width="61.28515625" style="411" customWidth="1"/>
    <col min="9733" max="9733" width="8.7109375" style="411" customWidth="1"/>
    <col min="9734" max="9734" width="8.7109375" style="411" bestFit="1" customWidth="1"/>
    <col min="9735" max="9986" width="9.140625" style="411"/>
    <col min="9987" max="9987" width="8.140625" style="411" customWidth="1"/>
    <col min="9988" max="9988" width="61.28515625" style="411" customWidth="1"/>
    <col min="9989" max="9989" width="8.7109375" style="411" customWidth="1"/>
    <col min="9990" max="9990" width="8.7109375" style="411" bestFit="1" customWidth="1"/>
    <col min="9991" max="10242" width="9.140625" style="411"/>
    <col min="10243" max="10243" width="8.140625" style="411" customWidth="1"/>
    <col min="10244" max="10244" width="61.28515625" style="411" customWidth="1"/>
    <col min="10245" max="10245" width="8.7109375" style="411" customWidth="1"/>
    <col min="10246" max="10246" width="8.7109375" style="411" bestFit="1" customWidth="1"/>
    <col min="10247" max="10498" width="9.140625" style="411"/>
    <col min="10499" max="10499" width="8.140625" style="411" customWidth="1"/>
    <col min="10500" max="10500" width="61.28515625" style="411" customWidth="1"/>
    <col min="10501" max="10501" width="8.7109375" style="411" customWidth="1"/>
    <col min="10502" max="10502" width="8.7109375" style="411" bestFit="1" customWidth="1"/>
    <col min="10503" max="10754" width="9.140625" style="411"/>
    <col min="10755" max="10755" width="8.140625" style="411" customWidth="1"/>
    <col min="10756" max="10756" width="61.28515625" style="411" customWidth="1"/>
    <col min="10757" max="10757" width="8.7109375" style="411" customWidth="1"/>
    <col min="10758" max="10758" width="8.7109375" style="411" bestFit="1" customWidth="1"/>
    <col min="10759" max="11010" width="9.140625" style="411"/>
    <col min="11011" max="11011" width="8.140625" style="411" customWidth="1"/>
    <col min="11012" max="11012" width="61.28515625" style="411" customWidth="1"/>
    <col min="11013" max="11013" width="8.7109375" style="411" customWidth="1"/>
    <col min="11014" max="11014" width="8.7109375" style="411" bestFit="1" customWidth="1"/>
    <col min="11015" max="11266" width="9.140625" style="411"/>
    <col min="11267" max="11267" width="8.140625" style="411" customWidth="1"/>
    <col min="11268" max="11268" width="61.28515625" style="411" customWidth="1"/>
    <col min="11269" max="11269" width="8.7109375" style="411" customWidth="1"/>
    <col min="11270" max="11270" width="8.7109375" style="411" bestFit="1" customWidth="1"/>
    <col min="11271" max="11522" width="9.140625" style="411"/>
    <col min="11523" max="11523" width="8.140625" style="411" customWidth="1"/>
    <col min="11524" max="11524" width="61.28515625" style="411" customWidth="1"/>
    <col min="11525" max="11525" width="8.7109375" style="411" customWidth="1"/>
    <col min="11526" max="11526" width="8.7109375" style="411" bestFit="1" customWidth="1"/>
    <col min="11527" max="11778" width="9.140625" style="411"/>
    <col min="11779" max="11779" width="8.140625" style="411" customWidth="1"/>
    <col min="11780" max="11780" width="61.28515625" style="411" customWidth="1"/>
    <col min="11781" max="11781" width="8.7109375" style="411" customWidth="1"/>
    <col min="11782" max="11782" width="8.7109375" style="411" bestFit="1" customWidth="1"/>
    <col min="11783" max="12034" width="9.140625" style="411"/>
    <col min="12035" max="12035" width="8.140625" style="411" customWidth="1"/>
    <col min="12036" max="12036" width="61.28515625" style="411" customWidth="1"/>
    <col min="12037" max="12037" width="8.7109375" style="411" customWidth="1"/>
    <col min="12038" max="12038" width="8.7109375" style="411" bestFit="1" customWidth="1"/>
    <col min="12039" max="12290" width="9.140625" style="411"/>
    <col min="12291" max="12291" width="8.140625" style="411" customWidth="1"/>
    <col min="12292" max="12292" width="61.28515625" style="411" customWidth="1"/>
    <col min="12293" max="12293" width="8.7109375" style="411" customWidth="1"/>
    <col min="12294" max="12294" width="8.7109375" style="411" bestFit="1" customWidth="1"/>
    <col min="12295" max="12546" width="9.140625" style="411"/>
    <col min="12547" max="12547" width="8.140625" style="411" customWidth="1"/>
    <col min="12548" max="12548" width="61.28515625" style="411" customWidth="1"/>
    <col min="12549" max="12549" width="8.7109375" style="411" customWidth="1"/>
    <col min="12550" max="12550" width="8.7109375" style="411" bestFit="1" customWidth="1"/>
    <col min="12551" max="12802" width="9.140625" style="411"/>
    <col min="12803" max="12803" width="8.140625" style="411" customWidth="1"/>
    <col min="12804" max="12804" width="61.28515625" style="411" customWidth="1"/>
    <col min="12805" max="12805" width="8.7109375" style="411" customWidth="1"/>
    <col min="12806" max="12806" width="8.7109375" style="411" bestFit="1" customWidth="1"/>
    <col min="12807" max="13058" width="9.140625" style="411"/>
    <col min="13059" max="13059" width="8.140625" style="411" customWidth="1"/>
    <col min="13060" max="13060" width="61.28515625" style="411" customWidth="1"/>
    <col min="13061" max="13061" width="8.7109375" style="411" customWidth="1"/>
    <col min="13062" max="13062" width="8.7109375" style="411" bestFit="1" customWidth="1"/>
    <col min="13063" max="13314" width="9.140625" style="411"/>
    <col min="13315" max="13315" width="8.140625" style="411" customWidth="1"/>
    <col min="13316" max="13316" width="61.28515625" style="411" customWidth="1"/>
    <col min="13317" max="13317" width="8.7109375" style="411" customWidth="1"/>
    <col min="13318" max="13318" width="8.7109375" style="411" bestFit="1" customWidth="1"/>
    <col min="13319" max="13570" width="9.140625" style="411"/>
    <col min="13571" max="13571" width="8.140625" style="411" customWidth="1"/>
    <col min="13572" max="13572" width="61.28515625" style="411" customWidth="1"/>
    <col min="13573" max="13573" width="8.7109375" style="411" customWidth="1"/>
    <col min="13574" max="13574" width="8.7109375" style="411" bestFit="1" customWidth="1"/>
    <col min="13575" max="13826" width="9.140625" style="411"/>
    <col min="13827" max="13827" width="8.140625" style="411" customWidth="1"/>
    <col min="13828" max="13828" width="61.28515625" style="411" customWidth="1"/>
    <col min="13829" max="13829" width="8.7109375" style="411" customWidth="1"/>
    <col min="13830" max="13830" width="8.7109375" style="411" bestFit="1" customWidth="1"/>
    <col min="13831" max="14082" width="9.140625" style="411"/>
    <col min="14083" max="14083" width="8.140625" style="411" customWidth="1"/>
    <col min="14084" max="14084" width="61.28515625" style="411" customWidth="1"/>
    <col min="14085" max="14085" width="8.7109375" style="411" customWidth="1"/>
    <col min="14086" max="14086" width="8.7109375" style="411" bestFit="1" customWidth="1"/>
    <col min="14087" max="14338" width="9.140625" style="411"/>
    <col min="14339" max="14339" width="8.140625" style="411" customWidth="1"/>
    <col min="14340" max="14340" width="61.28515625" style="411" customWidth="1"/>
    <col min="14341" max="14341" width="8.7109375" style="411" customWidth="1"/>
    <col min="14342" max="14342" width="8.7109375" style="411" bestFit="1" customWidth="1"/>
    <col min="14343" max="14594" width="9.140625" style="411"/>
    <col min="14595" max="14595" width="8.140625" style="411" customWidth="1"/>
    <col min="14596" max="14596" width="61.28515625" style="411" customWidth="1"/>
    <col min="14597" max="14597" width="8.7109375" style="411" customWidth="1"/>
    <col min="14598" max="14598" width="8.7109375" style="411" bestFit="1" customWidth="1"/>
    <col min="14599" max="14850" width="9.140625" style="411"/>
    <col min="14851" max="14851" width="8.140625" style="411" customWidth="1"/>
    <col min="14852" max="14852" width="61.28515625" style="411" customWidth="1"/>
    <col min="14853" max="14853" width="8.7109375" style="411" customWidth="1"/>
    <col min="14854" max="14854" width="8.7109375" style="411" bestFit="1" customWidth="1"/>
    <col min="14855" max="15106" width="9.140625" style="411"/>
    <col min="15107" max="15107" width="8.140625" style="411" customWidth="1"/>
    <col min="15108" max="15108" width="61.28515625" style="411" customWidth="1"/>
    <col min="15109" max="15109" width="8.7109375" style="411" customWidth="1"/>
    <col min="15110" max="15110" width="8.7109375" style="411" bestFit="1" customWidth="1"/>
    <col min="15111" max="15362" width="9.140625" style="411"/>
    <col min="15363" max="15363" width="8.140625" style="411" customWidth="1"/>
    <col min="15364" max="15364" width="61.28515625" style="411" customWidth="1"/>
    <col min="15365" max="15365" width="8.7109375" style="411" customWidth="1"/>
    <col min="15366" max="15366" width="8.7109375" style="411" bestFit="1" customWidth="1"/>
    <col min="15367" max="15618" width="9.140625" style="411"/>
    <col min="15619" max="15619" width="8.140625" style="411" customWidth="1"/>
    <col min="15620" max="15620" width="61.28515625" style="411" customWidth="1"/>
    <col min="15621" max="15621" width="8.7109375" style="411" customWidth="1"/>
    <col min="15622" max="15622" width="8.7109375" style="411" bestFit="1" customWidth="1"/>
    <col min="15623" max="15874" width="9.140625" style="411"/>
    <col min="15875" max="15875" width="8.140625" style="411" customWidth="1"/>
    <col min="15876" max="15876" width="61.28515625" style="411" customWidth="1"/>
    <col min="15877" max="15877" width="8.7109375" style="411" customWidth="1"/>
    <col min="15878" max="15878" width="8.7109375" style="411" bestFit="1" customWidth="1"/>
    <col min="15879" max="16130" width="9.140625" style="411"/>
    <col min="16131" max="16131" width="8.140625" style="411" customWidth="1"/>
    <col min="16132" max="16132" width="61.28515625" style="411" customWidth="1"/>
    <col min="16133" max="16133" width="8.7109375" style="411" customWidth="1"/>
    <col min="16134" max="16134" width="8.7109375" style="411" bestFit="1" customWidth="1"/>
    <col min="16135" max="16384" width="9.140625" style="411"/>
  </cols>
  <sheetData>
    <row r="1" spans="1:6">
      <c r="A1" s="497" t="s">
        <v>726</v>
      </c>
      <c r="B1" s="497"/>
      <c r="C1" s="497"/>
      <c r="D1" s="497"/>
      <c r="E1" s="497"/>
      <c r="F1" s="497"/>
    </row>
    <row r="2" spans="1:6">
      <c r="A2" s="497"/>
      <c r="B2" s="497"/>
      <c r="C2" s="497"/>
      <c r="D2" s="497"/>
      <c r="E2" s="497"/>
      <c r="F2" s="497"/>
    </row>
    <row r="3" spans="1:6" ht="22.5">
      <c r="A3" s="412" t="s">
        <v>530</v>
      </c>
      <c r="B3" s="413" t="s">
        <v>727</v>
      </c>
      <c r="C3" s="414" t="s">
        <v>155</v>
      </c>
      <c r="D3" s="414" t="s">
        <v>1142</v>
      </c>
      <c r="E3" s="414" t="s">
        <v>1143</v>
      </c>
      <c r="F3" s="414" t="s">
        <v>1144</v>
      </c>
    </row>
    <row r="4" spans="1:6">
      <c r="A4" s="415" t="s">
        <v>728</v>
      </c>
      <c r="B4" s="416" t="s">
        <v>729</v>
      </c>
      <c r="C4" s="417">
        <f>SUM(D4:F4)</f>
        <v>0</v>
      </c>
      <c r="D4" s="417">
        <v>0</v>
      </c>
      <c r="E4" s="417">
        <v>0</v>
      </c>
      <c r="F4" s="417">
        <v>0</v>
      </c>
    </row>
    <row r="5" spans="1:6">
      <c r="A5" s="415" t="s">
        <v>730</v>
      </c>
      <c r="B5" s="416" t="s">
        <v>731</v>
      </c>
      <c r="C5" s="417">
        <f t="shared" ref="C5:C47" si="0">SUM(D5:F5)</f>
        <v>0</v>
      </c>
      <c r="D5" s="417">
        <v>0</v>
      </c>
      <c r="E5" s="417">
        <v>0</v>
      </c>
      <c r="F5" s="417">
        <v>0</v>
      </c>
    </row>
    <row r="6" spans="1:6">
      <c r="A6" s="415" t="s">
        <v>732</v>
      </c>
      <c r="B6" s="416" t="s">
        <v>733</v>
      </c>
      <c r="C6" s="417">
        <f t="shared" si="0"/>
        <v>160</v>
      </c>
      <c r="D6" s="417">
        <v>160</v>
      </c>
      <c r="E6" s="417">
        <v>0</v>
      </c>
      <c r="F6" s="417">
        <v>0</v>
      </c>
    </row>
    <row r="7" spans="1:6">
      <c r="A7" s="415" t="s">
        <v>734</v>
      </c>
      <c r="B7" s="416" t="s">
        <v>735</v>
      </c>
      <c r="C7" s="417">
        <f t="shared" si="0"/>
        <v>1749</v>
      </c>
      <c r="D7" s="417">
        <v>1749</v>
      </c>
      <c r="E7" s="417">
        <v>0</v>
      </c>
      <c r="F7" s="417">
        <v>0</v>
      </c>
    </row>
    <row r="8" spans="1:6">
      <c r="A8" s="415" t="s">
        <v>736</v>
      </c>
      <c r="B8" s="416" t="s">
        <v>737</v>
      </c>
      <c r="C8" s="417">
        <f t="shared" si="0"/>
        <v>0</v>
      </c>
      <c r="D8" s="417">
        <v>0</v>
      </c>
      <c r="E8" s="417">
        <v>0</v>
      </c>
      <c r="F8" s="417">
        <v>0</v>
      </c>
    </row>
    <row r="9" spans="1:6">
      <c r="A9" s="415" t="s">
        <v>738</v>
      </c>
      <c r="B9" s="416" t="s">
        <v>739</v>
      </c>
      <c r="C9" s="417">
        <f t="shared" si="0"/>
        <v>0</v>
      </c>
      <c r="D9" s="417">
        <v>0</v>
      </c>
      <c r="E9" s="417">
        <v>0</v>
      </c>
      <c r="F9" s="417">
        <v>0</v>
      </c>
    </row>
    <row r="10" spans="1:6">
      <c r="A10" s="418" t="s">
        <v>740</v>
      </c>
      <c r="B10" s="419" t="s">
        <v>741</v>
      </c>
      <c r="C10" s="420">
        <f t="shared" si="0"/>
        <v>1909</v>
      </c>
      <c r="D10" s="420">
        <v>1909</v>
      </c>
      <c r="E10" s="420">
        <v>0</v>
      </c>
      <c r="F10" s="420">
        <v>0</v>
      </c>
    </row>
    <row r="11" spans="1:6">
      <c r="A11" s="415" t="s">
        <v>742</v>
      </c>
      <c r="B11" s="416" t="s">
        <v>743</v>
      </c>
      <c r="C11" s="417">
        <f t="shared" si="0"/>
        <v>970991</v>
      </c>
      <c r="D11" s="417">
        <v>970991</v>
      </c>
      <c r="E11" s="417">
        <v>0</v>
      </c>
      <c r="F11" s="417">
        <v>0</v>
      </c>
    </row>
    <row r="12" spans="1:6">
      <c r="A12" s="415" t="s">
        <v>744</v>
      </c>
      <c r="B12" s="416" t="s">
        <v>745</v>
      </c>
      <c r="C12" s="417">
        <f t="shared" si="0"/>
        <v>5271</v>
      </c>
      <c r="D12" s="417">
        <v>5271</v>
      </c>
      <c r="E12" s="417">
        <v>0</v>
      </c>
      <c r="F12" s="417">
        <v>0</v>
      </c>
    </row>
    <row r="13" spans="1:6">
      <c r="A13" s="415" t="s">
        <v>287</v>
      </c>
      <c r="B13" s="416" t="s">
        <v>746</v>
      </c>
      <c r="C13" s="417">
        <f t="shared" si="0"/>
        <v>0</v>
      </c>
      <c r="D13" s="417">
        <v>0</v>
      </c>
      <c r="E13" s="417">
        <v>0</v>
      </c>
      <c r="F13" s="417">
        <v>0</v>
      </c>
    </row>
    <row r="14" spans="1:6">
      <c r="A14" s="415" t="s">
        <v>604</v>
      </c>
      <c r="B14" s="416" t="s">
        <v>747</v>
      </c>
      <c r="C14" s="417">
        <f t="shared" si="0"/>
        <v>0</v>
      </c>
      <c r="D14" s="417">
        <v>0</v>
      </c>
      <c r="E14" s="417">
        <v>0</v>
      </c>
      <c r="F14" s="417">
        <v>0</v>
      </c>
    </row>
    <row r="15" spans="1:6">
      <c r="A15" s="415" t="s">
        <v>295</v>
      </c>
      <c r="B15" s="416" t="s">
        <v>748</v>
      </c>
      <c r="C15" s="417">
        <f t="shared" si="0"/>
        <v>515</v>
      </c>
      <c r="D15" s="417">
        <v>515</v>
      </c>
      <c r="E15" s="417">
        <v>0</v>
      </c>
      <c r="F15" s="417">
        <v>0</v>
      </c>
    </row>
    <row r="16" spans="1:6">
      <c r="A16" s="415" t="s">
        <v>324</v>
      </c>
      <c r="B16" s="416" t="s">
        <v>749</v>
      </c>
      <c r="C16" s="417">
        <f t="shared" si="0"/>
        <v>0</v>
      </c>
      <c r="D16" s="417">
        <v>0</v>
      </c>
      <c r="E16" s="417">
        <v>0</v>
      </c>
      <c r="F16" s="417">
        <v>0</v>
      </c>
    </row>
    <row r="17" spans="1:6">
      <c r="A17" s="415" t="s">
        <v>750</v>
      </c>
      <c r="B17" s="416" t="s">
        <v>751</v>
      </c>
      <c r="C17" s="417">
        <f t="shared" si="0"/>
        <v>0</v>
      </c>
      <c r="D17" s="417">
        <v>0</v>
      </c>
      <c r="E17" s="417">
        <v>0</v>
      </c>
      <c r="F17" s="417">
        <v>0</v>
      </c>
    </row>
    <row r="18" spans="1:6">
      <c r="A18" s="415" t="s">
        <v>752</v>
      </c>
      <c r="B18" s="416" t="s">
        <v>753</v>
      </c>
      <c r="C18" s="417">
        <f t="shared" si="0"/>
        <v>0</v>
      </c>
      <c r="D18" s="417">
        <v>0</v>
      </c>
      <c r="E18" s="417">
        <v>0</v>
      </c>
      <c r="F18" s="417">
        <v>0</v>
      </c>
    </row>
    <row r="19" spans="1:6">
      <c r="A19" s="418" t="s">
        <v>754</v>
      </c>
      <c r="B19" s="419" t="s">
        <v>755</v>
      </c>
      <c r="C19" s="420">
        <f t="shared" si="0"/>
        <v>976777</v>
      </c>
      <c r="D19" s="420">
        <v>976777</v>
      </c>
      <c r="E19" s="420">
        <v>0</v>
      </c>
      <c r="F19" s="420">
        <v>0</v>
      </c>
    </row>
    <row r="20" spans="1:6">
      <c r="A20" s="415" t="s">
        <v>756</v>
      </c>
      <c r="B20" s="416" t="s">
        <v>757</v>
      </c>
      <c r="C20" s="417">
        <f t="shared" si="0"/>
        <v>20650</v>
      </c>
      <c r="D20" s="417">
        <v>20650</v>
      </c>
      <c r="E20" s="417">
        <v>0</v>
      </c>
      <c r="F20" s="417">
        <v>0</v>
      </c>
    </row>
    <row r="21" spans="1:6">
      <c r="A21" s="415" t="s">
        <v>758</v>
      </c>
      <c r="B21" s="416" t="s">
        <v>759</v>
      </c>
      <c r="C21" s="417">
        <f t="shared" si="0"/>
        <v>0</v>
      </c>
      <c r="D21" s="417">
        <v>0</v>
      </c>
      <c r="E21" s="417">
        <v>0</v>
      </c>
      <c r="F21" s="417">
        <v>0</v>
      </c>
    </row>
    <row r="22" spans="1:6">
      <c r="A22" s="415" t="s">
        <v>760</v>
      </c>
      <c r="B22" s="416" t="s">
        <v>761</v>
      </c>
      <c r="C22" s="417">
        <f t="shared" si="0"/>
        <v>0</v>
      </c>
      <c r="D22" s="417">
        <v>0</v>
      </c>
      <c r="E22" s="417">
        <v>0</v>
      </c>
      <c r="F22" s="417">
        <v>0</v>
      </c>
    </row>
    <row r="23" spans="1:6">
      <c r="A23" s="415" t="s">
        <v>762</v>
      </c>
      <c r="B23" s="416" t="s">
        <v>763</v>
      </c>
      <c r="C23" s="417">
        <f t="shared" si="0"/>
        <v>0</v>
      </c>
      <c r="D23" s="417">
        <v>0</v>
      </c>
      <c r="E23" s="417">
        <v>0</v>
      </c>
      <c r="F23" s="417">
        <v>0</v>
      </c>
    </row>
    <row r="24" spans="1:6">
      <c r="A24" s="415" t="s">
        <v>764</v>
      </c>
      <c r="B24" s="416" t="s">
        <v>765</v>
      </c>
      <c r="C24" s="417">
        <f t="shared" si="0"/>
        <v>0</v>
      </c>
      <c r="D24" s="417">
        <v>0</v>
      </c>
      <c r="E24" s="417">
        <v>0</v>
      </c>
      <c r="F24" s="417">
        <v>0</v>
      </c>
    </row>
    <row r="25" spans="1:6">
      <c r="A25" s="415" t="s">
        <v>766</v>
      </c>
      <c r="B25" s="416" t="s">
        <v>767</v>
      </c>
      <c r="C25" s="417">
        <f t="shared" si="0"/>
        <v>0</v>
      </c>
      <c r="D25" s="417">
        <v>0</v>
      </c>
      <c r="E25" s="417">
        <v>0</v>
      </c>
      <c r="F25" s="417">
        <v>0</v>
      </c>
    </row>
    <row r="26" spans="1:6">
      <c r="A26" s="415" t="s">
        <v>768</v>
      </c>
      <c r="B26" s="416" t="s">
        <v>769</v>
      </c>
      <c r="C26" s="417">
        <f t="shared" si="0"/>
        <v>0</v>
      </c>
      <c r="D26" s="417">
        <v>0</v>
      </c>
      <c r="E26" s="417">
        <v>0</v>
      </c>
      <c r="F26" s="417">
        <v>0</v>
      </c>
    </row>
    <row r="27" spans="1:6">
      <c r="A27" s="415" t="s">
        <v>770</v>
      </c>
      <c r="B27" s="416" t="s">
        <v>771</v>
      </c>
      <c r="C27" s="417">
        <f t="shared" si="0"/>
        <v>0</v>
      </c>
      <c r="D27" s="417">
        <v>0</v>
      </c>
      <c r="E27" s="417">
        <v>0</v>
      </c>
      <c r="F27" s="417">
        <v>0</v>
      </c>
    </row>
    <row r="28" spans="1:6">
      <c r="A28" s="415" t="s">
        <v>772</v>
      </c>
      <c r="B28" s="416" t="s">
        <v>773</v>
      </c>
      <c r="C28" s="417">
        <f t="shared" si="0"/>
        <v>0</v>
      </c>
      <c r="D28" s="417">
        <v>0</v>
      </c>
      <c r="E28" s="417">
        <v>0</v>
      </c>
      <c r="F28" s="417">
        <v>0</v>
      </c>
    </row>
    <row r="29" spans="1:6">
      <c r="A29" s="418" t="s">
        <v>774</v>
      </c>
      <c r="B29" s="419" t="s">
        <v>775</v>
      </c>
      <c r="C29" s="420">
        <f t="shared" si="0"/>
        <v>20650</v>
      </c>
      <c r="D29" s="420">
        <v>20650</v>
      </c>
      <c r="E29" s="420">
        <v>0</v>
      </c>
      <c r="F29" s="420">
        <v>0</v>
      </c>
    </row>
    <row r="30" spans="1:6">
      <c r="A30" s="415" t="s">
        <v>776</v>
      </c>
      <c r="B30" s="416" t="s">
        <v>777</v>
      </c>
      <c r="C30" s="417">
        <f t="shared" si="0"/>
        <v>474138</v>
      </c>
      <c r="D30" s="417">
        <v>474138</v>
      </c>
      <c r="E30" s="417">
        <v>0</v>
      </c>
      <c r="F30" s="417">
        <v>0</v>
      </c>
    </row>
    <row r="31" spans="1:6">
      <c r="A31" s="415" t="s">
        <v>778</v>
      </c>
      <c r="B31" s="416" t="s">
        <v>779</v>
      </c>
      <c r="C31" s="417">
        <f t="shared" si="0"/>
        <v>0</v>
      </c>
      <c r="D31" s="417">
        <v>0</v>
      </c>
      <c r="E31" s="417">
        <v>0</v>
      </c>
      <c r="F31" s="417">
        <v>0</v>
      </c>
    </row>
    <row r="32" spans="1:6">
      <c r="A32" s="415" t="s">
        <v>780</v>
      </c>
      <c r="B32" s="416" t="s">
        <v>781</v>
      </c>
      <c r="C32" s="417">
        <f t="shared" si="0"/>
        <v>177006</v>
      </c>
      <c r="D32" s="417">
        <v>177006</v>
      </c>
      <c r="E32" s="417">
        <v>0</v>
      </c>
      <c r="F32" s="417">
        <v>0</v>
      </c>
    </row>
    <row r="33" spans="1:6">
      <c r="A33" s="415" t="s">
        <v>782</v>
      </c>
      <c r="B33" s="416" t="s">
        <v>783</v>
      </c>
      <c r="C33" s="417">
        <f t="shared" si="0"/>
        <v>0</v>
      </c>
      <c r="D33" s="417">
        <v>0</v>
      </c>
      <c r="E33" s="417">
        <v>0</v>
      </c>
      <c r="F33" s="417">
        <v>0</v>
      </c>
    </row>
    <row r="34" spans="1:6" ht="22.5">
      <c r="A34" s="415" t="s">
        <v>784</v>
      </c>
      <c r="B34" s="416" t="s">
        <v>785</v>
      </c>
      <c r="C34" s="417">
        <f t="shared" si="0"/>
        <v>0</v>
      </c>
      <c r="D34" s="417">
        <v>0</v>
      </c>
      <c r="E34" s="417">
        <v>0</v>
      </c>
      <c r="F34" s="417">
        <v>0</v>
      </c>
    </row>
    <row r="35" spans="1:6" ht="22.5">
      <c r="A35" s="418" t="s">
        <v>786</v>
      </c>
      <c r="B35" s="419" t="s">
        <v>787</v>
      </c>
      <c r="C35" s="420">
        <f t="shared" si="0"/>
        <v>651144</v>
      </c>
      <c r="D35" s="420">
        <v>651144</v>
      </c>
      <c r="E35" s="420">
        <v>0</v>
      </c>
      <c r="F35" s="420">
        <v>0</v>
      </c>
    </row>
    <row r="36" spans="1:6">
      <c r="A36" s="421" t="s">
        <v>788</v>
      </c>
      <c r="B36" s="422" t="s">
        <v>789</v>
      </c>
      <c r="C36" s="423">
        <f t="shared" si="0"/>
        <v>1650480</v>
      </c>
      <c r="D36" s="423">
        <v>1650480</v>
      </c>
      <c r="E36" s="423">
        <v>0</v>
      </c>
      <c r="F36" s="423">
        <v>0</v>
      </c>
    </row>
    <row r="37" spans="1:6">
      <c r="A37" s="415" t="s">
        <v>790</v>
      </c>
      <c r="B37" s="416" t="s">
        <v>791</v>
      </c>
      <c r="C37" s="417">
        <f t="shared" si="0"/>
        <v>624</v>
      </c>
      <c r="D37" s="417">
        <v>624</v>
      </c>
      <c r="E37" s="417">
        <v>0</v>
      </c>
      <c r="F37" s="417">
        <v>0</v>
      </c>
    </row>
    <row r="38" spans="1:6">
      <c r="A38" s="415" t="s">
        <v>792</v>
      </c>
      <c r="B38" s="416" t="s">
        <v>793</v>
      </c>
      <c r="C38" s="417">
        <f t="shared" si="0"/>
        <v>0</v>
      </c>
      <c r="D38" s="417">
        <v>0</v>
      </c>
      <c r="E38" s="417">
        <v>0</v>
      </c>
      <c r="F38" s="417">
        <v>0</v>
      </c>
    </row>
    <row r="39" spans="1:6">
      <c r="A39" s="415" t="s">
        <v>794</v>
      </c>
      <c r="B39" s="416" t="s">
        <v>795</v>
      </c>
      <c r="C39" s="417">
        <f t="shared" si="0"/>
        <v>0</v>
      </c>
      <c r="D39" s="417">
        <v>0</v>
      </c>
      <c r="E39" s="417">
        <v>0</v>
      </c>
      <c r="F39" s="417">
        <v>0</v>
      </c>
    </row>
    <row r="40" spans="1:6">
      <c r="A40" s="415" t="s">
        <v>796</v>
      </c>
      <c r="B40" s="416" t="s">
        <v>797</v>
      </c>
      <c r="C40" s="417">
        <f t="shared" si="0"/>
        <v>0</v>
      </c>
      <c r="D40" s="417">
        <v>0</v>
      </c>
      <c r="E40" s="417">
        <v>0</v>
      </c>
      <c r="F40" s="417">
        <v>0</v>
      </c>
    </row>
    <row r="41" spans="1:6">
      <c r="A41" s="415" t="s">
        <v>798</v>
      </c>
      <c r="B41" s="416" t="s">
        <v>799</v>
      </c>
      <c r="C41" s="417">
        <f t="shared" si="0"/>
        <v>0</v>
      </c>
      <c r="D41" s="417">
        <v>0</v>
      </c>
      <c r="E41" s="417">
        <v>0</v>
      </c>
      <c r="F41" s="417">
        <v>0</v>
      </c>
    </row>
    <row r="42" spans="1:6">
      <c r="A42" s="415" t="s">
        <v>800</v>
      </c>
      <c r="B42" s="416" t="s">
        <v>801</v>
      </c>
      <c r="C42" s="417">
        <f t="shared" si="0"/>
        <v>0</v>
      </c>
      <c r="D42" s="417">
        <v>0</v>
      </c>
      <c r="E42" s="417">
        <v>0</v>
      </c>
      <c r="F42" s="417">
        <v>0</v>
      </c>
    </row>
    <row r="43" spans="1:6">
      <c r="A43" s="418" t="s">
        <v>802</v>
      </c>
      <c r="B43" s="419" t="s">
        <v>803</v>
      </c>
      <c r="C43" s="420">
        <f t="shared" si="0"/>
        <v>624</v>
      </c>
      <c r="D43" s="420">
        <v>624</v>
      </c>
      <c r="E43" s="420">
        <v>0</v>
      </c>
      <c r="F43" s="420">
        <v>0</v>
      </c>
    </row>
    <row r="44" spans="1:6">
      <c r="A44" s="415" t="s">
        <v>804</v>
      </c>
      <c r="B44" s="416" t="s">
        <v>805</v>
      </c>
      <c r="C44" s="417">
        <f t="shared" si="0"/>
        <v>1312</v>
      </c>
      <c r="D44" s="417">
        <v>1312</v>
      </c>
      <c r="E44" s="417">
        <v>0</v>
      </c>
      <c r="F44" s="417">
        <v>0</v>
      </c>
    </row>
    <row r="45" spans="1:6">
      <c r="A45" s="415" t="s">
        <v>806</v>
      </c>
      <c r="B45" s="416" t="s">
        <v>807</v>
      </c>
      <c r="C45" s="417">
        <f t="shared" si="0"/>
        <v>11812</v>
      </c>
      <c r="D45" s="417">
        <v>11812</v>
      </c>
      <c r="E45" s="417">
        <v>0</v>
      </c>
      <c r="F45" s="417">
        <v>0</v>
      </c>
    </row>
    <row r="46" spans="1:6">
      <c r="A46" s="415" t="s">
        <v>808</v>
      </c>
      <c r="B46" s="416" t="s">
        <v>809</v>
      </c>
      <c r="C46" s="417">
        <f t="shared" si="0"/>
        <v>0</v>
      </c>
      <c r="D46" s="417">
        <v>0</v>
      </c>
      <c r="E46" s="417">
        <v>0</v>
      </c>
      <c r="F46" s="417">
        <v>0</v>
      </c>
    </row>
    <row r="47" spans="1:6" ht="22.5">
      <c r="A47" s="415" t="s">
        <v>810</v>
      </c>
      <c r="B47" s="416" t="s">
        <v>811</v>
      </c>
      <c r="C47" s="417">
        <f t="shared" si="0"/>
        <v>0</v>
      </c>
      <c r="D47" s="417">
        <v>0</v>
      </c>
      <c r="E47" s="417">
        <v>0</v>
      </c>
      <c r="F47" s="417">
        <v>0</v>
      </c>
    </row>
    <row r="48" spans="1:6">
      <c r="A48" s="497" t="s">
        <v>726</v>
      </c>
      <c r="B48" s="497"/>
      <c r="C48" s="497"/>
      <c r="D48" s="497"/>
      <c r="E48" s="497"/>
      <c r="F48" s="497"/>
    </row>
    <row r="49" spans="1:6">
      <c r="A49" s="497"/>
      <c r="B49" s="497"/>
      <c r="C49" s="497"/>
      <c r="D49" s="497"/>
      <c r="E49" s="497"/>
      <c r="F49" s="497"/>
    </row>
    <row r="50" spans="1:6" ht="22.5">
      <c r="A50" s="412" t="s">
        <v>530</v>
      </c>
      <c r="B50" s="413" t="s">
        <v>727</v>
      </c>
      <c r="C50" s="414" t="s">
        <v>155</v>
      </c>
      <c r="D50" s="414" t="s">
        <v>1142</v>
      </c>
      <c r="E50" s="414" t="s">
        <v>1143</v>
      </c>
      <c r="F50" s="414" t="s">
        <v>1144</v>
      </c>
    </row>
    <row r="51" spans="1:6">
      <c r="A51" s="415" t="s">
        <v>812</v>
      </c>
      <c r="B51" s="416" t="s">
        <v>813</v>
      </c>
      <c r="C51" s="417">
        <f t="shared" ref="C51:C81" si="1">SUM(D51:F51)</f>
        <v>137</v>
      </c>
      <c r="D51" s="417">
        <v>137</v>
      </c>
      <c r="E51" s="417">
        <v>0</v>
      </c>
      <c r="F51" s="417">
        <v>0</v>
      </c>
    </row>
    <row r="52" spans="1:6">
      <c r="A52" s="415" t="s">
        <v>814</v>
      </c>
      <c r="B52" s="416" t="s">
        <v>815</v>
      </c>
      <c r="C52" s="417">
        <f t="shared" si="1"/>
        <v>0</v>
      </c>
      <c r="D52" s="417">
        <v>0</v>
      </c>
      <c r="E52" s="417">
        <v>0</v>
      </c>
      <c r="F52" s="417">
        <v>0</v>
      </c>
    </row>
    <row r="53" spans="1:6">
      <c r="A53" s="415" t="s">
        <v>816</v>
      </c>
      <c r="B53" s="416" t="s">
        <v>817</v>
      </c>
      <c r="C53" s="417">
        <f t="shared" si="1"/>
        <v>0</v>
      </c>
      <c r="D53" s="417">
        <v>0</v>
      </c>
      <c r="E53" s="417">
        <v>0</v>
      </c>
      <c r="F53" s="417">
        <v>0</v>
      </c>
    </row>
    <row r="54" spans="1:6">
      <c r="A54" s="415" t="s">
        <v>818</v>
      </c>
      <c r="B54" s="416" t="s">
        <v>819</v>
      </c>
      <c r="C54" s="417">
        <f t="shared" si="1"/>
        <v>0</v>
      </c>
      <c r="D54" s="417">
        <v>0</v>
      </c>
      <c r="E54" s="417">
        <v>0</v>
      </c>
      <c r="F54" s="417">
        <v>0</v>
      </c>
    </row>
    <row r="55" spans="1:6">
      <c r="A55" s="415" t="s">
        <v>820</v>
      </c>
      <c r="B55" s="416" t="s">
        <v>821</v>
      </c>
      <c r="C55" s="417">
        <f t="shared" si="1"/>
        <v>0</v>
      </c>
      <c r="D55" s="417">
        <v>0</v>
      </c>
      <c r="E55" s="417">
        <v>0</v>
      </c>
      <c r="F55" s="417">
        <v>0</v>
      </c>
    </row>
    <row r="56" spans="1:6">
      <c r="A56" s="415" t="s">
        <v>822</v>
      </c>
      <c r="B56" s="416" t="s">
        <v>823</v>
      </c>
      <c r="C56" s="417">
        <f t="shared" si="1"/>
        <v>0</v>
      </c>
      <c r="D56" s="417">
        <v>0</v>
      </c>
      <c r="E56" s="417">
        <v>0</v>
      </c>
      <c r="F56" s="417">
        <v>0</v>
      </c>
    </row>
    <row r="57" spans="1:6" ht="22.5">
      <c r="A57" s="415" t="s">
        <v>824</v>
      </c>
      <c r="B57" s="416" t="s">
        <v>825</v>
      </c>
      <c r="C57" s="417">
        <f t="shared" si="1"/>
        <v>0</v>
      </c>
      <c r="D57" s="417">
        <v>0</v>
      </c>
      <c r="E57" s="417">
        <v>0</v>
      </c>
      <c r="F57" s="417">
        <v>0</v>
      </c>
    </row>
    <row r="58" spans="1:6">
      <c r="A58" s="418" t="s">
        <v>826</v>
      </c>
      <c r="B58" s="419" t="s">
        <v>827</v>
      </c>
      <c r="C58" s="420">
        <f t="shared" si="1"/>
        <v>13261</v>
      </c>
      <c r="D58" s="420">
        <v>13261</v>
      </c>
      <c r="E58" s="420">
        <v>0</v>
      </c>
      <c r="F58" s="420">
        <v>0</v>
      </c>
    </row>
    <row r="59" spans="1:6">
      <c r="A59" s="415" t="s">
        <v>828</v>
      </c>
      <c r="B59" s="416" t="s">
        <v>829</v>
      </c>
      <c r="C59" s="417">
        <f t="shared" si="1"/>
        <v>0</v>
      </c>
      <c r="D59" s="417">
        <v>0</v>
      </c>
      <c r="E59" s="417">
        <v>0</v>
      </c>
      <c r="F59" s="417">
        <v>0</v>
      </c>
    </row>
    <row r="60" spans="1:6">
      <c r="A60" s="415" t="s">
        <v>830</v>
      </c>
      <c r="B60" s="416" t="s">
        <v>831</v>
      </c>
      <c r="C60" s="417">
        <f t="shared" si="1"/>
        <v>0</v>
      </c>
      <c r="D60" s="417">
        <v>0</v>
      </c>
      <c r="E60" s="417">
        <v>0</v>
      </c>
      <c r="F60" s="417">
        <v>0</v>
      </c>
    </row>
    <row r="61" spans="1:6">
      <c r="A61" s="415" t="s">
        <v>832</v>
      </c>
      <c r="B61" s="416" t="s">
        <v>833</v>
      </c>
      <c r="C61" s="417">
        <f t="shared" si="1"/>
        <v>0</v>
      </c>
      <c r="D61" s="417">
        <v>0</v>
      </c>
      <c r="E61" s="417">
        <v>0</v>
      </c>
      <c r="F61" s="417">
        <v>0</v>
      </c>
    </row>
    <row r="62" spans="1:6">
      <c r="A62" s="415" t="s">
        <v>834</v>
      </c>
      <c r="B62" s="416" t="s">
        <v>835</v>
      </c>
      <c r="C62" s="417">
        <f t="shared" si="1"/>
        <v>0</v>
      </c>
      <c r="D62" s="417">
        <v>0</v>
      </c>
      <c r="E62" s="417">
        <v>0</v>
      </c>
      <c r="F62" s="417">
        <v>0</v>
      </c>
    </row>
    <row r="63" spans="1:6" ht="22.5">
      <c r="A63" s="415" t="s">
        <v>836</v>
      </c>
      <c r="B63" s="416" t="s">
        <v>837</v>
      </c>
      <c r="C63" s="417">
        <f t="shared" si="1"/>
        <v>0</v>
      </c>
      <c r="D63" s="417">
        <v>0</v>
      </c>
      <c r="E63" s="417">
        <v>0</v>
      </c>
      <c r="F63" s="417">
        <v>0</v>
      </c>
    </row>
    <row r="64" spans="1:6" ht="22.5">
      <c r="A64" s="415" t="s">
        <v>838</v>
      </c>
      <c r="B64" s="416" t="s">
        <v>839</v>
      </c>
      <c r="C64" s="417">
        <f t="shared" si="1"/>
        <v>0</v>
      </c>
      <c r="D64" s="417">
        <v>0</v>
      </c>
      <c r="E64" s="417">
        <v>0</v>
      </c>
      <c r="F64" s="417">
        <v>0</v>
      </c>
    </row>
    <row r="65" spans="1:6">
      <c r="A65" s="418" t="s">
        <v>840</v>
      </c>
      <c r="B65" s="419" t="s">
        <v>841</v>
      </c>
      <c r="C65" s="420">
        <f t="shared" si="1"/>
        <v>0</v>
      </c>
      <c r="D65" s="420">
        <v>0</v>
      </c>
      <c r="E65" s="420">
        <v>0</v>
      </c>
      <c r="F65" s="420">
        <v>0</v>
      </c>
    </row>
    <row r="66" spans="1:6">
      <c r="A66" s="415" t="s">
        <v>842</v>
      </c>
      <c r="B66" s="416" t="s">
        <v>843</v>
      </c>
      <c r="C66" s="417">
        <f t="shared" si="1"/>
        <v>189</v>
      </c>
      <c r="D66" s="417">
        <v>114</v>
      </c>
      <c r="E66" s="417">
        <v>75</v>
      </c>
      <c r="F66" s="417">
        <v>0</v>
      </c>
    </row>
    <row r="67" spans="1:6">
      <c r="A67" s="415" t="s">
        <v>844</v>
      </c>
      <c r="B67" s="416" t="s">
        <v>845</v>
      </c>
      <c r="C67" s="417">
        <f t="shared" si="1"/>
        <v>4979</v>
      </c>
      <c r="D67" s="417">
        <v>4892</v>
      </c>
      <c r="E67" s="417">
        <v>83</v>
      </c>
      <c r="F67" s="417">
        <v>4</v>
      </c>
    </row>
    <row r="68" spans="1:6" ht="22.5">
      <c r="A68" s="415" t="s">
        <v>846</v>
      </c>
      <c r="B68" s="416" t="s">
        <v>847</v>
      </c>
      <c r="C68" s="417">
        <f t="shared" si="1"/>
        <v>4979</v>
      </c>
      <c r="D68" s="417">
        <v>4892</v>
      </c>
      <c r="E68" s="417">
        <v>83</v>
      </c>
      <c r="F68" s="417">
        <v>4</v>
      </c>
    </row>
    <row r="69" spans="1:6">
      <c r="A69" s="415" t="s">
        <v>848</v>
      </c>
      <c r="B69" s="416" t="s">
        <v>849</v>
      </c>
      <c r="C69" s="417">
        <f t="shared" si="1"/>
        <v>0</v>
      </c>
      <c r="D69" s="417">
        <v>0</v>
      </c>
      <c r="E69" s="417">
        <v>0</v>
      </c>
      <c r="F69" s="417">
        <v>0</v>
      </c>
    </row>
    <row r="70" spans="1:6">
      <c r="A70" s="415" t="s">
        <v>850</v>
      </c>
      <c r="B70" s="416" t="s">
        <v>851</v>
      </c>
      <c r="C70" s="417">
        <f t="shared" si="1"/>
        <v>0</v>
      </c>
      <c r="D70" s="417">
        <v>0</v>
      </c>
      <c r="E70" s="417">
        <v>0</v>
      </c>
      <c r="F70" s="417">
        <v>0</v>
      </c>
    </row>
    <row r="71" spans="1:6">
      <c r="A71" s="415" t="s">
        <v>852</v>
      </c>
      <c r="B71" s="416" t="s">
        <v>853</v>
      </c>
      <c r="C71" s="417">
        <f t="shared" si="1"/>
        <v>43</v>
      </c>
      <c r="D71" s="417">
        <v>43</v>
      </c>
      <c r="E71" s="417">
        <v>0</v>
      </c>
      <c r="F71" s="417">
        <v>0</v>
      </c>
    </row>
    <row r="72" spans="1:6">
      <c r="A72" s="415" t="s">
        <v>854</v>
      </c>
      <c r="B72" s="416" t="s">
        <v>855</v>
      </c>
      <c r="C72" s="417">
        <f t="shared" si="1"/>
        <v>43</v>
      </c>
      <c r="D72" s="417">
        <v>43</v>
      </c>
      <c r="E72" s="417">
        <v>0</v>
      </c>
      <c r="F72" s="417">
        <v>0</v>
      </c>
    </row>
    <row r="73" spans="1:6">
      <c r="A73" s="415" t="s">
        <v>856</v>
      </c>
      <c r="B73" s="416" t="s">
        <v>857</v>
      </c>
      <c r="C73" s="417">
        <f t="shared" si="1"/>
        <v>0</v>
      </c>
      <c r="D73" s="417">
        <v>0</v>
      </c>
      <c r="E73" s="417">
        <v>0</v>
      </c>
      <c r="F73" s="417">
        <v>0</v>
      </c>
    </row>
    <row r="74" spans="1:6">
      <c r="A74" s="418" t="s">
        <v>858</v>
      </c>
      <c r="B74" s="419" t="s">
        <v>859</v>
      </c>
      <c r="C74" s="420">
        <f t="shared" si="1"/>
        <v>5211</v>
      </c>
      <c r="D74" s="420">
        <v>5049</v>
      </c>
      <c r="E74" s="420">
        <v>158</v>
      </c>
      <c r="F74" s="420">
        <v>4</v>
      </c>
    </row>
    <row r="75" spans="1:6">
      <c r="A75" s="415" t="s">
        <v>860</v>
      </c>
      <c r="B75" s="416" t="s">
        <v>861</v>
      </c>
      <c r="C75" s="417">
        <f t="shared" si="1"/>
        <v>0</v>
      </c>
      <c r="D75" s="417">
        <v>0</v>
      </c>
      <c r="E75" s="417">
        <v>0</v>
      </c>
      <c r="F75" s="417">
        <v>0</v>
      </c>
    </row>
    <row r="76" spans="1:6">
      <c r="A76" s="415" t="s">
        <v>862</v>
      </c>
      <c r="B76" s="416" t="s">
        <v>863</v>
      </c>
      <c r="C76" s="417">
        <f t="shared" si="1"/>
        <v>8215</v>
      </c>
      <c r="D76" s="417">
        <v>7465</v>
      </c>
      <c r="E76" s="417">
        <v>750</v>
      </c>
      <c r="F76" s="417">
        <v>0</v>
      </c>
    </row>
    <row r="77" spans="1:6">
      <c r="A77" s="415" t="s">
        <v>864</v>
      </c>
      <c r="B77" s="416" t="s">
        <v>865</v>
      </c>
      <c r="C77" s="417">
        <f t="shared" si="1"/>
        <v>0</v>
      </c>
      <c r="D77" s="417">
        <v>0</v>
      </c>
      <c r="E77" s="417">
        <v>0</v>
      </c>
      <c r="F77" s="417">
        <v>0</v>
      </c>
    </row>
    <row r="78" spans="1:6">
      <c r="A78" s="415" t="s">
        <v>866</v>
      </c>
      <c r="B78" s="416" t="s">
        <v>867</v>
      </c>
      <c r="C78" s="417">
        <f t="shared" si="1"/>
        <v>0</v>
      </c>
      <c r="D78" s="417">
        <v>0</v>
      </c>
      <c r="E78" s="417">
        <v>0</v>
      </c>
      <c r="F78" s="417">
        <v>0</v>
      </c>
    </row>
    <row r="79" spans="1:6">
      <c r="A79" s="418" t="s">
        <v>868</v>
      </c>
      <c r="B79" s="419" t="s">
        <v>869</v>
      </c>
      <c r="C79" s="420">
        <f t="shared" si="1"/>
        <v>8215</v>
      </c>
      <c r="D79" s="420">
        <v>7465</v>
      </c>
      <c r="E79" s="420">
        <v>750</v>
      </c>
      <c r="F79" s="420">
        <v>0</v>
      </c>
    </row>
    <row r="80" spans="1:6">
      <c r="A80" s="421" t="s">
        <v>870</v>
      </c>
      <c r="B80" s="422" t="s">
        <v>871</v>
      </c>
      <c r="C80" s="423">
        <f t="shared" si="1"/>
        <v>27311</v>
      </c>
      <c r="D80" s="423">
        <v>26399</v>
      </c>
      <c r="E80" s="423">
        <v>908</v>
      </c>
      <c r="F80" s="423">
        <v>4</v>
      </c>
    </row>
    <row r="81" spans="1:6">
      <c r="A81" s="424" t="s">
        <v>872</v>
      </c>
      <c r="B81" s="425" t="s">
        <v>873</v>
      </c>
      <c r="C81" s="426">
        <f t="shared" si="1"/>
        <v>1677791</v>
      </c>
      <c r="D81" s="426">
        <v>1676879</v>
      </c>
      <c r="E81" s="426">
        <v>908</v>
      </c>
      <c r="F81" s="426">
        <v>4</v>
      </c>
    </row>
    <row r="82" spans="1:6">
      <c r="A82" s="497" t="s">
        <v>726</v>
      </c>
      <c r="B82" s="497"/>
      <c r="C82" s="497"/>
      <c r="D82" s="497"/>
      <c r="E82" s="497"/>
      <c r="F82" s="497"/>
    </row>
    <row r="83" spans="1:6">
      <c r="A83" s="497"/>
      <c r="B83" s="497"/>
      <c r="C83" s="497"/>
      <c r="D83" s="497"/>
      <c r="E83" s="497"/>
      <c r="F83" s="497"/>
    </row>
    <row r="84" spans="1:6" ht="22.5">
      <c r="A84" s="412" t="s">
        <v>530</v>
      </c>
      <c r="B84" s="413" t="s">
        <v>874</v>
      </c>
      <c r="C84" s="414" t="s">
        <v>155</v>
      </c>
      <c r="D84" s="414" t="s">
        <v>1142</v>
      </c>
      <c r="E84" s="414" t="s">
        <v>1143</v>
      </c>
      <c r="F84" s="414" t="s">
        <v>1144</v>
      </c>
    </row>
    <row r="85" spans="1:6">
      <c r="A85" s="415" t="s">
        <v>875</v>
      </c>
      <c r="B85" s="416" t="s">
        <v>876</v>
      </c>
      <c r="C85" s="417">
        <f t="shared" ref="C85:C132" si="2">SUM(D85:F85)</f>
        <v>0</v>
      </c>
      <c r="D85" s="417">
        <v>0</v>
      </c>
      <c r="E85" s="417">
        <v>0</v>
      </c>
      <c r="F85" s="417">
        <v>0</v>
      </c>
    </row>
    <row r="86" spans="1:6">
      <c r="A86" s="415" t="s">
        <v>877</v>
      </c>
      <c r="B86" s="416" t="s">
        <v>878</v>
      </c>
      <c r="C86" s="417">
        <f t="shared" si="2"/>
        <v>1612486</v>
      </c>
      <c r="D86" s="417">
        <v>1612486</v>
      </c>
      <c r="E86" s="417">
        <v>0</v>
      </c>
      <c r="F86" s="417">
        <v>0</v>
      </c>
    </row>
    <row r="87" spans="1:6">
      <c r="A87" s="418" t="s">
        <v>879</v>
      </c>
      <c r="B87" s="419" t="s">
        <v>880</v>
      </c>
      <c r="C87" s="420">
        <f t="shared" si="2"/>
        <v>1612486</v>
      </c>
      <c r="D87" s="420">
        <v>1612486</v>
      </c>
      <c r="E87" s="420">
        <v>0</v>
      </c>
      <c r="F87" s="420">
        <v>0</v>
      </c>
    </row>
    <row r="88" spans="1:6">
      <c r="A88" s="415" t="s">
        <v>881</v>
      </c>
      <c r="B88" s="416" t="s">
        <v>882</v>
      </c>
      <c r="C88" s="417">
        <f t="shared" si="2"/>
        <v>0</v>
      </c>
      <c r="D88" s="417">
        <v>0</v>
      </c>
      <c r="E88" s="417">
        <v>0</v>
      </c>
      <c r="F88" s="417">
        <v>0</v>
      </c>
    </row>
    <row r="89" spans="1:6">
      <c r="A89" s="415" t="s">
        <v>883</v>
      </c>
      <c r="B89" s="416" t="s">
        <v>884</v>
      </c>
      <c r="C89" s="417">
        <f t="shared" si="2"/>
        <v>41975</v>
      </c>
      <c r="D89" s="417">
        <v>42200</v>
      </c>
      <c r="E89" s="417">
        <v>-225</v>
      </c>
      <c r="F89" s="417">
        <v>0</v>
      </c>
    </row>
    <row r="90" spans="1:6">
      <c r="A90" s="418" t="s">
        <v>885</v>
      </c>
      <c r="B90" s="419" t="s">
        <v>886</v>
      </c>
      <c r="C90" s="420">
        <f t="shared" si="2"/>
        <v>41975</v>
      </c>
      <c r="D90" s="420">
        <v>42200</v>
      </c>
      <c r="E90" s="420">
        <v>-225</v>
      </c>
      <c r="F90" s="420">
        <v>0</v>
      </c>
    </row>
    <row r="91" spans="1:6">
      <c r="A91" s="415" t="s">
        <v>887</v>
      </c>
      <c r="B91" s="416" t="s">
        <v>888</v>
      </c>
      <c r="C91" s="417">
        <f t="shared" si="2"/>
        <v>0</v>
      </c>
      <c r="D91" s="417">
        <v>0</v>
      </c>
      <c r="E91" s="417">
        <v>0</v>
      </c>
      <c r="F91" s="417">
        <v>0</v>
      </c>
    </row>
    <row r="92" spans="1:6">
      <c r="A92" s="415" t="s">
        <v>889</v>
      </c>
      <c r="B92" s="416" t="s">
        <v>890</v>
      </c>
      <c r="C92" s="417">
        <f t="shared" si="2"/>
        <v>0</v>
      </c>
      <c r="D92" s="417">
        <v>0</v>
      </c>
      <c r="E92" s="417">
        <v>0</v>
      </c>
      <c r="F92" s="417">
        <v>0</v>
      </c>
    </row>
    <row r="93" spans="1:6">
      <c r="A93" s="418" t="s">
        <v>891</v>
      </c>
      <c r="B93" s="419" t="s">
        <v>892</v>
      </c>
      <c r="C93" s="420">
        <f t="shared" si="2"/>
        <v>0</v>
      </c>
      <c r="D93" s="420">
        <v>0</v>
      </c>
      <c r="E93" s="420">
        <v>0</v>
      </c>
      <c r="F93" s="420">
        <v>0</v>
      </c>
    </row>
    <row r="94" spans="1:6">
      <c r="A94" s="421" t="s">
        <v>893</v>
      </c>
      <c r="B94" s="422" t="s">
        <v>894</v>
      </c>
      <c r="C94" s="423">
        <f t="shared" si="2"/>
        <v>1654461</v>
      </c>
      <c r="D94" s="423">
        <v>1654686</v>
      </c>
      <c r="E94" s="423">
        <v>-225</v>
      </c>
      <c r="F94" s="423">
        <v>0</v>
      </c>
    </row>
    <row r="95" spans="1:6">
      <c r="A95" s="415" t="s">
        <v>895</v>
      </c>
      <c r="B95" s="416" t="s">
        <v>896</v>
      </c>
      <c r="C95" s="417">
        <f t="shared" si="2"/>
        <v>13081</v>
      </c>
      <c r="D95" s="417">
        <v>12293</v>
      </c>
      <c r="E95" s="417">
        <v>784</v>
      </c>
      <c r="F95" s="417">
        <v>4</v>
      </c>
    </row>
    <row r="96" spans="1:6">
      <c r="A96" s="415" t="s">
        <v>897</v>
      </c>
      <c r="B96" s="416" t="s">
        <v>898</v>
      </c>
      <c r="C96" s="417">
        <f t="shared" si="2"/>
        <v>13081</v>
      </c>
      <c r="D96" s="417">
        <v>12293</v>
      </c>
      <c r="E96" s="417">
        <v>784</v>
      </c>
      <c r="F96" s="417">
        <v>4</v>
      </c>
    </row>
    <row r="97" spans="1:6">
      <c r="A97" s="415" t="s">
        <v>899</v>
      </c>
      <c r="B97" s="416" t="s">
        <v>900</v>
      </c>
      <c r="C97" s="417">
        <f t="shared" si="2"/>
        <v>0</v>
      </c>
      <c r="D97" s="417">
        <v>0</v>
      </c>
      <c r="E97" s="417">
        <v>0</v>
      </c>
      <c r="F97" s="417">
        <v>0</v>
      </c>
    </row>
    <row r="98" spans="1:6">
      <c r="A98" s="415" t="s">
        <v>901</v>
      </c>
      <c r="B98" s="416" t="s">
        <v>902</v>
      </c>
      <c r="C98" s="417">
        <f t="shared" si="2"/>
        <v>0</v>
      </c>
      <c r="D98" s="417">
        <v>0</v>
      </c>
      <c r="E98" s="417">
        <v>0</v>
      </c>
      <c r="F98" s="417">
        <v>0</v>
      </c>
    </row>
    <row r="99" spans="1:6">
      <c r="A99" s="415" t="s">
        <v>903</v>
      </c>
      <c r="B99" s="416" t="s">
        <v>904</v>
      </c>
      <c r="C99" s="417">
        <f t="shared" si="2"/>
        <v>0</v>
      </c>
      <c r="D99" s="417">
        <v>0</v>
      </c>
      <c r="E99" s="417">
        <v>0</v>
      </c>
      <c r="F99" s="417">
        <v>0</v>
      </c>
    </row>
    <row r="100" spans="1:6">
      <c r="A100" s="415" t="s">
        <v>905</v>
      </c>
      <c r="B100" s="416" t="s">
        <v>906</v>
      </c>
      <c r="C100" s="417">
        <f t="shared" si="2"/>
        <v>0</v>
      </c>
      <c r="D100" s="417">
        <v>0</v>
      </c>
      <c r="E100" s="417">
        <v>0</v>
      </c>
      <c r="F100" s="417">
        <v>0</v>
      </c>
    </row>
    <row r="101" spans="1:6">
      <c r="A101" s="415" t="s">
        <v>907</v>
      </c>
      <c r="B101" s="416" t="s">
        <v>908</v>
      </c>
      <c r="C101" s="417">
        <f t="shared" si="2"/>
        <v>0</v>
      </c>
      <c r="D101" s="417">
        <v>0</v>
      </c>
      <c r="E101" s="417">
        <v>0</v>
      </c>
      <c r="F101" s="417">
        <v>0</v>
      </c>
    </row>
    <row r="102" spans="1:6">
      <c r="A102" s="418" t="s">
        <v>909</v>
      </c>
      <c r="B102" s="419" t="s">
        <v>910</v>
      </c>
      <c r="C102" s="420">
        <f t="shared" si="2"/>
        <v>13081</v>
      </c>
      <c r="D102" s="420">
        <v>12293</v>
      </c>
      <c r="E102" s="420">
        <v>784</v>
      </c>
      <c r="F102" s="420">
        <v>4</v>
      </c>
    </row>
    <row r="103" spans="1:6">
      <c r="A103" s="415" t="s">
        <v>911</v>
      </c>
      <c r="B103" s="416" t="s">
        <v>912</v>
      </c>
      <c r="C103" s="417">
        <f t="shared" si="2"/>
        <v>0</v>
      </c>
      <c r="D103" s="417">
        <v>0</v>
      </c>
      <c r="E103" s="417">
        <v>0</v>
      </c>
      <c r="F103" s="417">
        <v>0</v>
      </c>
    </row>
    <row r="104" spans="1:6">
      <c r="A104" s="415" t="s">
        <v>913</v>
      </c>
      <c r="B104" s="416" t="s">
        <v>914</v>
      </c>
      <c r="C104" s="417">
        <f t="shared" si="2"/>
        <v>0</v>
      </c>
      <c r="D104" s="417">
        <v>0</v>
      </c>
      <c r="E104" s="417">
        <v>0</v>
      </c>
      <c r="F104" s="417">
        <v>0</v>
      </c>
    </row>
    <row r="105" spans="1:6">
      <c r="A105" s="415" t="s">
        <v>915</v>
      </c>
      <c r="B105" s="416" t="s">
        <v>916</v>
      </c>
      <c r="C105" s="417">
        <f t="shared" si="2"/>
        <v>0</v>
      </c>
      <c r="D105" s="417">
        <v>0</v>
      </c>
      <c r="E105" s="417">
        <v>0</v>
      </c>
      <c r="F105" s="417">
        <v>0</v>
      </c>
    </row>
    <row r="106" spans="1:6">
      <c r="A106" s="415" t="s">
        <v>917</v>
      </c>
      <c r="B106" s="416" t="s">
        <v>918</v>
      </c>
      <c r="C106" s="417">
        <f t="shared" si="2"/>
        <v>0</v>
      </c>
      <c r="D106" s="417">
        <v>0</v>
      </c>
      <c r="E106" s="417">
        <v>0</v>
      </c>
      <c r="F106" s="417">
        <v>0</v>
      </c>
    </row>
    <row r="107" spans="1:6">
      <c r="A107" s="415" t="s">
        <v>919</v>
      </c>
      <c r="B107" s="416" t="s">
        <v>920</v>
      </c>
      <c r="C107" s="417">
        <f t="shared" si="2"/>
        <v>0</v>
      </c>
      <c r="D107" s="417">
        <v>0</v>
      </c>
      <c r="E107" s="417">
        <v>0</v>
      </c>
      <c r="F107" s="417">
        <v>0</v>
      </c>
    </row>
    <row r="108" spans="1:6">
      <c r="A108" s="415" t="s">
        <v>921</v>
      </c>
      <c r="B108" s="416" t="s">
        <v>922</v>
      </c>
      <c r="C108" s="417">
        <f t="shared" si="2"/>
        <v>0</v>
      </c>
      <c r="D108" s="417">
        <v>0</v>
      </c>
      <c r="E108" s="417">
        <v>0</v>
      </c>
      <c r="F108" s="417">
        <v>0</v>
      </c>
    </row>
    <row r="109" spans="1:6">
      <c r="A109" s="418" t="s">
        <v>923</v>
      </c>
      <c r="B109" s="419" t="s">
        <v>924</v>
      </c>
      <c r="C109" s="420">
        <f t="shared" si="2"/>
        <v>0</v>
      </c>
      <c r="D109" s="420">
        <v>0</v>
      </c>
      <c r="E109" s="420">
        <v>0</v>
      </c>
      <c r="F109" s="420">
        <v>0</v>
      </c>
    </row>
    <row r="110" spans="1:6">
      <c r="A110" s="421" t="s">
        <v>925</v>
      </c>
      <c r="B110" s="422" t="s">
        <v>926</v>
      </c>
      <c r="C110" s="423">
        <f t="shared" si="2"/>
        <v>13081</v>
      </c>
      <c r="D110" s="423">
        <v>12293</v>
      </c>
      <c r="E110" s="423">
        <v>784</v>
      </c>
      <c r="F110" s="423">
        <v>4</v>
      </c>
    </row>
    <row r="111" spans="1:6">
      <c r="A111" s="415" t="s">
        <v>927</v>
      </c>
      <c r="B111" s="416" t="s">
        <v>928</v>
      </c>
      <c r="C111" s="417">
        <f t="shared" si="2"/>
        <v>0</v>
      </c>
      <c r="D111" s="417">
        <v>0</v>
      </c>
      <c r="E111" s="417">
        <v>0</v>
      </c>
      <c r="F111" s="417">
        <v>0</v>
      </c>
    </row>
    <row r="112" spans="1:6">
      <c r="A112" s="415" t="s">
        <v>929</v>
      </c>
      <c r="B112" s="416" t="s">
        <v>930</v>
      </c>
      <c r="C112" s="417">
        <f t="shared" si="2"/>
        <v>0</v>
      </c>
      <c r="D112" s="417">
        <v>0</v>
      </c>
      <c r="E112" s="417">
        <v>0</v>
      </c>
      <c r="F112" s="417">
        <v>0</v>
      </c>
    </row>
    <row r="113" spans="1:6">
      <c r="A113" s="415" t="s">
        <v>931</v>
      </c>
      <c r="B113" s="416" t="s">
        <v>932</v>
      </c>
      <c r="C113" s="417">
        <f t="shared" si="2"/>
        <v>0</v>
      </c>
      <c r="D113" s="417">
        <v>0</v>
      </c>
      <c r="E113" s="417">
        <v>0</v>
      </c>
      <c r="F113" s="417">
        <v>0</v>
      </c>
    </row>
    <row r="114" spans="1:6">
      <c r="A114" s="415" t="s">
        <v>933</v>
      </c>
      <c r="B114" s="416" t="s">
        <v>934</v>
      </c>
      <c r="C114" s="417">
        <f t="shared" si="2"/>
        <v>0</v>
      </c>
      <c r="D114" s="417">
        <v>0</v>
      </c>
      <c r="E114" s="417">
        <v>0</v>
      </c>
      <c r="F114" s="417">
        <v>0</v>
      </c>
    </row>
    <row r="115" spans="1:6">
      <c r="A115" s="415" t="s">
        <v>935</v>
      </c>
      <c r="B115" s="416" t="s">
        <v>936</v>
      </c>
      <c r="C115" s="417">
        <f t="shared" si="2"/>
        <v>0</v>
      </c>
      <c r="D115" s="417">
        <v>0</v>
      </c>
      <c r="E115" s="417">
        <v>0</v>
      </c>
      <c r="F115" s="417">
        <v>0</v>
      </c>
    </row>
    <row r="116" spans="1:6">
      <c r="A116" s="415" t="s">
        <v>937</v>
      </c>
      <c r="B116" s="416" t="s">
        <v>938</v>
      </c>
      <c r="C116" s="417">
        <f t="shared" si="2"/>
        <v>0</v>
      </c>
      <c r="D116" s="417">
        <v>0</v>
      </c>
      <c r="E116" s="417">
        <v>0</v>
      </c>
      <c r="F116" s="417">
        <v>0</v>
      </c>
    </row>
    <row r="117" spans="1:6">
      <c r="A117" s="415" t="s">
        <v>939</v>
      </c>
      <c r="B117" s="416" t="s">
        <v>940</v>
      </c>
      <c r="C117" s="417">
        <f t="shared" si="2"/>
        <v>0</v>
      </c>
      <c r="D117" s="417">
        <v>0</v>
      </c>
      <c r="E117" s="417">
        <v>0</v>
      </c>
      <c r="F117" s="417">
        <v>0</v>
      </c>
    </row>
    <row r="118" spans="1:6">
      <c r="A118" s="415" t="s">
        <v>941</v>
      </c>
      <c r="B118" s="416" t="s">
        <v>942</v>
      </c>
      <c r="C118" s="417">
        <f t="shared" si="2"/>
        <v>0</v>
      </c>
      <c r="D118" s="417">
        <v>0</v>
      </c>
      <c r="E118" s="417">
        <v>0</v>
      </c>
      <c r="F118" s="417">
        <v>0</v>
      </c>
    </row>
    <row r="119" spans="1:6">
      <c r="A119" s="418" t="s">
        <v>943</v>
      </c>
      <c r="B119" s="419" t="s">
        <v>944</v>
      </c>
      <c r="C119" s="420">
        <f t="shared" si="2"/>
        <v>0</v>
      </c>
      <c r="D119" s="420">
        <v>0</v>
      </c>
      <c r="E119" s="420">
        <v>0</v>
      </c>
      <c r="F119" s="420">
        <v>0</v>
      </c>
    </row>
    <row r="120" spans="1:6">
      <c r="A120" s="415" t="s">
        <v>945</v>
      </c>
      <c r="B120" s="416" t="s">
        <v>946</v>
      </c>
      <c r="C120" s="417">
        <f t="shared" si="2"/>
        <v>0</v>
      </c>
      <c r="D120" s="417">
        <v>0</v>
      </c>
      <c r="E120" s="417">
        <v>0</v>
      </c>
      <c r="F120" s="417">
        <v>0</v>
      </c>
    </row>
    <row r="121" spans="1:6" ht="22.5">
      <c r="A121" s="415" t="s">
        <v>947</v>
      </c>
      <c r="B121" s="416" t="s">
        <v>948</v>
      </c>
      <c r="C121" s="417">
        <f t="shared" si="2"/>
        <v>0</v>
      </c>
      <c r="D121" s="417">
        <v>0</v>
      </c>
      <c r="E121" s="417">
        <v>0</v>
      </c>
      <c r="F121" s="417">
        <v>0</v>
      </c>
    </row>
    <row r="122" spans="1:6">
      <c r="A122" s="415" t="s">
        <v>949</v>
      </c>
      <c r="B122" s="416" t="s">
        <v>950</v>
      </c>
      <c r="C122" s="417">
        <f t="shared" si="2"/>
        <v>0</v>
      </c>
      <c r="D122" s="417">
        <v>0</v>
      </c>
      <c r="E122" s="417">
        <v>0</v>
      </c>
      <c r="F122" s="417">
        <v>0</v>
      </c>
    </row>
    <row r="123" spans="1:6">
      <c r="A123" s="415" t="s">
        <v>951</v>
      </c>
      <c r="B123" s="416" t="s">
        <v>952</v>
      </c>
      <c r="C123" s="417">
        <f t="shared" si="2"/>
        <v>0</v>
      </c>
      <c r="D123" s="417">
        <v>0</v>
      </c>
      <c r="E123" s="417">
        <v>0</v>
      </c>
      <c r="F123" s="417">
        <v>0</v>
      </c>
    </row>
    <row r="124" spans="1:6">
      <c r="A124" s="415" t="s">
        <v>953</v>
      </c>
      <c r="B124" s="416" t="s">
        <v>954</v>
      </c>
      <c r="C124" s="417">
        <f t="shared" si="2"/>
        <v>0</v>
      </c>
      <c r="D124" s="417">
        <v>0</v>
      </c>
      <c r="E124" s="417">
        <v>0</v>
      </c>
      <c r="F124" s="417">
        <v>0</v>
      </c>
    </row>
    <row r="125" spans="1:6" ht="22.5">
      <c r="A125" s="415" t="s">
        <v>955</v>
      </c>
      <c r="B125" s="416" t="s">
        <v>956</v>
      </c>
      <c r="C125" s="417">
        <f t="shared" si="2"/>
        <v>0</v>
      </c>
      <c r="D125" s="417">
        <v>0</v>
      </c>
      <c r="E125" s="417">
        <v>0</v>
      </c>
      <c r="F125" s="417">
        <v>0</v>
      </c>
    </row>
    <row r="126" spans="1:6">
      <c r="A126" s="415" t="s">
        <v>957</v>
      </c>
      <c r="B126" s="416" t="s">
        <v>958</v>
      </c>
      <c r="C126" s="417">
        <f t="shared" si="2"/>
        <v>0</v>
      </c>
      <c r="D126" s="417">
        <v>0</v>
      </c>
      <c r="E126" s="417">
        <v>0</v>
      </c>
      <c r="F126" s="417">
        <v>0</v>
      </c>
    </row>
    <row r="127" spans="1:6">
      <c r="A127" s="415" t="s">
        <v>959</v>
      </c>
      <c r="B127" s="416" t="s">
        <v>960</v>
      </c>
      <c r="C127" s="417">
        <f t="shared" si="2"/>
        <v>0</v>
      </c>
      <c r="D127" s="417">
        <v>0</v>
      </c>
      <c r="E127" s="417">
        <v>0</v>
      </c>
      <c r="F127" s="417">
        <v>0</v>
      </c>
    </row>
    <row r="128" spans="1:6" ht="22.5">
      <c r="A128" s="415" t="s">
        <v>961</v>
      </c>
      <c r="B128" s="416" t="s">
        <v>962</v>
      </c>
      <c r="C128" s="417">
        <f t="shared" si="2"/>
        <v>0</v>
      </c>
      <c r="D128" s="417">
        <v>0</v>
      </c>
      <c r="E128" s="417">
        <v>0</v>
      </c>
      <c r="F128" s="417">
        <v>0</v>
      </c>
    </row>
    <row r="129" spans="1:6" ht="22.5">
      <c r="A129" s="415" t="s">
        <v>963</v>
      </c>
      <c r="B129" s="416" t="s">
        <v>964</v>
      </c>
      <c r="C129" s="417">
        <f t="shared" si="2"/>
        <v>0</v>
      </c>
      <c r="D129" s="417">
        <v>0</v>
      </c>
      <c r="E129" s="417">
        <v>0</v>
      </c>
      <c r="F129" s="417">
        <v>0</v>
      </c>
    </row>
    <row r="130" spans="1:6">
      <c r="A130" s="415" t="s">
        <v>965</v>
      </c>
      <c r="B130" s="416" t="s">
        <v>966</v>
      </c>
      <c r="C130" s="417">
        <f t="shared" si="2"/>
        <v>1863</v>
      </c>
      <c r="D130" s="417">
        <v>1638</v>
      </c>
      <c r="E130" s="417">
        <v>225</v>
      </c>
      <c r="F130" s="417">
        <v>0</v>
      </c>
    </row>
    <row r="131" spans="1:6">
      <c r="A131" s="415" t="s">
        <v>967</v>
      </c>
      <c r="B131" s="416" t="s">
        <v>968</v>
      </c>
      <c r="C131" s="417">
        <f t="shared" si="2"/>
        <v>1007</v>
      </c>
      <c r="D131" s="417">
        <v>1007</v>
      </c>
      <c r="E131" s="417">
        <v>0</v>
      </c>
      <c r="F131" s="417">
        <v>0</v>
      </c>
    </row>
    <row r="132" spans="1:6">
      <c r="A132" s="415" t="s">
        <v>969</v>
      </c>
      <c r="B132" s="416" t="s">
        <v>970</v>
      </c>
      <c r="C132" s="417">
        <f t="shared" si="2"/>
        <v>856</v>
      </c>
      <c r="D132" s="417">
        <v>631</v>
      </c>
      <c r="E132" s="417">
        <v>225</v>
      </c>
      <c r="F132" s="417">
        <v>0</v>
      </c>
    </row>
    <row r="133" spans="1:6">
      <c r="A133" s="497" t="s">
        <v>726</v>
      </c>
      <c r="B133" s="497"/>
      <c r="C133" s="497"/>
      <c r="D133" s="497"/>
      <c r="E133" s="497"/>
      <c r="F133" s="497"/>
    </row>
    <row r="134" spans="1:6">
      <c r="A134" s="497"/>
      <c r="B134" s="497"/>
      <c r="C134" s="497"/>
      <c r="D134" s="497"/>
      <c r="E134" s="497"/>
      <c r="F134" s="497"/>
    </row>
    <row r="135" spans="1:6" ht="22.5">
      <c r="A135" s="412" t="s">
        <v>530</v>
      </c>
      <c r="B135" s="413" t="s">
        <v>874</v>
      </c>
      <c r="C135" s="414" t="s">
        <v>155</v>
      </c>
      <c r="D135" s="414" t="s">
        <v>1142</v>
      </c>
      <c r="E135" s="414" t="s">
        <v>1143</v>
      </c>
      <c r="F135" s="414" t="s">
        <v>1144</v>
      </c>
    </row>
    <row r="136" spans="1:6">
      <c r="A136" s="415" t="s">
        <v>971</v>
      </c>
      <c r="B136" s="416" t="s">
        <v>972</v>
      </c>
      <c r="C136" s="417">
        <f t="shared" ref="C136:C159" si="3">SUM(D136:F136)</f>
        <v>8041</v>
      </c>
      <c r="D136" s="417">
        <v>8041</v>
      </c>
      <c r="E136" s="417">
        <v>0</v>
      </c>
      <c r="F136" s="417">
        <v>0</v>
      </c>
    </row>
    <row r="137" spans="1:6">
      <c r="A137" s="415" t="s">
        <v>973</v>
      </c>
      <c r="B137" s="416" t="s">
        <v>974</v>
      </c>
      <c r="C137" s="417">
        <f t="shared" si="3"/>
        <v>0</v>
      </c>
      <c r="D137" s="417">
        <v>0</v>
      </c>
      <c r="E137" s="417">
        <v>0</v>
      </c>
      <c r="F137" s="417">
        <v>0</v>
      </c>
    </row>
    <row r="138" spans="1:6">
      <c r="A138" s="415" t="s">
        <v>975</v>
      </c>
      <c r="B138" s="416" t="s">
        <v>976</v>
      </c>
      <c r="C138" s="417">
        <f t="shared" si="3"/>
        <v>0</v>
      </c>
      <c r="D138" s="417">
        <v>0</v>
      </c>
      <c r="E138" s="417">
        <v>0</v>
      </c>
      <c r="F138" s="417">
        <v>0</v>
      </c>
    </row>
    <row r="139" spans="1:6">
      <c r="A139" s="415" t="s">
        <v>977</v>
      </c>
      <c r="B139" s="416" t="s">
        <v>978</v>
      </c>
      <c r="C139" s="417">
        <f t="shared" si="3"/>
        <v>89</v>
      </c>
      <c r="D139" s="417">
        <v>89</v>
      </c>
      <c r="E139" s="417">
        <v>0</v>
      </c>
      <c r="F139" s="417">
        <v>0</v>
      </c>
    </row>
    <row r="140" spans="1:6">
      <c r="A140" s="415" t="s">
        <v>979</v>
      </c>
      <c r="B140" s="416" t="s">
        <v>980</v>
      </c>
      <c r="C140" s="417">
        <f t="shared" si="3"/>
        <v>7312</v>
      </c>
      <c r="D140" s="417">
        <v>7312</v>
      </c>
      <c r="E140" s="417">
        <v>0</v>
      </c>
      <c r="F140" s="417">
        <v>0</v>
      </c>
    </row>
    <row r="141" spans="1:6">
      <c r="A141" s="415" t="s">
        <v>981</v>
      </c>
      <c r="B141" s="416" t="s">
        <v>982</v>
      </c>
      <c r="C141" s="417">
        <f t="shared" si="3"/>
        <v>0</v>
      </c>
      <c r="D141" s="417">
        <v>0</v>
      </c>
      <c r="E141" s="417">
        <v>0</v>
      </c>
      <c r="F141" s="417">
        <v>0</v>
      </c>
    </row>
    <row r="142" spans="1:6">
      <c r="A142" s="415" t="s">
        <v>983</v>
      </c>
      <c r="B142" s="416" t="s">
        <v>984</v>
      </c>
      <c r="C142" s="417">
        <f t="shared" si="3"/>
        <v>0</v>
      </c>
      <c r="D142" s="417">
        <v>0</v>
      </c>
      <c r="E142" s="417">
        <v>0</v>
      </c>
      <c r="F142" s="417">
        <v>0</v>
      </c>
    </row>
    <row r="143" spans="1:6">
      <c r="A143" s="415" t="s">
        <v>985</v>
      </c>
      <c r="B143" s="416" t="s">
        <v>986</v>
      </c>
      <c r="C143" s="417">
        <f t="shared" si="3"/>
        <v>0</v>
      </c>
      <c r="D143" s="417">
        <v>0</v>
      </c>
      <c r="E143" s="417">
        <v>0</v>
      </c>
      <c r="F143" s="417">
        <v>0</v>
      </c>
    </row>
    <row r="144" spans="1:6">
      <c r="A144" s="415" t="s">
        <v>987</v>
      </c>
      <c r="B144" s="416" t="s">
        <v>988</v>
      </c>
      <c r="C144" s="417">
        <f t="shared" si="3"/>
        <v>0</v>
      </c>
      <c r="D144" s="417">
        <v>0</v>
      </c>
      <c r="E144" s="417">
        <v>0</v>
      </c>
      <c r="F144" s="417">
        <v>0</v>
      </c>
    </row>
    <row r="145" spans="1:6">
      <c r="A145" s="415" t="s">
        <v>989</v>
      </c>
      <c r="B145" s="416" t="s">
        <v>990</v>
      </c>
      <c r="C145" s="417">
        <f t="shared" si="3"/>
        <v>0</v>
      </c>
      <c r="D145" s="417">
        <v>0</v>
      </c>
      <c r="E145" s="417">
        <v>0</v>
      </c>
      <c r="F145" s="417">
        <v>0</v>
      </c>
    </row>
    <row r="146" spans="1:6" ht="22.5">
      <c r="A146" s="415" t="s">
        <v>991</v>
      </c>
      <c r="B146" s="416" t="s">
        <v>992</v>
      </c>
      <c r="C146" s="417">
        <f t="shared" si="3"/>
        <v>0</v>
      </c>
      <c r="D146" s="417">
        <v>0</v>
      </c>
      <c r="E146" s="417">
        <v>0</v>
      </c>
      <c r="F146" s="417">
        <v>0</v>
      </c>
    </row>
    <row r="147" spans="1:6">
      <c r="A147" s="415" t="s">
        <v>993</v>
      </c>
      <c r="B147" s="416" t="s">
        <v>994</v>
      </c>
      <c r="C147" s="417">
        <f t="shared" si="3"/>
        <v>0</v>
      </c>
      <c r="D147" s="417">
        <v>0</v>
      </c>
      <c r="E147" s="417">
        <v>0</v>
      </c>
      <c r="F147" s="417">
        <v>0</v>
      </c>
    </row>
    <row r="148" spans="1:6">
      <c r="A148" s="415" t="s">
        <v>995</v>
      </c>
      <c r="B148" s="416" t="s">
        <v>996</v>
      </c>
      <c r="C148" s="417">
        <f t="shared" si="3"/>
        <v>0</v>
      </c>
      <c r="D148" s="417">
        <v>0</v>
      </c>
      <c r="E148" s="417">
        <v>0</v>
      </c>
      <c r="F148" s="417">
        <v>0</v>
      </c>
    </row>
    <row r="149" spans="1:6">
      <c r="A149" s="415" t="s">
        <v>997</v>
      </c>
      <c r="B149" s="416" t="s">
        <v>998</v>
      </c>
      <c r="C149" s="417">
        <f t="shared" si="3"/>
        <v>640</v>
      </c>
      <c r="D149" s="417">
        <v>640</v>
      </c>
      <c r="E149" s="417">
        <v>0</v>
      </c>
      <c r="F149" s="417">
        <v>0</v>
      </c>
    </row>
    <row r="150" spans="1:6">
      <c r="A150" s="418" t="s">
        <v>999</v>
      </c>
      <c r="B150" s="419" t="s">
        <v>1000</v>
      </c>
      <c r="C150" s="420">
        <f t="shared" si="3"/>
        <v>9904</v>
      </c>
      <c r="D150" s="420">
        <v>9679</v>
      </c>
      <c r="E150" s="420">
        <v>225</v>
      </c>
      <c r="F150" s="420">
        <v>0</v>
      </c>
    </row>
    <row r="151" spans="1:6">
      <c r="A151" s="415" t="s">
        <v>1001</v>
      </c>
      <c r="B151" s="416" t="s">
        <v>1002</v>
      </c>
      <c r="C151" s="417">
        <f t="shared" si="3"/>
        <v>124</v>
      </c>
      <c r="D151" s="417">
        <v>0</v>
      </c>
      <c r="E151" s="417">
        <v>124</v>
      </c>
      <c r="F151" s="417">
        <v>0</v>
      </c>
    </row>
    <row r="152" spans="1:6">
      <c r="A152" s="415" t="s">
        <v>1003</v>
      </c>
      <c r="B152" s="416" t="s">
        <v>1004</v>
      </c>
      <c r="C152" s="417">
        <f t="shared" si="3"/>
        <v>178</v>
      </c>
      <c r="D152" s="417">
        <v>178</v>
      </c>
      <c r="E152" s="417">
        <v>0</v>
      </c>
      <c r="F152" s="417">
        <v>0</v>
      </c>
    </row>
    <row r="153" spans="1:6">
      <c r="A153" s="415" t="s">
        <v>1005</v>
      </c>
      <c r="B153" s="416" t="s">
        <v>1006</v>
      </c>
      <c r="C153" s="417">
        <f t="shared" si="3"/>
        <v>0</v>
      </c>
      <c r="D153" s="417">
        <v>0</v>
      </c>
      <c r="E153" s="417">
        <v>0</v>
      </c>
      <c r="F153" s="417">
        <v>0</v>
      </c>
    </row>
    <row r="154" spans="1:6">
      <c r="A154" s="415" t="s">
        <v>1007</v>
      </c>
      <c r="B154" s="416" t="s">
        <v>1008</v>
      </c>
      <c r="C154" s="417">
        <f t="shared" si="3"/>
        <v>43</v>
      </c>
      <c r="D154" s="417">
        <v>43</v>
      </c>
      <c r="E154" s="417">
        <v>0</v>
      </c>
      <c r="F154" s="417">
        <v>0</v>
      </c>
    </row>
    <row r="155" spans="1:6">
      <c r="A155" s="415" t="s">
        <v>1009</v>
      </c>
      <c r="B155" s="416" t="s">
        <v>1010</v>
      </c>
      <c r="C155" s="417">
        <f t="shared" si="3"/>
        <v>0</v>
      </c>
      <c r="D155" s="417">
        <v>0</v>
      </c>
      <c r="E155" s="417">
        <v>0</v>
      </c>
      <c r="F155" s="417">
        <v>0</v>
      </c>
    </row>
    <row r="156" spans="1:6">
      <c r="A156" s="415" t="s">
        <v>1011</v>
      </c>
      <c r="B156" s="416" t="s">
        <v>1012</v>
      </c>
      <c r="C156" s="417">
        <f t="shared" si="3"/>
        <v>0</v>
      </c>
      <c r="D156" s="417">
        <v>0</v>
      </c>
      <c r="E156" s="417">
        <v>0</v>
      </c>
      <c r="F156" s="417">
        <v>0</v>
      </c>
    </row>
    <row r="157" spans="1:6">
      <c r="A157" s="418" t="s">
        <v>1013</v>
      </c>
      <c r="B157" s="419" t="s">
        <v>1014</v>
      </c>
      <c r="C157" s="420">
        <f t="shared" si="3"/>
        <v>345</v>
      </c>
      <c r="D157" s="420">
        <v>221</v>
      </c>
      <c r="E157" s="420">
        <v>124</v>
      </c>
      <c r="F157" s="420">
        <v>0</v>
      </c>
    </row>
    <row r="158" spans="1:6">
      <c r="A158" s="421" t="s">
        <v>1015</v>
      </c>
      <c r="B158" s="422" t="s">
        <v>1016</v>
      </c>
      <c r="C158" s="423">
        <f t="shared" si="3"/>
        <v>10249</v>
      </c>
      <c r="D158" s="423">
        <v>9900</v>
      </c>
      <c r="E158" s="423">
        <v>349</v>
      </c>
      <c r="F158" s="423">
        <v>0</v>
      </c>
    </row>
    <row r="159" spans="1:6">
      <c r="A159" s="424" t="s">
        <v>1017</v>
      </c>
      <c r="B159" s="425" t="s">
        <v>1018</v>
      </c>
      <c r="C159" s="426">
        <f t="shared" si="3"/>
        <v>1677791</v>
      </c>
      <c r="D159" s="426">
        <v>1676879</v>
      </c>
      <c r="E159" s="426">
        <v>908</v>
      </c>
      <c r="F159" s="426">
        <v>4</v>
      </c>
    </row>
  </sheetData>
  <mergeCells count="4">
    <mergeCell ref="A1:F2"/>
    <mergeCell ref="A48:F49"/>
    <mergeCell ref="A82:F83"/>
    <mergeCell ref="A133:F134"/>
  </mergeCells>
  <pageMargins left="0.74803149606299213" right="0.74803149606299213" top="0.98425196850393704" bottom="0.98425196850393704" header="0.51181102362204722" footer="0.51181102362204722"/>
  <pageSetup scale="87" orientation="portrait" horizontalDpi="300" verticalDpi="300" r:id="rId1"/>
  <headerFooter alignWithMargins="0">
    <oddHeader>&amp;R9. melléklet a
7/2014.(IV.28.) önkormányzati rendelethez</oddHeader>
    <oddFooter>&amp;P. oldal</oddFooter>
  </headerFooter>
  <rowBreaks count="3" manualBreakCount="3">
    <brk id="47" max="16383" man="1"/>
    <brk id="81" max="16383" man="1"/>
    <brk id="1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view="pageLayout" zoomScaleNormal="100" zoomScaleSheetLayoutView="100" workbookViewId="0">
      <selection activeCell="B5" sqref="B5"/>
    </sheetView>
  </sheetViews>
  <sheetFormatPr defaultRowHeight="12.75"/>
  <cols>
    <col min="1" max="1" width="5.5703125" style="411" customWidth="1"/>
    <col min="2" max="2" width="58.7109375" style="411" customWidth="1"/>
    <col min="3" max="3" width="8.7109375" style="411" customWidth="1"/>
    <col min="4" max="4" width="8.28515625" style="411" customWidth="1"/>
    <col min="5" max="5" width="7.7109375" style="411" customWidth="1"/>
    <col min="6" max="6" width="8.28515625" style="411" customWidth="1"/>
    <col min="7" max="258" width="9.140625" style="411"/>
    <col min="259" max="259" width="7" style="411" customWidth="1"/>
    <col min="260" max="260" width="58.7109375" style="411" customWidth="1"/>
    <col min="261" max="261" width="9.85546875" style="411" customWidth="1"/>
    <col min="262" max="262" width="9.28515625" style="411" customWidth="1"/>
    <col min="263" max="514" width="9.140625" style="411"/>
    <col min="515" max="515" width="7" style="411" customWidth="1"/>
    <col min="516" max="516" width="58.7109375" style="411" customWidth="1"/>
    <col min="517" max="517" width="9.85546875" style="411" customWidth="1"/>
    <col min="518" max="518" width="9.28515625" style="411" customWidth="1"/>
    <col min="519" max="770" width="9.140625" style="411"/>
    <col min="771" max="771" width="7" style="411" customWidth="1"/>
    <col min="772" max="772" width="58.7109375" style="411" customWidth="1"/>
    <col min="773" max="773" width="9.85546875" style="411" customWidth="1"/>
    <col min="774" max="774" width="9.28515625" style="411" customWidth="1"/>
    <col min="775" max="1026" width="9.140625" style="411"/>
    <col min="1027" max="1027" width="7" style="411" customWidth="1"/>
    <col min="1028" max="1028" width="58.7109375" style="411" customWidth="1"/>
    <col min="1029" max="1029" width="9.85546875" style="411" customWidth="1"/>
    <col min="1030" max="1030" width="9.28515625" style="411" customWidth="1"/>
    <col min="1031" max="1282" width="9.140625" style="411"/>
    <col min="1283" max="1283" width="7" style="411" customWidth="1"/>
    <col min="1284" max="1284" width="58.7109375" style="411" customWidth="1"/>
    <col min="1285" max="1285" width="9.85546875" style="411" customWidth="1"/>
    <col min="1286" max="1286" width="9.28515625" style="411" customWidth="1"/>
    <col min="1287" max="1538" width="9.140625" style="411"/>
    <col min="1539" max="1539" width="7" style="411" customWidth="1"/>
    <col min="1540" max="1540" width="58.7109375" style="411" customWidth="1"/>
    <col min="1541" max="1541" width="9.85546875" style="411" customWidth="1"/>
    <col min="1542" max="1542" width="9.28515625" style="411" customWidth="1"/>
    <col min="1543" max="1794" width="9.140625" style="411"/>
    <col min="1795" max="1795" width="7" style="411" customWidth="1"/>
    <col min="1796" max="1796" width="58.7109375" style="411" customWidth="1"/>
    <col min="1797" max="1797" width="9.85546875" style="411" customWidth="1"/>
    <col min="1798" max="1798" width="9.28515625" style="411" customWidth="1"/>
    <col min="1799" max="2050" width="9.140625" style="411"/>
    <col min="2051" max="2051" width="7" style="411" customWidth="1"/>
    <col min="2052" max="2052" width="58.7109375" style="411" customWidth="1"/>
    <col min="2053" max="2053" width="9.85546875" style="411" customWidth="1"/>
    <col min="2054" max="2054" width="9.28515625" style="411" customWidth="1"/>
    <col min="2055" max="2306" width="9.140625" style="411"/>
    <col min="2307" max="2307" width="7" style="411" customWidth="1"/>
    <col min="2308" max="2308" width="58.7109375" style="411" customWidth="1"/>
    <col min="2309" max="2309" width="9.85546875" style="411" customWidth="1"/>
    <col min="2310" max="2310" width="9.28515625" style="411" customWidth="1"/>
    <col min="2311" max="2562" width="9.140625" style="411"/>
    <col min="2563" max="2563" width="7" style="411" customWidth="1"/>
    <col min="2564" max="2564" width="58.7109375" style="411" customWidth="1"/>
    <col min="2565" max="2565" width="9.85546875" style="411" customWidth="1"/>
    <col min="2566" max="2566" width="9.28515625" style="411" customWidth="1"/>
    <col min="2567" max="2818" width="9.140625" style="411"/>
    <col min="2819" max="2819" width="7" style="411" customWidth="1"/>
    <col min="2820" max="2820" width="58.7109375" style="411" customWidth="1"/>
    <col min="2821" max="2821" width="9.85546875" style="411" customWidth="1"/>
    <col min="2822" max="2822" width="9.28515625" style="411" customWidth="1"/>
    <col min="2823" max="3074" width="9.140625" style="411"/>
    <col min="3075" max="3075" width="7" style="411" customWidth="1"/>
    <col min="3076" max="3076" width="58.7109375" style="411" customWidth="1"/>
    <col min="3077" max="3077" width="9.85546875" style="411" customWidth="1"/>
    <col min="3078" max="3078" width="9.28515625" style="411" customWidth="1"/>
    <col min="3079" max="3330" width="9.140625" style="411"/>
    <col min="3331" max="3331" width="7" style="411" customWidth="1"/>
    <col min="3332" max="3332" width="58.7109375" style="411" customWidth="1"/>
    <col min="3333" max="3333" width="9.85546875" style="411" customWidth="1"/>
    <col min="3334" max="3334" width="9.28515625" style="411" customWidth="1"/>
    <col min="3335" max="3586" width="9.140625" style="411"/>
    <col min="3587" max="3587" width="7" style="411" customWidth="1"/>
    <col min="3588" max="3588" width="58.7109375" style="411" customWidth="1"/>
    <col min="3589" max="3589" width="9.85546875" style="411" customWidth="1"/>
    <col min="3590" max="3590" width="9.28515625" style="411" customWidth="1"/>
    <col min="3591" max="3842" width="9.140625" style="411"/>
    <col min="3843" max="3843" width="7" style="411" customWidth="1"/>
    <col min="3844" max="3844" width="58.7109375" style="411" customWidth="1"/>
    <col min="3845" max="3845" width="9.85546875" style="411" customWidth="1"/>
    <col min="3846" max="3846" width="9.28515625" style="411" customWidth="1"/>
    <col min="3847" max="4098" width="9.140625" style="411"/>
    <col min="4099" max="4099" width="7" style="411" customWidth="1"/>
    <col min="4100" max="4100" width="58.7109375" style="411" customWidth="1"/>
    <col min="4101" max="4101" width="9.85546875" style="411" customWidth="1"/>
    <col min="4102" max="4102" width="9.28515625" style="411" customWidth="1"/>
    <col min="4103" max="4354" width="9.140625" style="411"/>
    <col min="4355" max="4355" width="7" style="411" customWidth="1"/>
    <col min="4356" max="4356" width="58.7109375" style="411" customWidth="1"/>
    <col min="4357" max="4357" width="9.85546875" style="411" customWidth="1"/>
    <col min="4358" max="4358" width="9.28515625" style="411" customWidth="1"/>
    <col min="4359" max="4610" width="9.140625" style="411"/>
    <col min="4611" max="4611" width="7" style="411" customWidth="1"/>
    <col min="4612" max="4612" width="58.7109375" style="411" customWidth="1"/>
    <col min="4613" max="4613" width="9.85546875" style="411" customWidth="1"/>
    <col min="4614" max="4614" width="9.28515625" style="411" customWidth="1"/>
    <col min="4615" max="4866" width="9.140625" style="411"/>
    <col min="4867" max="4867" width="7" style="411" customWidth="1"/>
    <col min="4868" max="4868" width="58.7109375" style="411" customWidth="1"/>
    <col min="4869" max="4869" width="9.85546875" style="411" customWidth="1"/>
    <col min="4870" max="4870" width="9.28515625" style="411" customWidth="1"/>
    <col min="4871" max="5122" width="9.140625" style="411"/>
    <col min="5123" max="5123" width="7" style="411" customWidth="1"/>
    <col min="5124" max="5124" width="58.7109375" style="411" customWidth="1"/>
    <col min="5125" max="5125" width="9.85546875" style="411" customWidth="1"/>
    <col min="5126" max="5126" width="9.28515625" style="411" customWidth="1"/>
    <col min="5127" max="5378" width="9.140625" style="411"/>
    <col min="5379" max="5379" width="7" style="411" customWidth="1"/>
    <col min="5380" max="5380" width="58.7109375" style="411" customWidth="1"/>
    <col min="5381" max="5381" width="9.85546875" style="411" customWidth="1"/>
    <col min="5382" max="5382" width="9.28515625" style="411" customWidth="1"/>
    <col min="5383" max="5634" width="9.140625" style="411"/>
    <col min="5635" max="5635" width="7" style="411" customWidth="1"/>
    <col min="5636" max="5636" width="58.7109375" style="411" customWidth="1"/>
    <col min="5637" max="5637" width="9.85546875" style="411" customWidth="1"/>
    <col min="5638" max="5638" width="9.28515625" style="411" customWidth="1"/>
    <col min="5639" max="5890" width="9.140625" style="411"/>
    <col min="5891" max="5891" width="7" style="411" customWidth="1"/>
    <col min="5892" max="5892" width="58.7109375" style="411" customWidth="1"/>
    <col min="5893" max="5893" width="9.85546875" style="411" customWidth="1"/>
    <col min="5894" max="5894" width="9.28515625" style="411" customWidth="1"/>
    <col min="5895" max="6146" width="9.140625" style="411"/>
    <col min="6147" max="6147" width="7" style="411" customWidth="1"/>
    <col min="6148" max="6148" width="58.7109375" style="411" customWidth="1"/>
    <col min="6149" max="6149" width="9.85546875" style="411" customWidth="1"/>
    <col min="6150" max="6150" width="9.28515625" style="411" customWidth="1"/>
    <col min="6151" max="6402" width="9.140625" style="411"/>
    <col min="6403" max="6403" width="7" style="411" customWidth="1"/>
    <col min="6404" max="6404" width="58.7109375" style="411" customWidth="1"/>
    <col min="6405" max="6405" width="9.85546875" style="411" customWidth="1"/>
    <col min="6406" max="6406" width="9.28515625" style="411" customWidth="1"/>
    <col min="6407" max="6658" width="9.140625" style="411"/>
    <col min="6659" max="6659" width="7" style="411" customWidth="1"/>
    <col min="6660" max="6660" width="58.7109375" style="411" customWidth="1"/>
    <col min="6661" max="6661" width="9.85546875" style="411" customWidth="1"/>
    <col min="6662" max="6662" width="9.28515625" style="411" customWidth="1"/>
    <col min="6663" max="6914" width="9.140625" style="411"/>
    <col min="6915" max="6915" width="7" style="411" customWidth="1"/>
    <col min="6916" max="6916" width="58.7109375" style="411" customWidth="1"/>
    <col min="6917" max="6917" width="9.85546875" style="411" customWidth="1"/>
    <col min="6918" max="6918" width="9.28515625" style="411" customWidth="1"/>
    <col min="6919" max="7170" width="9.140625" style="411"/>
    <col min="7171" max="7171" width="7" style="411" customWidth="1"/>
    <col min="7172" max="7172" width="58.7109375" style="411" customWidth="1"/>
    <col min="7173" max="7173" width="9.85546875" style="411" customWidth="1"/>
    <col min="7174" max="7174" width="9.28515625" style="411" customWidth="1"/>
    <col min="7175" max="7426" width="9.140625" style="411"/>
    <col min="7427" max="7427" width="7" style="411" customWidth="1"/>
    <col min="7428" max="7428" width="58.7109375" style="411" customWidth="1"/>
    <col min="7429" max="7429" width="9.85546875" style="411" customWidth="1"/>
    <col min="7430" max="7430" width="9.28515625" style="411" customWidth="1"/>
    <col min="7431" max="7682" width="9.140625" style="411"/>
    <col min="7683" max="7683" width="7" style="411" customWidth="1"/>
    <col min="7684" max="7684" width="58.7109375" style="411" customWidth="1"/>
    <col min="7685" max="7685" width="9.85546875" style="411" customWidth="1"/>
    <col min="7686" max="7686" width="9.28515625" style="411" customWidth="1"/>
    <col min="7687" max="7938" width="9.140625" style="411"/>
    <col min="7939" max="7939" width="7" style="411" customWidth="1"/>
    <col min="7940" max="7940" width="58.7109375" style="411" customWidth="1"/>
    <col min="7941" max="7941" width="9.85546875" style="411" customWidth="1"/>
    <col min="7942" max="7942" width="9.28515625" style="411" customWidth="1"/>
    <col min="7943" max="8194" width="9.140625" style="411"/>
    <col min="8195" max="8195" width="7" style="411" customWidth="1"/>
    <col min="8196" max="8196" width="58.7109375" style="411" customWidth="1"/>
    <col min="8197" max="8197" width="9.85546875" style="411" customWidth="1"/>
    <col min="8198" max="8198" width="9.28515625" style="411" customWidth="1"/>
    <col min="8199" max="8450" width="9.140625" style="411"/>
    <col min="8451" max="8451" width="7" style="411" customWidth="1"/>
    <col min="8452" max="8452" width="58.7109375" style="411" customWidth="1"/>
    <col min="8453" max="8453" width="9.85546875" style="411" customWidth="1"/>
    <col min="8454" max="8454" width="9.28515625" style="411" customWidth="1"/>
    <col min="8455" max="8706" width="9.140625" style="411"/>
    <col min="8707" max="8707" width="7" style="411" customWidth="1"/>
    <col min="8708" max="8708" width="58.7109375" style="411" customWidth="1"/>
    <col min="8709" max="8709" width="9.85546875" style="411" customWidth="1"/>
    <col min="8710" max="8710" width="9.28515625" style="411" customWidth="1"/>
    <col min="8711" max="8962" width="9.140625" style="411"/>
    <col min="8963" max="8963" width="7" style="411" customWidth="1"/>
    <col min="8964" max="8964" width="58.7109375" style="411" customWidth="1"/>
    <col min="8965" max="8965" width="9.85546875" style="411" customWidth="1"/>
    <col min="8966" max="8966" width="9.28515625" style="411" customWidth="1"/>
    <col min="8967" max="9218" width="9.140625" style="411"/>
    <col min="9219" max="9219" width="7" style="411" customWidth="1"/>
    <col min="9220" max="9220" width="58.7109375" style="411" customWidth="1"/>
    <col min="9221" max="9221" width="9.85546875" style="411" customWidth="1"/>
    <col min="9222" max="9222" width="9.28515625" style="411" customWidth="1"/>
    <col min="9223" max="9474" width="9.140625" style="411"/>
    <col min="9475" max="9475" width="7" style="411" customWidth="1"/>
    <col min="9476" max="9476" width="58.7109375" style="411" customWidth="1"/>
    <col min="9477" max="9477" width="9.85546875" style="411" customWidth="1"/>
    <col min="9478" max="9478" width="9.28515625" style="411" customWidth="1"/>
    <col min="9479" max="9730" width="9.140625" style="411"/>
    <col min="9731" max="9731" width="7" style="411" customWidth="1"/>
    <col min="9732" max="9732" width="58.7109375" style="411" customWidth="1"/>
    <col min="9733" max="9733" width="9.85546875" style="411" customWidth="1"/>
    <col min="9734" max="9734" width="9.28515625" style="411" customWidth="1"/>
    <col min="9735" max="9986" width="9.140625" style="411"/>
    <col min="9987" max="9987" width="7" style="411" customWidth="1"/>
    <col min="9988" max="9988" width="58.7109375" style="411" customWidth="1"/>
    <col min="9989" max="9989" width="9.85546875" style="411" customWidth="1"/>
    <col min="9990" max="9990" width="9.28515625" style="411" customWidth="1"/>
    <col min="9991" max="10242" width="9.140625" style="411"/>
    <col min="10243" max="10243" width="7" style="411" customWidth="1"/>
    <col min="10244" max="10244" width="58.7109375" style="411" customWidth="1"/>
    <col min="10245" max="10245" width="9.85546875" style="411" customWidth="1"/>
    <col min="10246" max="10246" width="9.28515625" style="411" customWidth="1"/>
    <col min="10247" max="10498" width="9.140625" style="411"/>
    <col min="10499" max="10499" width="7" style="411" customWidth="1"/>
    <col min="10500" max="10500" width="58.7109375" style="411" customWidth="1"/>
    <col min="10501" max="10501" width="9.85546875" style="411" customWidth="1"/>
    <col min="10502" max="10502" width="9.28515625" style="411" customWidth="1"/>
    <col min="10503" max="10754" width="9.140625" style="411"/>
    <col min="10755" max="10755" width="7" style="411" customWidth="1"/>
    <col min="10756" max="10756" width="58.7109375" style="411" customWidth="1"/>
    <col min="10757" max="10757" width="9.85546875" style="411" customWidth="1"/>
    <col min="10758" max="10758" width="9.28515625" style="411" customWidth="1"/>
    <col min="10759" max="11010" width="9.140625" style="411"/>
    <col min="11011" max="11011" width="7" style="411" customWidth="1"/>
    <col min="11012" max="11012" width="58.7109375" style="411" customWidth="1"/>
    <col min="11013" max="11013" width="9.85546875" style="411" customWidth="1"/>
    <col min="11014" max="11014" width="9.28515625" style="411" customWidth="1"/>
    <col min="11015" max="11266" width="9.140625" style="411"/>
    <col min="11267" max="11267" width="7" style="411" customWidth="1"/>
    <col min="11268" max="11268" width="58.7109375" style="411" customWidth="1"/>
    <col min="11269" max="11269" width="9.85546875" style="411" customWidth="1"/>
    <col min="11270" max="11270" width="9.28515625" style="411" customWidth="1"/>
    <col min="11271" max="11522" width="9.140625" style="411"/>
    <col min="11523" max="11523" width="7" style="411" customWidth="1"/>
    <col min="11524" max="11524" width="58.7109375" style="411" customWidth="1"/>
    <col min="11525" max="11525" width="9.85546875" style="411" customWidth="1"/>
    <col min="11526" max="11526" width="9.28515625" style="411" customWidth="1"/>
    <col min="11527" max="11778" width="9.140625" style="411"/>
    <col min="11779" max="11779" width="7" style="411" customWidth="1"/>
    <col min="11780" max="11780" width="58.7109375" style="411" customWidth="1"/>
    <col min="11781" max="11781" width="9.85546875" style="411" customWidth="1"/>
    <col min="11782" max="11782" width="9.28515625" style="411" customWidth="1"/>
    <col min="11783" max="12034" width="9.140625" style="411"/>
    <col min="12035" max="12035" width="7" style="411" customWidth="1"/>
    <col min="12036" max="12036" width="58.7109375" style="411" customWidth="1"/>
    <col min="12037" max="12037" width="9.85546875" style="411" customWidth="1"/>
    <col min="12038" max="12038" width="9.28515625" style="411" customWidth="1"/>
    <col min="12039" max="12290" width="9.140625" style="411"/>
    <col min="12291" max="12291" width="7" style="411" customWidth="1"/>
    <col min="12292" max="12292" width="58.7109375" style="411" customWidth="1"/>
    <col min="12293" max="12293" width="9.85546875" style="411" customWidth="1"/>
    <col min="12294" max="12294" width="9.28515625" style="411" customWidth="1"/>
    <col min="12295" max="12546" width="9.140625" style="411"/>
    <col min="12547" max="12547" width="7" style="411" customWidth="1"/>
    <col min="12548" max="12548" width="58.7109375" style="411" customWidth="1"/>
    <col min="12549" max="12549" width="9.85546875" style="411" customWidth="1"/>
    <col min="12550" max="12550" width="9.28515625" style="411" customWidth="1"/>
    <col min="12551" max="12802" width="9.140625" style="411"/>
    <col min="12803" max="12803" width="7" style="411" customWidth="1"/>
    <col min="12804" max="12804" width="58.7109375" style="411" customWidth="1"/>
    <col min="12805" max="12805" width="9.85546875" style="411" customWidth="1"/>
    <col min="12806" max="12806" width="9.28515625" style="411" customWidth="1"/>
    <col min="12807" max="13058" width="9.140625" style="411"/>
    <col min="13059" max="13059" width="7" style="411" customWidth="1"/>
    <col min="13060" max="13060" width="58.7109375" style="411" customWidth="1"/>
    <col min="13061" max="13061" width="9.85546875" style="411" customWidth="1"/>
    <col min="13062" max="13062" width="9.28515625" style="411" customWidth="1"/>
    <col min="13063" max="13314" width="9.140625" style="411"/>
    <col min="13315" max="13315" width="7" style="411" customWidth="1"/>
    <col min="13316" max="13316" width="58.7109375" style="411" customWidth="1"/>
    <col min="13317" max="13317" width="9.85546875" style="411" customWidth="1"/>
    <col min="13318" max="13318" width="9.28515625" style="411" customWidth="1"/>
    <col min="13319" max="13570" width="9.140625" style="411"/>
    <col min="13571" max="13571" width="7" style="411" customWidth="1"/>
    <col min="13572" max="13572" width="58.7109375" style="411" customWidth="1"/>
    <col min="13573" max="13573" width="9.85546875" style="411" customWidth="1"/>
    <col min="13574" max="13574" width="9.28515625" style="411" customWidth="1"/>
    <col min="13575" max="13826" width="9.140625" style="411"/>
    <col min="13827" max="13827" width="7" style="411" customWidth="1"/>
    <col min="13828" max="13828" width="58.7109375" style="411" customWidth="1"/>
    <col min="13829" max="13829" width="9.85546875" style="411" customWidth="1"/>
    <col min="13830" max="13830" width="9.28515625" style="411" customWidth="1"/>
    <col min="13831" max="14082" width="9.140625" style="411"/>
    <col min="14083" max="14083" width="7" style="411" customWidth="1"/>
    <col min="14084" max="14084" width="58.7109375" style="411" customWidth="1"/>
    <col min="14085" max="14085" width="9.85546875" style="411" customWidth="1"/>
    <col min="14086" max="14086" width="9.28515625" style="411" customWidth="1"/>
    <col min="14087" max="14338" width="9.140625" style="411"/>
    <col min="14339" max="14339" width="7" style="411" customWidth="1"/>
    <col min="14340" max="14340" width="58.7109375" style="411" customWidth="1"/>
    <col min="14341" max="14341" width="9.85546875" style="411" customWidth="1"/>
    <col min="14342" max="14342" width="9.28515625" style="411" customWidth="1"/>
    <col min="14343" max="14594" width="9.140625" style="411"/>
    <col min="14595" max="14595" width="7" style="411" customWidth="1"/>
    <col min="14596" max="14596" width="58.7109375" style="411" customWidth="1"/>
    <col min="14597" max="14597" width="9.85546875" style="411" customWidth="1"/>
    <col min="14598" max="14598" width="9.28515625" style="411" customWidth="1"/>
    <col min="14599" max="14850" width="9.140625" style="411"/>
    <col min="14851" max="14851" width="7" style="411" customWidth="1"/>
    <col min="14852" max="14852" width="58.7109375" style="411" customWidth="1"/>
    <col min="14853" max="14853" width="9.85546875" style="411" customWidth="1"/>
    <col min="14854" max="14854" width="9.28515625" style="411" customWidth="1"/>
    <col min="14855" max="15106" width="9.140625" style="411"/>
    <col min="15107" max="15107" width="7" style="411" customWidth="1"/>
    <col min="15108" max="15108" width="58.7109375" style="411" customWidth="1"/>
    <col min="15109" max="15109" width="9.85546875" style="411" customWidth="1"/>
    <col min="15110" max="15110" width="9.28515625" style="411" customWidth="1"/>
    <col min="15111" max="15362" width="9.140625" style="411"/>
    <col min="15363" max="15363" width="7" style="411" customWidth="1"/>
    <col min="15364" max="15364" width="58.7109375" style="411" customWidth="1"/>
    <col min="15365" max="15365" width="9.85546875" style="411" customWidth="1"/>
    <col min="15366" max="15366" width="9.28515625" style="411" customWidth="1"/>
    <col min="15367" max="15618" width="9.140625" style="411"/>
    <col min="15619" max="15619" width="7" style="411" customWidth="1"/>
    <col min="15620" max="15620" width="58.7109375" style="411" customWidth="1"/>
    <col min="15621" max="15621" width="9.85546875" style="411" customWidth="1"/>
    <col min="15622" max="15622" width="9.28515625" style="411" customWidth="1"/>
    <col min="15623" max="15874" width="9.140625" style="411"/>
    <col min="15875" max="15875" width="7" style="411" customWidth="1"/>
    <col min="15876" max="15876" width="58.7109375" style="411" customWidth="1"/>
    <col min="15877" max="15877" width="9.85546875" style="411" customWidth="1"/>
    <col min="15878" max="15878" width="9.28515625" style="411" customWidth="1"/>
    <col min="15879" max="16130" width="9.140625" style="411"/>
    <col min="16131" max="16131" width="7" style="411" customWidth="1"/>
    <col min="16132" max="16132" width="58.7109375" style="411" customWidth="1"/>
    <col min="16133" max="16133" width="9.85546875" style="411" customWidth="1"/>
    <col min="16134" max="16134" width="9.28515625" style="411" customWidth="1"/>
    <col min="16135" max="16384" width="9.140625" style="411"/>
  </cols>
  <sheetData>
    <row r="1" spans="1:6">
      <c r="A1" s="497" t="s">
        <v>1019</v>
      </c>
      <c r="B1" s="497"/>
      <c r="C1" s="497"/>
      <c r="D1" s="497"/>
      <c r="E1" s="497"/>
      <c r="F1" s="497"/>
    </row>
    <row r="2" spans="1:6">
      <c r="A2" s="497"/>
      <c r="B2" s="497"/>
      <c r="C2" s="497"/>
      <c r="D2" s="497"/>
      <c r="E2" s="497"/>
      <c r="F2" s="497"/>
    </row>
    <row r="3" spans="1:6" ht="22.5">
      <c r="A3" s="412" t="s">
        <v>530</v>
      </c>
      <c r="B3" s="413"/>
      <c r="C3" s="414" t="s">
        <v>155</v>
      </c>
      <c r="D3" s="414" t="s">
        <v>1142</v>
      </c>
      <c r="E3" s="414" t="s">
        <v>1143</v>
      </c>
      <c r="F3" s="414" t="s">
        <v>1144</v>
      </c>
    </row>
    <row r="4" spans="1:6">
      <c r="A4" s="415" t="s">
        <v>728</v>
      </c>
      <c r="B4" s="416" t="s">
        <v>1020</v>
      </c>
      <c r="C4" s="417">
        <f>SUM(D4:F4)</f>
        <v>0</v>
      </c>
      <c r="D4" s="417">
        <v>0</v>
      </c>
      <c r="E4" s="417">
        <v>0</v>
      </c>
      <c r="F4" s="417">
        <v>0</v>
      </c>
    </row>
    <row r="5" spans="1:6">
      <c r="A5" s="415" t="s">
        <v>730</v>
      </c>
      <c r="B5" s="416" t="s">
        <v>1021</v>
      </c>
      <c r="C5" s="417">
        <f t="shared" ref="C5:C42" si="0">SUM(D5:F5)</f>
        <v>4979</v>
      </c>
      <c r="D5" s="417">
        <v>4892</v>
      </c>
      <c r="E5" s="417">
        <v>83</v>
      </c>
      <c r="F5" s="417">
        <v>4</v>
      </c>
    </row>
    <row r="6" spans="1:6">
      <c r="A6" s="415" t="s">
        <v>732</v>
      </c>
      <c r="B6" s="416" t="s">
        <v>1022</v>
      </c>
      <c r="C6" s="417">
        <f t="shared" si="0"/>
        <v>189</v>
      </c>
      <c r="D6" s="417">
        <v>114</v>
      </c>
      <c r="E6" s="417">
        <v>75</v>
      </c>
      <c r="F6" s="417">
        <v>0</v>
      </c>
    </row>
    <row r="7" spans="1:6">
      <c r="A7" s="418" t="s">
        <v>734</v>
      </c>
      <c r="B7" s="419" t="s">
        <v>1023</v>
      </c>
      <c r="C7" s="420">
        <f t="shared" si="0"/>
        <v>5168</v>
      </c>
      <c r="D7" s="420">
        <v>5006</v>
      </c>
      <c r="E7" s="420">
        <v>158</v>
      </c>
      <c r="F7" s="420">
        <v>4</v>
      </c>
    </row>
    <row r="8" spans="1:6">
      <c r="A8" s="415" t="s">
        <v>736</v>
      </c>
      <c r="B8" s="416" t="s">
        <v>1024</v>
      </c>
      <c r="C8" s="417">
        <f t="shared" si="0"/>
        <v>0</v>
      </c>
      <c r="D8" s="417">
        <v>0</v>
      </c>
      <c r="E8" s="417">
        <v>0</v>
      </c>
      <c r="F8" s="417">
        <v>0</v>
      </c>
    </row>
    <row r="9" spans="1:6" ht="22.5">
      <c r="A9" s="415" t="s">
        <v>738</v>
      </c>
      <c r="B9" s="416" t="s">
        <v>1025</v>
      </c>
      <c r="C9" s="417">
        <f t="shared" si="0"/>
        <v>0</v>
      </c>
      <c r="D9" s="417">
        <v>0</v>
      </c>
      <c r="E9" s="417">
        <v>0</v>
      </c>
      <c r="F9" s="417">
        <v>0</v>
      </c>
    </row>
    <row r="10" spans="1:6">
      <c r="A10" s="418" t="s">
        <v>740</v>
      </c>
      <c r="B10" s="419" t="s">
        <v>1026</v>
      </c>
      <c r="C10" s="420">
        <f t="shared" si="0"/>
        <v>0</v>
      </c>
      <c r="D10" s="420">
        <v>0</v>
      </c>
      <c r="E10" s="420">
        <v>0</v>
      </c>
      <c r="F10" s="420">
        <v>0</v>
      </c>
    </row>
    <row r="11" spans="1:6">
      <c r="A11" s="415" t="s">
        <v>742</v>
      </c>
      <c r="B11" s="416" t="s">
        <v>1027</v>
      </c>
      <c r="C11" s="417">
        <f t="shared" si="0"/>
        <v>0</v>
      </c>
      <c r="D11" s="417">
        <v>0</v>
      </c>
      <c r="E11" s="417">
        <v>0</v>
      </c>
      <c r="F11" s="417">
        <v>0</v>
      </c>
    </row>
    <row r="12" spans="1:6">
      <c r="A12" s="415" t="s">
        <v>744</v>
      </c>
      <c r="B12" s="416" t="s">
        <v>1028</v>
      </c>
      <c r="C12" s="417">
        <f t="shared" si="0"/>
        <v>8215</v>
      </c>
      <c r="D12" s="417">
        <v>7465</v>
      </c>
      <c r="E12" s="417">
        <v>750</v>
      </c>
      <c r="F12" s="417">
        <v>0</v>
      </c>
    </row>
    <row r="13" spans="1:6">
      <c r="A13" s="415" t="s">
        <v>287</v>
      </c>
      <c r="B13" s="416" t="s">
        <v>1029</v>
      </c>
      <c r="C13" s="417">
        <f t="shared" si="0"/>
        <v>0</v>
      </c>
      <c r="D13" s="417">
        <v>0</v>
      </c>
      <c r="E13" s="417">
        <v>0</v>
      </c>
      <c r="F13" s="417">
        <v>0</v>
      </c>
    </row>
    <row r="14" spans="1:6">
      <c r="A14" s="415" t="s">
        <v>604</v>
      </c>
      <c r="B14" s="416" t="s">
        <v>1030</v>
      </c>
      <c r="C14" s="417">
        <f t="shared" si="0"/>
        <v>8215</v>
      </c>
      <c r="D14" s="417">
        <v>7465</v>
      </c>
      <c r="E14" s="417">
        <v>750</v>
      </c>
      <c r="F14" s="417">
        <v>0</v>
      </c>
    </row>
    <row r="15" spans="1:6">
      <c r="A15" s="415" t="s">
        <v>295</v>
      </c>
      <c r="B15" s="416" t="s">
        <v>1031</v>
      </c>
      <c r="C15" s="417">
        <f t="shared" si="0"/>
        <v>124</v>
      </c>
      <c r="D15" s="417">
        <v>0</v>
      </c>
      <c r="E15" s="417">
        <v>124</v>
      </c>
      <c r="F15" s="417">
        <v>0</v>
      </c>
    </row>
    <row r="16" spans="1:6">
      <c r="A16" s="415" t="s">
        <v>324</v>
      </c>
      <c r="B16" s="416" t="s">
        <v>1032</v>
      </c>
      <c r="C16" s="417">
        <f t="shared" si="0"/>
        <v>178</v>
      </c>
      <c r="D16" s="417">
        <v>178</v>
      </c>
      <c r="E16" s="417">
        <v>0</v>
      </c>
      <c r="F16" s="417">
        <v>0</v>
      </c>
    </row>
    <row r="17" spans="1:6">
      <c r="A17" s="415" t="s">
        <v>750</v>
      </c>
      <c r="B17" s="416" t="s">
        <v>1033</v>
      </c>
      <c r="C17" s="417">
        <f t="shared" si="0"/>
        <v>0</v>
      </c>
      <c r="D17" s="417">
        <v>0</v>
      </c>
      <c r="E17" s="417">
        <v>0</v>
      </c>
      <c r="F17" s="417">
        <v>0</v>
      </c>
    </row>
    <row r="18" spans="1:6">
      <c r="A18" s="415" t="s">
        <v>752</v>
      </c>
      <c r="B18" s="416" t="s">
        <v>1034</v>
      </c>
      <c r="C18" s="417">
        <f t="shared" si="0"/>
        <v>302</v>
      </c>
      <c r="D18" s="417">
        <v>178</v>
      </c>
      <c r="E18" s="417">
        <v>124</v>
      </c>
      <c r="F18" s="417">
        <v>0</v>
      </c>
    </row>
    <row r="19" spans="1:6" ht="22.5">
      <c r="A19" s="418" t="s">
        <v>754</v>
      </c>
      <c r="B19" s="419" t="s">
        <v>1035</v>
      </c>
      <c r="C19" s="420">
        <f t="shared" si="0"/>
        <v>7913</v>
      </c>
      <c r="D19" s="420">
        <v>7287</v>
      </c>
      <c r="E19" s="420">
        <v>626</v>
      </c>
      <c r="F19" s="420">
        <v>0</v>
      </c>
    </row>
    <row r="20" spans="1:6">
      <c r="A20" s="415" t="s">
        <v>756</v>
      </c>
      <c r="B20" s="416" t="s">
        <v>1036</v>
      </c>
      <c r="C20" s="417">
        <f t="shared" si="0"/>
        <v>0</v>
      </c>
      <c r="D20" s="417">
        <v>0</v>
      </c>
      <c r="E20" s="417">
        <v>0</v>
      </c>
      <c r="F20" s="417">
        <v>0</v>
      </c>
    </row>
    <row r="21" spans="1:6">
      <c r="A21" s="415" t="s">
        <v>758</v>
      </c>
      <c r="B21" s="416" t="s">
        <v>1037</v>
      </c>
      <c r="C21" s="417">
        <f t="shared" si="0"/>
        <v>0</v>
      </c>
      <c r="D21" s="417">
        <v>0</v>
      </c>
      <c r="E21" s="417">
        <v>0</v>
      </c>
      <c r="F21" s="417">
        <v>0</v>
      </c>
    </row>
    <row r="22" spans="1:6">
      <c r="A22" s="418" t="s">
        <v>760</v>
      </c>
      <c r="B22" s="419" t="s">
        <v>1038</v>
      </c>
      <c r="C22" s="420">
        <f t="shared" si="0"/>
        <v>0</v>
      </c>
      <c r="D22" s="420">
        <v>0</v>
      </c>
      <c r="E22" s="420">
        <v>0</v>
      </c>
      <c r="F22" s="420">
        <v>0</v>
      </c>
    </row>
    <row r="23" spans="1:6">
      <c r="A23" s="418" t="s">
        <v>762</v>
      </c>
      <c r="B23" s="419" t="s">
        <v>1039</v>
      </c>
      <c r="C23" s="420">
        <f t="shared" si="0"/>
        <v>0</v>
      </c>
      <c r="D23" s="420">
        <v>0</v>
      </c>
      <c r="E23" s="420">
        <v>0</v>
      </c>
      <c r="F23" s="420">
        <v>0</v>
      </c>
    </row>
    <row r="24" spans="1:6">
      <c r="A24" s="421" t="s">
        <v>764</v>
      </c>
      <c r="B24" s="422" t="s">
        <v>1040</v>
      </c>
      <c r="C24" s="423">
        <f t="shared" si="0"/>
        <v>13081</v>
      </c>
      <c r="D24" s="423">
        <v>12293</v>
      </c>
      <c r="E24" s="423">
        <v>784</v>
      </c>
      <c r="F24" s="423">
        <v>4</v>
      </c>
    </row>
    <row r="25" spans="1:6">
      <c r="A25" s="415" t="s">
        <v>766</v>
      </c>
      <c r="B25" s="416" t="s">
        <v>1041</v>
      </c>
      <c r="C25" s="417">
        <f t="shared" si="0"/>
        <v>0</v>
      </c>
      <c r="D25" s="417">
        <v>0</v>
      </c>
      <c r="E25" s="417">
        <v>0</v>
      </c>
      <c r="F25" s="417">
        <v>0</v>
      </c>
    </row>
    <row r="26" spans="1:6">
      <c r="A26" s="415" t="s">
        <v>768</v>
      </c>
      <c r="B26" s="416" t="s">
        <v>1042</v>
      </c>
      <c r="C26" s="417">
        <f t="shared" si="0"/>
        <v>-52</v>
      </c>
      <c r="D26" s="417">
        <v>-52</v>
      </c>
      <c r="E26" s="417">
        <v>0</v>
      </c>
      <c r="F26" s="417">
        <v>0</v>
      </c>
    </row>
    <row r="27" spans="1:6">
      <c r="A27" s="415" t="s">
        <v>770</v>
      </c>
      <c r="B27" s="416" t="s">
        <v>1043</v>
      </c>
      <c r="C27" s="417">
        <f t="shared" si="0"/>
        <v>0</v>
      </c>
      <c r="D27" s="417">
        <v>-2085</v>
      </c>
      <c r="E27" s="417">
        <v>2084</v>
      </c>
      <c r="F27" s="417">
        <v>1</v>
      </c>
    </row>
    <row r="28" spans="1:6">
      <c r="A28" s="415" t="s">
        <v>772</v>
      </c>
      <c r="B28" s="416" t="s">
        <v>1044</v>
      </c>
      <c r="C28" s="417">
        <f t="shared" si="0"/>
        <v>379</v>
      </c>
      <c r="D28" s="417">
        <v>379</v>
      </c>
      <c r="E28" s="417">
        <v>0</v>
      </c>
      <c r="F28" s="417">
        <v>0</v>
      </c>
    </row>
    <row r="29" spans="1:6">
      <c r="A29" s="418" t="s">
        <v>774</v>
      </c>
      <c r="B29" s="419" t="s">
        <v>1045</v>
      </c>
      <c r="C29" s="420">
        <f t="shared" si="0"/>
        <v>327</v>
      </c>
      <c r="D29" s="420">
        <v>-1758</v>
      </c>
      <c r="E29" s="420">
        <v>2084</v>
      </c>
      <c r="F29" s="420">
        <v>1</v>
      </c>
    </row>
    <row r="30" spans="1:6">
      <c r="A30" s="418" t="s">
        <v>776</v>
      </c>
      <c r="B30" s="419" t="s">
        <v>1046</v>
      </c>
      <c r="C30" s="420">
        <f t="shared" si="0"/>
        <v>0</v>
      </c>
      <c r="D30" s="420">
        <v>0</v>
      </c>
      <c r="E30" s="420">
        <v>0</v>
      </c>
      <c r="F30" s="420">
        <v>0</v>
      </c>
    </row>
    <row r="31" spans="1:6">
      <c r="A31" s="421" t="s">
        <v>778</v>
      </c>
      <c r="B31" s="422" t="s">
        <v>1047</v>
      </c>
      <c r="C31" s="423">
        <f t="shared" si="0"/>
        <v>13408</v>
      </c>
      <c r="D31" s="423">
        <v>10535</v>
      </c>
      <c r="E31" s="423">
        <v>2868</v>
      </c>
      <c r="F31" s="423">
        <v>5</v>
      </c>
    </row>
    <row r="32" spans="1:6">
      <c r="A32" s="415" t="s">
        <v>780</v>
      </c>
      <c r="B32" s="416" t="s">
        <v>1048</v>
      </c>
      <c r="C32" s="417">
        <f t="shared" si="0"/>
        <v>0</v>
      </c>
      <c r="D32" s="417">
        <v>0</v>
      </c>
      <c r="E32" s="417">
        <v>0</v>
      </c>
      <c r="F32" s="417">
        <v>0</v>
      </c>
    </row>
    <row r="33" spans="1:6">
      <c r="A33" s="415" t="s">
        <v>782</v>
      </c>
      <c r="B33" s="416" t="s">
        <v>1049</v>
      </c>
      <c r="C33" s="417">
        <f t="shared" si="0"/>
        <v>0</v>
      </c>
      <c r="D33" s="417">
        <v>0</v>
      </c>
      <c r="E33" s="417">
        <v>0</v>
      </c>
      <c r="F33" s="417">
        <v>0</v>
      </c>
    </row>
    <row r="34" spans="1:6">
      <c r="A34" s="421" t="s">
        <v>784</v>
      </c>
      <c r="B34" s="422" t="s">
        <v>1050</v>
      </c>
      <c r="C34" s="423">
        <f t="shared" si="0"/>
        <v>13408</v>
      </c>
      <c r="D34" s="423">
        <v>10535</v>
      </c>
      <c r="E34" s="423">
        <v>2868</v>
      </c>
      <c r="F34" s="423">
        <v>5</v>
      </c>
    </row>
    <row r="35" spans="1:6">
      <c r="A35" s="415" t="s">
        <v>1051</v>
      </c>
      <c r="B35" s="416" t="s">
        <v>1052</v>
      </c>
      <c r="C35" s="427">
        <f t="shared" si="0"/>
        <v>0</v>
      </c>
      <c r="D35" s="427"/>
      <c r="E35" s="427"/>
      <c r="F35" s="427"/>
    </row>
    <row r="36" spans="1:6">
      <c r="A36" s="415" t="s">
        <v>786</v>
      </c>
      <c r="B36" s="416" t="s">
        <v>1053</v>
      </c>
      <c r="C36" s="417">
        <f t="shared" si="0"/>
        <v>0</v>
      </c>
      <c r="D36" s="417">
        <v>0</v>
      </c>
      <c r="E36" s="417">
        <v>0</v>
      </c>
      <c r="F36" s="417">
        <v>0</v>
      </c>
    </row>
    <row r="37" spans="1:6">
      <c r="A37" s="415" t="s">
        <v>788</v>
      </c>
      <c r="B37" s="416" t="s">
        <v>1054</v>
      </c>
      <c r="C37" s="417">
        <f t="shared" si="0"/>
        <v>11971</v>
      </c>
      <c r="D37" s="417">
        <v>9103</v>
      </c>
      <c r="E37" s="417">
        <v>2868</v>
      </c>
      <c r="F37" s="417">
        <v>0</v>
      </c>
    </row>
    <row r="38" spans="1:6">
      <c r="A38" s="415" t="s">
        <v>790</v>
      </c>
      <c r="B38" s="416" t="s">
        <v>1055</v>
      </c>
      <c r="C38" s="417">
        <f t="shared" si="0"/>
        <v>11971</v>
      </c>
      <c r="D38" s="417">
        <v>9103</v>
      </c>
      <c r="E38" s="417">
        <v>2868</v>
      </c>
      <c r="F38" s="417">
        <v>0</v>
      </c>
    </row>
    <row r="39" spans="1:6">
      <c r="A39" s="415" t="s">
        <v>792</v>
      </c>
      <c r="B39" s="416" t="s">
        <v>1056</v>
      </c>
      <c r="C39" s="417">
        <f t="shared" si="0"/>
        <v>0</v>
      </c>
      <c r="D39" s="417">
        <v>0</v>
      </c>
      <c r="E39" s="417">
        <v>0</v>
      </c>
      <c r="F39" s="417">
        <v>0</v>
      </c>
    </row>
    <row r="40" spans="1:6">
      <c r="A40" s="415" t="s">
        <v>794</v>
      </c>
      <c r="B40" s="416" t="s">
        <v>1057</v>
      </c>
      <c r="C40" s="417">
        <f t="shared" si="0"/>
        <v>1437</v>
      </c>
      <c r="D40" s="417">
        <v>1432</v>
      </c>
      <c r="E40" s="417">
        <v>0</v>
      </c>
      <c r="F40" s="417">
        <v>5</v>
      </c>
    </row>
    <row r="41" spans="1:6">
      <c r="A41" s="415" t="s">
        <v>796</v>
      </c>
      <c r="B41" s="416" t="s">
        <v>1058</v>
      </c>
      <c r="C41" s="417">
        <f t="shared" si="0"/>
        <v>1437</v>
      </c>
      <c r="D41" s="417">
        <v>1432</v>
      </c>
      <c r="E41" s="417">
        <v>0</v>
      </c>
      <c r="F41" s="417">
        <v>5</v>
      </c>
    </row>
    <row r="42" spans="1:6">
      <c r="A42" s="415" t="s">
        <v>798</v>
      </c>
      <c r="B42" s="416" t="s">
        <v>1059</v>
      </c>
      <c r="C42" s="417">
        <f t="shared" si="0"/>
        <v>0</v>
      </c>
      <c r="D42" s="417">
        <v>0</v>
      </c>
      <c r="E42" s="417">
        <v>0</v>
      </c>
      <c r="F42" s="417">
        <v>0</v>
      </c>
    </row>
  </sheetData>
  <mergeCells count="1">
    <mergeCell ref="A1:F2"/>
  </mergeCells>
  <pageMargins left="0.94488188976377963" right="0.74803149606299213" top="0.98425196850393704" bottom="0.98425196850393704" header="0.51181102362204722" footer="0.51181102362204722"/>
  <pageSetup scale="91" orientation="portrait" horizontalDpi="300" verticalDpi="300" r:id="rId1"/>
  <headerFooter alignWithMargins="0">
    <oddHeader>&amp;R10. melléklet a
7/2014.(IV.28) önkormányzati rendelethez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95"/>
  <sheetViews>
    <sheetView view="pageLayout" topLeftCell="A28" zoomScaleNormal="100" zoomScaleSheetLayoutView="100" workbookViewId="0">
      <selection activeCell="A54" sqref="A54:E55"/>
    </sheetView>
  </sheetViews>
  <sheetFormatPr defaultRowHeight="12.75"/>
  <cols>
    <col min="1" max="1" width="7" style="411" customWidth="1"/>
    <col min="2" max="2" width="57.7109375" style="411" customWidth="1"/>
    <col min="3" max="3" width="10.85546875" style="411" customWidth="1"/>
    <col min="4" max="4" width="10.140625" style="411" customWidth="1"/>
    <col min="5" max="5" width="9.7109375" style="411" customWidth="1"/>
    <col min="6" max="256" width="9.140625" style="411"/>
    <col min="257" max="257" width="7" style="411" customWidth="1"/>
    <col min="258" max="258" width="57.7109375" style="411" customWidth="1"/>
    <col min="259" max="259" width="10.85546875" style="411" customWidth="1"/>
    <col min="260" max="260" width="10.140625" style="411" customWidth="1"/>
    <col min="261" max="261" width="9.7109375" style="411" customWidth="1"/>
    <col min="262" max="512" width="9.140625" style="411"/>
    <col min="513" max="513" width="7" style="411" customWidth="1"/>
    <col min="514" max="514" width="57.7109375" style="411" customWidth="1"/>
    <col min="515" max="515" width="10.85546875" style="411" customWidth="1"/>
    <col min="516" max="516" width="10.140625" style="411" customWidth="1"/>
    <col min="517" max="517" width="9.7109375" style="411" customWidth="1"/>
    <col min="518" max="768" width="9.140625" style="411"/>
    <col min="769" max="769" width="7" style="411" customWidth="1"/>
    <col min="770" max="770" width="57.7109375" style="411" customWidth="1"/>
    <col min="771" max="771" width="10.85546875" style="411" customWidth="1"/>
    <col min="772" max="772" width="10.140625" style="411" customWidth="1"/>
    <col min="773" max="773" width="9.7109375" style="411" customWidth="1"/>
    <col min="774" max="1024" width="9.140625" style="411"/>
    <col min="1025" max="1025" width="7" style="411" customWidth="1"/>
    <col min="1026" max="1026" width="57.7109375" style="411" customWidth="1"/>
    <col min="1027" max="1027" width="10.85546875" style="411" customWidth="1"/>
    <col min="1028" max="1028" width="10.140625" style="411" customWidth="1"/>
    <col min="1029" max="1029" width="9.7109375" style="411" customWidth="1"/>
    <col min="1030" max="1280" width="9.140625" style="411"/>
    <col min="1281" max="1281" width="7" style="411" customWidth="1"/>
    <col min="1282" max="1282" width="57.7109375" style="411" customWidth="1"/>
    <col min="1283" max="1283" width="10.85546875" style="411" customWidth="1"/>
    <col min="1284" max="1284" width="10.140625" style="411" customWidth="1"/>
    <col min="1285" max="1285" width="9.7109375" style="411" customWidth="1"/>
    <col min="1286" max="1536" width="9.140625" style="411"/>
    <col min="1537" max="1537" width="7" style="411" customWidth="1"/>
    <col min="1538" max="1538" width="57.7109375" style="411" customWidth="1"/>
    <col min="1539" max="1539" width="10.85546875" style="411" customWidth="1"/>
    <col min="1540" max="1540" width="10.140625" style="411" customWidth="1"/>
    <col min="1541" max="1541" width="9.7109375" style="411" customWidth="1"/>
    <col min="1542" max="1792" width="9.140625" style="411"/>
    <col min="1793" max="1793" width="7" style="411" customWidth="1"/>
    <col min="1794" max="1794" width="57.7109375" style="411" customWidth="1"/>
    <col min="1795" max="1795" width="10.85546875" style="411" customWidth="1"/>
    <col min="1796" max="1796" width="10.140625" style="411" customWidth="1"/>
    <col min="1797" max="1797" width="9.7109375" style="411" customWidth="1"/>
    <col min="1798" max="2048" width="9.140625" style="411"/>
    <col min="2049" max="2049" width="7" style="411" customWidth="1"/>
    <col min="2050" max="2050" width="57.7109375" style="411" customWidth="1"/>
    <col min="2051" max="2051" width="10.85546875" style="411" customWidth="1"/>
    <col min="2052" max="2052" width="10.140625" style="411" customWidth="1"/>
    <col min="2053" max="2053" width="9.7109375" style="411" customWidth="1"/>
    <col min="2054" max="2304" width="9.140625" style="411"/>
    <col min="2305" max="2305" width="7" style="411" customWidth="1"/>
    <col min="2306" max="2306" width="57.7109375" style="411" customWidth="1"/>
    <col min="2307" max="2307" width="10.85546875" style="411" customWidth="1"/>
    <col min="2308" max="2308" width="10.140625" style="411" customWidth="1"/>
    <col min="2309" max="2309" width="9.7109375" style="411" customWidth="1"/>
    <col min="2310" max="2560" width="9.140625" style="411"/>
    <col min="2561" max="2561" width="7" style="411" customWidth="1"/>
    <col min="2562" max="2562" width="57.7109375" style="411" customWidth="1"/>
    <col min="2563" max="2563" width="10.85546875" style="411" customWidth="1"/>
    <col min="2564" max="2564" width="10.140625" style="411" customWidth="1"/>
    <col min="2565" max="2565" width="9.7109375" style="411" customWidth="1"/>
    <col min="2566" max="2816" width="9.140625" style="411"/>
    <col min="2817" max="2817" width="7" style="411" customWidth="1"/>
    <col min="2818" max="2818" width="57.7109375" style="411" customWidth="1"/>
    <col min="2819" max="2819" width="10.85546875" style="411" customWidth="1"/>
    <col min="2820" max="2820" width="10.140625" style="411" customWidth="1"/>
    <col min="2821" max="2821" width="9.7109375" style="411" customWidth="1"/>
    <col min="2822" max="3072" width="9.140625" style="411"/>
    <col min="3073" max="3073" width="7" style="411" customWidth="1"/>
    <col min="3074" max="3074" width="57.7109375" style="411" customWidth="1"/>
    <col min="3075" max="3075" width="10.85546875" style="411" customWidth="1"/>
    <col min="3076" max="3076" width="10.140625" style="411" customWidth="1"/>
    <col min="3077" max="3077" width="9.7109375" style="411" customWidth="1"/>
    <col min="3078" max="3328" width="9.140625" style="411"/>
    <col min="3329" max="3329" width="7" style="411" customWidth="1"/>
    <col min="3330" max="3330" width="57.7109375" style="411" customWidth="1"/>
    <col min="3331" max="3331" width="10.85546875" style="411" customWidth="1"/>
    <col min="3332" max="3332" width="10.140625" style="411" customWidth="1"/>
    <col min="3333" max="3333" width="9.7109375" style="411" customWidth="1"/>
    <col min="3334" max="3584" width="9.140625" style="411"/>
    <col min="3585" max="3585" width="7" style="411" customWidth="1"/>
    <col min="3586" max="3586" width="57.7109375" style="411" customWidth="1"/>
    <col min="3587" max="3587" width="10.85546875" style="411" customWidth="1"/>
    <col min="3588" max="3588" width="10.140625" style="411" customWidth="1"/>
    <col min="3589" max="3589" width="9.7109375" style="411" customWidth="1"/>
    <col min="3590" max="3840" width="9.140625" style="411"/>
    <col min="3841" max="3841" width="7" style="411" customWidth="1"/>
    <col min="3842" max="3842" width="57.7109375" style="411" customWidth="1"/>
    <col min="3843" max="3843" width="10.85546875" style="411" customWidth="1"/>
    <col min="3844" max="3844" width="10.140625" style="411" customWidth="1"/>
    <col min="3845" max="3845" width="9.7109375" style="411" customWidth="1"/>
    <col min="3846" max="4096" width="9.140625" style="411"/>
    <col min="4097" max="4097" width="7" style="411" customWidth="1"/>
    <col min="4098" max="4098" width="57.7109375" style="411" customWidth="1"/>
    <col min="4099" max="4099" width="10.85546875" style="411" customWidth="1"/>
    <col min="4100" max="4100" width="10.140625" style="411" customWidth="1"/>
    <col min="4101" max="4101" width="9.7109375" style="411" customWidth="1"/>
    <col min="4102" max="4352" width="9.140625" style="411"/>
    <col min="4353" max="4353" width="7" style="411" customWidth="1"/>
    <col min="4354" max="4354" width="57.7109375" style="411" customWidth="1"/>
    <col min="4355" max="4355" width="10.85546875" style="411" customWidth="1"/>
    <col min="4356" max="4356" width="10.140625" style="411" customWidth="1"/>
    <col min="4357" max="4357" width="9.7109375" style="411" customWidth="1"/>
    <col min="4358" max="4608" width="9.140625" style="411"/>
    <col min="4609" max="4609" width="7" style="411" customWidth="1"/>
    <col min="4610" max="4610" width="57.7109375" style="411" customWidth="1"/>
    <col min="4611" max="4611" width="10.85546875" style="411" customWidth="1"/>
    <col min="4612" max="4612" width="10.140625" style="411" customWidth="1"/>
    <col min="4613" max="4613" width="9.7109375" style="411" customWidth="1"/>
    <col min="4614" max="4864" width="9.140625" style="411"/>
    <col min="4865" max="4865" width="7" style="411" customWidth="1"/>
    <col min="4866" max="4866" width="57.7109375" style="411" customWidth="1"/>
    <col min="4867" max="4867" width="10.85546875" style="411" customWidth="1"/>
    <col min="4868" max="4868" width="10.140625" style="411" customWidth="1"/>
    <col min="4869" max="4869" width="9.7109375" style="411" customWidth="1"/>
    <col min="4870" max="5120" width="9.140625" style="411"/>
    <col min="5121" max="5121" width="7" style="411" customWidth="1"/>
    <col min="5122" max="5122" width="57.7109375" style="411" customWidth="1"/>
    <col min="5123" max="5123" width="10.85546875" style="411" customWidth="1"/>
    <col min="5124" max="5124" width="10.140625" style="411" customWidth="1"/>
    <col min="5125" max="5125" width="9.7109375" style="411" customWidth="1"/>
    <col min="5126" max="5376" width="9.140625" style="411"/>
    <col min="5377" max="5377" width="7" style="411" customWidth="1"/>
    <col min="5378" max="5378" width="57.7109375" style="411" customWidth="1"/>
    <col min="5379" max="5379" width="10.85546875" style="411" customWidth="1"/>
    <col min="5380" max="5380" width="10.140625" style="411" customWidth="1"/>
    <col min="5381" max="5381" width="9.7109375" style="411" customWidth="1"/>
    <col min="5382" max="5632" width="9.140625" style="411"/>
    <col min="5633" max="5633" width="7" style="411" customWidth="1"/>
    <col min="5634" max="5634" width="57.7109375" style="411" customWidth="1"/>
    <col min="5635" max="5635" width="10.85546875" style="411" customWidth="1"/>
    <col min="5636" max="5636" width="10.140625" style="411" customWidth="1"/>
    <col min="5637" max="5637" width="9.7109375" style="411" customWidth="1"/>
    <col min="5638" max="5888" width="9.140625" style="411"/>
    <col min="5889" max="5889" width="7" style="411" customWidth="1"/>
    <col min="5890" max="5890" width="57.7109375" style="411" customWidth="1"/>
    <col min="5891" max="5891" width="10.85546875" style="411" customWidth="1"/>
    <col min="5892" max="5892" width="10.140625" style="411" customWidth="1"/>
    <col min="5893" max="5893" width="9.7109375" style="411" customWidth="1"/>
    <col min="5894" max="6144" width="9.140625" style="411"/>
    <col min="6145" max="6145" width="7" style="411" customWidth="1"/>
    <col min="6146" max="6146" width="57.7109375" style="411" customWidth="1"/>
    <col min="6147" max="6147" width="10.85546875" style="411" customWidth="1"/>
    <col min="6148" max="6148" width="10.140625" style="411" customWidth="1"/>
    <col min="6149" max="6149" width="9.7109375" style="411" customWidth="1"/>
    <col min="6150" max="6400" width="9.140625" style="411"/>
    <col min="6401" max="6401" width="7" style="411" customWidth="1"/>
    <col min="6402" max="6402" width="57.7109375" style="411" customWidth="1"/>
    <col min="6403" max="6403" width="10.85546875" style="411" customWidth="1"/>
    <col min="6404" max="6404" width="10.140625" style="411" customWidth="1"/>
    <col min="6405" max="6405" width="9.7109375" style="411" customWidth="1"/>
    <col min="6406" max="6656" width="9.140625" style="411"/>
    <col min="6657" max="6657" width="7" style="411" customWidth="1"/>
    <col min="6658" max="6658" width="57.7109375" style="411" customWidth="1"/>
    <col min="6659" max="6659" width="10.85546875" style="411" customWidth="1"/>
    <col min="6660" max="6660" width="10.140625" style="411" customWidth="1"/>
    <col min="6661" max="6661" width="9.7109375" style="411" customWidth="1"/>
    <col min="6662" max="6912" width="9.140625" style="411"/>
    <col min="6913" max="6913" width="7" style="411" customWidth="1"/>
    <col min="6914" max="6914" width="57.7109375" style="411" customWidth="1"/>
    <col min="6915" max="6915" width="10.85546875" style="411" customWidth="1"/>
    <col min="6916" max="6916" width="10.140625" style="411" customWidth="1"/>
    <col min="6917" max="6917" width="9.7109375" style="411" customWidth="1"/>
    <col min="6918" max="7168" width="9.140625" style="411"/>
    <col min="7169" max="7169" width="7" style="411" customWidth="1"/>
    <col min="7170" max="7170" width="57.7109375" style="411" customWidth="1"/>
    <col min="7171" max="7171" width="10.85546875" style="411" customWidth="1"/>
    <col min="7172" max="7172" width="10.140625" style="411" customWidth="1"/>
    <col min="7173" max="7173" width="9.7109375" style="411" customWidth="1"/>
    <col min="7174" max="7424" width="9.140625" style="411"/>
    <col min="7425" max="7425" width="7" style="411" customWidth="1"/>
    <col min="7426" max="7426" width="57.7109375" style="411" customWidth="1"/>
    <col min="7427" max="7427" width="10.85546875" style="411" customWidth="1"/>
    <col min="7428" max="7428" width="10.140625" style="411" customWidth="1"/>
    <col min="7429" max="7429" width="9.7109375" style="411" customWidth="1"/>
    <col min="7430" max="7680" width="9.140625" style="411"/>
    <col min="7681" max="7681" width="7" style="411" customWidth="1"/>
    <col min="7682" max="7682" width="57.7109375" style="411" customWidth="1"/>
    <col min="7683" max="7683" width="10.85546875" style="411" customWidth="1"/>
    <col min="7684" max="7684" width="10.140625" style="411" customWidth="1"/>
    <col min="7685" max="7685" width="9.7109375" style="411" customWidth="1"/>
    <col min="7686" max="7936" width="9.140625" style="411"/>
    <col min="7937" max="7937" width="7" style="411" customWidth="1"/>
    <col min="7938" max="7938" width="57.7109375" style="411" customWidth="1"/>
    <col min="7939" max="7939" width="10.85546875" style="411" customWidth="1"/>
    <col min="7940" max="7940" width="10.140625" style="411" customWidth="1"/>
    <col min="7941" max="7941" width="9.7109375" style="411" customWidth="1"/>
    <col min="7942" max="8192" width="9.140625" style="411"/>
    <col min="8193" max="8193" width="7" style="411" customWidth="1"/>
    <col min="8194" max="8194" width="57.7109375" style="411" customWidth="1"/>
    <col min="8195" max="8195" width="10.85546875" style="411" customWidth="1"/>
    <col min="8196" max="8196" width="10.140625" style="411" customWidth="1"/>
    <col min="8197" max="8197" width="9.7109375" style="411" customWidth="1"/>
    <col min="8198" max="8448" width="9.140625" style="411"/>
    <col min="8449" max="8449" width="7" style="411" customWidth="1"/>
    <col min="8450" max="8450" width="57.7109375" style="411" customWidth="1"/>
    <col min="8451" max="8451" width="10.85546875" style="411" customWidth="1"/>
    <col min="8452" max="8452" width="10.140625" style="411" customWidth="1"/>
    <col min="8453" max="8453" width="9.7109375" style="411" customWidth="1"/>
    <col min="8454" max="8704" width="9.140625" style="411"/>
    <col min="8705" max="8705" width="7" style="411" customWidth="1"/>
    <col min="8706" max="8706" width="57.7109375" style="411" customWidth="1"/>
    <col min="8707" max="8707" width="10.85546875" style="411" customWidth="1"/>
    <col min="8708" max="8708" width="10.140625" style="411" customWidth="1"/>
    <col min="8709" max="8709" width="9.7109375" style="411" customWidth="1"/>
    <col min="8710" max="8960" width="9.140625" style="411"/>
    <col min="8961" max="8961" width="7" style="411" customWidth="1"/>
    <col min="8962" max="8962" width="57.7109375" style="411" customWidth="1"/>
    <col min="8963" max="8963" width="10.85546875" style="411" customWidth="1"/>
    <col min="8964" max="8964" width="10.140625" style="411" customWidth="1"/>
    <col min="8965" max="8965" width="9.7109375" style="411" customWidth="1"/>
    <col min="8966" max="9216" width="9.140625" style="411"/>
    <col min="9217" max="9217" width="7" style="411" customWidth="1"/>
    <col min="9218" max="9218" width="57.7109375" style="411" customWidth="1"/>
    <col min="9219" max="9219" width="10.85546875" style="411" customWidth="1"/>
    <col min="9220" max="9220" width="10.140625" style="411" customWidth="1"/>
    <col min="9221" max="9221" width="9.7109375" style="411" customWidth="1"/>
    <col min="9222" max="9472" width="9.140625" style="411"/>
    <col min="9473" max="9473" width="7" style="411" customWidth="1"/>
    <col min="9474" max="9474" width="57.7109375" style="411" customWidth="1"/>
    <col min="9475" max="9475" width="10.85546875" style="411" customWidth="1"/>
    <col min="9476" max="9476" width="10.140625" style="411" customWidth="1"/>
    <col min="9477" max="9477" width="9.7109375" style="411" customWidth="1"/>
    <col min="9478" max="9728" width="9.140625" style="411"/>
    <col min="9729" max="9729" width="7" style="411" customWidth="1"/>
    <col min="9730" max="9730" width="57.7109375" style="411" customWidth="1"/>
    <col min="9731" max="9731" width="10.85546875" style="411" customWidth="1"/>
    <col min="9732" max="9732" width="10.140625" style="411" customWidth="1"/>
    <col min="9733" max="9733" width="9.7109375" style="411" customWidth="1"/>
    <col min="9734" max="9984" width="9.140625" style="411"/>
    <col min="9985" max="9985" width="7" style="411" customWidth="1"/>
    <col min="9986" max="9986" width="57.7109375" style="411" customWidth="1"/>
    <col min="9987" max="9987" width="10.85546875" style="411" customWidth="1"/>
    <col min="9988" max="9988" width="10.140625" style="411" customWidth="1"/>
    <col min="9989" max="9989" width="9.7109375" style="411" customWidth="1"/>
    <col min="9990" max="10240" width="9.140625" style="411"/>
    <col min="10241" max="10241" width="7" style="411" customWidth="1"/>
    <col min="10242" max="10242" width="57.7109375" style="411" customWidth="1"/>
    <col min="10243" max="10243" width="10.85546875" style="411" customWidth="1"/>
    <col min="10244" max="10244" width="10.140625" style="411" customWidth="1"/>
    <col min="10245" max="10245" width="9.7109375" style="411" customWidth="1"/>
    <col min="10246" max="10496" width="9.140625" style="411"/>
    <col min="10497" max="10497" width="7" style="411" customWidth="1"/>
    <col min="10498" max="10498" width="57.7109375" style="411" customWidth="1"/>
    <col min="10499" max="10499" width="10.85546875" style="411" customWidth="1"/>
    <col min="10500" max="10500" width="10.140625" style="411" customWidth="1"/>
    <col min="10501" max="10501" width="9.7109375" style="411" customWidth="1"/>
    <col min="10502" max="10752" width="9.140625" style="411"/>
    <col min="10753" max="10753" width="7" style="411" customWidth="1"/>
    <col min="10754" max="10754" width="57.7109375" style="411" customWidth="1"/>
    <col min="10755" max="10755" width="10.85546875" style="411" customWidth="1"/>
    <col min="10756" max="10756" width="10.140625" style="411" customWidth="1"/>
    <col min="10757" max="10757" width="9.7109375" style="411" customWidth="1"/>
    <col min="10758" max="11008" width="9.140625" style="411"/>
    <col min="11009" max="11009" width="7" style="411" customWidth="1"/>
    <col min="11010" max="11010" width="57.7109375" style="411" customWidth="1"/>
    <col min="11011" max="11011" width="10.85546875" style="411" customWidth="1"/>
    <col min="11012" max="11012" width="10.140625" style="411" customWidth="1"/>
    <col min="11013" max="11013" width="9.7109375" style="411" customWidth="1"/>
    <col min="11014" max="11264" width="9.140625" style="411"/>
    <col min="11265" max="11265" width="7" style="411" customWidth="1"/>
    <col min="11266" max="11266" width="57.7109375" style="411" customWidth="1"/>
    <col min="11267" max="11267" width="10.85546875" style="411" customWidth="1"/>
    <col min="11268" max="11268" width="10.140625" style="411" customWidth="1"/>
    <col min="11269" max="11269" width="9.7109375" style="411" customWidth="1"/>
    <col min="11270" max="11520" width="9.140625" style="411"/>
    <col min="11521" max="11521" width="7" style="411" customWidth="1"/>
    <col min="11522" max="11522" width="57.7109375" style="411" customWidth="1"/>
    <col min="11523" max="11523" width="10.85546875" style="411" customWidth="1"/>
    <col min="11524" max="11524" width="10.140625" style="411" customWidth="1"/>
    <col min="11525" max="11525" width="9.7109375" style="411" customWidth="1"/>
    <col min="11526" max="11776" width="9.140625" style="411"/>
    <col min="11777" max="11777" width="7" style="411" customWidth="1"/>
    <col min="11778" max="11778" width="57.7109375" style="411" customWidth="1"/>
    <col min="11779" max="11779" width="10.85546875" style="411" customWidth="1"/>
    <col min="11780" max="11780" width="10.140625" style="411" customWidth="1"/>
    <col min="11781" max="11781" width="9.7109375" style="411" customWidth="1"/>
    <col min="11782" max="12032" width="9.140625" style="411"/>
    <col min="12033" max="12033" width="7" style="411" customWidth="1"/>
    <col min="12034" max="12034" width="57.7109375" style="411" customWidth="1"/>
    <col min="12035" max="12035" width="10.85546875" style="411" customWidth="1"/>
    <col min="12036" max="12036" width="10.140625" style="411" customWidth="1"/>
    <col min="12037" max="12037" width="9.7109375" style="411" customWidth="1"/>
    <col min="12038" max="12288" width="9.140625" style="411"/>
    <col min="12289" max="12289" width="7" style="411" customWidth="1"/>
    <col min="12290" max="12290" width="57.7109375" style="411" customWidth="1"/>
    <col min="12291" max="12291" width="10.85546875" style="411" customWidth="1"/>
    <col min="12292" max="12292" width="10.140625" style="411" customWidth="1"/>
    <col min="12293" max="12293" width="9.7109375" style="411" customWidth="1"/>
    <col min="12294" max="12544" width="9.140625" style="411"/>
    <col min="12545" max="12545" width="7" style="411" customWidth="1"/>
    <col min="12546" max="12546" width="57.7109375" style="411" customWidth="1"/>
    <col min="12547" max="12547" width="10.85546875" style="411" customWidth="1"/>
    <col min="12548" max="12548" width="10.140625" style="411" customWidth="1"/>
    <col min="12549" max="12549" width="9.7109375" style="411" customWidth="1"/>
    <col min="12550" max="12800" width="9.140625" style="411"/>
    <col min="12801" max="12801" width="7" style="411" customWidth="1"/>
    <col min="12802" max="12802" width="57.7109375" style="411" customWidth="1"/>
    <col min="12803" max="12803" width="10.85546875" style="411" customWidth="1"/>
    <col min="12804" max="12804" width="10.140625" style="411" customWidth="1"/>
    <col min="12805" max="12805" width="9.7109375" style="411" customWidth="1"/>
    <col min="12806" max="13056" width="9.140625" style="411"/>
    <col min="13057" max="13057" width="7" style="411" customWidth="1"/>
    <col min="13058" max="13058" width="57.7109375" style="411" customWidth="1"/>
    <col min="13059" max="13059" width="10.85546875" style="411" customWidth="1"/>
    <col min="13060" max="13060" width="10.140625" style="411" customWidth="1"/>
    <col min="13061" max="13061" width="9.7109375" style="411" customWidth="1"/>
    <col min="13062" max="13312" width="9.140625" style="411"/>
    <col min="13313" max="13313" width="7" style="411" customWidth="1"/>
    <col min="13314" max="13314" width="57.7109375" style="411" customWidth="1"/>
    <col min="13315" max="13315" width="10.85546875" style="411" customWidth="1"/>
    <col min="13316" max="13316" width="10.140625" style="411" customWidth="1"/>
    <col min="13317" max="13317" width="9.7109375" style="411" customWidth="1"/>
    <col min="13318" max="13568" width="9.140625" style="411"/>
    <col min="13569" max="13569" width="7" style="411" customWidth="1"/>
    <col min="13570" max="13570" width="57.7109375" style="411" customWidth="1"/>
    <col min="13571" max="13571" width="10.85546875" style="411" customWidth="1"/>
    <col min="13572" max="13572" width="10.140625" style="411" customWidth="1"/>
    <col min="13573" max="13573" width="9.7109375" style="411" customWidth="1"/>
    <col min="13574" max="13824" width="9.140625" style="411"/>
    <col min="13825" max="13825" width="7" style="411" customWidth="1"/>
    <col min="13826" max="13826" width="57.7109375" style="411" customWidth="1"/>
    <col min="13827" max="13827" width="10.85546875" style="411" customWidth="1"/>
    <col min="13828" max="13828" width="10.140625" style="411" customWidth="1"/>
    <col min="13829" max="13829" width="9.7109375" style="411" customWidth="1"/>
    <col min="13830" max="14080" width="9.140625" style="411"/>
    <col min="14081" max="14081" width="7" style="411" customWidth="1"/>
    <col min="14082" max="14082" width="57.7109375" style="411" customWidth="1"/>
    <col min="14083" max="14083" width="10.85546875" style="411" customWidth="1"/>
    <col min="14084" max="14084" width="10.140625" style="411" customWidth="1"/>
    <col min="14085" max="14085" width="9.7109375" style="411" customWidth="1"/>
    <col min="14086" max="14336" width="9.140625" style="411"/>
    <col min="14337" max="14337" width="7" style="411" customWidth="1"/>
    <col min="14338" max="14338" width="57.7109375" style="411" customWidth="1"/>
    <col min="14339" max="14339" width="10.85546875" style="411" customWidth="1"/>
    <col min="14340" max="14340" width="10.140625" style="411" customWidth="1"/>
    <col min="14341" max="14341" width="9.7109375" style="411" customWidth="1"/>
    <col min="14342" max="14592" width="9.140625" style="411"/>
    <col min="14593" max="14593" width="7" style="411" customWidth="1"/>
    <col min="14594" max="14594" width="57.7109375" style="411" customWidth="1"/>
    <col min="14595" max="14595" width="10.85546875" style="411" customWidth="1"/>
    <col min="14596" max="14596" width="10.140625" style="411" customWidth="1"/>
    <col min="14597" max="14597" width="9.7109375" style="411" customWidth="1"/>
    <col min="14598" max="14848" width="9.140625" style="411"/>
    <col min="14849" max="14849" width="7" style="411" customWidth="1"/>
    <col min="14850" max="14850" width="57.7109375" style="411" customWidth="1"/>
    <col min="14851" max="14851" width="10.85546875" style="411" customWidth="1"/>
    <col min="14852" max="14852" width="10.140625" style="411" customWidth="1"/>
    <col min="14853" max="14853" width="9.7109375" style="411" customWidth="1"/>
    <col min="14854" max="15104" width="9.140625" style="411"/>
    <col min="15105" max="15105" width="7" style="411" customWidth="1"/>
    <col min="15106" max="15106" width="57.7109375" style="411" customWidth="1"/>
    <col min="15107" max="15107" width="10.85546875" style="411" customWidth="1"/>
    <col min="15108" max="15108" width="10.140625" style="411" customWidth="1"/>
    <col min="15109" max="15109" width="9.7109375" style="411" customWidth="1"/>
    <col min="15110" max="15360" width="9.140625" style="411"/>
    <col min="15361" max="15361" width="7" style="411" customWidth="1"/>
    <col min="15362" max="15362" width="57.7109375" style="411" customWidth="1"/>
    <col min="15363" max="15363" width="10.85546875" style="411" customWidth="1"/>
    <col min="15364" max="15364" width="10.140625" style="411" customWidth="1"/>
    <col min="15365" max="15365" width="9.7109375" style="411" customWidth="1"/>
    <col min="15366" max="15616" width="9.140625" style="411"/>
    <col min="15617" max="15617" width="7" style="411" customWidth="1"/>
    <col min="15618" max="15618" width="57.7109375" style="411" customWidth="1"/>
    <col min="15619" max="15619" width="10.85546875" style="411" customWidth="1"/>
    <col min="15620" max="15620" width="10.140625" style="411" customWidth="1"/>
    <col min="15621" max="15621" width="9.7109375" style="411" customWidth="1"/>
    <col min="15622" max="15872" width="9.140625" style="411"/>
    <col min="15873" max="15873" width="7" style="411" customWidth="1"/>
    <col min="15874" max="15874" width="57.7109375" style="411" customWidth="1"/>
    <col min="15875" max="15875" width="10.85546875" style="411" customWidth="1"/>
    <col min="15876" max="15876" width="10.140625" style="411" customWidth="1"/>
    <col min="15877" max="15877" width="9.7109375" style="411" customWidth="1"/>
    <col min="15878" max="16128" width="9.140625" style="411"/>
    <col min="16129" max="16129" width="7" style="411" customWidth="1"/>
    <col min="16130" max="16130" width="57.7109375" style="411" customWidth="1"/>
    <col min="16131" max="16131" width="10.85546875" style="411" customWidth="1"/>
    <col min="16132" max="16132" width="10.140625" style="411" customWidth="1"/>
    <col min="16133" max="16133" width="9.7109375" style="411" customWidth="1"/>
    <col min="16134" max="16384" width="9.140625" style="411"/>
  </cols>
  <sheetData>
    <row r="1" spans="1:5">
      <c r="A1" s="498" t="s">
        <v>1196</v>
      </c>
      <c r="B1" s="498"/>
      <c r="C1" s="498"/>
      <c r="D1" s="498"/>
      <c r="E1" s="498"/>
    </row>
    <row r="2" spans="1:5">
      <c r="A2" s="498"/>
      <c r="B2" s="498"/>
      <c r="C2" s="498"/>
      <c r="D2" s="498"/>
      <c r="E2" s="498"/>
    </row>
    <row r="3" spans="1:5" ht="33.75">
      <c r="A3" s="412"/>
      <c r="B3" s="412" t="s">
        <v>1060</v>
      </c>
      <c r="C3" s="413" t="s">
        <v>646</v>
      </c>
      <c r="D3" s="413" t="s">
        <v>1061</v>
      </c>
      <c r="E3" s="413" t="s">
        <v>649</v>
      </c>
    </row>
    <row r="4" spans="1:5">
      <c r="A4" s="415" t="s">
        <v>728</v>
      </c>
      <c r="B4" s="416" t="s">
        <v>498</v>
      </c>
      <c r="C4" s="417">
        <v>74313</v>
      </c>
      <c r="D4" s="417">
        <v>76691</v>
      </c>
      <c r="E4" s="417">
        <v>80766</v>
      </c>
    </row>
    <row r="5" spans="1:5">
      <c r="A5" s="415" t="s">
        <v>730</v>
      </c>
      <c r="B5" s="416" t="s">
        <v>1062</v>
      </c>
      <c r="C5" s="417">
        <v>17839</v>
      </c>
      <c r="D5" s="417">
        <v>22550</v>
      </c>
      <c r="E5" s="417">
        <v>16380</v>
      </c>
    </row>
    <row r="6" spans="1:5">
      <c r="A6" s="415" t="s">
        <v>732</v>
      </c>
      <c r="B6" s="416" t="s">
        <v>45</v>
      </c>
      <c r="C6" s="417">
        <v>588</v>
      </c>
      <c r="D6" s="417">
        <v>1600</v>
      </c>
      <c r="E6" s="417">
        <v>1597</v>
      </c>
    </row>
    <row r="7" spans="1:5">
      <c r="A7" s="428" t="s">
        <v>734</v>
      </c>
      <c r="B7" s="429" t="s">
        <v>331</v>
      </c>
      <c r="C7" s="430">
        <v>92740</v>
      </c>
      <c r="D7" s="430">
        <v>100841</v>
      </c>
      <c r="E7" s="430">
        <v>98743</v>
      </c>
    </row>
    <row r="8" spans="1:5">
      <c r="A8" s="428" t="s">
        <v>736</v>
      </c>
      <c r="B8" s="429" t="s">
        <v>333</v>
      </c>
      <c r="C8" s="430">
        <v>24115</v>
      </c>
      <c r="D8" s="430">
        <v>25095</v>
      </c>
      <c r="E8" s="430">
        <v>22057</v>
      </c>
    </row>
    <row r="9" spans="1:5">
      <c r="A9" s="415" t="s">
        <v>738</v>
      </c>
      <c r="B9" s="416" t="s">
        <v>1063</v>
      </c>
      <c r="C9" s="417">
        <v>702</v>
      </c>
      <c r="D9" s="417">
        <v>965</v>
      </c>
      <c r="E9" s="417">
        <v>1048</v>
      </c>
    </row>
    <row r="10" spans="1:5">
      <c r="A10" s="428" t="s">
        <v>740</v>
      </c>
      <c r="B10" s="429" t="s">
        <v>335</v>
      </c>
      <c r="C10" s="430">
        <v>84145</v>
      </c>
      <c r="D10" s="430">
        <v>85392</v>
      </c>
      <c r="E10" s="430">
        <v>81906</v>
      </c>
    </row>
    <row r="11" spans="1:5">
      <c r="A11" s="415" t="s">
        <v>742</v>
      </c>
      <c r="B11" s="416" t="s">
        <v>1064</v>
      </c>
      <c r="C11" s="417">
        <v>0</v>
      </c>
      <c r="D11" s="417">
        <v>0</v>
      </c>
      <c r="E11" s="417">
        <v>0</v>
      </c>
    </row>
    <row r="12" spans="1:5">
      <c r="A12" s="415" t="s">
        <v>744</v>
      </c>
      <c r="B12" s="416" t="s">
        <v>1065</v>
      </c>
      <c r="C12" s="417">
        <v>200</v>
      </c>
      <c r="D12" s="417">
        <v>0</v>
      </c>
      <c r="E12" s="417">
        <v>0</v>
      </c>
    </row>
    <row r="13" spans="1:5">
      <c r="A13" s="415" t="s">
        <v>287</v>
      </c>
      <c r="B13" s="416" t="s">
        <v>1066</v>
      </c>
      <c r="C13" s="417">
        <v>1000</v>
      </c>
      <c r="D13" s="417">
        <v>1350</v>
      </c>
      <c r="E13" s="417">
        <v>2642</v>
      </c>
    </row>
    <row r="14" spans="1:5">
      <c r="A14" s="415" t="s">
        <v>604</v>
      </c>
      <c r="B14" s="416" t="s">
        <v>1067</v>
      </c>
      <c r="C14" s="417">
        <v>0</v>
      </c>
      <c r="D14" s="417">
        <v>0</v>
      </c>
      <c r="E14" s="417">
        <v>0</v>
      </c>
    </row>
    <row r="15" spans="1:5">
      <c r="A15" s="415" t="s">
        <v>295</v>
      </c>
      <c r="B15" s="416" t="s">
        <v>1068</v>
      </c>
      <c r="C15" s="417">
        <v>0</v>
      </c>
      <c r="D15" s="417">
        <v>0</v>
      </c>
      <c r="E15" s="417">
        <v>0</v>
      </c>
    </row>
    <row r="16" spans="1:5">
      <c r="A16" s="415" t="s">
        <v>324</v>
      </c>
      <c r="B16" s="416" t="s">
        <v>1069</v>
      </c>
      <c r="C16" s="417">
        <v>0</v>
      </c>
      <c r="D16" s="417">
        <v>0</v>
      </c>
      <c r="E16" s="417">
        <v>0</v>
      </c>
    </row>
    <row r="17" spans="1:5">
      <c r="A17" s="415" t="s">
        <v>750</v>
      </c>
      <c r="B17" s="416" t="s">
        <v>1070</v>
      </c>
      <c r="C17" s="417">
        <v>5610</v>
      </c>
      <c r="D17" s="417">
        <v>5610</v>
      </c>
      <c r="E17" s="417">
        <v>4166</v>
      </c>
    </row>
    <row r="18" spans="1:5">
      <c r="A18" s="415" t="s">
        <v>752</v>
      </c>
      <c r="B18" s="416" t="s">
        <v>1071</v>
      </c>
      <c r="C18" s="417">
        <v>0</v>
      </c>
      <c r="D18" s="417">
        <v>0</v>
      </c>
      <c r="E18" s="417">
        <v>0</v>
      </c>
    </row>
    <row r="19" spans="1:5">
      <c r="A19" s="415" t="s">
        <v>754</v>
      </c>
      <c r="B19" s="416" t="s">
        <v>1072</v>
      </c>
      <c r="C19" s="417">
        <v>0</v>
      </c>
      <c r="D19" s="417">
        <v>0</v>
      </c>
      <c r="E19" s="417">
        <v>4712</v>
      </c>
    </row>
    <row r="20" spans="1:5">
      <c r="A20" s="415" t="s">
        <v>756</v>
      </c>
      <c r="B20" s="416" t="s">
        <v>1073</v>
      </c>
      <c r="C20" s="417">
        <v>5355</v>
      </c>
      <c r="D20" s="417">
        <v>5678</v>
      </c>
      <c r="E20" s="417">
        <v>5641</v>
      </c>
    </row>
    <row r="21" spans="1:5">
      <c r="A21" s="415" t="s">
        <v>758</v>
      </c>
      <c r="B21" s="416" t="s">
        <v>1074</v>
      </c>
      <c r="C21" s="417">
        <v>3213</v>
      </c>
      <c r="D21" s="417">
        <v>1999</v>
      </c>
      <c r="E21" s="417">
        <v>0</v>
      </c>
    </row>
    <row r="22" spans="1:5">
      <c r="A22" s="428" t="s">
        <v>760</v>
      </c>
      <c r="B22" s="429" t="s">
        <v>1075</v>
      </c>
      <c r="C22" s="430">
        <v>14178</v>
      </c>
      <c r="D22" s="430">
        <v>13287</v>
      </c>
      <c r="E22" s="430">
        <v>14519</v>
      </c>
    </row>
    <row r="23" spans="1:5">
      <c r="A23" s="428" t="s">
        <v>762</v>
      </c>
      <c r="B23" s="429" t="s">
        <v>337</v>
      </c>
      <c r="C23" s="430">
        <v>34055</v>
      </c>
      <c r="D23" s="430">
        <v>37621</v>
      </c>
      <c r="E23" s="430">
        <v>35260</v>
      </c>
    </row>
    <row r="24" spans="1:5">
      <c r="A24" s="428" t="s">
        <v>764</v>
      </c>
      <c r="B24" s="429" t="s">
        <v>1076</v>
      </c>
      <c r="C24" s="430">
        <v>249233</v>
      </c>
      <c r="D24" s="430">
        <v>262236</v>
      </c>
      <c r="E24" s="430">
        <v>252485</v>
      </c>
    </row>
    <row r="25" spans="1:5">
      <c r="A25" s="428" t="s">
        <v>766</v>
      </c>
      <c r="B25" s="429" t="s">
        <v>1077</v>
      </c>
      <c r="C25" s="430">
        <v>15200</v>
      </c>
      <c r="D25" s="430">
        <v>33090</v>
      </c>
      <c r="E25" s="430">
        <v>33089</v>
      </c>
    </row>
    <row r="26" spans="1:5">
      <c r="A26" s="428" t="s">
        <v>768</v>
      </c>
      <c r="B26" s="429" t="s">
        <v>1078</v>
      </c>
      <c r="C26" s="430">
        <v>37709</v>
      </c>
      <c r="D26" s="430">
        <v>6176</v>
      </c>
      <c r="E26" s="430">
        <v>3076</v>
      </c>
    </row>
    <row r="27" spans="1:5">
      <c r="A27" s="415" t="s">
        <v>770</v>
      </c>
      <c r="B27" s="416" t="s">
        <v>1079</v>
      </c>
      <c r="C27" s="417">
        <v>0</v>
      </c>
      <c r="D27" s="417">
        <v>0</v>
      </c>
      <c r="E27" s="417">
        <v>0</v>
      </c>
    </row>
    <row r="28" spans="1:5">
      <c r="A28" s="415" t="s">
        <v>772</v>
      </c>
      <c r="B28" s="416" t="s">
        <v>1080</v>
      </c>
      <c r="C28" s="417">
        <v>0</v>
      </c>
      <c r="D28" s="417">
        <v>0</v>
      </c>
      <c r="E28" s="417">
        <v>0</v>
      </c>
    </row>
    <row r="29" spans="1:5">
      <c r="A29" s="415" t="s">
        <v>774</v>
      </c>
      <c r="B29" s="416" t="s">
        <v>1081</v>
      </c>
      <c r="C29" s="417">
        <v>0</v>
      </c>
      <c r="D29" s="417">
        <v>0</v>
      </c>
      <c r="E29" s="417">
        <v>0</v>
      </c>
    </row>
    <row r="30" spans="1:5">
      <c r="A30" s="415" t="s">
        <v>776</v>
      </c>
      <c r="B30" s="416" t="s">
        <v>1082</v>
      </c>
      <c r="C30" s="417">
        <v>0</v>
      </c>
      <c r="D30" s="417">
        <v>1099</v>
      </c>
      <c r="E30" s="417">
        <v>1099</v>
      </c>
    </row>
    <row r="31" spans="1:5">
      <c r="A31" s="415" t="s">
        <v>778</v>
      </c>
      <c r="B31" s="416" t="s">
        <v>1083</v>
      </c>
      <c r="C31" s="417">
        <v>0</v>
      </c>
      <c r="D31" s="417">
        <v>0</v>
      </c>
      <c r="E31" s="417">
        <v>0</v>
      </c>
    </row>
    <row r="32" spans="1:5">
      <c r="A32" s="415" t="s">
        <v>780</v>
      </c>
      <c r="B32" s="416" t="s">
        <v>1084</v>
      </c>
      <c r="C32" s="417">
        <v>0</v>
      </c>
      <c r="D32" s="417">
        <v>0</v>
      </c>
      <c r="E32" s="417">
        <v>0</v>
      </c>
    </row>
    <row r="33" spans="1:5">
      <c r="A33" s="415" t="s">
        <v>782</v>
      </c>
      <c r="B33" s="416" t="s">
        <v>351</v>
      </c>
      <c r="C33" s="417">
        <v>0</v>
      </c>
      <c r="D33" s="417">
        <v>0</v>
      </c>
      <c r="E33" s="417">
        <v>0</v>
      </c>
    </row>
    <row r="34" spans="1:5">
      <c r="A34" s="415" t="s">
        <v>784</v>
      </c>
      <c r="B34" s="416" t="s">
        <v>1085</v>
      </c>
      <c r="C34" s="417">
        <v>0</v>
      </c>
      <c r="D34" s="417">
        <v>0</v>
      </c>
      <c r="E34" s="417">
        <v>0</v>
      </c>
    </row>
    <row r="35" spans="1:5">
      <c r="A35" s="415" t="s">
        <v>786</v>
      </c>
      <c r="B35" s="416" t="s">
        <v>1086</v>
      </c>
      <c r="C35" s="417">
        <v>0</v>
      </c>
      <c r="D35" s="417">
        <v>0</v>
      </c>
      <c r="E35" s="417">
        <v>0</v>
      </c>
    </row>
    <row r="36" spans="1:5">
      <c r="A36" s="415" t="s">
        <v>788</v>
      </c>
      <c r="B36" s="416" t="s">
        <v>1087</v>
      </c>
      <c r="C36" s="417">
        <v>0</v>
      </c>
      <c r="D36" s="417">
        <v>0</v>
      </c>
      <c r="E36" s="417">
        <v>0</v>
      </c>
    </row>
    <row r="37" spans="1:5">
      <c r="A37" s="415" t="s">
        <v>790</v>
      </c>
      <c r="B37" s="416" t="s">
        <v>1088</v>
      </c>
      <c r="C37" s="417">
        <v>0</v>
      </c>
      <c r="D37" s="417">
        <v>0</v>
      </c>
      <c r="E37" s="417">
        <v>0</v>
      </c>
    </row>
    <row r="38" spans="1:5">
      <c r="A38" s="428" t="s">
        <v>792</v>
      </c>
      <c r="B38" s="429" t="s">
        <v>1089</v>
      </c>
      <c r="C38" s="430">
        <v>0</v>
      </c>
      <c r="D38" s="430">
        <v>1099</v>
      </c>
      <c r="E38" s="430">
        <v>1099</v>
      </c>
    </row>
    <row r="39" spans="1:5">
      <c r="A39" s="428" t="s">
        <v>794</v>
      </c>
      <c r="B39" s="429" t="s">
        <v>1090</v>
      </c>
      <c r="C39" s="430">
        <v>52909</v>
      </c>
      <c r="D39" s="430">
        <v>40365</v>
      </c>
      <c r="E39" s="430">
        <v>37264</v>
      </c>
    </row>
    <row r="40" spans="1:5">
      <c r="A40" s="428" t="s">
        <v>796</v>
      </c>
      <c r="B40" s="429" t="s">
        <v>1091</v>
      </c>
      <c r="C40" s="430">
        <v>302142</v>
      </c>
      <c r="D40" s="430">
        <v>302601</v>
      </c>
      <c r="E40" s="430">
        <v>289749</v>
      </c>
    </row>
    <row r="41" spans="1:5">
      <c r="A41" s="428" t="s">
        <v>798</v>
      </c>
      <c r="B41" s="429" t="s">
        <v>10</v>
      </c>
      <c r="C41" s="430">
        <v>19462</v>
      </c>
      <c r="D41" s="430">
        <v>27690</v>
      </c>
      <c r="E41" s="430">
        <v>27906</v>
      </c>
    </row>
    <row r="42" spans="1:5">
      <c r="A42" s="415" t="s">
        <v>800</v>
      </c>
      <c r="B42" s="416" t="s">
        <v>1092</v>
      </c>
      <c r="C42" s="417">
        <v>0</v>
      </c>
      <c r="D42" s="417">
        <v>57</v>
      </c>
      <c r="E42" s="417">
        <v>58</v>
      </c>
    </row>
    <row r="43" spans="1:5">
      <c r="A43" s="415" t="s">
        <v>802</v>
      </c>
      <c r="B43" s="416" t="s">
        <v>1093</v>
      </c>
      <c r="C43" s="417">
        <v>111398</v>
      </c>
      <c r="D43" s="417">
        <v>120511</v>
      </c>
      <c r="E43" s="417">
        <v>120511</v>
      </c>
    </row>
    <row r="44" spans="1:5">
      <c r="A44" s="415" t="s">
        <v>804</v>
      </c>
      <c r="B44" s="416" t="s">
        <v>1094</v>
      </c>
      <c r="C44" s="417">
        <v>0</v>
      </c>
      <c r="D44" s="417">
        <v>0</v>
      </c>
      <c r="E44" s="417">
        <v>0</v>
      </c>
    </row>
    <row r="45" spans="1:5">
      <c r="A45" s="415" t="s">
        <v>806</v>
      </c>
      <c r="B45" s="416" t="s">
        <v>1095</v>
      </c>
      <c r="C45" s="417">
        <v>0</v>
      </c>
      <c r="D45" s="417">
        <v>0</v>
      </c>
      <c r="E45" s="417">
        <v>0</v>
      </c>
    </row>
    <row r="46" spans="1:5">
      <c r="A46" s="415" t="s">
        <v>808</v>
      </c>
      <c r="B46" s="416" t="s">
        <v>1096</v>
      </c>
      <c r="C46" s="417">
        <v>0</v>
      </c>
      <c r="D46" s="417">
        <v>0</v>
      </c>
      <c r="E46" s="417">
        <v>0</v>
      </c>
    </row>
    <row r="47" spans="1:5">
      <c r="A47" s="415" t="s">
        <v>810</v>
      </c>
      <c r="B47" s="416" t="s">
        <v>1097</v>
      </c>
      <c r="C47" s="417">
        <v>37069</v>
      </c>
      <c r="D47" s="417">
        <v>42745</v>
      </c>
      <c r="E47" s="417">
        <v>42745</v>
      </c>
    </row>
    <row r="48" spans="1:5">
      <c r="A48" s="428" t="s">
        <v>812</v>
      </c>
      <c r="B48" s="429" t="s">
        <v>1098</v>
      </c>
      <c r="C48" s="430">
        <v>148467</v>
      </c>
      <c r="D48" s="430">
        <v>163256</v>
      </c>
      <c r="E48" s="430">
        <v>163256</v>
      </c>
    </row>
    <row r="49" spans="1:5">
      <c r="A49" s="415" t="s">
        <v>814</v>
      </c>
      <c r="B49" s="416" t="s">
        <v>1099</v>
      </c>
      <c r="C49" s="417">
        <v>0</v>
      </c>
      <c r="D49" s="417">
        <v>0</v>
      </c>
      <c r="E49" s="417">
        <v>0</v>
      </c>
    </row>
    <row r="50" spans="1:5">
      <c r="A50" s="415" t="s">
        <v>816</v>
      </c>
      <c r="B50" s="416" t="s">
        <v>1100</v>
      </c>
      <c r="C50" s="417">
        <v>0</v>
      </c>
      <c r="D50" s="417">
        <v>0</v>
      </c>
      <c r="E50" s="417">
        <v>0</v>
      </c>
    </row>
    <row r="51" spans="1:5">
      <c r="A51" s="415" t="s">
        <v>818</v>
      </c>
      <c r="B51" s="416" t="s">
        <v>1101</v>
      </c>
      <c r="C51" s="417">
        <v>0</v>
      </c>
      <c r="D51" s="417">
        <v>5</v>
      </c>
      <c r="E51" s="417">
        <v>5</v>
      </c>
    </row>
    <row r="52" spans="1:5">
      <c r="A52" s="428" t="s">
        <v>820</v>
      </c>
      <c r="B52" s="429" t="s">
        <v>1102</v>
      </c>
      <c r="C52" s="430">
        <v>0</v>
      </c>
      <c r="D52" s="430">
        <v>5</v>
      </c>
      <c r="E52" s="430">
        <v>5</v>
      </c>
    </row>
    <row r="53" spans="1:5">
      <c r="A53" s="428" t="s">
        <v>822</v>
      </c>
      <c r="B53" s="429" t="s">
        <v>195</v>
      </c>
      <c r="C53" s="430">
        <v>85850</v>
      </c>
      <c r="D53" s="430">
        <v>86441</v>
      </c>
      <c r="E53" s="430">
        <v>86460</v>
      </c>
    </row>
    <row r="54" spans="1:5">
      <c r="A54" s="498" t="s">
        <v>1196</v>
      </c>
      <c r="B54" s="498"/>
      <c r="C54" s="498"/>
      <c r="D54" s="498"/>
      <c r="E54" s="498"/>
    </row>
    <row r="55" spans="1:5">
      <c r="A55" s="498"/>
      <c r="B55" s="498"/>
      <c r="C55" s="498"/>
      <c r="D55" s="498"/>
      <c r="E55" s="498"/>
    </row>
    <row r="56" spans="1:5" ht="33.75">
      <c r="A56" s="412"/>
      <c r="B56" s="412" t="s">
        <v>1060</v>
      </c>
      <c r="C56" s="413" t="s">
        <v>646</v>
      </c>
      <c r="D56" s="413" t="s">
        <v>1061</v>
      </c>
      <c r="E56" s="413" t="s">
        <v>649</v>
      </c>
    </row>
    <row r="57" spans="1:5">
      <c r="A57" s="428" t="s">
        <v>824</v>
      </c>
      <c r="B57" s="429" t="s">
        <v>1103</v>
      </c>
      <c r="C57" s="430">
        <v>253779</v>
      </c>
      <c r="D57" s="430">
        <v>277392</v>
      </c>
      <c r="E57" s="430">
        <v>277627</v>
      </c>
    </row>
    <row r="58" spans="1:5">
      <c r="A58" s="415" t="s">
        <v>826</v>
      </c>
      <c r="B58" s="416" t="s">
        <v>1104</v>
      </c>
      <c r="C58" s="417">
        <v>5500</v>
      </c>
      <c r="D58" s="417">
        <v>191</v>
      </c>
      <c r="E58" s="417">
        <v>191</v>
      </c>
    </row>
    <row r="59" spans="1:5">
      <c r="A59" s="415" t="s">
        <v>828</v>
      </c>
      <c r="B59" s="416" t="s">
        <v>1105</v>
      </c>
      <c r="C59" s="417">
        <v>0</v>
      </c>
      <c r="D59" s="417">
        <v>0</v>
      </c>
      <c r="E59" s="417">
        <v>0</v>
      </c>
    </row>
    <row r="60" spans="1:5">
      <c r="A60" s="415" t="s">
        <v>830</v>
      </c>
      <c r="B60" s="416" t="s">
        <v>1106</v>
      </c>
      <c r="C60" s="417">
        <v>0</v>
      </c>
      <c r="D60" s="417">
        <v>0</v>
      </c>
      <c r="E60" s="417">
        <v>0</v>
      </c>
    </row>
    <row r="61" spans="1:5">
      <c r="A61" s="415" t="s">
        <v>832</v>
      </c>
      <c r="B61" s="416" t="s">
        <v>1107</v>
      </c>
      <c r="C61" s="417">
        <v>0</v>
      </c>
      <c r="D61" s="417">
        <v>400</v>
      </c>
      <c r="E61" s="417">
        <v>400</v>
      </c>
    </row>
    <row r="62" spans="1:5">
      <c r="A62" s="415" t="s">
        <v>834</v>
      </c>
      <c r="B62" s="416" t="s">
        <v>1092</v>
      </c>
      <c r="C62" s="417">
        <v>0</v>
      </c>
      <c r="D62" s="417">
        <v>0</v>
      </c>
      <c r="E62" s="417">
        <v>0</v>
      </c>
    </row>
    <row r="63" spans="1:5">
      <c r="A63" s="415" t="s">
        <v>836</v>
      </c>
      <c r="B63" s="416" t="s">
        <v>1108</v>
      </c>
      <c r="C63" s="417">
        <v>350</v>
      </c>
      <c r="D63" s="417">
        <v>1907</v>
      </c>
      <c r="E63" s="417">
        <v>1907</v>
      </c>
    </row>
    <row r="64" spans="1:5">
      <c r="A64" s="428" t="s">
        <v>838</v>
      </c>
      <c r="B64" s="429" t="s">
        <v>1109</v>
      </c>
      <c r="C64" s="430">
        <v>5850</v>
      </c>
      <c r="D64" s="430">
        <v>2498</v>
      </c>
      <c r="E64" s="430">
        <v>2498</v>
      </c>
    </row>
    <row r="65" spans="1:5">
      <c r="A65" s="415" t="s">
        <v>840</v>
      </c>
      <c r="B65" s="416" t="s">
        <v>1110</v>
      </c>
      <c r="C65" s="417">
        <v>0</v>
      </c>
      <c r="D65" s="417">
        <v>88</v>
      </c>
      <c r="E65" s="417">
        <v>88</v>
      </c>
    </row>
    <row r="66" spans="1:5">
      <c r="A66" s="415" t="s">
        <v>842</v>
      </c>
      <c r="B66" s="416" t="s">
        <v>1111</v>
      </c>
      <c r="C66" s="417">
        <v>0</v>
      </c>
      <c r="D66" s="417">
        <v>0</v>
      </c>
      <c r="E66" s="417">
        <v>0</v>
      </c>
    </row>
    <row r="67" spans="1:5">
      <c r="A67" s="415" t="s">
        <v>844</v>
      </c>
      <c r="B67" s="416" t="s">
        <v>1112</v>
      </c>
      <c r="C67" s="417">
        <v>0</v>
      </c>
      <c r="D67" s="417">
        <v>0</v>
      </c>
      <c r="E67" s="417">
        <v>0</v>
      </c>
    </row>
    <row r="68" spans="1:5">
      <c r="A68" s="415" t="s">
        <v>846</v>
      </c>
      <c r="B68" s="416" t="s">
        <v>1113</v>
      </c>
      <c r="C68" s="417">
        <v>39013</v>
      </c>
      <c r="D68" s="417">
        <v>1771</v>
      </c>
      <c r="E68" s="417">
        <v>1765</v>
      </c>
    </row>
    <row r="69" spans="1:5">
      <c r="A69" s="428" t="s">
        <v>848</v>
      </c>
      <c r="B69" s="429" t="s">
        <v>1114</v>
      </c>
      <c r="C69" s="430">
        <v>39013</v>
      </c>
      <c r="D69" s="430">
        <v>1859</v>
      </c>
      <c r="E69" s="430">
        <v>1853</v>
      </c>
    </row>
    <row r="70" spans="1:5">
      <c r="A70" s="415" t="s">
        <v>850</v>
      </c>
      <c r="B70" s="416" t="s">
        <v>1115</v>
      </c>
      <c r="C70" s="417">
        <v>0</v>
      </c>
      <c r="D70" s="417">
        <v>0</v>
      </c>
      <c r="E70" s="417">
        <v>0</v>
      </c>
    </row>
    <row r="71" spans="1:5">
      <c r="A71" s="415" t="s">
        <v>852</v>
      </c>
      <c r="B71" s="416" t="s">
        <v>1116</v>
      </c>
      <c r="C71" s="417">
        <v>0</v>
      </c>
      <c r="D71" s="417">
        <v>0</v>
      </c>
      <c r="E71" s="417">
        <v>0</v>
      </c>
    </row>
    <row r="72" spans="1:5">
      <c r="A72" s="415" t="s">
        <v>854</v>
      </c>
      <c r="B72" s="416" t="s">
        <v>1117</v>
      </c>
      <c r="C72" s="417">
        <v>500</v>
      </c>
      <c r="D72" s="417">
        <v>119</v>
      </c>
      <c r="E72" s="417">
        <v>119</v>
      </c>
    </row>
    <row r="73" spans="1:5">
      <c r="A73" s="428" t="s">
        <v>856</v>
      </c>
      <c r="B73" s="429" t="s">
        <v>1118</v>
      </c>
      <c r="C73" s="430">
        <v>500</v>
      </c>
      <c r="D73" s="430">
        <v>119</v>
      </c>
      <c r="E73" s="430">
        <v>119</v>
      </c>
    </row>
    <row r="74" spans="1:5">
      <c r="A74" s="428" t="s">
        <v>858</v>
      </c>
      <c r="B74" s="429" t="s">
        <v>1119</v>
      </c>
      <c r="C74" s="430">
        <v>45363</v>
      </c>
      <c r="D74" s="430">
        <v>4476</v>
      </c>
      <c r="E74" s="430">
        <v>4470</v>
      </c>
    </row>
    <row r="75" spans="1:5">
      <c r="A75" s="428" t="s">
        <v>860</v>
      </c>
      <c r="B75" s="429" t="s">
        <v>1120</v>
      </c>
      <c r="C75" s="430">
        <v>299142</v>
      </c>
      <c r="D75" s="430">
        <v>281868</v>
      </c>
      <c r="E75" s="430">
        <v>282097</v>
      </c>
    </row>
    <row r="76" spans="1:5">
      <c r="A76" s="428" t="s">
        <v>862</v>
      </c>
      <c r="B76" s="429" t="s">
        <v>1121</v>
      </c>
      <c r="C76" s="430">
        <v>-4546</v>
      </c>
      <c r="D76" s="430">
        <v>-15156</v>
      </c>
      <c r="E76" s="430">
        <v>-25142</v>
      </c>
    </row>
    <row r="77" spans="1:5">
      <c r="A77" s="428" t="s">
        <v>864</v>
      </c>
      <c r="B77" s="429" t="s">
        <v>1122</v>
      </c>
      <c r="C77" s="430">
        <v>7546</v>
      </c>
      <c r="D77" s="430">
        <v>35889</v>
      </c>
      <c r="E77" s="430">
        <v>32794</v>
      </c>
    </row>
    <row r="78" spans="1:5">
      <c r="A78" s="415" t="s">
        <v>866</v>
      </c>
      <c r="B78" s="416" t="s">
        <v>1123</v>
      </c>
      <c r="C78" s="417">
        <v>0</v>
      </c>
      <c r="D78" s="417">
        <v>0</v>
      </c>
      <c r="E78" s="417">
        <v>0</v>
      </c>
    </row>
    <row r="79" spans="1:5">
      <c r="A79" s="415" t="s">
        <v>868</v>
      </c>
      <c r="B79" s="416" t="s">
        <v>1124</v>
      </c>
      <c r="C79" s="417">
        <v>0</v>
      </c>
      <c r="D79" s="417">
        <v>0</v>
      </c>
      <c r="E79" s="417">
        <v>0</v>
      </c>
    </row>
    <row r="80" spans="1:5">
      <c r="A80" s="415" t="s">
        <v>870</v>
      </c>
      <c r="B80" s="416" t="s">
        <v>1125</v>
      </c>
      <c r="C80" s="417">
        <v>0</v>
      </c>
      <c r="D80" s="417">
        <v>0</v>
      </c>
      <c r="E80" s="417">
        <v>0</v>
      </c>
    </row>
    <row r="81" spans="1:5">
      <c r="A81" s="428" t="s">
        <v>872</v>
      </c>
      <c r="B81" s="429" t="s">
        <v>1126</v>
      </c>
      <c r="C81" s="430">
        <v>0</v>
      </c>
      <c r="D81" s="430">
        <v>0</v>
      </c>
      <c r="E81" s="430">
        <v>0</v>
      </c>
    </row>
    <row r="82" spans="1:5">
      <c r="A82" s="428" t="s">
        <v>875</v>
      </c>
      <c r="B82" s="429" t="s">
        <v>1127</v>
      </c>
      <c r="C82" s="430">
        <v>0</v>
      </c>
      <c r="D82" s="430">
        <v>0</v>
      </c>
      <c r="E82" s="430">
        <v>1591</v>
      </c>
    </row>
    <row r="83" spans="1:5">
      <c r="A83" s="415" t="s">
        <v>877</v>
      </c>
      <c r="B83" s="416" t="s">
        <v>1128</v>
      </c>
      <c r="C83" s="417">
        <v>3000</v>
      </c>
      <c r="D83" s="417">
        <v>6173</v>
      </c>
      <c r="E83" s="417">
        <v>6173</v>
      </c>
    </row>
    <row r="84" spans="1:5">
      <c r="A84" s="415" t="s">
        <v>879</v>
      </c>
      <c r="B84" s="416" t="s">
        <v>1129</v>
      </c>
      <c r="C84" s="417">
        <v>0</v>
      </c>
      <c r="D84" s="417">
        <v>14560</v>
      </c>
      <c r="E84" s="417">
        <v>14560</v>
      </c>
    </row>
    <row r="85" spans="1:5">
      <c r="A85" s="415" t="s">
        <v>881</v>
      </c>
      <c r="B85" s="416" t="s">
        <v>1123</v>
      </c>
      <c r="C85" s="417">
        <v>0</v>
      </c>
      <c r="D85" s="417">
        <v>0</v>
      </c>
      <c r="E85" s="417">
        <v>0</v>
      </c>
    </row>
    <row r="86" spans="1:5">
      <c r="A86" s="415" t="s">
        <v>883</v>
      </c>
      <c r="B86" s="416" t="s">
        <v>1130</v>
      </c>
      <c r="C86" s="417">
        <v>0</v>
      </c>
      <c r="D86" s="417">
        <v>0</v>
      </c>
      <c r="E86" s="417">
        <v>0</v>
      </c>
    </row>
    <row r="87" spans="1:5">
      <c r="A87" s="415" t="s">
        <v>885</v>
      </c>
      <c r="B87" s="416" t="s">
        <v>1131</v>
      </c>
      <c r="C87" s="417">
        <v>0</v>
      </c>
      <c r="D87" s="417">
        <v>0</v>
      </c>
      <c r="E87" s="417">
        <v>0</v>
      </c>
    </row>
    <row r="88" spans="1:5">
      <c r="A88" s="428" t="s">
        <v>887</v>
      </c>
      <c r="B88" s="429" t="s">
        <v>1132</v>
      </c>
      <c r="C88" s="430">
        <v>3000</v>
      </c>
      <c r="D88" s="430">
        <v>20733</v>
      </c>
      <c r="E88" s="430">
        <v>20733</v>
      </c>
    </row>
    <row r="89" spans="1:5">
      <c r="A89" s="428" t="s">
        <v>889</v>
      </c>
      <c r="B89" s="429" t="s">
        <v>1133</v>
      </c>
      <c r="C89" s="430">
        <v>0</v>
      </c>
      <c r="D89" s="430">
        <v>0</v>
      </c>
      <c r="E89" s="430">
        <v>302</v>
      </c>
    </row>
    <row r="90" spans="1:5">
      <c r="A90" s="424" t="s">
        <v>891</v>
      </c>
      <c r="B90" s="425" t="s">
        <v>1134</v>
      </c>
      <c r="C90" s="426">
        <v>302142</v>
      </c>
      <c r="D90" s="426">
        <v>302601</v>
      </c>
      <c r="E90" s="426">
        <v>291340</v>
      </c>
    </row>
    <row r="91" spans="1:5">
      <c r="A91" s="424" t="s">
        <v>893</v>
      </c>
      <c r="B91" s="425" t="s">
        <v>1135</v>
      </c>
      <c r="C91" s="426">
        <v>302142</v>
      </c>
      <c r="D91" s="426">
        <v>302601</v>
      </c>
      <c r="E91" s="426">
        <v>303132</v>
      </c>
    </row>
    <row r="92" spans="1:5">
      <c r="A92" s="428" t="s">
        <v>895</v>
      </c>
      <c r="B92" s="429" t="s">
        <v>1136</v>
      </c>
      <c r="C92" s="430">
        <v>0</v>
      </c>
      <c r="D92" s="430">
        <v>0</v>
      </c>
      <c r="E92" s="430">
        <v>14109</v>
      </c>
    </row>
    <row r="93" spans="1:5">
      <c r="A93" s="428" t="s">
        <v>897</v>
      </c>
      <c r="B93" s="429" t="s">
        <v>1137</v>
      </c>
      <c r="C93" s="430">
        <v>0</v>
      </c>
      <c r="D93" s="430">
        <v>0</v>
      </c>
      <c r="E93" s="430">
        <v>5168</v>
      </c>
    </row>
    <row r="94" spans="1:5">
      <c r="A94" s="415" t="s">
        <v>899</v>
      </c>
      <c r="B94" s="416" t="s">
        <v>1138</v>
      </c>
      <c r="C94" s="417">
        <v>56</v>
      </c>
      <c r="D94" s="417">
        <v>56</v>
      </c>
      <c r="E94" s="417">
        <v>58</v>
      </c>
    </row>
    <row r="95" spans="1:5">
      <c r="A95" s="415" t="s">
        <v>901</v>
      </c>
      <c r="B95" s="416" t="s">
        <v>1139</v>
      </c>
      <c r="C95" s="417">
        <v>0</v>
      </c>
      <c r="D95" s="417">
        <v>0</v>
      </c>
      <c r="E95" s="417">
        <v>68</v>
      </c>
    </row>
  </sheetData>
  <mergeCells count="2">
    <mergeCell ref="A1:E2"/>
    <mergeCell ref="A54:E5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>
    <oddHeader>&amp;R11. melléklet a
7/2014.(IV.28.) önkormányzati rendelethez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36"/>
  <sheetViews>
    <sheetView view="pageLayout" zoomScaleNormal="100" zoomScaleSheetLayoutView="100" workbookViewId="0">
      <selection activeCell="B7" sqref="B7"/>
    </sheetView>
  </sheetViews>
  <sheetFormatPr defaultRowHeight="12.75"/>
  <cols>
    <col min="1" max="1" width="8.140625" style="411" customWidth="1"/>
    <col min="2" max="2" width="61.28515625" style="411" customWidth="1"/>
    <col min="3" max="3" width="11" style="411" customWidth="1"/>
    <col min="4" max="255" width="9.140625" style="411"/>
    <col min="256" max="256" width="8.140625" style="411" customWidth="1"/>
    <col min="257" max="257" width="61.28515625" style="411" customWidth="1"/>
    <col min="258" max="258" width="8.7109375" style="411" customWidth="1"/>
    <col min="259" max="259" width="8.7109375" style="411" bestFit="1" customWidth="1"/>
    <col min="260" max="511" width="9.140625" style="411"/>
    <col min="512" max="512" width="8.140625" style="411" customWidth="1"/>
    <col min="513" max="513" width="61.28515625" style="411" customWidth="1"/>
    <col min="514" max="514" width="8.7109375" style="411" customWidth="1"/>
    <col min="515" max="515" width="8.7109375" style="411" bestFit="1" customWidth="1"/>
    <col min="516" max="767" width="9.140625" style="411"/>
    <col min="768" max="768" width="8.140625" style="411" customWidth="1"/>
    <col min="769" max="769" width="61.28515625" style="411" customWidth="1"/>
    <col min="770" max="770" width="8.7109375" style="411" customWidth="1"/>
    <col min="771" max="771" width="8.7109375" style="411" bestFit="1" customWidth="1"/>
    <col min="772" max="1023" width="9.140625" style="411"/>
    <col min="1024" max="1024" width="8.140625" style="411" customWidth="1"/>
    <col min="1025" max="1025" width="61.28515625" style="411" customWidth="1"/>
    <col min="1026" max="1026" width="8.7109375" style="411" customWidth="1"/>
    <col min="1027" max="1027" width="8.7109375" style="411" bestFit="1" customWidth="1"/>
    <col min="1028" max="1279" width="9.140625" style="411"/>
    <col min="1280" max="1280" width="8.140625" style="411" customWidth="1"/>
    <col min="1281" max="1281" width="61.28515625" style="411" customWidth="1"/>
    <col min="1282" max="1282" width="8.7109375" style="411" customWidth="1"/>
    <col min="1283" max="1283" width="8.7109375" style="411" bestFit="1" customWidth="1"/>
    <col min="1284" max="1535" width="9.140625" style="411"/>
    <col min="1536" max="1536" width="8.140625" style="411" customWidth="1"/>
    <col min="1537" max="1537" width="61.28515625" style="411" customWidth="1"/>
    <col min="1538" max="1538" width="8.7109375" style="411" customWidth="1"/>
    <col min="1539" max="1539" width="8.7109375" style="411" bestFit="1" customWidth="1"/>
    <col min="1540" max="1791" width="9.140625" style="411"/>
    <col min="1792" max="1792" width="8.140625" style="411" customWidth="1"/>
    <col min="1793" max="1793" width="61.28515625" style="411" customWidth="1"/>
    <col min="1794" max="1794" width="8.7109375" style="411" customWidth="1"/>
    <col min="1795" max="1795" width="8.7109375" style="411" bestFit="1" customWidth="1"/>
    <col min="1796" max="2047" width="9.140625" style="411"/>
    <col min="2048" max="2048" width="8.140625" style="411" customWidth="1"/>
    <col min="2049" max="2049" width="61.28515625" style="411" customWidth="1"/>
    <col min="2050" max="2050" width="8.7109375" style="411" customWidth="1"/>
    <col min="2051" max="2051" width="8.7109375" style="411" bestFit="1" customWidth="1"/>
    <col min="2052" max="2303" width="9.140625" style="411"/>
    <col min="2304" max="2304" width="8.140625" style="411" customWidth="1"/>
    <col min="2305" max="2305" width="61.28515625" style="411" customWidth="1"/>
    <col min="2306" max="2306" width="8.7109375" style="411" customWidth="1"/>
    <col min="2307" max="2307" width="8.7109375" style="411" bestFit="1" customWidth="1"/>
    <col min="2308" max="2559" width="9.140625" style="411"/>
    <col min="2560" max="2560" width="8.140625" style="411" customWidth="1"/>
    <col min="2561" max="2561" width="61.28515625" style="411" customWidth="1"/>
    <col min="2562" max="2562" width="8.7109375" style="411" customWidth="1"/>
    <col min="2563" max="2563" width="8.7109375" style="411" bestFit="1" customWidth="1"/>
    <col min="2564" max="2815" width="9.140625" style="411"/>
    <col min="2816" max="2816" width="8.140625" style="411" customWidth="1"/>
    <col min="2817" max="2817" width="61.28515625" style="411" customWidth="1"/>
    <col min="2818" max="2818" width="8.7109375" style="411" customWidth="1"/>
    <col min="2819" max="2819" width="8.7109375" style="411" bestFit="1" customWidth="1"/>
    <col min="2820" max="3071" width="9.140625" style="411"/>
    <col min="3072" max="3072" width="8.140625" style="411" customWidth="1"/>
    <col min="3073" max="3073" width="61.28515625" style="411" customWidth="1"/>
    <col min="3074" max="3074" width="8.7109375" style="411" customWidth="1"/>
    <col min="3075" max="3075" width="8.7109375" style="411" bestFit="1" customWidth="1"/>
    <col min="3076" max="3327" width="9.140625" style="411"/>
    <col min="3328" max="3328" width="8.140625" style="411" customWidth="1"/>
    <col min="3329" max="3329" width="61.28515625" style="411" customWidth="1"/>
    <col min="3330" max="3330" width="8.7109375" style="411" customWidth="1"/>
    <col min="3331" max="3331" width="8.7109375" style="411" bestFit="1" customWidth="1"/>
    <col min="3332" max="3583" width="9.140625" style="411"/>
    <col min="3584" max="3584" width="8.140625" style="411" customWidth="1"/>
    <col min="3585" max="3585" width="61.28515625" style="411" customWidth="1"/>
    <col min="3586" max="3586" width="8.7109375" style="411" customWidth="1"/>
    <col min="3587" max="3587" width="8.7109375" style="411" bestFit="1" customWidth="1"/>
    <col min="3588" max="3839" width="9.140625" style="411"/>
    <col min="3840" max="3840" width="8.140625" style="411" customWidth="1"/>
    <col min="3841" max="3841" width="61.28515625" style="411" customWidth="1"/>
    <col min="3842" max="3842" width="8.7109375" style="411" customWidth="1"/>
    <col min="3843" max="3843" width="8.7109375" style="411" bestFit="1" customWidth="1"/>
    <col min="3844" max="4095" width="9.140625" style="411"/>
    <col min="4096" max="4096" width="8.140625" style="411" customWidth="1"/>
    <col min="4097" max="4097" width="61.28515625" style="411" customWidth="1"/>
    <col min="4098" max="4098" width="8.7109375" style="411" customWidth="1"/>
    <col min="4099" max="4099" width="8.7109375" style="411" bestFit="1" customWidth="1"/>
    <col min="4100" max="4351" width="9.140625" style="411"/>
    <col min="4352" max="4352" width="8.140625" style="411" customWidth="1"/>
    <col min="4353" max="4353" width="61.28515625" style="411" customWidth="1"/>
    <col min="4354" max="4354" width="8.7109375" style="411" customWidth="1"/>
    <col min="4355" max="4355" width="8.7109375" style="411" bestFit="1" customWidth="1"/>
    <col min="4356" max="4607" width="9.140625" style="411"/>
    <col min="4608" max="4608" width="8.140625" style="411" customWidth="1"/>
    <col min="4609" max="4609" width="61.28515625" style="411" customWidth="1"/>
    <col min="4610" max="4610" width="8.7109375" style="411" customWidth="1"/>
    <col min="4611" max="4611" width="8.7109375" style="411" bestFit="1" customWidth="1"/>
    <col min="4612" max="4863" width="9.140625" style="411"/>
    <col min="4864" max="4864" width="8.140625" style="411" customWidth="1"/>
    <col min="4865" max="4865" width="61.28515625" style="411" customWidth="1"/>
    <col min="4866" max="4866" width="8.7109375" style="411" customWidth="1"/>
    <col min="4867" max="4867" width="8.7109375" style="411" bestFit="1" customWidth="1"/>
    <col min="4868" max="5119" width="9.140625" style="411"/>
    <col min="5120" max="5120" width="8.140625" style="411" customWidth="1"/>
    <col min="5121" max="5121" width="61.28515625" style="411" customWidth="1"/>
    <col min="5122" max="5122" width="8.7109375" style="411" customWidth="1"/>
    <col min="5123" max="5123" width="8.7109375" style="411" bestFit="1" customWidth="1"/>
    <col min="5124" max="5375" width="9.140625" style="411"/>
    <col min="5376" max="5376" width="8.140625" style="411" customWidth="1"/>
    <col min="5377" max="5377" width="61.28515625" style="411" customWidth="1"/>
    <col min="5378" max="5378" width="8.7109375" style="411" customWidth="1"/>
    <col min="5379" max="5379" width="8.7109375" style="411" bestFit="1" customWidth="1"/>
    <col min="5380" max="5631" width="9.140625" style="411"/>
    <col min="5632" max="5632" width="8.140625" style="411" customWidth="1"/>
    <col min="5633" max="5633" width="61.28515625" style="411" customWidth="1"/>
    <col min="5634" max="5634" width="8.7109375" style="411" customWidth="1"/>
    <col min="5635" max="5635" width="8.7109375" style="411" bestFit="1" customWidth="1"/>
    <col min="5636" max="5887" width="9.140625" style="411"/>
    <col min="5888" max="5888" width="8.140625" style="411" customWidth="1"/>
    <col min="5889" max="5889" width="61.28515625" style="411" customWidth="1"/>
    <col min="5890" max="5890" width="8.7109375" style="411" customWidth="1"/>
    <col min="5891" max="5891" width="8.7109375" style="411" bestFit="1" customWidth="1"/>
    <col min="5892" max="6143" width="9.140625" style="411"/>
    <col min="6144" max="6144" width="8.140625" style="411" customWidth="1"/>
    <col min="6145" max="6145" width="61.28515625" style="411" customWidth="1"/>
    <col min="6146" max="6146" width="8.7109375" style="411" customWidth="1"/>
    <col min="6147" max="6147" width="8.7109375" style="411" bestFit="1" customWidth="1"/>
    <col min="6148" max="6399" width="9.140625" style="411"/>
    <col min="6400" max="6400" width="8.140625" style="411" customWidth="1"/>
    <col min="6401" max="6401" width="61.28515625" style="411" customWidth="1"/>
    <col min="6402" max="6402" width="8.7109375" style="411" customWidth="1"/>
    <col min="6403" max="6403" width="8.7109375" style="411" bestFit="1" customWidth="1"/>
    <col min="6404" max="6655" width="9.140625" style="411"/>
    <col min="6656" max="6656" width="8.140625" style="411" customWidth="1"/>
    <col min="6657" max="6657" width="61.28515625" style="411" customWidth="1"/>
    <col min="6658" max="6658" width="8.7109375" style="411" customWidth="1"/>
    <col min="6659" max="6659" width="8.7109375" style="411" bestFit="1" customWidth="1"/>
    <col min="6660" max="6911" width="9.140625" style="411"/>
    <col min="6912" max="6912" width="8.140625" style="411" customWidth="1"/>
    <col min="6913" max="6913" width="61.28515625" style="411" customWidth="1"/>
    <col min="6914" max="6914" width="8.7109375" style="411" customWidth="1"/>
    <col min="6915" max="6915" width="8.7109375" style="411" bestFit="1" customWidth="1"/>
    <col min="6916" max="7167" width="9.140625" style="411"/>
    <col min="7168" max="7168" width="8.140625" style="411" customWidth="1"/>
    <col min="7169" max="7169" width="61.28515625" style="411" customWidth="1"/>
    <col min="7170" max="7170" width="8.7109375" style="411" customWidth="1"/>
    <col min="7171" max="7171" width="8.7109375" style="411" bestFit="1" customWidth="1"/>
    <col min="7172" max="7423" width="9.140625" style="411"/>
    <col min="7424" max="7424" width="8.140625" style="411" customWidth="1"/>
    <col min="7425" max="7425" width="61.28515625" style="411" customWidth="1"/>
    <col min="7426" max="7426" width="8.7109375" style="411" customWidth="1"/>
    <col min="7427" max="7427" width="8.7109375" style="411" bestFit="1" customWidth="1"/>
    <col min="7428" max="7679" width="9.140625" style="411"/>
    <col min="7680" max="7680" width="8.140625" style="411" customWidth="1"/>
    <col min="7681" max="7681" width="61.28515625" style="411" customWidth="1"/>
    <col min="7682" max="7682" width="8.7109375" style="411" customWidth="1"/>
    <col min="7683" max="7683" width="8.7109375" style="411" bestFit="1" customWidth="1"/>
    <col min="7684" max="7935" width="9.140625" style="411"/>
    <col min="7936" max="7936" width="8.140625" style="411" customWidth="1"/>
    <col min="7937" max="7937" width="61.28515625" style="411" customWidth="1"/>
    <col min="7938" max="7938" width="8.7109375" style="411" customWidth="1"/>
    <col min="7939" max="7939" width="8.7109375" style="411" bestFit="1" customWidth="1"/>
    <col min="7940" max="8191" width="9.140625" style="411"/>
    <col min="8192" max="8192" width="8.140625" style="411" customWidth="1"/>
    <col min="8193" max="8193" width="61.28515625" style="411" customWidth="1"/>
    <col min="8194" max="8194" width="8.7109375" style="411" customWidth="1"/>
    <col min="8195" max="8195" width="8.7109375" style="411" bestFit="1" customWidth="1"/>
    <col min="8196" max="8447" width="9.140625" style="411"/>
    <col min="8448" max="8448" width="8.140625" style="411" customWidth="1"/>
    <col min="8449" max="8449" width="61.28515625" style="411" customWidth="1"/>
    <col min="8450" max="8450" width="8.7109375" style="411" customWidth="1"/>
    <col min="8451" max="8451" width="8.7109375" style="411" bestFit="1" customWidth="1"/>
    <col min="8452" max="8703" width="9.140625" style="411"/>
    <col min="8704" max="8704" width="8.140625" style="411" customWidth="1"/>
    <col min="8705" max="8705" width="61.28515625" style="411" customWidth="1"/>
    <col min="8706" max="8706" width="8.7109375" style="411" customWidth="1"/>
    <col min="8707" max="8707" width="8.7109375" style="411" bestFit="1" customWidth="1"/>
    <col min="8708" max="8959" width="9.140625" style="411"/>
    <col min="8960" max="8960" width="8.140625" style="411" customWidth="1"/>
    <col min="8961" max="8961" width="61.28515625" style="411" customWidth="1"/>
    <col min="8962" max="8962" width="8.7109375" style="411" customWidth="1"/>
    <col min="8963" max="8963" width="8.7109375" style="411" bestFit="1" customWidth="1"/>
    <col min="8964" max="9215" width="9.140625" style="411"/>
    <col min="9216" max="9216" width="8.140625" style="411" customWidth="1"/>
    <col min="9217" max="9217" width="61.28515625" style="411" customWidth="1"/>
    <col min="9218" max="9218" width="8.7109375" style="411" customWidth="1"/>
    <col min="9219" max="9219" width="8.7109375" style="411" bestFit="1" customWidth="1"/>
    <col min="9220" max="9471" width="9.140625" style="411"/>
    <col min="9472" max="9472" width="8.140625" style="411" customWidth="1"/>
    <col min="9473" max="9473" width="61.28515625" style="411" customWidth="1"/>
    <col min="9474" max="9474" width="8.7109375" style="411" customWidth="1"/>
    <col min="9475" max="9475" width="8.7109375" style="411" bestFit="1" customWidth="1"/>
    <col min="9476" max="9727" width="9.140625" style="411"/>
    <col min="9728" max="9728" width="8.140625" style="411" customWidth="1"/>
    <col min="9729" max="9729" width="61.28515625" style="411" customWidth="1"/>
    <col min="9730" max="9730" width="8.7109375" style="411" customWidth="1"/>
    <col min="9731" max="9731" width="8.7109375" style="411" bestFit="1" customWidth="1"/>
    <col min="9732" max="9983" width="9.140625" style="411"/>
    <col min="9984" max="9984" width="8.140625" style="411" customWidth="1"/>
    <col min="9985" max="9985" width="61.28515625" style="411" customWidth="1"/>
    <col min="9986" max="9986" width="8.7109375" style="411" customWidth="1"/>
    <col min="9987" max="9987" width="8.7109375" style="411" bestFit="1" customWidth="1"/>
    <col min="9988" max="10239" width="9.140625" style="411"/>
    <col min="10240" max="10240" width="8.140625" style="411" customWidth="1"/>
    <col min="10241" max="10241" width="61.28515625" style="411" customWidth="1"/>
    <col min="10242" max="10242" width="8.7109375" style="411" customWidth="1"/>
    <col min="10243" max="10243" width="8.7109375" style="411" bestFit="1" customWidth="1"/>
    <col min="10244" max="10495" width="9.140625" style="411"/>
    <col min="10496" max="10496" width="8.140625" style="411" customWidth="1"/>
    <col min="10497" max="10497" width="61.28515625" style="411" customWidth="1"/>
    <col min="10498" max="10498" width="8.7109375" style="411" customWidth="1"/>
    <col min="10499" max="10499" width="8.7109375" style="411" bestFit="1" customWidth="1"/>
    <col min="10500" max="10751" width="9.140625" style="411"/>
    <col min="10752" max="10752" width="8.140625" style="411" customWidth="1"/>
    <col min="10753" max="10753" width="61.28515625" style="411" customWidth="1"/>
    <col min="10754" max="10754" width="8.7109375" style="411" customWidth="1"/>
    <col min="10755" max="10755" width="8.7109375" style="411" bestFit="1" customWidth="1"/>
    <col min="10756" max="11007" width="9.140625" style="411"/>
    <col min="11008" max="11008" width="8.140625" style="411" customWidth="1"/>
    <col min="11009" max="11009" width="61.28515625" style="411" customWidth="1"/>
    <col min="11010" max="11010" width="8.7109375" style="411" customWidth="1"/>
    <col min="11011" max="11011" width="8.7109375" style="411" bestFit="1" customWidth="1"/>
    <col min="11012" max="11263" width="9.140625" style="411"/>
    <col min="11264" max="11264" width="8.140625" style="411" customWidth="1"/>
    <col min="11265" max="11265" width="61.28515625" style="411" customWidth="1"/>
    <col min="11266" max="11266" width="8.7109375" style="411" customWidth="1"/>
    <col min="11267" max="11267" width="8.7109375" style="411" bestFit="1" customWidth="1"/>
    <col min="11268" max="11519" width="9.140625" style="411"/>
    <col min="11520" max="11520" width="8.140625" style="411" customWidth="1"/>
    <col min="11521" max="11521" width="61.28515625" style="411" customWidth="1"/>
    <col min="11522" max="11522" width="8.7109375" style="411" customWidth="1"/>
    <col min="11523" max="11523" width="8.7109375" style="411" bestFit="1" customWidth="1"/>
    <col min="11524" max="11775" width="9.140625" style="411"/>
    <col min="11776" max="11776" width="8.140625" style="411" customWidth="1"/>
    <col min="11777" max="11777" width="61.28515625" style="411" customWidth="1"/>
    <col min="11778" max="11778" width="8.7109375" style="411" customWidth="1"/>
    <col min="11779" max="11779" width="8.7109375" style="411" bestFit="1" customWidth="1"/>
    <col min="11780" max="12031" width="9.140625" style="411"/>
    <col min="12032" max="12032" width="8.140625" style="411" customWidth="1"/>
    <col min="12033" max="12033" width="61.28515625" style="411" customWidth="1"/>
    <col min="12034" max="12034" width="8.7109375" style="411" customWidth="1"/>
    <col min="12035" max="12035" width="8.7109375" style="411" bestFit="1" customWidth="1"/>
    <col min="12036" max="12287" width="9.140625" style="411"/>
    <col min="12288" max="12288" width="8.140625" style="411" customWidth="1"/>
    <col min="12289" max="12289" width="61.28515625" style="411" customWidth="1"/>
    <col min="12290" max="12290" width="8.7109375" style="411" customWidth="1"/>
    <col min="12291" max="12291" width="8.7109375" style="411" bestFit="1" customWidth="1"/>
    <col min="12292" max="12543" width="9.140625" style="411"/>
    <col min="12544" max="12544" width="8.140625" style="411" customWidth="1"/>
    <col min="12545" max="12545" width="61.28515625" style="411" customWidth="1"/>
    <col min="12546" max="12546" width="8.7109375" style="411" customWidth="1"/>
    <col min="12547" max="12547" width="8.7109375" style="411" bestFit="1" customWidth="1"/>
    <col min="12548" max="12799" width="9.140625" style="411"/>
    <col min="12800" max="12800" width="8.140625" style="411" customWidth="1"/>
    <col min="12801" max="12801" width="61.28515625" style="411" customWidth="1"/>
    <col min="12802" max="12802" width="8.7109375" style="411" customWidth="1"/>
    <col min="12803" max="12803" width="8.7109375" style="411" bestFit="1" customWidth="1"/>
    <col min="12804" max="13055" width="9.140625" style="411"/>
    <col min="13056" max="13056" width="8.140625" style="411" customWidth="1"/>
    <col min="13057" max="13057" width="61.28515625" style="411" customWidth="1"/>
    <col min="13058" max="13058" width="8.7109375" style="411" customWidth="1"/>
    <col min="13059" max="13059" width="8.7109375" style="411" bestFit="1" customWidth="1"/>
    <col min="13060" max="13311" width="9.140625" style="411"/>
    <col min="13312" max="13312" width="8.140625" style="411" customWidth="1"/>
    <col min="13313" max="13313" width="61.28515625" style="411" customWidth="1"/>
    <col min="13314" max="13314" width="8.7109375" style="411" customWidth="1"/>
    <col min="13315" max="13315" width="8.7109375" style="411" bestFit="1" customWidth="1"/>
    <col min="13316" max="13567" width="9.140625" style="411"/>
    <col min="13568" max="13568" width="8.140625" style="411" customWidth="1"/>
    <col min="13569" max="13569" width="61.28515625" style="411" customWidth="1"/>
    <col min="13570" max="13570" width="8.7109375" style="411" customWidth="1"/>
    <col min="13571" max="13571" width="8.7109375" style="411" bestFit="1" customWidth="1"/>
    <col min="13572" max="13823" width="9.140625" style="411"/>
    <col min="13824" max="13824" width="8.140625" style="411" customWidth="1"/>
    <col min="13825" max="13825" width="61.28515625" style="411" customWidth="1"/>
    <col min="13826" max="13826" width="8.7109375" style="411" customWidth="1"/>
    <col min="13827" max="13827" width="8.7109375" style="411" bestFit="1" customWidth="1"/>
    <col min="13828" max="14079" width="9.140625" style="411"/>
    <col min="14080" max="14080" width="8.140625" style="411" customWidth="1"/>
    <col min="14081" max="14081" width="61.28515625" style="411" customWidth="1"/>
    <col min="14082" max="14082" width="8.7109375" style="411" customWidth="1"/>
    <col min="14083" max="14083" width="8.7109375" style="411" bestFit="1" customWidth="1"/>
    <col min="14084" max="14335" width="9.140625" style="411"/>
    <col min="14336" max="14336" width="8.140625" style="411" customWidth="1"/>
    <col min="14337" max="14337" width="61.28515625" style="411" customWidth="1"/>
    <col min="14338" max="14338" width="8.7109375" style="411" customWidth="1"/>
    <col min="14339" max="14339" width="8.7109375" style="411" bestFit="1" customWidth="1"/>
    <col min="14340" max="14591" width="9.140625" style="411"/>
    <col min="14592" max="14592" width="8.140625" style="411" customWidth="1"/>
    <col min="14593" max="14593" width="61.28515625" style="411" customWidth="1"/>
    <col min="14594" max="14594" width="8.7109375" style="411" customWidth="1"/>
    <col min="14595" max="14595" width="8.7109375" style="411" bestFit="1" customWidth="1"/>
    <col min="14596" max="14847" width="9.140625" style="411"/>
    <col min="14848" max="14848" width="8.140625" style="411" customWidth="1"/>
    <col min="14849" max="14849" width="61.28515625" style="411" customWidth="1"/>
    <col min="14850" max="14850" width="8.7109375" style="411" customWidth="1"/>
    <col min="14851" max="14851" width="8.7109375" style="411" bestFit="1" customWidth="1"/>
    <col min="14852" max="15103" width="9.140625" style="411"/>
    <col min="15104" max="15104" width="8.140625" style="411" customWidth="1"/>
    <col min="15105" max="15105" width="61.28515625" style="411" customWidth="1"/>
    <col min="15106" max="15106" width="8.7109375" style="411" customWidth="1"/>
    <col min="15107" max="15107" width="8.7109375" style="411" bestFit="1" customWidth="1"/>
    <col min="15108" max="15359" width="9.140625" style="411"/>
    <col min="15360" max="15360" width="8.140625" style="411" customWidth="1"/>
    <col min="15361" max="15361" width="61.28515625" style="411" customWidth="1"/>
    <col min="15362" max="15362" width="8.7109375" style="411" customWidth="1"/>
    <col min="15363" max="15363" width="8.7109375" style="411" bestFit="1" customWidth="1"/>
    <col min="15364" max="15615" width="9.140625" style="411"/>
    <col min="15616" max="15616" width="8.140625" style="411" customWidth="1"/>
    <col min="15617" max="15617" width="61.28515625" style="411" customWidth="1"/>
    <col min="15618" max="15618" width="8.7109375" style="411" customWidth="1"/>
    <col min="15619" max="15619" width="8.7109375" style="411" bestFit="1" customWidth="1"/>
    <col min="15620" max="15871" width="9.140625" style="411"/>
    <col min="15872" max="15872" width="8.140625" style="411" customWidth="1"/>
    <col min="15873" max="15873" width="61.28515625" style="411" customWidth="1"/>
    <col min="15874" max="15874" width="8.7109375" style="411" customWidth="1"/>
    <col min="15875" max="15875" width="8.7109375" style="411" bestFit="1" customWidth="1"/>
    <col min="15876" max="16127" width="9.140625" style="411"/>
    <col min="16128" max="16128" width="8.140625" style="411" customWidth="1"/>
    <col min="16129" max="16129" width="61.28515625" style="411" customWidth="1"/>
    <col min="16130" max="16130" width="8.7109375" style="411" customWidth="1"/>
    <col min="16131" max="16131" width="8.7109375" style="411" bestFit="1" customWidth="1"/>
    <col min="16132" max="16384" width="9.140625" style="411"/>
  </cols>
  <sheetData>
    <row r="1" spans="1:3" ht="31.5" customHeight="1">
      <c r="A1" s="499" t="s">
        <v>1202</v>
      </c>
      <c r="B1" s="499"/>
      <c r="C1" s="499"/>
    </row>
    <row r="2" spans="1:3" ht="17.25" customHeight="1">
      <c r="A2" s="459"/>
      <c r="B2" s="459"/>
      <c r="C2" s="459"/>
    </row>
    <row r="3" spans="1:3">
      <c r="A3" s="500" t="s">
        <v>1197</v>
      </c>
      <c r="B3" s="500"/>
      <c r="C3" s="500"/>
    </row>
    <row r="4" spans="1:3">
      <c r="A4" s="412" t="s">
        <v>530</v>
      </c>
      <c r="B4" s="413" t="s">
        <v>727</v>
      </c>
      <c r="C4" s="414">
        <v>41639</v>
      </c>
    </row>
    <row r="5" spans="1:3">
      <c r="A5" s="415">
        <v>1</v>
      </c>
      <c r="B5" s="416" t="s">
        <v>1198</v>
      </c>
      <c r="C5" s="417">
        <v>114255</v>
      </c>
    </row>
    <row r="6" spans="1:3">
      <c r="A6" s="415">
        <v>2</v>
      </c>
      <c r="B6" s="416" t="s">
        <v>1140</v>
      </c>
      <c r="C6" s="417">
        <v>3600566</v>
      </c>
    </row>
    <row r="7" spans="1:3">
      <c r="A7" s="415">
        <v>3</v>
      </c>
      <c r="B7" s="416" t="s">
        <v>1199</v>
      </c>
      <c r="C7" s="417">
        <v>1114022</v>
      </c>
    </row>
    <row r="8" spans="1:3">
      <c r="A8" s="415">
        <v>4</v>
      </c>
      <c r="B8" s="416" t="s">
        <v>1200</v>
      </c>
      <c r="C8" s="417">
        <v>177492</v>
      </c>
    </row>
    <row r="9" spans="1:3">
      <c r="A9" s="418">
        <v>5</v>
      </c>
      <c r="B9" s="419" t="s">
        <v>1141</v>
      </c>
      <c r="C9" s="420">
        <f>SUM(C5:C8)</f>
        <v>5006335</v>
      </c>
    </row>
    <row r="10" spans="1:3">
      <c r="B10" s="416"/>
      <c r="C10" s="417"/>
    </row>
    <row r="11" spans="1:3">
      <c r="A11" s="500" t="s">
        <v>529</v>
      </c>
      <c r="B11" s="500"/>
      <c r="C11" s="500"/>
    </row>
    <row r="12" spans="1:3">
      <c r="A12" s="412" t="s">
        <v>530</v>
      </c>
      <c r="B12" s="413" t="s">
        <v>727</v>
      </c>
      <c r="C12" s="414">
        <v>41639</v>
      </c>
    </row>
    <row r="13" spans="1:3">
      <c r="A13" s="415">
        <v>1</v>
      </c>
      <c r="B13" s="416" t="s">
        <v>1205</v>
      </c>
      <c r="C13" s="417">
        <v>45915</v>
      </c>
    </row>
    <row r="14" spans="1:3">
      <c r="A14" s="415">
        <v>2</v>
      </c>
      <c r="B14" s="416" t="s">
        <v>1206</v>
      </c>
      <c r="C14" s="417">
        <v>29115</v>
      </c>
    </row>
    <row r="15" spans="1:3">
      <c r="A15" s="415">
        <v>3</v>
      </c>
      <c r="B15" s="416" t="s">
        <v>1140</v>
      </c>
      <c r="C15" s="417">
        <v>83257</v>
      </c>
    </row>
    <row r="16" spans="1:3">
      <c r="A16" s="418">
        <v>4</v>
      </c>
      <c r="B16" s="419" t="s">
        <v>1141</v>
      </c>
      <c r="C16" s="420">
        <f>SUM(C13:C15)</f>
        <v>158287</v>
      </c>
    </row>
    <row r="18" spans="1:3">
      <c r="A18" s="500" t="s">
        <v>1203</v>
      </c>
      <c r="B18" s="500"/>
      <c r="C18" s="500"/>
    </row>
    <row r="19" spans="1:3">
      <c r="A19" s="412" t="s">
        <v>530</v>
      </c>
      <c r="B19" s="413" t="s">
        <v>727</v>
      </c>
      <c r="C19" s="414">
        <v>41639</v>
      </c>
    </row>
    <row r="20" spans="1:3">
      <c r="A20" s="415">
        <v>1</v>
      </c>
      <c r="B20" s="416" t="s">
        <v>1204</v>
      </c>
      <c r="C20" s="417">
        <v>0</v>
      </c>
    </row>
    <row r="21" spans="1:3">
      <c r="A21" s="415">
        <v>2</v>
      </c>
      <c r="B21" s="416" t="s">
        <v>1140</v>
      </c>
      <c r="C21" s="417">
        <v>3775</v>
      </c>
    </row>
    <row r="22" spans="1:3">
      <c r="A22" s="418">
        <v>3</v>
      </c>
      <c r="B22" s="419" t="s">
        <v>1141</v>
      </c>
      <c r="C22" s="420">
        <f>SUM(C20:C21)</f>
        <v>3775</v>
      </c>
    </row>
    <row r="24" spans="1:3">
      <c r="A24" s="500" t="s">
        <v>1211</v>
      </c>
      <c r="B24" s="500"/>
      <c r="C24" s="500"/>
    </row>
    <row r="25" spans="1:3">
      <c r="A25" s="412" t="s">
        <v>530</v>
      </c>
      <c r="B25" s="413" t="s">
        <v>727</v>
      </c>
      <c r="C25" s="414">
        <v>41639</v>
      </c>
    </row>
    <row r="26" spans="1:3">
      <c r="A26" s="415">
        <v>1</v>
      </c>
      <c r="B26" s="416" t="s">
        <v>1201</v>
      </c>
      <c r="C26" s="417">
        <v>42990</v>
      </c>
    </row>
    <row r="27" spans="1:3">
      <c r="A27" s="418">
        <v>2</v>
      </c>
      <c r="B27" s="419" t="s">
        <v>1141</v>
      </c>
      <c r="C27" s="420">
        <f>SUM(C26)</f>
        <v>42990</v>
      </c>
    </row>
    <row r="31" spans="1:3">
      <c r="A31" s="499" t="s">
        <v>1208</v>
      </c>
      <c r="B31" s="499"/>
      <c r="C31" s="499"/>
    </row>
    <row r="32" spans="1:3">
      <c r="A32" s="459"/>
      <c r="B32" s="459"/>
      <c r="C32" s="459"/>
    </row>
    <row r="33" spans="1:3">
      <c r="A33" s="500" t="s">
        <v>1197</v>
      </c>
      <c r="B33" s="500"/>
      <c r="C33" s="500"/>
    </row>
    <row r="34" spans="1:3">
      <c r="A34" s="412" t="s">
        <v>530</v>
      </c>
      <c r="B34" s="413" t="s">
        <v>727</v>
      </c>
      <c r="C34" s="414">
        <v>41639</v>
      </c>
    </row>
    <row r="35" spans="1:3">
      <c r="A35" s="415">
        <v>1</v>
      </c>
      <c r="B35" s="416" t="s">
        <v>1210</v>
      </c>
      <c r="C35" s="417">
        <v>514760</v>
      </c>
    </row>
    <row r="36" spans="1:3">
      <c r="A36" s="418">
        <v>2</v>
      </c>
      <c r="B36" s="419" t="s">
        <v>1209</v>
      </c>
      <c r="C36" s="420">
        <f>SUM(C35:C35)</f>
        <v>514760</v>
      </c>
    </row>
  </sheetData>
  <mergeCells count="7">
    <mergeCell ref="A31:C31"/>
    <mergeCell ref="A33:C33"/>
    <mergeCell ref="A3:C3"/>
    <mergeCell ref="A1:C1"/>
    <mergeCell ref="A11:C11"/>
    <mergeCell ref="A18:C18"/>
    <mergeCell ref="A24:C24"/>
  </mergeCells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&amp;R12. melléklet a
7/2014.(IV.28) önkormányzati rendelethez</oddHead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0" enableFormatConditionsCalculation="0">
    <tabColor indexed="44"/>
  </sheetPr>
  <dimension ref="A1:I6"/>
  <sheetViews>
    <sheetView view="pageLayout" zoomScaleNormal="100" zoomScaleSheetLayoutView="100" workbookViewId="0">
      <selection activeCell="G5" sqref="G5"/>
    </sheetView>
  </sheetViews>
  <sheetFormatPr defaultRowHeight="12.75"/>
  <cols>
    <col min="1" max="1" width="7.28515625" customWidth="1"/>
    <col min="2" max="2" width="32.28515625" bestFit="1" customWidth="1"/>
    <col min="3" max="5" width="13.7109375" bestFit="1" customWidth="1"/>
    <col min="6" max="6" width="12.5703125" bestFit="1" customWidth="1"/>
    <col min="7" max="7" width="11" bestFit="1" customWidth="1"/>
    <col min="8" max="8" width="22.140625" bestFit="1" customWidth="1"/>
    <col min="9" max="9" width="14.28515625" hidden="1" customWidth="1"/>
  </cols>
  <sheetData>
    <row r="1" spans="1:9" ht="21" customHeight="1" thickTop="1">
      <c r="A1" s="501" t="s">
        <v>530</v>
      </c>
      <c r="B1" s="501" t="s">
        <v>158</v>
      </c>
      <c r="C1" s="502" t="s">
        <v>563</v>
      </c>
      <c r="D1" s="199" t="s">
        <v>564</v>
      </c>
      <c r="E1" s="199" t="s">
        <v>565</v>
      </c>
      <c r="F1" s="199" t="s">
        <v>566</v>
      </c>
      <c r="G1" s="199" t="s">
        <v>567</v>
      </c>
      <c r="H1" s="199" t="s">
        <v>157</v>
      </c>
      <c r="I1" s="196"/>
    </row>
    <row r="2" spans="1:9" ht="20.25" customHeight="1" thickBot="1">
      <c r="A2" s="501"/>
      <c r="B2" s="501"/>
      <c r="C2" s="502"/>
      <c r="D2" s="199" t="s">
        <v>159</v>
      </c>
      <c r="E2" s="199" t="s">
        <v>159</v>
      </c>
      <c r="F2" s="199" t="s">
        <v>160</v>
      </c>
      <c r="G2" s="199" t="s">
        <v>160</v>
      </c>
      <c r="H2" s="410" t="s">
        <v>1207</v>
      </c>
      <c r="I2" s="197"/>
    </row>
    <row r="3" spans="1:9" ht="24.95" customHeight="1" thickTop="1">
      <c r="A3" s="201">
        <v>1</v>
      </c>
      <c r="B3" s="202"/>
      <c r="C3" s="203">
        <v>0</v>
      </c>
      <c r="D3" s="203">
        <v>0</v>
      </c>
      <c r="E3" s="203">
        <v>0</v>
      </c>
      <c r="F3" s="203">
        <v>0</v>
      </c>
      <c r="G3" s="203">
        <v>0</v>
      </c>
      <c r="H3" s="203">
        <v>0</v>
      </c>
      <c r="I3" s="16"/>
    </row>
    <row r="4" spans="1:9" ht="24.95" customHeight="1">
      <c r="A4" s="201">
        <v>2</v>
      </c>
      <c r="B4" s="198"/>
      <c r="C4" s="203">
        <v>0</v>
      </c>
      <c r="D4" s="203">
        <v>0</v>
      </c>
      <c r="E4" s="203">
        <v>0</v>
      </c>
      <c r="F4" s="203">
        <v>0</v>
      </c>
      <c r="G4" s="203">
        <v>0</v>
      </c>
      <c r="H4" s="203">
        <v>0</v>
      </c>
      <c r="I4" s="17"/>
    </row>
    <row r="5" spans="1:9" ht="24.95" customHeight="1" thickBot="1">
      <c r="A5" s="204"/>
      <c r="B5" s="205" t="s">
        <v>175</v>
      </c>
      <c r="C5" s="206">
        <f t="shared" ref="C5:H5" si="0">C3+C4</f>
        <v>0</v>
      </c>
      <c r="D5" s="206">
        <f t="shared" si="0"/>
        <v>0</v>
      </c>
      <c r="E5" s="206">
        <f t="shared" si="0"/>
        <v>0</v>
      </c>
      <c r="F5" s="206">
        <f t="shared" si="0"/>
        <v>0</v>
      </c>
      <c r="G5" s="206">
        <f t="shared" si="0"/>
        <v>0</v>
      </c>
      <c r="H5" s="206">
        <f t="shared" si="0"/>
        <v>0</v>
      </c>
      <c r="I5" s="18"/>
    </row>
    <row r="6" spans="1:9" ht="13.5" thickTop="1"/>
  </sheetData>
  <mergeCells count="3">
    <mergeCell ref="A1:A2"/>
    <mergeCell ref="B1:B2"/>
    <mergeCell ref="C1:C2"/>
  </mergeCells>
  <phoneticPr fontId="0" type="noConversion"/>
  <pageMargins left="0.74803149606299213" right="0.74803149606299213" top="1.7716535433070868" bottom="0.98425196850393704" header="0.51181102362204722" footer="0.51181102362204722"/>
  <pageSetup paperSize="9" orientation="landscape" horizontalDpi="4294967292" r:id="rId1"/>
  <headerFooter alignWithMargins="0">
    <oddHeader>&amp;C&amp;"Arial CE,Félkövér"&amp;12Többéves kihatással járó döntésekből származó
kötelezettségek célok, évek szerinti bontásban&amp;R13.  melléklet a
7/2014.(IV.28.) önkormányzati rendelethez</oddHead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1" enableFormatConditionsCalculation="0">
    <tabColor indexed="44"/>
  </sheetPr>
  <dimension ref="A1:I5"/>
  <sheetViews>
    <sheetView view="pageLayout" zoomScaleNormal="100" zoomScaleSheetLayoutView="100" workbookViewId="0">
      <selection activeCell="G8" sqref="G8"/>
    </sheetView>
  </sheetViews>
  <sheetFormatPr defaultRowHeight="12.75"/>
  <cols>
    <col min="1" max="1" width="7.28515625" customWidth="1"/>
    <col min="2" max="2" width="32.28515625" bestFit="1" customWidth="1"/>
    <col min="3" max="5" width="13.7109375" bestFit="1" customWidth="1"/>
    <col min="6" max="6" width="12.5703125" bestFit="1" customWidth="1"/>
    <col min="7" max="7" width="11" bestFit="1" customWidth="1"/>
    <col min="8" max="8" width="22.140625" bestFit="1" customWidth="1"/>
    <col min="9" max="9" width="14.28515625" hidden="1" customWidth="1"/>
  </cols>
  <sheetData>
    <row r="1" spans="1:8" ht="18" customHeight="1">
      <c r="A1" s="501" t="s">
        <v>530</v>
      </c>
      <c r="B1" s="501" t="s">
        <v>158</v>
      </c>
      <c r="C1" s="502" t="s">
        <v>563</v>
      </c>
      <c r="D1" s="199" t="s">
        <v>564</v>
      </c>
      <c r="E1" s="199" t="s">
        <v>565</v>
      </c>
      <c r="F1" s="199" t="s">
        <v>566</v>
      </c>
      <c r="G1" s="199" t="s">
        <v>567</v>
      </c>
      <c r="H1" s="199" t="s">
        <v>157</v>
      </c>
    </row>
    <row r="2" spans="1:8" ht="25.5" customHeight="1">
      <c r="A2" s="501"/>
      <c r="B2" s="501"/>
      <c r="C2" s="502"/>
      <c r="D2" s="199" t="s">
        <v>159</v>
      </c>
      <c r="E2" s="199" t="s">
        <v>159</v>
      </c>
      <c r="F2" s="199" t="s">
        <v>160</v>
      </c>
      <c r="G2" s="199" t="s">
        <v>160</v>
      </c>
      <c r="H2" s="410" t="s">
        <v>1207</v>
      </c>
    </row>
    <row r="3" spans="1:8" ht="27" customHeight="1">
      <c r="A3" s="201">
        <v>1</v>
      </c>
      <c r="B3" s="202"/>
      <c r="C3" s="203">
        <v>0</v>
      </c>
      <c r="D3" s="203">
        <v>0</v>
      </c>
      <c r="E3" s="203">
        <v>0</v>
      </c>
      <c r="F3" s="203">
        <v>0</v>
      </c>
      <c r="G3" s="203">
        <v>0</v>
      </c>
      <c r="H3" s="203">
        <v>0</v>
      </c>
    </row>
    <row r="4" spans="1:8" ht="21" customHeight="1">
      <c r="A4" s="201">
        <v>2</v>
      </c>
      <c r="B4" s="198"/>
      <c r="C4" s="203">
        <v>0</v>
      </c>
      <c r="D4" s="203">
        <v>0</v>
      </c>
      <c r="E4" s="203">
        <v>0</v>
      </c>
      <c r="F4" s="203">
        <v>0</v>
      </c>
      <c r="G4" s="203">
        <v>0</v>
      </c>
      <c r="H4" s="203">
        <v>0</v>
      </c>
    </row>
    <row r="5" spans="1:8" ht="24.75" customHeight="1">
      <c r="A5" s="204"/>
      <c r="B5" s="205" t="s">
        <v>175</v>
      </c>
      <c r="C5" s="206">
        <f t="shared" ref="C5:H5" si="0">C3+C4</f>
        <v>0</v>
      </c>
      <c r="D5" s="206">
        <f t="shared" si="0"/>
        <v>0</v>
      </c>
      <c r="E5" s="206">
        <f t="shared" si="0"/>
        <v>0</v>
      </c>
      <c r="F5" s="206">
        <f t="shared" si="0"/>
        <v>0</v>
      </c>
      <c r="G5" s="206">
        <f t="shared" si="0"/>
        <v>0</v>
      </c>
      <c r="H5" s="206">
        <f t="shared" si="0"/>
        <v>0</v>
      </c>
    </row>
  </sheetData>
  <mergeCells count="3">
    <mergeCell ref="A1:A2"/>
    <mergeCell ref="B1:B2"/>
    <mergeCell ref="C1:C2"/>
  </mergeCells>
  <phoneticPr fontId="0" type="noConversion"/>
  <pageMargins left="0.74803149606299213" right="0.74803149606299213" top="1.7716535433070868" bottom="0.98425196850393704" header="0.51181102362204722" footer="0.51181102362204722"/>
  <pageSetup paperSize="9" orientation="landscape" horizontalDpi="4294967292" r:id="rId1"/>
  <headerFooter alignWithMargins="0">
    <oddHeader>&amp;C&amp;"Arial CE,Félkövér"&amp;12Önkormányzat hosszútávú elkötelezettségei éves &amp;R14.  melléklet a
7/2014.(IV.28.) önkormányzati rendelethez</oddHeader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2" enableFormatConditionsCalculation="0">
    <tabColor indexed="44"/>
  </sheetPr>
  <dimension ref="A1:J15"/>
  <sheetViews>
    <sheetView view="pageLayout" zoomScaleNormal="100" zoomScaleSheetLayoutView="100" workbookViewId="0">
      <selection activeCell="G4" sqref="G4"/>
    </sheetView>
  </sheetViews>
  <sheetFormatPr defaultRowHeight="12.75"/>
  <cols>
    <col min="2" max="2" width="27" customWidth="1"/>
    <col min="3" max="3" width="11.28515625" customWidth="1"/>
    <col min="5" max="5" width="11.7109375" customWidth="1"/>
    <col min="6" max="6" width="12" customWidth="1"/>
    <col min="7" max="7" width="11.85546875" customWidth="1"/>
    <col min="8" max="8" width="13.85546875" customWidth="1"/>
  </cols>
  <sheetData>
    <row r="1" spans="1:10" ht="38.25" customHeight="1">
      <c r="A1" s="503" t="s">
        <v>530</v>
      </c>
      <c r="B1" s="504" t="s">
        <v>161</v>
      </c>
      <c r="C1" s="503" t="s">
        <v>162</v>
      </c>
      <c r="D1" s="503" t="s">
        <v>163</v>
      </c>
      <c r="E1" s="504" t="s">
        <v>164</v>
      </c>
      <c r="F1" s="504"/>
      <c r="G1" s="504"/>
      <c r="H1" s="504"/>
      <c r="I1" s="208"/>
      <c r="J1" s="208"/>
    </row>
    <row r="2" spans="1:10" ht="24.75" customHeight="1">
      <c r="A2" s="503"/>
      <c r="B2" s="505"/>
      <c r="C2" s="505"/>
      <c r="D2" s="505"/>
      <c r="E2" s="207">
        <v>2013</v>
      </c>
      <c r="F2" s="207">
        <v>2014</v>
      </c>
      <c r="G2" s="207">
        <v>2015</v>
      </c>
      <c r="H2" s="207">
        <v>2016</v>
      </c>
      <c r="I2" s="208"/>
      <c r="J2" s="208"/>
    </row>
    <row r="3" spans="1:10" ht="33" customHeight="1">
      <c r="A3" s="210">
        <v>1</v>
      </c>
      <c r="B3" s="211" t="s">
        <v>165</v>
      </c>
      <c r="C3" s="210">
        <v>0</v>
      </c>
      <c r="D3" s="210"/>
      <c r="E3" s="210">
        <v>0</v>
      </c>
      <c r="F3" s="210">
        <v>0</v>
      </c>
      <c r="G3" s="210">
        <v>0</v>
      </c>
      <c r="H3" s="210">
        <v>0</v>
      </c>
      <c r="I3" s="208"/>
      <c r="J3" s="208"/>
    </row>
    <row r="4" spans="1:10">
      <c r="A4" s="212">
        <v>2</v>
      </c>
      <c r="B4" s="213"/>
      <c r="C4" s="212"/>
      <c r="D4" s="212"/>
      <c r="E4" s="212"/>
      <c r="F4" s="212"/>
      <c r="G4" s="212"/>
      <c r="H4" s="212"/>
      <c r="I4" s="208"/>
      <c r="J4" s="208"/>
    </row>
    <row r="5" spans="1:10">
      <c r="A5" s="212">
        <v>3</v>
      </c>
      <c r="B5" s="213"/>
      <c r="C5" s="212"/>
      <c r="D5" s="212"/>
      <c r="E5" s="212"/>
      <c r="F5" s="212"/>
      <c r="G5" s="212"/>
      <c r="H5" s="212"/>
      <c r="I5" s="208"/>
      <c r="J5" s="208"/>
    </row>
    <row r="6" spans="1:10">
      <c r="A6" s="212">
        <v>4</v>
      </c>
      <c r="B6" s="213"/>
      <c r="C6" s="212"/>
      <c r="D6" s="212"/>
      <c r="E6" s="212"/>
      <c r="F6" s="212"/>
      <c r="G6" s="212"/>
      <c r="H6" s="212"/>
      <c r="I6" s="208"/>
      <c r="J6" s="208"/>
    </row>
    <row r="7" spans="1:10">
      <c r="A7" s="212">
        <v>5</v>
      </c>
      <c r="B7" s="213"/>
      <c r="C7" s="212"/>
      <c r="D7" s="212"/>
      <c r="E7" s="212"/>
      <c r="F7" s="212"/>
      <c r="G7" s="212"/>
      <c r="H7" s="212"/>
      <c r="I7" s="208"/>
      <c r="J7" s="208"/>
    </row>
    <row r="8" spans="1:10" ht="34.5" customHeight="1">
      <c r="A8" s="210">
        <v>6</v>
      </c>
      <c r="B8" s="211" t="s">
        <v>166</v>
      </c>
      <c r="C8" s="210">
        <v>0</v>
      </c>
      <c r="D8" s="210"/>
      <c r="E8" s="210">
        <v>0</v>
      </c>
      <c r="F8" s="210">
        <v>0</v>
      </c>
      <c r="G8" s="210">
        <v>0</v>
      </c>
      <c r="H8" s="210">
        <v>0</v>
      </c>
      <c r="I8" s="208"/>
      <c r="J8" s="208"/>
    </row>
    <row r="9" spans="1:10">
      <c r="A9" s="212">
        <v>7</v>
      </c>
      <c r="B9" s="213"/>
      <c r="C9" s="212"/>
      <c r="D9" s="212"/>
      <c r="E9" s="212"/>
      <c r="F9" s="212"/>
      <c r="G9" s="212"/>
      <c r="H9" s="212"/>
      <c r="I9" s="208"/>
      <c r="J9" s="208"/>
    </row>
    <row r="10" spans="1:10">
      <c r="A10" s="212">
        <v>8</v>
      </c>
      <c r="B10" s="213"/>
      <c r="C10" s="212"/>
      <c r="D10" s="212"/>
      <c r="E10" s="212"/>
      <c r="F10" s="212"/>
      <c r="G10" s="212"/>
      <c r="H10" s="212"/>
      <c r="I10" s="208"/>
      <c r="J10" s="208"/>
    </row>
    <row r="11" spans="1:10">
      <c r="A11" s="212">
        <v>9</v>
      </c>
      <c r="B11" s="213"/>
      <c r="C11" s="212"/>
      <c r="D11" s="212"/>
      <c r="E11" s="212"/>
      <c r="F11" s="212"/>
      <c r="G11" s="212"/>
      <c r="H11" s="212"/>
      <c r="I11" s="208"/>
      <c r="J11" s="208"/>
    </row>
    <row r="12" spans="1:10">
      <c r="A12" s="212">
        <v>10</v>
      </c>
      <c r="B12" s="213"/>
      <c r="C12" s="212"/>
      <c r="D12" s="212"/>
      <c r="E12" s="212"/>
      <c r="F12" s="212"/>
      <c r="G12" s="212"/>
      <c r="H12" s="212"/>
      <c r="I12" s="208"/>
      <c r="J12" s="208"/>
    </row>
    <row r="13" spans="1:10" ht="35.25" customHeight="1">
      <c r="A13" s="204">
        <v>11</v>
      </c>
      <c r="B13" s="223" t="s">
        <v>167</v>
      </c>
      <c r="C13" s="204">
        <v>0</v>
      </c>
      <c r="D13" s="204"/>
      <c r="E13" s="204">
        <v>0</v>
      </c>
      <c r="F13" s="204">
        <v>0</v>
      </c>
      <c r="G13" s="204">
        <v>0</v>
      </c>
      <c r="H13" s="204">
        <v>0</v>
      </c>
      <c r="I13" s="208"/>
      <c r="J13" s="208"/>
    </row>
    <row r="14" spans="1:10">
      <c r="A14" s="208"/>
      <c r="B14" s="208"/>
      <c r="C14" s="208"/>
      <c r="D14" s="208"/>
      <c r="E14" s="208"/>
      <c r="F14" s="208"/>
      <c r="G14" s="208"/>
      <c r="H14" s="208"/>
      <c r="I14" s="208"/>
      <c r="J14" s="208"/>
    </row>
    <row r="15" spans="1:10">
      <c r="A15" s="208"/>
      <c r="B15" s="208"/>
      <c r="C15" s="208"/>
      <c r="D15" s="208"/>
      <c r="E15" s="208"/>
      <c r="F15" s="208"/>
      <c r="G15" s="208"/>
      <c r="H15" s="208"/>
      <c r="I15" s="208"/>
      <c r="J15" s="208"/>
    </row>
  </sheetData>
  <mergeCells count="5">
    <mergeCell ref="A1:A2"/>
    <mergeCell ref="E1:H1"/>
    <mergeCell ref="D1:D2"/>
    <mergeCell ref="C1:C2"/>
    <mergeCell ref="B1:B2"/>
  </mergeCells>
  <phoneticPr fontId="0" type="noConversion"/>
  <printOptions gridLines="1"/>
  <pageMargins left="1.5354330708661419" right="0.78740157480314965" top="1.8503937007874016" bottom="0.98425196850393704" header="0.51181102362204722" footer="0.51181102362204722"/>
  <pageSetup paperSize="9" orientation="landscape" horizontalDpi="4294967292" r:id="rId1"/>
  <headerFooter alignWithMargins="0">
    <oddHeader>&amp;C&amp;"Arial,Félkövér"&amp;12Az önkormányzat által nyújtott hitel és kölcsön
alakulása&amp;20 &amp;12lejárat és eszköz szerinti bontásban&amp;R15.  melléklet a
7/2014.(IV.28.) önkormányzati rendelethez</oddHeader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3" enableFormatConditionsCalculation="0">
    <tabColor indexed="44"/>
  </sheetPr>
  <dimension ref="A1:D13"/>
  <sheetViews>
    <sheetView view="pageLayout" zoomScaleNormal="100" zoomScaleSheetLayoutView="100" workbookViewId="0"/>
  </sheetViews>
  <sheetFormatPr defaultRowHeight="12.75"/>
  <cols>
    <col min="1" max="1" width="6" style="69" customWidth="1"/>
    <col min="2" max="2" width="46.42578125" bestFit="1" customWidth="1"/>
    <col min="3" max="3" width="21.42578125" style="88" customWidth="1"/>
    <col min="4" max="4" width="12.42578125" customWidth="1"/>
  </cols>
  <sheetData>
    <row r="1" spans="1:4" ht="37.5" customHeight="1">
      <c r="A1" s="200" t="s">
        <v>530</v>
      </c>
      <c r="B1" s="199" t="s">
        <v>168</v>
      </c>
      <c r="C1" s="218" t="s">
        <v>169</v>
      </c>
      <c r="D1" s="216"/>
    </row>
    <row r="2" spans="1:4" ht="24.95" customHeight="1">
      <c r="A2" s="194">
        <v>1</v>
      </c>
      <c r="B2" s="195" t="s">
        <v>170</v>
      </c>
      <c r="C2" s="219">
        <v>180000</v>
      </c>
      <c r="D2" s="208"/>
    </row>
    <row r="3" spans="1:4" ht="24.95" customHeight="1">
      <c r="A3" s="194">
        <v>2</v>
      </c>
      <c r="B3" s="195" t="s">
        <v>171</v>
      </c>
      <c r="C3" s="220">
        <v>168000</v>
      </c>
      <c r="D3" s="208"/>
    </row>
    <row r="4" spans="1:4" ht="24.95" customHeight="1">
      <c r="A4" s="194">
        <v>3</v>
      </c>
      <c r="B4" s="221" t="s">
        <v>510</v>
      </c>
      <c r="C4" s="219">
        <v>110000</v>
      </c>
      <c r="D4" s="208"/>
    </row>
    <row r="5" spans="1:4" ht="24.95" customHeight="1">
      <c r="A5" s="194">
        <v>4</v>
      </c>
      <c r="B5" s="221" t="s">
        <v>172</v>
      </c>
      <c r="C5" s="219">
        <v>180000</v>
      </c>
      <c r="D5" s="208"/>
    </row>
    <row r="6" spans="1:4" ht="24.95" customHeight="1">
      <c r="A6" s="222">
        <v>5</v>
      </c>
      <c r="B6" s="221" t="s">
        <v>173</v>
      </c>
      <c r="C6" s="219">
        <v>180000</v>
      </c>
      <c r="D6" s="15"/>
    </row>
    <row r="7" spans="1:4" ht="24.95" customHeight="1">
      <c r="A7" s="222">
        <v>6</v>
      </c>
      <c r="B7" s="221" t="s">
        <v>511</v>
      </c>
      <c r="C7" s="219">
        <v>575160</v>
      </c>
      <c r="D7" s="15"/>
    </row>
    <row r="8" spans="1:4" ht="24.95" customHeight="1">
      <c r="A8" s="222">
        <v>7</v>
      </c>
      <c r="B8" s="195" t="s">
        <v>174</v>
      </c>
      <c r="C8" s="219">
        <v>300960</v>
      </c>
      <c r="D8" s="15"/>
    </row>
    <row r="9" spans="1:4" ht="24.95" customHeight="1">
      <c r="A9" s="207"/>
      <c r="B9" s="209" t="s">
        <v>175</v>
      </c>
      <c r="C9" s="224">
        <f>SUM(C2:C8)</f>
        <v>1694120</v>
      </c>
      <c r="D9" s="217"/>
    </row>
    <row r="10" spans="1:4">
      <c r="A10" s="214"/>
      <c r="B10" s="208"/>
      <c r="C10" s="215"/>
      <c r="D10" s="208"/>
    </row>
    <row r="11" spans="1:4">
      <c r="A11" s="214"/>
      <c r="B11" s="208"/>
      <c r="C11" s="215"/>
      <c r="D11" s="208"/>
    </row>
    <row r="12" spans="1:4">
      <c r="A12" s="214"/>
      <c r="B12" s="208"/>
      <c r="C12" s="215"/>
      <c r="D12" s="208"/>
    </row>
    <row r="13" spans="1:4">
      <c r="A13" s="214"/>
      <c r="B13" s="208"/>
      <c r="C13" s="215"/>
      <c r="D13" s="208"/>
    </row>
  </sheetData>
  <phoneticPr fontId="0" type="noConversion"/>
  <pageMargins left="1.1811023622047245" right="0.78740157480314965" top="3.1496062992125986" bottom="0.98425196850393704" header="0.51181102362204722" footer="0.51181102362204722"/>
  <pageSetup paperSize="9" orientation="portrait" horizontalDpi="4294967292" r:id="rId1"/>
  <headerFooter alignWithMargins="0">
    <oddHeader>&amp;C&amp;"Arial CE,Félkövér"&amp;12Az önkormányzat által
adott közvetett támogatás&amp;R16.  melléklet a
7/2014.(IV.28.) önkormányzati
rendelethez</oddHeader>
    <oddFooter>&amp;P. oldal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7" enableFormatConditionsCalculation="0">
    <tabColor indexed="47"/>
  </sheetPr>
  <dimension ref="A1:H75"/>
  <sheetViews>
    <sheetView view="pageLayout" topLeftCell="A34" zoomScaleNormal="100" zoomScaleSheetLayoutView="100" workbookViewId="0">
      <selection activeCell="E41" sqref="E41"/>
    </sheetView>
  </sheetViews>
  <sheetFormatPr defaultRowHeight="12.75"/>
  <cols>
    <col min="1" max="1" width="10.5703125" customWidth="1"/>
    <col min="2" max="2" width="36.42578125" customWidth="1"/>
    <col min="3" max="6" width="18.7109375" customWidth="1"/>
    <col min="8" max="8" width="10.42578125" bestFit="1" customWidth="1"/>
  </cols>
  <sheetData>
    <row r="1" spans="1:8" ht="15" customHeight="1" thickBot="1">
      <c r="A1" s="225" t="s">
        <v>570</v>
      </c>
      <c r="B1" s="225"/>
      <c r="C1" s="94"/>
      <c r="D1" s="95"/>
      <c r="E1" s="95"/>
      <c r="F1" s="95"/>
      <c r="G1" s="51"/>
    </row>
    <row r="2" spans="1:8" ht="14.1" customHeight="1">
      <c r="A2" s="514" t="s">
        <v>516</v>
      </c>
      <c r="B2" s="515"/>
      <c r="C2" s="516" t="s">
        <v>517</v>
      </c>
      <c r="D2" s="506" t="s">
        <v>518</v>
      </c>
      <c r="E2" s="508" t="s">
        <v>519</v>
      </c>
      <c r="F2" s="510" t="s">
        <v>155</v>
      </c>
      <c r="G2" s="51"/>
    </row>
    <row r="3" spans="1:8" ht="14.1" customHeight="1" thickBot="1">
      <c r="A3" s="249" t="s">
        <v>520</v>
      </c>
      <c r="B3" s="250" t="s">
        <v>521</v>
      </c>
      <c r="C3" s="517"/>
      <c r="D3" s="507"/>
      <c r="E3" s="509"/>
      <c r="F3" s="511"/>
      <c r="G3" s="51"/>
    </row>
    <row r="4" spans="1:8" ht="14.1" customHeight="1">
      <c r="A4" s="226">
        <v>562912</v>
      </c>
      <c r="B4" s="227" t="s">
        <v>522</v>
      </c>
      <c r="C4" s="228">
        <v>7525</v>
      </c>
      <c r="D4" s="229">
        <v>0</v>
      </c>
      <c r="E4" s="230">
        <v>0</v>
      </c>
      <c r="F4" s="231">
        <f>SUM(C4:E4)</f>
        <v>7525</v>
      </c>
      <c r="G4" s="96"/>
    </row>
    <row r="5" spans="1:8" ht="14.1" customHeight="1">
      <c r="A5" s="232">
        <v>562913</v>
      </c>
      <c r="B5" s="233" t="s">
        <v>572</v>
      </c>
      <c r="C5" s="234">
        <v>18721</v>
      </c>
      <c r="D5" s="235">
        <v>0</v>
      </c>
      <c r="E5" s="236">
        <v>0</v>
      </c>
      <c r="F5" s="237">
        <f t="shared" ref="F5:F33" si="0">SUM(C5:E5)</f>
        <v>18721</v>
      </c>
      <c r="G5" s="96"/>
    </row>
    <row r="6" spans="1:8" ht="14.1" customHeight="1">
      <c r="A6" s="238">
        <v>562917</v>
      </c>
      <c r="B6" s="239" t="s">
        <v>573</v>
      </c>
      <c r="C6" s="240">
        <v>0</v>
      </c>
      <c r="D6" s="241">
        <v>1796</v>
      </c>
      <c r="E6" s="242">
        <v>0</v>
      </c>
      <c r="F6" s="243">
        <f t="shared" si="0"/>
        <v>1796</v>
      </c>
      <c r="G6" s="96"/>
    </row>
    <row r="7" spans="1:8" ht="14.1" customHeight="1">
      <c r="A7" s="238">
        <v>562920</v>
      </c>
      <c r="B7" s="239" t="s">
        <v>574</v>
      </c>
      <c r="C7" s="240">
        <v>0</v>
      </c>
      <c r="D7" s="241">
        <v>5720</v>
      </c>
      <c r="E7" s="242">
        <v>0</v>
      </c>
      <c r="F7" s="243">
        <f t="shared" si="0"/>
        <v>5720</v>
      </c>
      <c r="G7" s="96"/>
    </row>
    <row r="8" spans="1:8" ht="14.1" customHeight="1">
      <c r="A8" s="238">
        <v>680001</v>
      </c>
      <c r="B8" s="239" t="s">
        <v>575</v>
      </c>
      <c r="C8" s="240">
        <v>200</v>
      </c>
      <c r="D8" s="241">
        <v>0</v>
      </c>
      <c r="E8" s="242">
        <v>0</v>
      </c>
      <c r="F8" s="243">
        <f t="shared" si="0"/>
        <v>200</v>
      </c>
      <c r="G8" s="96"/>
    </row>
    <row r="9" spans="1:8" ht="14.1" customHeight="1">
      <c r="A9" s="238">
        <v>680002</v>
      </c>
      <c r="B9" s="239" t="s">
        <v>576</v>
      </c>
      <c r="C9" s="240">
        <v>800</v>
      </c>
      <c r="D9" s="241">
        <v>0</v>
      </c>
      <c r="E9" s="242">
        <v>0</v>
      </c>
      <c r="F9" s="243">
        <f t="shared" si="0"/>
        <v>800</v>
      </c>
      <c r="G9" s="96"/>
    </row>
    <row r="10" spans="1:8" ht="14.1" customHeight="1">
      <c r="A10" s="238">
        <v>813001</v>
      </c>
      <c r="B10" s="239" t="s">
        <v>577</v>
      </c>
      <c r="C10" s="240">
        <v>3600</v>
      </c>
      <c r="D10" s="241">
        <v>0</v>
      </c>
      <c r="E10" s="242">
        <v>0</v>
      </c>
      <c r="F10" s="243">
        <f t="shared" si="0"/>
        <v>3600</v>
      </c>
      <c r="G10" s="96"/>
    </row>
    <row r="11" spans="1:8" ht="14.1" customHeight="1">
      <c r="A11" s="238">
        <v>841126</v>
      </c>
      <c r="B11" s="239" t="s">
        <v>578</v>
      </c>
      <c r="C11" s="240">
        <v>152</v>
      </c>
      <c r="D11" s="241">
        <v>0</v>
      </c>
      <c r="E11" s="242">
        <v>0</v>
      </c>
      <c r="F11" s="243">
        <f t="shared" si="0"/>
        <v>152</v>
      </c>
      <c r="G11" s="96"/>
    </row>
    <row r="12" spans="1:8" ht="14.1" customHeight="1">
      <c r="A12" s="238">
        <v>841402</v>
      </c>
      <c r="B12" s="239" t="s">
        <v>579</v>
      </c>
      <c r="C12" s="240">
        <v>4174</v>
      </c>
      <c r="D12" s="241">
        <v>0</v>
      </c>
      <c r="E12" s="242">
        <v>0</v>
      </c>
      <c r="F12" s="243">
        <f t="shared" si="0"/>
        <v>4174</v>
      </c>
      <c r="G12" s="96"/>
    </row>
    <row r="13" spans="1:8" ht="14.1" customHeight="1">
      <c r="A13" s="238">
        <v>841403</v>
      </c>
      <c r="B13" s="239" t="s">
        <v>580</v>
      </c>
      <c r="C13" s="240">
        <v>50971</v>
      </c>
      <c r="D13" s="241">
        <v>0</v>
      </c>
      <c r="E13" s="242">
        <v>0</v>
      </c>
      <c r="F13" s="243">
        <f t="shared" si="0"/>
        <v>50971</v>
      </c>
      <c r="G13" s="96"/>
    </row>
    <row r="14" spans="1:8" ht="14.1" customHeight="1">
      <c r="A14" s="238">
        <v>841901</v>
      </c>
      <c r="B14" s="239" t="s">
        <v>644</v>
      </c>
      <c r="C14" s="240">
        <v>33030</v>
      </c>
      <c r="D14" s="241">
        <v>52820</v>
      </c>
      <c r="E14" s="242">
        <v>0</v>
      </c>
      <c r="F14" s="243">
        <f t="shared" si="0"/>
        <v>85850</v>
      </c>
      <c r="G14" s="96"/>
    </row>
    <row r="15" spans="1:8" ht="14.1" customHeight="1">
      <c r="A15" s="238">
        <v>841907</v>
      </c>
      <c r="B15" s="239" t="s">
        <v>581</v>
      </c>
      <c r="C15" s="240">
        <v>55334</v>
      </c>
      <c r="D15" s="241">
        <v>0</v>
      </c>
      <c r="E15" s="242">
        <v>0</v>
      </c>
      <c r="F15" s="243">
        <f t="shared" si="0"/>
        <v>55334</v>
      </c>
      <c r="G15" s="96"/>
    </row>
    <row r="16" spans="1:8" ht="14.1" customHeight="1">
      <c r="A16" s="238">
        <v>882111</v>
      </c>
      <c r="B16" s="239" t="s">
        <v>595</v>
      </c>
      <c r="C16" s="240">
        <v>0</v>
      </c>
      <c r="D16" s="241">
        <v>0</v>
      </c>
      <c r="E16" s="242">
        <f>E50</f>
        <v>20921</v>
      </c>
      <c r="F16" s="243">
        <f t="shared" si="0"/>
        <v>20921</v>
      </c>
      <c r="G16" s="96"/>
      <c r="H16" s="248"/>
    </row>
    <row r="17" spans="1:7" ht="14.1" customHeight="1">
      <c r="A17" s="238">
        <v>882113</v>
      </c>
      <c r="B17" s="239" t="s">
        <v>582</v>
      </c>
      <c r="C17" s="240">
        <v>0</v>
      </c>
      <c r="D17" s="241">
        <v>0</v>
      </c>
      <c r="E17" s="242">
        <f>E51</f>
        <v>5733</v>
      </c>
      <c r="F17" s="243">
        <f t="shared" si="0"/>
        <v>5733</v>
      </c>
      <c r="G17" s="96"/>
    </row>
    <row r="18" spans="1:7" ht="14.1" customHeight="1">
      <c r="A18" s="238">
        <v>882115</v>
      </c>
      <c r="B18" s="239" t="s">
        <v>583</v>
      </c>
      <c r="C18" s="240">
        <v>0</v>
      </c>
      <c r="D18" s="241">
        <v>0</v>
      </c>
      <c r="E18" s="242">
        <v>0</v>
      </c>
      <c r="F18" s="243">
        <f t="shared" si="0"/>
        <v>0</v>
      </c>
      <c r="G18" s="96"/>
    </row>
    <row r="19" spans="1:7" ht="14.1" customHeight="1">
      <c r="A19" s="238">
        <v>882116</v>
      </c>
      <c r="B19" s="239" t="s">
        <v>584</v>
      </c>
      <c r="C19" s="240">
        <v>2297</v>
      </c>
      <c r="D19" s="241">
        <v>0</v>
      </c>
      <c r="E19" s="242">
        <v>0</v>
      </c>
      <c r="F19" s="243">
        <f t="shared" si="0"/>
        <v>2297</v>
      </c>
      <c r="G19" s="96"/>
    </row>
    <row r="20" spans="1:7" ht="14.1" customHeight="1">
      <c r="A20" s="238">
        <v>882117</v>
      </c>
      <c r="B20" s="239" t="s">
        <v>585</v>
      </c>
      <c r="C20" s="240">
        <v>0</v>
      </c>
      <c r="D20" s="241">
        <v>0</v>
      </c>
      <c r="E20" s="242">
        <f>E54</f>
        <v>1810</v>
      </c>
      <c r="F20" s="243">
        <f t="shared" si="0"/>
        <v>1810</v>
      </c>
      <c r="G20" s="96"/>
    </row>
    <row r="21" spans="1:7" ht="14.1" customHeight="1">
      <c r="A21" s="238">
        <v>882119</v>
      </c>
      <c r="B21" s="239" t="s">
        <v>180</v>
      </c>
      <c r="C21" s="240">
        <v>0</v>
      </c>
      <c r="D21" s="241">
        <v>0</v>
      </c>
      <c r="E21" s="242">
        <f>E55</f>
        <v>210</v>
      </c>
      <c r="F21" s="243">
        <f t="shared" si="0"/>
        <v>210</v>
      </c>
      <c r="G21" s="96"/>
    </row>
    <row r="22" spans="1:7" ht="14.1" customHeight="1">
      <c r="A22" s="238">
        <v>882122</v>
      </c>
      <c r="B22" s="239" t="s">
        <v>86</v>
      </c>
      <c r="C22" s="240">
        <v>0</v>
      </c>
      <c r="D22" s="241">
        <v>0</v>
      </c>
      <c r="E22" s="242">
        <v>0</v>
      </c>
      <c r="F22" s="243">
        <f t="shared" si="0"/>
        <v>0</v>
      </c>
      <c r="G22" s="96"/>
    </row>
    <row r="23" spans="1:7" ht="14.1" customHeight="1">
      <c r="A23" s="238">
        <v>882123</v>
      </c>
      <c r="B23" s="239" t="s">
        <v>586</v>
      </c>
      <c r="C23" s="240">
        <v>0</v>
      </c>
      <c r="D23" s="241">
        <v>0</v>
      </c>
      <c r="E23" s="242">
        <v>0</v>
      </c>
      <c r="F23" s="243">
        <f t="shared" si="0"/>
        <v>0</v>
      </c>
      <c r="G23" s="96"/>
    </row>
    <row r="24" spans="1:7" ht="14.1" customHeight="1">
      <c r="A24" s="238">
        <v>882129</v>
      </c>
      <c r="B24" s="239" t="s">
        <v>596</v>
      </c>
      <c r="C24" s="240">
        <v>0</v>
      </c>
      <c r="D24" s="241">
        <v>0</v>
      </c>
      <c r="E24" s="242">
        <v>0</v>
      </c>
      <c r="F24" s="243">
        <f t="shared" si="0"/>
        <v>0</v>
      </c>
      <c r="G24" s="96"/>
    </row>
    <row r="25" spans="1:7" ht="14.1" customHeight="1">
      <c r="A25" s="238">
        <v>882202</v>
      </c>
      <c r="B25" s="239" t="s">
        <v>88</v>
      </c>
      <c r="C25" s="240">
        <v>0</v>
      </c>
      <c r="D25" s="241">
        <v>0</v>
      </c>
      <c r="E25" s="242">
        <v>0</v>
      </c>
      <c r="F25" s="243">
        <f t="shared" si="0"/>
        <v>0</v>
      </c>
      <c r="G25" s="96"/>
    </row>
    <row r="26" spans="1:7" ht="14.1" customHeight="1">
      <c r="A26" s="238">
        <v>889921</v>
      </c>
      <c r="B26" s="239" t="s">
        <v>593</v>
      </c>
      <c r="C26" s="240">
        <v>1661</v>
      </c>
      <c r="D26" s="241">
        <v>0</v>
      </c>
      <c r="E26" s="242">
        <v>0</v>
      </c>
      <c r="F26" s="243">
        <f t="shared" si="0"/>
        <v>1661</v>
      </c>
      <c r="G26" s="96"/>
    </row>
    <row r="27" spans="1:7" ht="14.1" customHeight="1">
      <c r="A27" s="238">
        <v>889924</v>
      </c>
      <c r="B27" s="239" t="s">
        <v>587</v>
      </c>
      <c r="C27" s="240">
        <v>0</v>
      </c>
      <c r="D27" s="241">
        <v>0</v>
      </c>
      <c r="E27" s="242">
        <v>0</v>
      </c>
      <c r="F27" s="243">
        <f t="shared" si="0"/>
        <v>0</v>
      </c>
      <c r="G27" s="96"/>
    </row>
    <row r="28" spans="1:7" ht="14.1" customHeight="1">
      <c r="A28" s="238">
        <v>890302</v>
      </c>
      <c r="B28" s="239" t="s">
        <v>588</v>
      </c>
      <c r="C28" s="240">
        <v>0</v>
      </c>
      <c r="D28" s="241">
        <v>0</v>
      </c>
      <c r="E28" s="242"/>
      <c r="F28" s="243">
        <f t="shared" si="0"/>
        <v>0</v>
      </c>
      <c r="G28" s="96"/>
    </row>
    <row r="29" spans="1:7" ht="14.1" customHeight="1">
      <c r="A29" s="238">
        <v>890442</v>
      </c>
      <c r="B29" s="239" t="s">
        <v>589</v>
      </c>
      <c r="C29" s="240">
        <v>9353</v>
      </c>
      <c r="D29" s="241">
        <v>0</v>
      </c>
      <c r="E29" s="242"/>
      <c r="F29" s="243">
        <f t="shared" si="0"/>
        <v>9353</v>
      </c>
      <c r="G29" s="96"/>
    </row>
    <row r="30" spans="1:7" ht="14.1" customHeight="1">
      <c r="A30" s="238">
        <v>910121</v>
      </c>
      <c r="B30" s="239" t="s">
        <v>590</v>
      </c>
      <c r="C30" s="240">
        <v>290</v>
      </c>
      <c r="D30" s="241">
        <v>0</v>
      </c>
      <c r="E30" s="242"/>
      <c r="F30" s="243">
        <f t="shared" si="0"/>
        <v>290</v>
      </c>
      <c r="G30" s="96"/>
    </row>
    <row r="31" spans="1:7" ht="14.1" customHeight="1">
      <c r="A31" s="238">
        <v>910502</v>
      </c>
      <c r="B31" s="239" t="s">
        <v>591</v>
      </c>
      <c r="C31" s="240">
        <v>2671</v>
      </c>
      <c r="D31" s="241">
        <v>0</v>
      </c>
      <c r="E31" s="242"/>
      <c r="F31" s="243">
        <f t="shared" si="0"/>
        <v>2671</v>
      </c>
      <c r="G31" s="96"/>
    </row>
    <row r="32" spans="1:7" ht="14.1" customHeight="1">
      <c r="A32" s="238">
        <v>960302</v>
      </c>
      <c r="B32" s="239" t="s">
        <v>592</v>
      </c>
      <c r="C32" s="240">
        <v>1900</v>
      </c>
      <c r="D32" s="241">
        <v>0</v>
      </c>
      <c r="E32" s="242"/>
      <c r="F32" s="243">
        <f t="shared" si="0"/>
        <v>1900</v>
      </c>
      <c r="G32" s="96"/>
    </row>
    <row r="33" spans="1:7" ht="14.1" customHeight="1" thickBot="1">
      <c r="A33" s="238"/>
      <c r="B33" s="239" t="s">
        <v>507</v>
      </c>
      <c r="C33" s="240">
        <v>17560</v>
      </c>
      <c r="D33" s="241">
        <v>0</v>
      </c>
      <c r="E33" s="242"/>
      <c r="F33" s="243">
        <f t="shared" si="0"/>
        <v>17560</v>
      </c>
      <c r="G33" s="96"/>
    </row>
    <row r="34" spans="1:7" ht="14.1" customHeight="1" thickBot="1">
      <c r="A34" s="512" t="s">
        <v>525</v>
      </c>
      <c r="B34" s="513"/>
      <c r="C34" s="244">
        <f>SUM(C4:C33)</f>
        <v>210239</v>
      </c>
      <c r="D34" s="245">
        <f>SUM(D4:D32)</f>
        <v>60336</v>
      </c>
      <c r="E34" s="246">
        <f>SUM(E4:E32)</f>
        <v>28674</v>
      </c>
      <c r="F34" s="247">
        <f>SUM(C34:E34)</f>
        <v>299249</v>
      </c>
      <c r="G34" s="97"/>
    </row>
    <row r="35" spans="1:7" ht="15" customHeight="1" thickBot="1">
      <c r="A35" s="225" t="s">
        <v>571</v>
      </c>
      <c r="B35" s="225"/>
      <c r="C35" s="94"/>
      <c r="D35" s="95"/>
      <c r="E35" s="95"/>
      <c r="F35" s="95"/>
      <c r="G35" s="51"/>
    </row>
    <row r="36" spans="1:7" ht="14.1" customHeight="1">
      <c r="A36" s="514" t="s">
        <v>516</v>
      </c>
      <c r="B36" s="515"/>
      <c r="C36" s="516" t="s">
        <v>517</v>
      </c>
      <c r="D36" s="506" t="s">
        <v>518</v>
      </c>
      <c r="E36" s="508" t="s">
        <v>519</v>
      </c>
      <c r="F36" s="510" t="s">
        <v>155</v>
      </c>
      <c r="G36" s="51"/>
    </row>
    <row r="37" spans="1:7" ht="14.1" customHeight="1" thickBot="1">
      <c r="A37" s="249" t="s">
        <v>520</v>
      </c>
      <c r="B37" s="250" t="s">
        <v>521</v>
      </c>
      <c r="C37" s="517"/>
      <c r="D37" s="507"/>
      <c r="E37" s="509"/>
      <c r="F37" s="511"/>
      <c r="G37" s="51"/>
    </row>
    <row r="38" spans="1:7" ht="14.1" customHeight="1">
      <c r="A38" s="226">
        <v>421100</v>
      </c>
      <c r="B38" s="227" t="s">
        <v>673</v>
      </c>
      <c r="C38" s="228">
        <v>0</v>
      </c>
      <c r="D38" s="229">
        <v>29342</v>
      </c>
      <c r="E38" s="377">
        <v>0</v>
      </c>
      <c r="F38" s="231">
        <f>SUM(C38:E38)</f>
        <v>29342</v>
      </c>
      <c r="G38" s="51"/>
    </row>
    <row r="39" spans="1:7" ht="14.1" customHeight="1">
      <c r="A39" s="378">
        <v>562912</v>
      </c>
      <c r="B39" s="373" t="s">
        <v>522</v>
      </c>
      <c r="C39" s="374">
        <v>8695</v>
      </c>
      <c r="D39" s="375">
        <v>0</v>
      </c>
      <c r="E39" s="376">
        <v>0</v>
      </c>
      <c r="F39" s="237">
        <f t="shared" ref="F39:F67" si="1">SUM(C39:E39)</f>
        <v>8695</v>
      </c>
      <c r="G39" s="51"/>
    </row>
    <row r="40" spans="1:7" ht="14.1" customHeight="1">
      <c r="A40" s="232">
        <v>562913</v>
      </c>
      <c r="B40" s="233" t="s">
        <v>572</v>
      </c>
      <c r="C40" s="234">
        <v>22993</v>
      </c>
      <c r="D40" s="235">
        <v>0</v>
      </c>
      <c r="E40" s="236">
        <v>0</v>
      </c>
      <c r="F40" s="237">
        <f t="shared" si="1"/>
        <v>22993</v>
      </c>
      <c r="G40" s="51"/>
    </row>
    <row r="41" spans="1:7" ht="14.1" customHeight="1">
      <c r="A41" s="238">
        <v>562917</v>
      </c>
      <c r="B41" s="239" t="s">
        <v>573</v>
      </c>
      <c r="C41" s="240">
        <v>0</v>
      </c>
      <c r="D41" s="241">
        <v>1796</v>
      </c>
      <c r="E41" s="242">
        <v>0</v>
      </c>
      <c r="F41" s="243">
        <f t="shared" si="1"/>
        <v>1796</v>
      </c>
      <c r="G41" s="51"/>
    </row>
    <row r="42" spans="1:7" ht="14.1" customHeight="1">
      <c r="A42" s="238">
        <v>562920</v>
      </c>
      <c r="B42" s="239" t="s">
        <v>574</v>
      </c>
      <c r="C42" s="240">
        <v>0</v>
      </c>
      <c r="D42" s="241">
        <v>5720</v>
      </c>
      <c r="E42" s="242">
        <v>0</v>
      </c>
      <c r="F42" s="243">
        <f t="shared" si="1"/>
        <v>5720</v>
      </c>
      <c r="G42" s="51"/>
    </row>
    <row r="43" spans="1:7" ht="14.1" customHeight="1">
      <c r="A43" s="238">
        <v>680001</v>
      </c>
      <c r="B43" s="239" t="s">
        <v>575</v>
      </c>
      <c r="C43" s="240">
        <v>0</v>
      </c>
      <c r="D43" s="241">
        <v>0</v>
      </c>
      <c r="E43" s="242">
        <v>0</v>
      </c>
      <c r="F43" s="243">
        <f t="shared" si="1"/>
        <v>0</v>
      </c>
      <c r="G43" s="51"/>
    </row>
    <row r="44" spans="1:7" ht="14.1" customHeight="1">
      <c r="A44" s="238">
        <v>813001</v>
      </c>
      <c r="B44" s="239" t="s">
        <v>577</v>
      </c>
      <c r="C44" s="240">
        <v>3600</v>
      </c>
      <c r="D44" s="241">
        <v>0</v>
      </c>
      <c r="E44" s="242">
        <v>0</v>
      </c>
      <c r="F44" s="243">
        <f t="shared" si="1"/>
        <v>3600</v>
      </c>
      <c r="G44" s="51"/>
    </row>
    <row r="45" spans="1:7" ht="14.1" customHeight="1">
      <c r="A45" s="238">
        <v>841126</v>
      </c>
      <c r="B45" s="239" t="s">
        <v>578</v>
      </c>
      <c r="C45" s="240">
        <v>8862</v>
      </c>
      <c r="D45" s="241">
        <v>0</v>
      </c>
      <c r="E45" s="242">
        <v>0</v>
      </c>
      <c r="F45" s="243">
        <f t="shared" si="1"/>
        <v>8862</v>
      </c>
      <c r="G45" s="51"/>
    </row>
    <row r="46" spans="1:7" ht="14.1" customHeight="1">
      <c r="A46" s="238">
        <v>841402</v>
      </c>
      <c r="B46" s="239" t="s">
        <v>579</v>
      </c>
      <c r="C46" s="240">
        <v>4800</v>
      </c>
      <c r="D46" s="241">
        <v>0</v>
      </c>
      <c r="E46" s="242">
        <v>0</v>
      </c>
      <c r="F46" s="243">
        <f t="shared" si="1"/>
        <v>4800</v>
      </c>
      <c r="G46" s="51"/>
    </row>
    <row r="47" spans="1:7" ht="14.1" customHeight="1">
      <c r="A47" s="238">
        <v>841403</v>
      </c>
      <c r="B47" s="239" t="s">
        <v>580</v>
      </c>
      <c r="C47" s="240">
        <v>36720</v>
      </c>
      <c r="D47" s="241">
        <v>0</v>
      </c>
      <c r="E47" s="242">
        <v>0</v>
      </c>
      <c r="F47" s="243">
        <f t="shared" si="1"/>
        <v>36720</v>
      </c>
      <c r="G47" s="51"/>
    </row>
    <row r="48" spans="1:7" ht="14.1" customHeight="1">
      <c r="A48" s="238">
        <v>841901</v>
      </c>
      <c r="B48" s="239" t="s">
        <v>594</v>
      </c>
      <c r="C48" s="240">
        <v>4500</v>
      </c>
      <c r="D48" s="241">
        <v>0</v>
      </c>
      <c r="E48" s="242">
        <v>0</v>
      </c>
      <c r="F48" s="243">
        <f t="shared" si="1"/>
        <v>4500</v>
      </c>
      <c r="G48" s="51"/>
    </row>
    <row r="49" spans="1:8" ht="14.1" customHeight="1">
      <c r="A49" s="238">
        <v>841907</v>
      </c>
      <c r="B49" s="239" t="s">
        <v>581</v>
      </c>
      <c r="C49" s="240">
        <v>90086</v>
      </c>
      <c r="D49" s="241">
        <v>0</v>
      </c>
      <c r="E49" s="242">
        <v>0</v>
      </c>
      <c r="F49" s="243">
        <f t="shared" si="1"/>
        <v>90086</v>
      </c>
      <c r="G49" s="51"/>
    </row>
    <row r="50" spans="1:8" ht="14.1" customHeight="1">
      <c r="A50" s="238">
        <v>882111</v>
      </c>
      <c r="B50" s="239" t="s">
        <v>595</v>
      </c>
      <c r="C50" s="240">
        <v>0</v>
      </c>
      <c r="D50" s="241">
        <v>0</v>
      </c>
      <c r="E50" s="242">
        <f>19415+1506</f>
        <v>20921</v>
      </c>
      <c r="F50" s="243">
        <f t="shared" si="1"/>
        <v>20921</v>
      </c>
      <c r="G50" s="51"/>
      <c r="H50" s="248"/>
    </row>
    <row r="51" spans="1:8" ht="14.1" customHeight="1">
      <c r="A51" s="238">
        <v>882113</v>
      </c>
      <c r="B51" s="239" t="s">
        <v>582</v>
      </c>
      <c r="C51" s="240">
        <v>0</v>
      </c>
      <c r="D51" s="241">
        <v>0</v>
      </c>
      <c r="E51" s="242">
        <v>5733</v>
      </c>
      <c r="F51" s="243">
        <f t="shared" si="1"/>
        <v>5733</v>
      </c>
      <c r="G51" s="51"/>
    </row>
    <row r="52" spans="1:8" ht="14.1" customHeight="1">
      <c r="A52" s="238">
        <v>882115</v>
      </c>
      <c r="B52" s="239" t="s">
        <v>583</v>
      </c>
      <c r="C52" s="240">
        <v>0</v>
      </c>
      <c r="D52" s="241">
        <v>0</v>
      </c>
      <c r="E52" s="242">
        <v>0</v>
      </c>
      <c r="F52" s="243">
        <f t="shared" si="1"/>
        <v>0</v>
      </c>
      <c r="G52" s="51"/>
    </row>
    <row r="53" spans="1:8" ht="14.1" customHeight="1">
      <c r="A53" s="238">
        <v>882116</v>
      </c>
      <c r="B53" s="239" t="s">
        <v>584</v>
      </c>
      <c r="C53" s="240">
        <v>2297</v>
      </c>
      <c r="D53" s="241">
        <v>0</v>
      </c>
      <c r="E53" s="242">
        <v>0</v>
      </c>
      <c r="F53" s="243">
        <f t="shared" si="1"/>
        <v>2297</v>
      </c>
      <c r="G53" s="51"/>
    </row>
    <row r="54" spans="1:8" ht="14.1" customHeight="1">
      <c r="A54" s="238">
        <v>882117</v>
      </c>
      <c r="B54" s="239" t="s">
        <v>585</v>
      </c>
      <c r="C54" s="240">
        <v>0</v>
      </c>
      <c r="D54" s="241">
        <v>0</v>
      </c>
      <c r="E54" s="242">
        <v>1810</v>
      </c>
      <c r="F54" s="243">
        <f t="shared" si="1"/>
        <v>1810</v>
      </c>
      <c r="G54" s="51"/>
    </row>
    <row r="55" spans="1:8" ht="14.1" customHeight="1">
      <c r="A55" s="238">
        <v>882119</v>
      </c>
      <c r="B55" s="239" t="s">
        <v>180</v>
      </c>
      <c r="C55" s="240">
        <v>0</v>
      </c>
      <c r="D55" s="241">
        <v>0</v>
      </c>
      <c r="E55" s="242">
        <v>210</v>
      </c>
      <c r="F55" s="243">
        <f t="shared" si="1"/>
        <v>210</v>
      </c>
      <c r="G55" s="51"/>
    </row>
    <row r="56" spans="1:8" ht="14.1" customHeight="1">
      <c r="A56" s="238">
        <v>882122</v>
      </c>
      <c r="B56" s="239" t="s">
        <v>86</v>
      </c>
      <c r="C56" s="240">
        <v>2000</v>
      </c>
      <c r="D56" s="241">
        <v>0</v>
      </c>
      <c r="E56" s="242">
        <v>0</v>
      </c>
      <c r="F56" s="243">
        <f t="shared" si="1"/>
        <v>2000</v>
      </c>
      <c r="G56" s="51"/>
    </row>
    <row r="57" spans="1:8" ht="14.1" customHeight="1">
      <c r="A57" s="238">
        <v>882123</v>
      </c>
      <c r="B57" s="239" t="s">
        <v>586</v>
      </c>
      <c r="C57" s="240">
        <v>800</v>
      </c>
      <c r="D57" s="241">
        <v>0</v>
      </c>
      <c r="E57" s="242">
        <v>0</v>
      </c>
      <c r="F57" s="243">
        <f t="shared" si="1"/>
        <v>800</v>
      </c>
      <c r="G57" s="51"/>
    </row>
    <row r="58" spans="1:8" ht="14.1" customHeight="1">
      <c r="A58" s="238">
        <v>882129</v>
      </c>
      <c r="B58" s="239" t="s">
        <v>596</v>
      </c>
      <c r="C58" s="240">
        <v>0</v>
      </c>
      <c r="D58" s="241">
        <v>1355</v>
      </c>
      <c r="E58" s="242">
        <v>0</v>
      </c>
      <c r="F58" s="243">
        <f t="shared" si="1"/>
        <v>1355</v>
      </c>
      <c r="G58" s="51"/>
    </row>
    <row r="59" spans="1:8" ht="14.1" customHeight="1">
      <c r="A59" s="238">
        <v>882202</v>
      </c>
      <c r="B59" s="239" t="s">
        <v>88</v>
      </c>
      <c r="C59" s="240">
        <v>650</v>
      </c>
      <c r="D59" s="241">
        <v>0</v>
      </c>
      <c r="E59" s="242">
        <v>0</v>
      </c>
      <c r="F59" s="243">
        <f t="shared" si="1"/>
        <v>650</v>
      </c>
      <c r="G59" s="51"/>
    </row>
    <row r="60" spans="1:8" ht="14.1" customHeight="1">
      <c r="A60" s="238">
        <v>882203</v>
      </c>
      <c r="B60" s="239" t="s">
        <v>487</v>
      </c>
      <c r="C60" s="240">
        <v>1865</v>
      </c>
      <c r="D60" s="241">
        <v>0</v>
      </c>
      <c r="E60" s="242">
        <v>0</v>
      </c>
      <c r="F60" s="243">
        <f t="shared" si="1"/>
        <v>1865</v>
      </c>
      <c r="G60" s="51"/>
    </row>
    <row r="61" spans="1:8" ht="14.1" customHeight="1">
      <c r="A61" s="238">
        <v>889921</v>
      </c>
      <c r="B61" s="239" t="s">
        <v>593</v>
      </c>
      <c r="C61" s="240">
        <v>4022</v>
      </c>
      <c r="D61" s="241">
        <v>0</v>
      </c>
      <c r="E61" s="242">
        <v>0</v>
      </c>
      <c r="F61" s="243">
        <f t="shared" si="1"/>
        <v>4022</v>
      </c>
      <c r="G61" s="51"/>
    </row>
    <row r="62" spans="1:8" ht="14.1" customHeight="1">
      <c r="A62" s="238">
        <v>889924</v>
      </c>
      <c r="B62" s="239" t="s">
        <v>587</v>
      </c>
      <c r="C62" s="240">
        <v>780</v>
      </c>
      <c r="D62" s="241">
        <v>0</v>
      </c>
      <c r="E62" s="242">
        <v>0</v>
      </c>
      <c r="F62" s="243">
        <f t="shared" si="1"/>
        <v>780</v>
      </c>
      <c r="G62" s="51"/>
    </row>
    <row r="63" spans="1:8" ht="14.1" customHeight="1">
      <c r="A63" s="238">
        <v>890301</v>
      </c>
      <c r="B63" s="239" t="s">
        <v>597</v>
      </c>
      <c r="C63" s="240">
        <v>0</v>
      </c>
      <c r="D63" s="241">
        <v>4000</v>
      </c>
      <c r="E63" s="242">
        <v>0</v>
      </c>
      <c r="F63" s="243">
        <f t="shared" si="1"/>
        <v>4000</v>
      </c>
      <c r="G63" s="51"/>
    </row>
    <row r="64" spans="1:8" ht="14.1" customHeight="1">
      <c r="A64" s="238">
        <v>890442</v>
      </c>
      <c r="B64" s="239" t="s">
        <v>589</v>
      </c>
      <c r="C64" s="240">
        <v>0</v>
      </c>
      <c r="D64" s="241">
        <v>12303</v>
      </c>
      <c r="E64" s="242">
        <v>0</v>
      </c>
      <c r="F64" s="243">
        <f t="shared" si="1"/>
        <v>12303</v>
      </c>
      <c r="G64" s="51"/>
    </row>
    <row r="65" spans="1:7" ht="14.1" customHeight="1">
      <c r="A65" s="238">
        <v>910121</v>
      </c>
      <c r="B65" s="239" t="s">
        <v>590</v>
      </c>
      <c r="C65" s="240">
        <v>290</v>
      </c>
      <c r="D65" s="241">
        <v>0</v>
      </c>
      <c r="E65" s="242">
        <v>0</v>
      </c>
      <c r="F65" s="243">
        <f t="shared" si="1"/>
        <v>290</v>
      </c>
      <c r="G65" s="51"/>
    </row>
    <row r="66" spans="1:7" ht="14.1" customHeight="1">
      <c r="A66" s="238">
        <v>910502</v>
      </c>
      <c r="B66" s="239" t="s">
        <v>591</v>
      </c>
      <c r="C66" s="240">
        <v>2671</v>
      </c>
      <c r="D66" s="241">
        <v>5820</v>
      </c>
      <c r="E66" s="242">
        <v>0</v>
      </c>
      <c r="F66" s="243">
        <f t="shared" si="1"/>
        <v>8491</v>
      </c>
      <c r="G66" s="51"/>
    </row>
    <row r="67" spans="1:7" ht="14.1" customHeight="1" thickBot="1">
      <c r="A67" s="238">
        <v>960302</v>
      </c>
      <c r="B67" s="239" t="s">
        <v>592</v>
      </c>
      <c r="C67" s="240">
        <v>2315</v>
      </c>
      <c r="D67" s="241">
        <v>0</v>
      </c>
      <c r="E67" s="242">
        <v>0</v>
      </c>
      <c r="F67" s="243">
        <f t="shared" si="1"/>
        <v>2315</v>
      </c>
      <c r="G67" s="51"/>
    </row>
    <row r="68" spans="1:7" ht="14.1" customHeight="1" thickBot="1">
      <c r="A68" s="512" t="s">
        <v>525</v>
      </c>
      <c r="B68" s="513"/>
      <c r="C68" s="244">
        <f>SUM(C38:C67)</f>
        <v>197946</v>
      </c>
      <c r="D68" s="245">
        <f>SUM(D38:D67)</f>
        <v>60336</v>
      </c>
      <c r="E68" s="246">
        <f>SUM(E38:E67)</f>
        <v>28674</v>
      </c>
      <c r="F68" s="247">
        <f>SUM(C68:E68)</f>
        <v>286956</v>
      </c>
      <c r="G68" s="51"/>
    </row>
    <row r="69" spans="1:7" ht="15">
      <c r="A69" s="50"/>
      <c r="B69" s="51"/>
      <c r="C69" s="94"/>
      <c r="D69" s="95"/>
      <c r="E69" s="95"/>
      <c r="F69" s="95"/>
      <c r="G69" s="51"/>
    </row>
    <row r="70" spans="1:7" ht="15">
      <c r="A70" s="50"/>
      <c r="B70" s="51"/>
      <c r="C70" s="94"/>
      <c r="D70" s="95"/>
      <c r="E70" s="95"/>
      <c r="F70" s="95"/>
      <c r="G70" s="51"/>
    </row>
    <row r="71" spans="1:7" ht="15">
      <c r="A71" s="50"/>
      <c r="B71" s="51"/>
      <c r="C71" s="94"/>
      <c r="D71" s="95"/>
      <c r="E71" s="95"/>
      <c r="F71" s="95"/>
      <c r="G71" s="51"/>
    </row>
    <row r="72" spans="1:7" ht="15">
      <c r="A72" s="50"/>
      <c r="B72" s="51"/>
      <c r="C72" s="94"/>
      <c r="D72" s="95"/>
      <c r="E72" s="95"/>
      <c r="F72" s="95"/>
      <c r="G72" s="51"/>
    </row>
    <row r="73" spans="1:7" ht="15">
      <c r="A73" s="50"/>
      <c r="B73" s="51"/>
      <c r="C73" s="94"/>
      <c r="D73" s="95"/>
      <c r="E73" s="95"/>
      <c r="F73" s="95"/>
      <c r="G73" s="51"/>
    </row>
    <row r="74" spans="1:7" ht="15">
      <c r="A74" s="50"/>
      <c r="B74" s="51"/>
      <c r="C74" s="94"/>
      <c r="D74" s="95"/>
      <c r="E74" s="95"/>
      <c r="F74" s="95"/>
      <c r="G74" s="51"/>
    </row>
    <row r="75" spans="1:7" ht="15">
      <c r="A75" s="50"/>
      <c r="B75" s="51"/>
      <c r="C75" s="94"/>
      <c r="D75" s="95"/>
      <c r="E75" s="95"/>
      <c r="F75" s="95"/>
      <c r="G75" s="51"/>
    </row>
  </sheetData>
  <mergeCells count="12">
    <mergeCell ref="D36:D37"/>
    <mergeCell ref="E36:E37"/>
    <mergeCell ref="F36:F37"/>
    <mergeCell ref="A68:B68"/>
    <mergeCell ref="A36:B36"/>
    <mergeCell ref="C36:C37"/>
    <mergeCell ref="D2:D3"/>
    <mergeCell ref="E2:E3"/>
    <mergeCell ref="F2:F3"/>
    <mergeCell ref="A34:B34"/>
    <mergeCell ref="A2:B2"/>
    <mergeCell ref="C2:C3"/>
  </mergeCells>
  <phoneticPr fontId="28" type="noConversion"/>
  <pageMargins left="0.94488188976377963" right="0.74803149606299213" top="1.1811023622047245" bottom="0.39370078740157483" header="0.51181102362204722" footer="0.51181102362204722"/>
  <pageSetup paperSize="9" orientation="landscape" r:id="rId1"/>
  <headerFooter alignWithMargins="0">
    <oddHeader>&amp;C&amp;"Arial CE,Félkövér"Kötelező feladatok, önként
vállalt feladatok és állami
feladatok megoszlása 
2013. év (telj.)&amp;R17. melléklet a 7/2014.(IV.28.) önkormányzati rendelethez</oddHeader>
    <oddFooter>&amp;P. oldal</oddFooter>
  </headerFooter>
  <rowBreaks count="1" manualBreakCount="1">
    <brk id="3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8" enableFormatConditionsCalculation="0">
    <tabColor indexed="47"/>
  </sheetPr>
  <dimension ref="A3:G20"/>
  <sheetViews>
    <sheetView view="pageLayout" zoomScaleNormal="100" zoomScaleSheetLayoutView="100" workbookViewId="0">
      <selection activeCell="D13" sqref="D13"/>
    </sheetView>
  </sheetViews>
  <sheetFormatPr defaultRowHeight="12.75"/>
  <cols>
    <col min="1" max="1" width="10.5703125" customWidth="1"/>
    <col min="2" max="2" width="36.42578125" customWidth="1"/>
    <col min="3" max="6" width="18.7109375" customWidth="1"/>
  </cols>
  <sheetData>
    <row r="3" spans="1:7" ht="16.5" thickBot="1">
      <c r="A3" s="518" t="s">
        <v>598</v>
      </c>
      <c r="B3" s="518"/>
      <c r="C3" s="518"/>
      <c r="D3" s="518"/>
      <c r="E3" s="518"/>
      <c r="F3" s="95"/>
      <c r="G3" s="51"/>
    </row>
    <row r="4" spans="1:7" ht="15">
      <c r="A4" s="514" t="s">
        <v>516</v>
      </c>
      <c r="B4" s="515"/>
      <c r="C4" s="516" t="s">
        <v>517</v>
      </c>
      <c r="D4" s="506" t="s">
        <v>518</v>
      </c>
      <c r="E4" s="508" t="s">
        <v>519</v>
      </c>
      <c r="F4" s="510" t="s">
        <v>155</v>
      </c>
      <c r="G4" s="51"/>
    </row>
    <row r="5" spans="1:7" ht="15.75" thickBot="1">
      <c r="A5" s="249" t="s">
        <v>520</v>
      </c>
      <c r="B5" s="250" t="s">
        <v>521</v>
      </c>
      <c r="C5" s="517"/>
      <c r="D5" s="507"/>
      <c r="E5" s="509"/>
      <c r="F5" s="511"/>
      <c r="G5" s="51"/>
    </row>
    <row r="6" spans="1:7" ht="31.5" customHeight="1" thickBot="1">
      <c r="A6" s="226">
        <v>841126</v>
      </c>
      <c r="B6" s="227" t="s">
        <v>600</v>
      </c>
      <c r="C6" s="228">
        <v>59439</v>
      </c>
      <c r="D6" s="229">
        <v>0</v>
      </c>
      <c r="E6" s="230">
        <v>0</v>
      </c>
      <c r="F6" s="231">
        <f>SUM(C6:E6)</f>
        <v>59439</v>
      </c>
      <c r="G6" s="96"/>
    </row>
    <row r="7" spans="1:7" ht="31.5" customHeight="1" thickBot="1">
      <c r="A7" s="512" t="s">
        <v>525</v>
      </c>
      <c r="B7" s="513"/>
      <c r="C7" s="244">
        <f>C6</f>
        <v>59439</v>
      </c>
      <c r="D7" s="244">
        <f>D6</f>
        <v>0</v>
      </c>
      <c r="E7" s="244">
        <f>E6</f>
        <v>0</v>
      </c>
      <c r="F7" s="244">
        <f>F6</f>
        <v>59439</v>
      </c>
      <c r="G7" s="97"/>
    </row>
    <row r="8" spans="1:7" ht="15">
      <c r="A8" s="50"/>
      <c r="B8" s="51"/>
      <c r="C8" s="94"/>
      <c r="D8" s="95"/>
      <c r="E8" s="95"/>
      <c r="F8" s="98"/>
      <c r="G8" s="51"/>
    </row>
    <row r="9" spans="1:7" ht="16.5" thickBot="1">
      <c r="A9" s="518" t="s">
        <v>599</v>
      </c>
      <c r="B9" s="518"/>
      <c r="C9" s="518"/>
      <c r="D9" s="518"/>
      <c r="E9" s="518"/>
      <c r="F9" s="95"/>
      <c r="G9" s="51"/>
    </row>
    <row r="10" spans="1:7" ht="15">
      <c r="A10" s="514" t="s">
        <v>516</v>
      </c>
      <c r="B10" s="515"/>
      <c r="C10" s="516" t="s">
        <v>517</v>
      </c>
      <c r="D10" s="506" t="s">
        <v>518</v>
      </c>
      <c r="E10" s="508" t="s">
        <v>519</v>
      </c>
      <c r="F10" s="510" t="s">
        <v>155</v>
      </c>
      <c r="G10" s="51"/>
    </row>
    <row r="11" spans="1:7" ht="15.75" thickBot="1">
      <c r="A11" s="249" t="s">
        <v>520</v>
      </c>
      <c r="B11" s="250" t="s">
        <v>521</v>
      </c>
      <c r="C11" s="517"/>
      <c r="D11" s="507"/>
      <c r="E11" s="509"/>
      <c r="F11" s="511"/>
      <c r="G11" s="51"/>
    </row>
    <row r="12" spans="1:7" ht="31.5" customHeight="1" thickBot="1">
      <c r="A12" s="226">
        <v>841126</v>
      </c>
      <c r="B12" s="227" t="s">
        <v>600</v>
      </c>
      <c r="C12" s="228">
        <v>58655</v>
      </c>
      <c r="D12" s="229">
        <v>0</v>
      </c>
      <c r="E12" s="230">
        <v>0</v>
      </c>
      <c r="F12" s="231">
        <f>SUM(C12:E12)</f>
        <v>58655</v>
      </c>
      <c r="G12" s="51"/>
    </row>
    <row r="13" spans="1:7" ht="31.5" customHeight="1" thickBot="1">
      <c r="A13" s="512" t="s">
        <v>525</v>
      </c>
      <c r="B13" s="513"/>
      <c r="C13" s="244">
        <f>C12</f>
        <v>58655</v>
      </c>
      <c r="D13" s="244">
        <f>D12</f>
        <v>0</v>
      </c>
      <c r="E13" s="244">
        <f>E12</f>
        <v>0</v>
      </c>
      <c r="F13" s="244">
        <f>F12</f>
        <v>58655</v>
      </c>
      <c r="G13" s="51"/>
    </row>
    <row r="14" spans="1:7" ht="15">
      <c r="A14" s="50"/>
      <c r="B14" s="51"/>
      <c r="C14" s="94"/>
      <c r="D14" s="95"/>
      <c r="E14" s="95"/>
      <c r="F14" s="95"/>
      <c r="G14" s="51"/>
    </row>
    <row r="15" spans="1:7" ht="15">
      <c r="A15" s="50"/>
      <c r="B15" s="51"/>
      <c r="C15" s="94"/>
      <c r="D15" s="95"/>
      <c r="E15" s="95"/>
      <c r="F15" s="95"/>
      <c r="G15" s="51"/>
    </row>
    <row r="16" spans="1:7" ht="15">
      <c r="A16" s="50"/>
      <c r="B16" s="51"/>
      <c r="C16" s="94"/>
      <c r="D16" s="95"/>
      <c r="E16" s="95"/>
      <c r="F16" s="95"/>
      <c r="G16" s="51"/>
    </row>
    <row r="17" spans="1:7" ht="15">
      <c r="A17" s="50"/>
      <c r="B17" s="51"/>
      <c r="C17" s="94"/>
      <c r="D17" s="95"/>
      <c r="E17" s="95"/>
      <c r="F17" s="95"/>
      <c r="G17" s="51"/>
    </row>
    <row r="18" spans="1:7" ht="15">
      <c r="A18" s="50"/>
      <c r="B18" s="51"/>
      <c r="C18" s="94"/>
      <c r="D18" s="95"/>
      <c r="E18" s="95"/>
      <c r="F18" s="95"/>
      <c r="G18" s="51"/>
    </row>
    <row r="19" spans="1:7" ht="15">
      <c r="A19" s="50"/>
      <c r="B19" s="51"/>
      <c r="C19" s="94"/>
      <c r="D19" s="95"/>
      <c r="E19" s="95"/>
      <c r="F19" s="95"/>
      <c r="G19" s="51"/>
    </row>
    <row r="20" spans="1:7" ht="15">
      <c r="A20" s="50"/>
      <c r="B20" s="51"/>
      <c r="C20" s="94"/>
      <c r="D20" s="95"/>
      <c r="E20" s="95"/>
      <c r="F20" s="95"/>
      <c r="G20" s="51"/>
    </row>
  </sheetData>
  <mergeCells count="14">
    <mergeCell ref="A3:E3"/>
    <mergeCell ref="A9:E9"/>
    <mergeCell ref="D10:D11"/>
    <mergeCell ref="E10:E11"/>
    <mergeCell ref="D4:D5"/>
    <mergeCell ref="E4:E5"/>
    <mergeCell ref="F10:F11"/>
    <mergeCell ref="A13:B13"/>
    <mergeCell ref="A10:B10"/>
    <mergeCell ref="C10:C11"/>
    <mergeCell ref="F4:F5"/>
    <mergeCell ref="A7:B7"/>
    <mergeCell ref="A4:B4"/>
    <mergeCell ref="C4:C5"/>
  </mergeCells>
  <phoneticPr fontId="28" type="noConversion"/>
  <pageMargins left="0.9448818897637796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CE,Félkövér"Kötelező feladatok, önként
vállalt feladatok és állami
feladatok megoszlása 
2013. év (telj.)&amp;R18. melléklet a 7/2014.(IV.28.) önkormányzati rendelethez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0"/>
  </sheetPr>
  <dimension ref="A1:E67"/>
  <sheetViews>
    <sheetView view="pageLayout" topLeftCell="A37" zoomScaleNormal="100" zoomScaleSheetLayoutView="100" workbookViewId="0">
      <selection activeCell="D38" sqref="D38"/>
    </sheetView>
  </sheetViews>
  <sheetFormatPr defaultRowHeight="12.75"/>
  <cols>
    <col min="2" max="2" width="40.7109375" customWidth="1"/>
    <col min="3" max="3" width="18.7109375" style="88" customWidth="1"/>
    <col min="4" max="4" width="40.7109375" customWidth="1"/>
    <col min="5" max="5" width="18.7109375" style="88" customWidth="1"/>
  </cols>
  <sheetData>
    <row r="1" spans="1:5">
      <c r="A1" s="54"/>
      <c r="B1" s="55"/>
      <c r="C1" s="80"/>
      <c r="D1" s="55"/>
      <c r="E1" s="80"/>
    </row>
    <row r="2" spans="1:5">
      <c r="A2" s="486" t="s">
        <v>404</v>
      </c>
      <c r="B2" s="486"/>
      <c r="C2" s="486"/>
      <c r="D2" s="486"/>
      <c r="E2" s="486"/>
    </row>
    <row r="3" spans="1:5">
      <c r="A3" s="486" t="s">
        <v>667</v>
      </c>
      <c r="B3" s="487"/>
      <c r="C3" s="487"/>
      <c r="D3" s="487"/>
      <c r="E3" s="487"/>
    </row>
    <row r="4" spans="1:5" ht="13.5" thickBot="1">
      <c r="A4" s="56"/>
      <c r="B4" s="56"/>
      <c r="C4" s="81"/>
      <c r="D4" s="56"/>
      <c r="E4" s="89" t="s">
        <v>405</v>
      </c>
    </row>
    <row r="5" spans="1:5" ht="13.5" thickBot="1">
      <c r="A5" s="294"/>
      <c r="B5" s="485" t="s">
        <v>406</v>
      </c>
      <c r="C5" s="485"/>
      <c r="D5" s="485" t="s">
        <v>407</v>
      </c>
      <c r="E5" s="485"/>
    </row>
    <row r="6" spans="1:5" ht="13.5" thickBot="1">
      <c r="A6" s="294" t="s">
        <v>210</v>
      </c>
      <c r="B6" s="294" t="s">
        <v>152</v>
      </c>
      <c r="C6" s="295" t="s">
        <v>646</v>
      </c>
      <c r="D6" s="294" t="s">
        <v>152</v>
      </c>
      <c r="E6" s="295" t="s">
        <v>646</v>
      </c>
    </row>
    <row r="7" spans="1:5">
      <c r="A7" s="58" t="s">
        <v>184</v>
      </c>
      <c r="B7" s="59" t="s">
        <v>17</v>
      </c>
      <c r="C7" s="83">
        <f>'05'!H27</f>
        <v>86406</v>
      </c>
      <c r="D7" s="59" t="s">
        <v>331</v>
      </c>
      <c r="E7" s="90">
        <f>'05'!H92</f>
        <v>35784</v>
      </c>
    </row>
    <row r="8" spans="1:5" ht="12.75" customHeight="1">
      <c r="A8" s="60" t="s">
        <v>185</v>
      </c>
      <c r="B8" s="61" t="s">
        <v>10</v>
      </c>
      <c r="C8" s="84">
        <f>'05'!H12</f>
        <v>27132</v>
      </c>
      <c r="D8" s="61" t="s">
        <v>408</v>
      </c>
      <c r="E8" s="84">
        <f>'05'!H97</f>
        <v>7124</v>
      </c>
    </row>
    <row r="9" spans="1:5">
      <c r="A9" s="62" t="s">
        <v>186</v>
      </c>
      <c r="B9" s="63" t="s">
        <v>195</v>
      </c>
      <c r="C9" s="84"/>
      <c r="D9" s="63" t="s">
        <v>335</v>
      </c>
      <c r="E9" s="91">
        <f>'05'!H145</f>
        <v>66983</v>
      </c>
    </row>
    <row r="10" spans="1:5">
      <c r="A10" s="62" t="s">
        <v>187</v>
      </c>
      <c r="B10" s="63" t="s">
        <v>409</v>
      </c>
      <c r="C10" s="84">
        <f>'05'!H45</f>
        <v>97999</v>
      </c>
      <c r="D10" s="63" t="s">
        <v>410</v>
      </c>
      <c r="E10" s="91">
        <f>'01'!C85+'01'!C84</f>
        <v>140900</v>
      </c>
    </row>
    <row r="11" spans="1:5">
      <c r="A11" s="62" t="s">
        <v>188</v>
      </c>
      <c r="B11" s="63" t="s">
        <v>264</v>
      </c>
      <c r="C11" s="84"/>
      <c r="D11" s="63" t="s">
        <v>176</v>
      </c>
      <c r="E11" s="91">
        <f>'05'!H213</f>
        <v>0</v>
      </c>
    </row>
    <row r="12" spans="1:5">
      <c r="A12" s="62" t="s">
        <v>365</v>
      </c>
      <c r="B12" s="63" t="s">
        <v>411</v>
      </c>
      <c r="C12" s="84">
        <f>'01'!C32-'01'!C40</f>
        <v>62806</v>
      </c>
      <c r="D12" s="63"/>
      <c r="E12" s="91"/>
    </row>
    <row r="13" spans="1:5">
      <c r="A13" s="62" t="s">
        <v>388</v>
      </c>
      <c r="B13" s="63" t="s">
        <v>412</v>
      </c>
      <c r="C13" s="84"/>
      <c r="D13" s="63"/>
      <c r="E13" s="91"/>
    </row>
    <row r="14" spans="1:5">
      <c r="A14" s="62" t="s">
        <v>413</v>
      </c>
      <c r="B14" s="63"/>
      <c r="C14" s="84"/>
      <c r="D14" s="63"/>
      <c r="E14" s="91"/>
    </row>
    <row r="15" spans="1:5">
      <c r="A15" s="62" t="s">
        <v>414</v>
      </c>
      <c r="B15" s="63"/>
      <c r="C15" s="84"/>
      <c r="D15" s="63"/>
      <c r="E15" s="91"/>
    </row>
    <row r="16" spans="1:5">
      <c r="A16" s="62" t="s">
        <v>415</v>
      </c>
      <c r="B16" s="63"/>
      <c r="C16" s="84"/>
      <c r="D16" s="63"/>
      <c r="E16" s="91"/>
    </row>
    <row r="17" spans="1:5">
      <c r="A17" s="62" t="s">
        <v>289</v>
      </c>
      <c r="B17" s="63"/>
      <c r="C17" s="84"/>
      <c r="D17" s="63"/>
      <c r="E17" s="91"/>
    </row>
    <row r="18" spans="1:5" ht="13.5" thickBot="1">
      <c r="A18" s="64" t="s">
        <v>416</v>
      </c>
      <c r="B18" s="65"/>
      <c r="C18" s="85"/>
      <c r="D18" s="65"/>
      <c r="E18" s="92"/>
    </row>
    <row r="19" spans="1:5" ht="13.5" thickBot="1">
      <c r="A19" s="296" t="s">
        <v>417</v>
      </c>
      <c r="B19" s="297" t="s">
        <v>418</v>
      </c>
      <c r="C19" s="298">
        <f>SUM(C7:C13)</f>
        <v>274343</v>
      </c>
      <c r="D19" s="297" t="s">
        <v>419</v>
      </c>
      <c r="E19" s="298">
        <f>SUM(E7:E11)</f>
        <v>250791</v>
      </c>
    </row>
    <row r="20" spans="1:5">
      <c r="A20" s="58" t="s">
        <v>420</v>
      </c>
      <c r="B20" s="59" t="s">
        <v>421</v>
      </c>
      <c r="C20" s="83">
        <f>'05'!H69</f>
        <v>5876</v>
      </c>
      <c r="D20" s="59" t="s">
        <v>368</v>
      </c>
      <c r="E20" s="90"/>
    </row>
    <row r="21" spans="1:5">
      <c r="A21" s="62" t="s">
        <v>422</v>
      </c>
      <c r="B21" s="63" t="s">
        <v>423</v>
      </c>
      <c r="C21" s="84"/>
      <c r="D21" s="63" t="s">
        <v>369</v>
      </c>
      <c r="E21" s="91"/>
    </row>
    <row r="22" spans="1:5">
      <c r="A22" s="62" t="s">
        <v>424</v>
      </c>
      <c r="B22" s="63" t="s">
        <v>300</v>
      </c>
      <c r="C22" s="84"/>
      <c r="D22" s="63" t="s">
        <v>370</v>
      </c>
      <c r="E22" s="91"/>
    </row>
    <row r="23" spans="1:5">
      <c r="A23" s="62" t="s">
        <v>425</v>
      </c>
      <c r="B23" s="63" t="s">
        <v>302</v>
      </c>
      <c r="C23" s="84"/>
      <c r="D23" s="63" t="s">
        <v>371</v>
      </c>
      <c r="E23" s="91"/>
    </row>
    <row r="24" spans="1:5">
      <c r="A24" s="62" t="s">
        <v>426</v>
      </c>
      <c r="B24" s="63" t="s">
        <v>427</v>
      </c>
      <c r="C24" s="84"/>
      <c r="D24" s="63" t="s">
        <v>372</v>
      </c>
      <c r="E24" s="91"/>
    </row>
    <row r="25" spans="1:5">
      <c r="A25" s="62" t="s">
        <v>428</v>
      </c>
      <c r="B25" s="63" t="s">
        <v>429</v>
      </c>
      <c r="C25" s="84"/>
      <c r="D25" s="63" t="s">
        <v>430</v>
      </c>
      <c r="E25" s="91"/>
    </row>
    <row r="26" spans="1:5">
      <c r="A26" s="62" t="s">
        <v>431</v>
      </c>
      <c r="B26" s="63" t="s">
        <v>432</v>
      </c>
      <c r="C26" s="84"/>
      <c r="D26" s="63" t="s">
        <v>433</v>
      </c>
      <c r="E26" s="91"/>
    </row>
    <row r="27" spans="1:5">
      <c r="A27" s="62" t="s">
        <v>434</v>
      </c>
      <c r="B27" s="63"/>
      <c r="C27" s="84"/>
      <c r="D27" s="63" t="s">
        <v>435</v>
      </c>
      <c r="E27" s="91"/>
    </row>
    <row r="28" spans="1:5">
      <c r="A28" s="62" t="s">
        <v>436</v>
      </c>
      <c r="B28" s="63"/>
      <c r="C28" s="84"/>
      <c r="D28" s="63" t="s">
        <v>378</v>
      </c>
      <c r="E28" s="91"/>
    </row>
    <row r="29" spans="1:5">
      <c r="A29" s="62" t="s">
        <v>437</v>
      </c>
      <c r="B29" s="63"/>
      <c r="C29" s="84"/>
      <c r="D29" s="63"/>
      <c r="E29" s="91"/>
    </row>
    <row r="30" spans="1:5" ht="13.5" thickBot="1">
      <c r="A30" s="64" t="s">
        <v>438</v>
      </c>
      <c r="B30" s="65"/>
      <c r="C30" s="85"/>
      <c r="D30" s="65"/>
      <c r="E30" s="92"/>
    </row>
    <row r="31" spans="1:5" ht="13.5" thickBot="1">
      <c r="A31" s="296" t="s">
        <v>439</v>
      </c>
      <c r="B31" s="297" t="s">
        <v>440</v>
      </c>
      <c r="C31" s="298">
        <f>SUM(C20:C27)</f>
        <v>5876</v>
      </c>
      <c r="D31" s="297" t="s">
        <v>441</v>
      </c>
      <c r="E31" s="298"/>
    </row>
    <row r="32" spans="1:5" ht="13.5" thickBot="1">
      <c r="A32" s="294" t="s">
        <v>442</v>
      </c>
      <c r="B32" s="299" t="s">
        <v>443</v>
      </c>
      <c r="C32" s="300">
        <f>C19+C31</f>
        <v>280219</v>
      </c>
      <c r="D32" s="299" t="s">
        <v>444</v>
      </c>
      <c r="E32" s="300">
        <f>E19+E20+E21+E31</f>
        <v>250791</v>
      </c>
    </row>
    <row r="33" spans="1:5" ht="13.5" thickBot="1">
      <c r="A33" s="57" t="s">
        <v>445</v>
      </c>
      <c r="B33" s="66" t="s">
        <v>446</v>
      </c>
      <c r="C33" s="86"/>
      <c r="D33" s="66" t="s">
        <v>447</v>
      </c>
      <c r="E33" s="86">
        <f>C32-E32</f>
        <v>29428</v>
      </c>
    </row>
    <row r="34" spans="1:5">
      <c r="A34" s="54"/>
      <c r="B34" s="55"/>
      <c r="C34" s="80"/>
      <c r="D34" s="55"/>
      <c r="E34" s="80"/>
    </row>
    <row r="35" spans="1:5">
      <c r="A35" s="54"/>
      <c r="B35" s="55"/>
      <c r="C35" s="80"/>
      <c r="D35" s="55"/>
      <c r="E35" s="80"/>
    </row>
    <row r="36" spans="1:5">
      <c r="A36" s="54"/>
      <c r="B36" s="55"/>
      <c r="C36" s="80"/>
      <c r="D36" s="55"/>
      <c r="E36" s="80"/>
    </row>
    <row r="37" spans="1:5">
      <c r="A37" s="54"/>
      <c r="B37" s="55"/>
      <c r="C37" s="80"/>
      <c r="D37" s="55"/>
      <c r="E37" s="80"/>
    </row>
    <row r="38" spans="1:5">
      <c r="A38" s="54"/>
      <c r="B38" s="55"/>
      <c r="C38" s="80"/>
      <c r="D38" s="55"/>
      <c r="E38" s="80"/>
    </row>
    <row r="39" spans="1:5">
      <c r="A39" s="486" t="s">
        <v>448</v>
      </c>
      <c r="B39" s="486"/>
      <c r="C39" s="486"/>
      <c r="D39" s="486"/>
      <c r="E39" s="486"/>
    </row>
    <row r="40" spans="1:5">
      <c r="A40" s="486" t="s">
        <v>668</v>
      </c>
      <c r="B40" s="486"/>
      <c r="C40" s="486"/>
      <c r="D40" s="486"/>
      <c r="E40" s="486"/>
    </row>
    <row r="41" spans="1:5" ht="13.5" thickBot="1">
      <c r="A41" s="56"/>
      <c r="B41" s="56"/>
      <c r="C41" s="81"/>
      <c r="D41" s="56"/>
      <c r="E41" s="89" t="s">
        <v>405</v>
      </c>
    </row>
    <row r="42" spans="1:5" ht="13.5" thickBot="1">
      <c r="A42" s="294"/>
      <c r="B42" s="485" t="s">
        <v>406</v>
      </c>
      <c r="C42" s="485"/>
      <c r="D42" s="485" t="s">
        <v>407</v>
      </c>
      <c r="E42" s="485"/>
    </row>
    <row r="43" spans="1:5" ht="13.5" thickBot="1">
      <c r="A43" s="294" t="s">
        <v>210</v>
      </c>
      <c r="B43" s="294" t="s">
        <v>152</v>
      </c>
      <c r="C43" s="295" t="s">
        <v>646</v>
      </c>
      <c r="D43" s="294" t="s">
        <v>152</v>
      </c>
      <c r="E43" s="295" t="s">
        <v>646</v>
      </c>
    </row>
    <row r="44" spans="1:5">
      <c r="A44" s="58" t="s">
        <v>184</v>
      </c>
      <c r="B44" s="59" t="s">
        <v>23</v>
      </c>
      <c r="C44" s="83">
        <f>'01'!C46</f>
        <v>191</v>
      </c>
      <c r="D44" s="59" t="s">
        <v>349</v>
      </c>
      <c r="E44" s="90">
        <f>'05'!H203+'05'!H204</f>
        <v>3076</v>
      </c>
    </row>
    <row r="45" spans="1:5">
      <c r="A45" s="62" t="s">
        <v>185</v>
      </c>
      <c r="B45" s="63" t="s">
        <v>449</v>
      </c>
      <c r="C45" s="84"/>
      <c r="D45" s="63" t="s">
        <v>350</v>
      </c>
      <c r="E45" s="91">
        <f>'05'!H205+'05'!H206</f>
        <v>33089</v>
      </c>
    </row>
    <row r="46" spans="1:5">
      <c r="A46" s="62" t="s">
        <v>186</v>
      </c>
      <c r="B46" s="63" t="s">
        <v>450</v>
      </c>
      <c r="C46" s="84">
        <f>'01'!C48</f>
        <v>400</v>
      </c>
      <c r="D46" s="63" t="s">
        <v>351</v>
      </c>
      <c r="E46" s="91"/>
    </row>
    <row r="47" spans="1:5">
      <c r="A47" s="62" t="s">
        <v>187</v>
      </c>
      <c r="B47" s="63" t="s">
        <v>250</v>
      </c>
      <c r="C47" s="84"/>
      <c r="D47" s="63" t="s">
        <v>352</v>
      </c>
      <c r="E47" s="91"/>
    </row>
    <row r="48" spans="1:5">
      <c r="A48" s="62" t="s">
        <v>188</v>
      </c>
      <c r="B48" s="63" t="s">
        <v>20</v>
      </c>
      <c r="C48" s="84"/>
      <c r="D48" s="63" t="s">
        <v>451</v>
      </c>
      <c r="E48" s="91"/>
    </row>
    <row r="49" spans="1:5">
      <c r="A49" s="62" t="s">
        <v>365</v>
      </c>
      <c r="B49" s="63" t="s">
        <v>452</v>
      </c>
      <c r="C49" s="84"/>
      <c r="D49" s="63" t="s">
        <v>453</v>
      </c>
      <c r="E49" s="91"/>
    </row>
    <row r="50" spans="1:5">
      <c r="A50" s="62" t="s">
        <v>388</v>
      </c>
      <c r="B50" s="63" t="s">
        <v>179</v>
      </c>
      <c r="C50" s="84">
        <f>'01'!C44</f>
        <v>3760</v>
      </c>
      <c r="D50" s="63" t="s">
        <v>356</v>
      </c>
      <c r="E50" s="91"/>
    </row>
    <row r="51" spans="1:5">
      <c r="A51" s="62" t="s">
        <v>413</v>
      </c>
      <c r="B51" s="63" t="s">
        <v>454</v>
      </c>
      <c r="C51" s="84">
        <f>'05'!H61</f>
        <v>119</v>
      </c>
      <c r="D51" s="63" t="s">
        <v>176</v>
      </c>
      <c r="E51" s="91">
        <f>'05'!H214+'05'!H215</f>
        <v>0</v>
      </c>
    </row>
    <row r="52" spans="1:5">
      <c r="A52" s="62" t="s">
        <v>414</v>
      </c>
      <c r="B52" s="63" t="s">
        <v>455</v>
      </c>
      <c r="C52" s="84"/>
      <c r="D52" s="63"/>
      <c r="E52" s="91"/>
    </row>
    <row r="53" spans="1:5" ht="13.5" thickBot="1">
      <c r="A53" s="64" t="s">
        <v>415</v>
      </c>
      <c r="B53" s="65"/>
      <c r="C53" s="85"/>
      <c r="D53" s="65"/>
      <c r="E53" s="92"/>
    </row>
    <row r="54" spans="1:5" ht="13.5" thickBot="1">
      <c r="A54" s="337" t="s">
        <v>289</v>
      </c>
      <c r="B54" s="338" t="s">
        <v>456</v>
      </c>
      <c r="C54" s="339">
        <f>SUM(C44:C52)</f>
        <v>4470</v>
      </c>
      <c r="D54" s="338" t="s">
        <v>419</v>
      </c>
      <c r="E54" s="339" t="s">
        <v>119</v>
      </c>
    </row>
    <row r="55" spans="1:5">
      <c r="A55" s="58" t="s">
        <v>416</v>
      </c>
      <c r="B55" s="59" t="s">
        <v>457</v>
      </c>
      <c r="C55" s="83">
        <f>'01'!C56</f>
        <v>14560</v>
      </c>
      <c r="D55" s="59" t="s">
        <v>368</v>
      </c>
      <c r="E55" s="90"/>
    </row>
    <row r="56" spans="1:5">
      <c r="A56" s="62" t="s">
        <v>417</v>
      </c>
      <c r="B56" s="63" t="s">
        <v>300</v>
      </c>
      <c r="C56" s="84"/>
      <c r="D56" s="63" t="s">
        <v>381</v>
      </c>
      <c r="E56" s="91"/>
    </row>
    <row r="57" spans="1:5">
      <c r="A57" s="62" t="s">
        <v>420</v>
      </c>
      <c r="B57" s="63" t="s">
        <v>315</v>
      </c>
      <c r="C57" s="84"/>
      <c r="D57" s="63" t="s">
        <v>370</v>
      </c>
      <c r="E57" s="91"/>
    </row>
    <row r="58" spans="1:5">
      <c r="A58" s="62" t="s">
        <v>422</v>
      </c>
      <c r="B58" s="404" t="s">
        <v>317</v>
      </c>
      <c r="C58" s="84"/>
      <c r="D58" s="63" t="s">
        <v>371</v>
      </c>
      <c r="E58" s="91"/>
    </row>
    <row r="59" spans="1:5">
      <c r="A59" s="62" t="s">
        <v>424</v>
      </c>
      <c r="B59" s="63" t="s">
        <v>304</v>
      </c>
      <c r="C59" s="84"/>
      <c r="D59" s="63" t="s">
        <v>372</v>
      </c>
      <c r="E59" s="91"/>
    </row>
    <row r="60" spans="1:5">
      <c r="A60" s="62" t="s">
        <v>425</v>
      </c>
      <c r="B60" s="63" t="s">
        <v>458</v>
      </c>
      <c r="C60" s="84"/>
      <c r="D60" s="63" t="s">
        <v>459</v>
      </c>
      <c r="E60" s="91"/>
    </row>
    <row r="61" spans="1:5">
      <c r="A61" s="62" t="s">
        <v>426</v>
      </c>
      <c r="B61" s="63" t="s">
        <v>308</v>
      </c>
      <c r="C61" s="84"/>
      <c r="D61" s="63" t="s">
        <v>435</v>
      </c>
      <c r="E61" s="91"/>
    </row>
    <row r="62" spans="1:5">
      <c r="A62" s="62" t="s">
        <v>428</v>
      </c>
      <c r="B62" s="63" t="s">
        <v>460</v>
      </c>
      <c r="C62" s="84"/>
      <c r="D62" s="63" t="s">
        <v>387</v>
      </c>
      <c r="E62" s="91"/>
    </row>
    <row r="63" spans="1:5">
      <c r="A63" s="62" t="s">
        <v>431</v>
      </c>
      <c r="B63" s="63"/>
      <c r="C63" s="84"/>
      <c r="D63" s="63"/>
      <c r="E63" s="91"/>
    </row>
    <row r="64" spans="1:5" ht="13.5" thickBot="1">
      <c r="A64" s="64" t="s">
        <v>434</v>
      </c>
      <c r="B64" s="65"/>
      <c r="C64" s="85"/>
      <c r="D64" s="65"/>
      <c r="E64" s="92"/>
    </row>
    <row r="65" spans="1:5" ht="13.5" thickBot="1">
      <c r="A65" s="337" t="s">
        <v>436</v>
      </c>
      <c r="B65" s="338" t="s">
        <v>461</v>
      </c>
      <c r="C65" s="339">
        <f>SUM(C55:C62)</f>
        <v>14560</v>
      </c>
      <c r="D65" s="338" t="s">
        <v>462</v>
      </c>
      <c r="E65" s="339">
        <f>E55+E56+E57+E58+E59+E60+E61+E62</f>
        <v>0</v>
      </c>
    </row>
    <row r="66" spans="1:5" ht="13.5" thickBot="1">
      <c r="A66" s="334" t="s">
        <v>437</v>
      </c>
      <c r="B66" s="335" t="s">
        <v>463</v>
      </c>
      <c r="C66" s="336">
        <f>C54+C65</f>
        <v>19030</v>
      </c>
      <c r="D66" s="335" t="s">
        <v>464</v>
      </c>
      <c r="E66" s="336" t="e">
        <f>E54+E65</f>
        <v>#VALUE!</v>
      </c>
    </row>
    <row r="67" spans="1:5" ht="13.5" thickBot="1">
      <c r="A67" s="67" t="s">
        <v>438</v>
      </c>
      <c r="B67" s="68" t="s">
        <v>446</v>
      </c>
      <c r="C67" s="87" t="e">
        <f>E66-C66</f>
        <v>#VALUE!</v>
      </c>
      <c r="D67" s="68" t="s">
        <v>447</v>
      </c>
      <c r="E67" s="87"/>
    </row>
  </sheetData>
  <mergeCells count="8">
    <mergeCell ref="B42:C42"/>
    <mergeCell ref="D42:E42"/>
    <mergeCell ref="A2:E2"/>
    <mergeCell ref="A3:E3"/>
    <mergeCell ref="A39:E39"/>
    <mergeCell ref="A40:E40"/>
    <mergeCell ref="B5:C5"/>
    <mergeCell ref="D5:E5"/>
  </mergeCells>
  <phoneticPr fontId="28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&amp;C&amp;"Arial CE,Félkövér"&amp;12Önkormányzat mérlege&amp;R2. melléklet a 7/2014. (IV.28.) önkormányzati rendelethez</oddHeader>
    <oddFooter>&amp;P. oldal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6" enableFormatConditionsCalculation="0">
    <tabColor indexed="47"/>
  </sheetPr>
  <dimension ref="A3:G26"/>
  <sheetViews>
    <sheetView view="pageLayout" zoomScaleNormal="100" zoomScaleSheetLayoutView="100" workbookViewId="0">
      <selection activeCell="D16" sqref="D16"/>
    </sheetView>
  </sheetViews>
  <sheetFormatPr defaultRowHeight="12.75"/>
  <cols>
    <col min="1" max="1" width="10.5703125" customWidth="1"/>
    <col min="2" max="2" width="36.42578125" customWidth="1"/>
    <col min="3" max="6" width="18.7109375" customWidth="1"/>
  </cols>
  <sheetData>
    <row r="3" spans="1:7" ht="16.5" thickBot="1">
      <c r="A3" s="225" t="s">
        <v>568</v>
      </c>
      <c r="B3" s="225"/>
      <c r="C3" s="94"/>
      <c r="D3" s="95"/>
      <c r="E3" s="95"/>
      <c r="F3" s="95"/>
      <c r="G3" s="51"/>
    </row>
    <row r="4" spans="1:7" ht="15">
      <c r="A4" s="514" t="s">
        <v>516</v>
      </c>
      <c r="B4" s="515"/>
      <c r="C4" s="516" t="s">
        <v>517</v>
      </c>
      <c r="D4" s="506" t="s">
        <v>518</v>
      </c>
      <c r="E4" s="508" t="s">
        <v>519</v>
      </c>
      <c r="F4" s="510" t="s">
        <v>155</v>
      </c>
      <c r="G4" s="51"/>
    </row>
    <row r="5" spans="1:7" ht="15.75" thickBot="1">
      <c r="A5" s="249" t="s">
        <v>520</v>
      </c>
      <c r="B5" s="250" t="s">
        <v>521</v>
      </c>
      <c r="C5" s="517"/>
      <c r="D5" s="507"/>
      <c r="E5" s="509"/>
      <c r="F5" s="511"/>
      <c r="G5" s="51"/>
    </row>
    <row r="6" spans="1:7" ht="31.5" customHeight="1">
      <c r="A6" s="226">
        <v>562912</v>
      </c>
      <c r="B6" s="227" t="s">
        <v>522</v>
      </c>
      <c r="C6" s="228">
        <v>0</v>
      </c>
      <c r="D6" s="229">
        <v>0</v>
      </c>
      <c r="E6" s="230">
        <v>0</v>
      </c>
      <c r="F6" s="231">
        <f>SUM(C6:E6)</f>
        <v>0</v>
      </c>
      <c r="G6" s="96"/>
    </row>
    <row r="7" spans="1:7" ht="31.5" customHeight="1">
      <c r="A7" s="232">
        <v>851011</v>
      </c>
      <c r="B7" s="233" t="s">
        <v>523</v>
      </c>
      <c r="C7" s="234">
        <v>30555</v>
      </c>
      <c r="D7" s="235">
        <v>0</v>
      </c>
      <c r="E7" s="236">
        <v>0</v>
      </c>
      <c r="F7" s="237">
        <f>SUM(C7:E7)</f>
        <v>30555</v>
      </c>
      <c r="G7" s="96"/>
    </row>
    <row r="8" spans="1:7" ht="36.75" customHeight="1">
      <c r="A8" s="238">
        <v>851012</v>
      </c>
      <c r="B8" s="239" t="s">
        <v>524</v>
      </c>
      <c r="C8" s="240">
        <v>0</v>
      </c>
      <c r="D8" s="241">
        <v>0</v>
      </c>
      <c r="E8" s="242">
        <v>0</v>
      </c>
      <c r="F8" s="243">
        <f>SUM(C8:E8)</f>
        <v>0</v>
      </c>
      <c r="G8" s="96"/>
    </row>
    <row r="9" spans="1:7" ht="31.5" customHeight="1" thickBot="1">
      <c r="A9" s="238">
        <v>889102</v>
      </c>
      <c r="B9" s="239" t="s">
        <v>177</v>
      </c>
      <c r="C9" s="240">
        <v>0</v>
      </c>
      <c r="D9" s="241">
        <v>3673</v>
      </c>
      <c r="E9" s="242"/>
      <c r="F9" s="243">
        <f>SUM(C9:E9)</f>
        <v>3673</v>
      </c>
      <c r="G9" s="96"/>
    </row>
    <row r="10" spans="1:7" ht="31.5" customHeight="1" thickBot="1">
      <c r="A10" s="512" t="s">
        <v>525</v>
      </c>
      <c r="B10" s="513"/>
      <c r="C10" s="244">
        <f>C6+C7+C8+C9</f>
        <v>30555</v>
      </c>
      <c r="D10" s="245">
        <f>D6+D7+D8+D9</f>
        <v>3673</v>
      </c>
      <c r="E10" s="246">
        <f>E6+E7+E8+E9</f>
        <v>0</v>
      </c>
      <c r="F10" s="247">
        <f>SUM(C10:E10)</f>
        <v>34228</v>
      </c>
      <c r="G10" s="97"/>
    </row>
    <row r="11" spans="1:7" ht="15">
      <c r="A11" s="50"/>
      <c r="B11" s="51"/>
      <c r="C11" s="94"/>
      <c r="D11" s="95"/>
      <c r="E11" s="95"/>
      <c r="F11" s="98"/>
      <c r="G11" s="51"/>
    </row>
    <row r="12" spans="1:7" ht="16.5" thickBot="1">
      <c r="A12" s="225" t="s">
        <v>569</v>
      </c>
      <c r="B12" s="225"/>
      <c r="C12" s="94"/>
      <c r="D12" s="95"/>
      <c r="E12" s="95"/>
      <c r="F12" s="95"/>
      <c r="G12" s="51"/>
    </row>
    <row r="13" spans="1:7" ht="15">
      <c r="A13" s="514" t="s">
        <v>516</v>
      </c>
      <c r="B13" s="515"/>
      <c r="C13" s="516" t="s">
        <v>517</v>
      </c>
      <c r="D13" s="506" t="s">
        <v>518</v>
      </c>
      <c r="E13" s="508" t="s">
        <v>519</v>
      </c>
      <c r="F13" s="510" t="s">
        <v>155</v>
      </c>
      <c r="G13" s="51"/>
    </row>
    <row r="14" spans="1:7" ht="15.75" thickBot="1">
      <c r="A14" s="249" t="s">
        <v>520</v>
      </c>
      <c r="B14" s="250" t="s">
        <v>521</v>
      </c>
      <c r="C14" s="517"/>
      <c r="D14" s="507"/>
      <c r="E14" s="509"/>
      <c r="F14" s="511"/>
      <c r="G14" s="51"/>
    </row>
    <row r="15" spans="1:7" ht="31.5" customHeight="1">
      <c r="A15" s="226">
        <v>562912</v>
      </c>
      <c r="B15" s="227" t="s">
        <v>522</v>
      </c>
      <c r="C15" s="228">
        <v>0</v>
      </c>
      <c r="D15" s="229">
        <v>0</v>
      </c>
      <c r="E15" s="230">
        <v>0</v>
      </c>
      <c r="F15" s="231">
        <f>SUM(C15:E15)</f>
        <v>0</v>
      </c>
      <c r="G15" s="51"/>
    </row>
    <row r="16" spans="1:7" ht="31.5" customHeight="1">
      <c r="A16" s="232">
        <v>851011</v>
      </c>
      <c r="B16" s="233" t="s">
        <v>523</v>
      </c>
      <c r="C16" s="234">
        <v>30551</v>
      </c>
      <c r="D16" s="235">
        <v>0</v>
      </c>
      <c r="E16" s="236">
        <v>0</v>
      </c>
      <c r="F16" s="237">
        <f>SUM(C16:E16)</f>
        <v>30551</v>
      </c>
      <c r="G16" s="51"/>
    </row>
    <row r="17" spans="1:7" ht="31.5" customHeight="1">
      <c r="A17" s="238">
        <v>851012</v>
      </c>
      <c r="B17" s="239" t="s">
        <v>524</v>
      </c>
      <c r="C17" s="240">
        <v>0</v>
      </c>
      <c r="D17" s="241">
        <v>0</v>
      </c>
      <c r="E17" s="242">
        <v>0</v>
      </c>
      <c r="F17" s="243">
        <f>SUM(C17:E17)</f>
        <v>0</v>
      </c>
      <c r="G17" s="51"/>
    </row>
    <row r="18" spans="1:7" ht="31.5" customHeight="1" thickBot="1">
      <c r="A18" s="238">
        <v>889102</v>
      </c>
      <c r="B18" s="239" t="s">
        <v>177</v>
      </c>
      <c r="C18" s="240">
        <v>0</v>
      </c>
      <c r="D18" s="241">
        <v>3673</v>
      </c>
      <c r="E18" s="242"/>
      <c r="F18" s="243">
        <f>SUM(C18:E18)</f>
        <v>3673</v>
      </c>
      <c r="G18" s="51"/>
    </row>
    <row r="19" spans="1:7" ht="31.5" customHeight="1" thickBot="1">
      <c r="A19" s="512" t="s">
        <v>525</v>
      </c>
      <c r="B19" s="513"/>
      <c r="C19" s="244">
        <f>C15+C16+C17+C18</f>
        <v>30551</v>
      </c>
      <c r="D19" s="245">
        <f>D15+D16+D17+D18</f>
        <v>3673</v>
      </c>
      <c r="E19" s="246">
        <f>E15+E16+E17+E18</f>
        <v>0</v>
      </c>
      <c r="F19" s="247">
        <f>SUM(C19:E19)</f>
        <v>34224</v>
      </c>
      <c r="G19" s="51"/>
    </row>
    <row r="20" spans="1:7" ht="15">
      <c r="A20" s="50"/>
      <c r="B20" s="51"/>
      <c r="C20" s="94"/>
      <c r="D20" s="95"/>
      <c r="E20" s="95"/>
      <c r="F20" s="95"/>
      <c r="G20" s="51"/>
    </row>
    <row r="21" spans="1:7" ht="15">
      <c r="A21" s="50"/>
      <c r="B21" s="51"/>
      <c r="C21" s="94"/>
      <c r="D21" s="95"/>
      <c r="E21" s="95"/>
      <c r="F21" s="95"/>
      <c r="G21" s="51"/>
    </row>
    <row r="22" spans="1:7" ht="15">
      <c r="A22" s="50"/>
      <c r="B22" s="51"/>
      <c r="C22" s="94"/>
      <c r="D22" s="95"/>
      <c r="E22" s="95"/>
      <c r="F22" s="95"/>
      <c r="G22" s="51"/>
    </row>
    <row r="23" spans="1:7" ht="15">
      <c r="A23" s="50"/>
      <c r="B23" s="51"/>
      <c r="C23" s="94"/>
      <c r="D23" s="95"/>
      <c r="E23" s="95"/>
      <c r="F23" s="95"/>
      <c r="G23" s="51"/>
    </row>
    <row r="24" spans="1:7" ht="15">
      <c r="A24" s="50"/>
      <c r="B24" s="51"/>
      <c r="C24" s="94"/>
      <c r="D24" s="95"/>
      <c r="E24" s="95"/>
      <c r="F24" s="95"/>
      <c r="G24" s="51"/>
    </row>
    <row r="25" spans="1:7" ht="15">
      <c r="A25" s="50"/>
      <c r="B25" s="51"/>
      <c r="C25" s="94"/>
      <c r="D25" s="95"/>
      <c r="E25" s="95"/>
      <c r="F25" s="95"/>
      <c r="G25" s="51"/>
    </row>
    <row r="26" spans="1:7" ht="15">
      <c r="A26" s="50"/>
      <c r="B26" s="51"/>
      <c r="C26" s="94"/>
      <c r="D26" s="95"/>
      <c r="E26" s="95"/>
      <c r="F26" s="95"/>
      <c r="G26" s="51"/>
    </row>
  </sheetData>
  <mergeCells count="12">
    <mergeCell ref="D4:D5"/>
    <mergeCell ref="E4:E5"/>
    <mergeCell ref="F4:F5"/>
    <mergeCell ref="A10:B10"/>
    <mergeCell ref="A4:B4"/>
    <mergeCell ref="C4:C5"/>
    <mergeCell ref="D13:D14"/>
    <mergeCell ref="E13:E14"/>
    <mergeCell ref="F13:F14"/>
    <mergeCell ref="A19:B19"/>
    <mergeCell ref="A13:B13"/>
    <mergeCell ref="C13:C14"/>
  </mergeCells>
  <phoneticPr fontId="28" type="noConversion"/>
  <pageMargins left="0.9448818897637796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CE,Félkövér"Kötelező feladatok, önként
vállalt feladatok és állami
feladatok megoszlása 
2013. év (telj.)&amp;R19. melléklet a 7/2014.(IV.28.) önkormányzati rendelethez</oddHeader>
    <oddFooter>&amp;P. oldal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12"/>
  </sheetPr>
  <dimension ref="A1:M3"/>
  <sheetViews>
    <sheetView view="pageLayout" zoomScaleNormal="100" zoomScaleSheetLayoutView="100" workbookViewId="0">
      <selection activeCell="K10" sqref="K10"/>
    </sheetView>
  </sheetViews>
  <sheetFormatPr defaultRowHeight="12.75"/>
  <cols>
    <col min="1" max="6" width="9.140625" style="406"/>
    <col min="7" max="7" width="3.140625" style="406" customWidth="1"/>
    <col min="8" max="11" width="9.140625" style="406"/>
    <col min="12" max="12" width="17.85546875" style="406" customWidth="1"/>
    <col min="13" max="13" width="18" style="406" customWidth="1"/>
    <col min="14" max="262" width="9.140625" style="406"/>
    <col min="263" max="263" width="3.140625" style="406" customWidth="1"/>
    <col min="264" max="267" width="9.140625" style="406"/>
    <col min="268" max="268" width="17.85546875" style="406" customWidth="1"/>
    <col min="269" max="269" width="18" style="406" customWidth="1"/>
    <col min="270" max="518" width="9.140625" style="406"/>
    <col min="519" max="519" width="3.140625" style="406" customWidth="1"/>
    <col min="520" max="523" width="9.140625" style="406"/>
    <col min="524" max="524" width="17.85546875" style="406" customWidth="1"/>
    <col min="525" max="525" width="18" style="406" customWidth="1"/>
    <col min="526" max="774" width="9.140625" style="406"/>
    <col min="775" max="775" width="3.140625" style="406" customWidth="1"/>
    <col min="776" max="779" width="9.140625" style="406"/>
    <col min="780" max="780" width="17.85546875" style="406" customWidth="1"/>
    <col min="781" max="781" width="18" style="406" customWidth="1"/>
    <col min="782" max="1030" width="9.140625" style="406"/>
    <col min="1031" max="1031" width="3.140625" style="406" customWidth="1"/>
    <col min="1032" max="1035" width="9.140625" style="406"/>
    <col min="1036" max="1036" width="17.85546875" style="406" customWidth="1"/>
    <col min="1037" max="1037" width="18" style="406" customWidth="1"/>
    <col min="1038" max="1286" width="9.140625" style="406"/>
    <col min="1287" max="1287" width="3.140625" style="406" customWidth="1"/>
    <col min="1288" max="1291" width="9.140625" style="406"/>
    <col min="1292" max="1292" width="17.85546875" style="406" customWidth="1"/>
    <col min="1293" max="1293" width="18" style="406" customWidth="1"/>
    <col min="1294" max="1542" width="9.140625" style="406"/>
    <col min="1543" max="1543" width="3.140625" style="406" customWidth="1"/>
    <col min="1544" max="1547" width="9.140625" style="406"/>
    <col min="1548" max="1548" width="17.85546875" style="406" customWidth="1"/>
    <col min="1549" max="1549" width="18" style="406" customWidth="1"/>
    <col min="1550" max="1798" width="9.140625" style="406"/>
    <col min="1799" max="1799" width="3.140625" style="406" customWidth="1"/>
    <col min="1800" max="1803" width="9.140625" style="406"/>
    <col min="1804" max="1804" width="17.85546875" style="406" customWidth="1"/>
    <col min="1805" max="1805" width="18" style="406" customWidth="1"/>
    <col min="1806" max="2054" width="9.140625" style="406"/>
    <col min="2055" max="2055" width="3.140625" style="406" customWidth="1"/>
    <col min="2056" max="2059" width="9.140625" style="406"/>
    <col min="2060" max="2060" width="17.85546875" style="406" customWidth="1"/>
    <col min="2061" max="2061" width="18" style="406" customWidth="1"/>
    <col min="2062" max="2310" width="9.140625" style="406"/>
    <col min="2311" max="2311" width="3.140625" style="406" customWidth="1"/>
    <col min="2312" max="2315" width="9.140625" style="406"/>
    <col min="2316" max="2316" width="17.85546875" style="406" customWidth="1"/>
    <col min="2317" max="2317" width="18" style="406" customWidth="1"/>
    <col min="2318" max="2566" width="9.140625" style="406"/>
    <col min="2567" max="2567" width="3.140625" style="406" customWidth="1"/>
    <col min="2568" max="2571" width="9.140625" style="406"/>
    <col min="2572" max="2572" width="17.85546875" style="406" customWidth="1"/>
    <col min="2573" max="2573" width="18" style="406" customWidth="1"/>
    <col min="2574" max="2822" width="9.140625" style="406"/>
    <col min="2823" max="2823" width="3.140625" style="406" customWidth="1"/>
    <col min="2824" max="2827" width="9.140625" style="406"/>
    <col min="2828" max="2828" width="17.85546875" style="406" customWidth="1"/>
    <col min="2829" max="2829" width="18" style="406" customWidth="1"/>
    <col min="2830" max="3078" width="9.140625" style="406"/>
    <col min="3079" max="3079" width="3.140625" style="406" customWidth="1"/>
    <col min="3080" max="3083" width="9.140625" style="406"/>
    <col min="3084" max="3084" width="17.85546875" style="406" customWidth="1"/>
    <col min="3085" max="3085" width="18" style="406" customWidth="1"/>
    <col min="3086" max="3334" width="9.140625" style="406"/>
    <col min="3335" max="3335" width="3.140625" style="406" customWidth="1"/>
    <col min="3336" max="3339" width="9.140625" style="406"/>
    <col min="3340" max="3340" width="17.85546875" style="406" customWidth="1"/>
    <col min="3341" max="3341" width="18" style="406" customWidth="1"/>
    <col min="3342" max="3590" width="9.140625" style="406"/>
    <col min="3591" max="3591" width="3.140625" style="406" customWidth="1"/>
    <col min="3592" max="3595" width="9.140625" style="406"/>
    <col min="3596" max="3596" width="17.85546875" style="406" customWidth="1"/>
    <col min="3597" max="3597" width="18" style="406" customWidth="1"/>
    <col min="3598" max="3846" width="9.140625" style="406"/>
    <col min="3847" max="3847" width="3.140625" style="406" customWidth="1"/>
    <col min="3848" max="3851" width="9.140625" style="406"/>
    <col min="3852" max="3852" width="17.85546875" style="406" customWidth="1"/>
    <col min="3853" max="3853" width="18" style="406" customWidth="1"/>
    <col min="3854" max="4102" width="9.140625" style="406"/>
    <col min="4103" max="4103" width="3.140625" style="406" customWidth="1"/>
    <col min="4104" max="4107" width="9.140625" style="406"/>
    <col min="4108" max="4108" width="17.85546875" style="406" customWidth="1"/>
    <col min="4109" max="4109" width="18" style="406" customWidth="1"/>
    <col min="4110" max="4358" width="9.140625" style="406"/>
    <col min="4359" max="4359" width="3.140625" style="406" customWidth="1"/>
    <col min="4360" max="4363" width="9.140625" style="406"/>
    <col min="4364" max="4364" width="17.85546875" style="406" customWidth="1"/>
    <col min="4365" max="4365" width="18" style="406" customWidth="1"/>
    <col min="4366" max="4614" width="9.140625" style="406"/>
    <col min="4615" max="4615" width="3.140625" style="406" customWidth="1"/>
    <col min="4616" max="4619" width="9.140625" style="406"/>
    <col min="4620" max="4620" width="17.85546875" style="406" customWidth="1"/>
    <col min="4621" max="4621" width="18" style="406" customWidth="1"/>
    <col min="4622" max="4870" width="9.140625" style="406"/>
    <col min="4871" max="4871" width="3.140625" style="406" customWidth="1"/>
    <col min="4872" max="4875" width="9.140625" style="406"/>
    <col min="4876" max="4876" width="17.85546875" style="406" customWidth="1"/>
    <col min="4877" max="4877" width="18" style="406" customWidth="1"/>
    <col min="4878" max="5126" width="9.140625" style="406"/>
    <col min="5127" max="5127" width="3.140625" style="406" customWidth="1"/>
    <col min="5128" max="5131" width="9.140625" style="406"/>
    <col min="5132" max="5132" width="17.85546875" style="406" customWidth="1"/>
    <col min="5133" max="5133" width="18" style="406" customWidth="1"/>
    <col min="5134" max="5382" width="9.140625" style="406"/>
    <col min="5383" max="5383" width="3.140625" style="406" customWidth="1"/>
    <col min="5384" max="5387" width="9.140625" style="406"/>
    <col min="5388" max="5388" width="17.85546875" style="406" customWidth="1"/>
    <col min="5389" max="5389" width="18" style="406" customWidth="1"/>
    <col min="5390" max="5638" width="9.140625" style="406"/>
    <col min="5639" max="5639" width="3.140625" style="406" customWidth="1"/>
    <col min="5640" max="5643" width="9.140625" style="406"/>
    <col min="5644" max="5644" width="17.85546875" style="406" customWidth="1"/>
    <col min="5645" max="5645" width="18" style="406" customWidth="1"/>
    <col min="5646" max="5894" width="9.140625" style="406"/>
    <col min="5895" max="5895" width="3.140625" style="406" customWidth="1"/>
    <col min="5896" max="5899" width="9.140625" style="406"/>
    <col min="5900" max="5900" width="17.85546875" style="406" customWidth="1"/>
    <col min="5901" max="5901" width="18" style="406" customWidth="1"/>
    <col min="5902" max="6150" width="9.140625" style="406"/>
    <col min="6151" max="6151" width="3.140625" style="406" customWidth="1"/>
    <col min="6152" max="6155" width="9.140625" style="406"/>
    <col min="6156" max="6156" width="17.85546875" style="406" customWidth="1"/>
    <col min="6157" max="6157" width="18" style="406" customWidth="1"/>
    <col min="6158" max="6406" width="9.140625" style="406"/>
    <col min="6407" max="6407" width="3.140625" style="406" customWidth="1"/>
    <col min="6408" max="6411" width="9.140625" style="406"/>
    <col min="6412" max="6412" width="17.85546875" style="406" customWidth="1"/>
    <col min="6413" max="6413" width="18" style="406" customWidth="1"/>
    <col min="6414" max="6662" width="9.140625" style="406"/>
    <col min="6663" max="6663" width="3.140625" style="406" customWidth="1"/>
    <col min="6664" max="6667" width="9.140625" style="406"/>
    <col min="6668" max="6668" width="17.85546875" style="406" customWidth="1"/>
    <col min="6669" max="6669" width="18" style="406" customWidth="1"/>
    <col min="6670" max="6918" width="9.140625" style="406"/>
    <col min="6919" max="6919" width="3.140625" style="406" customWidth="1"/>
    <col min="6920" max="6923" width="9.140625" style="406"/>
    <col min="6924" max="6924" width="17.85546875" style="406" customWidth="1"/>
    <col min="6925" max="6925" width="18" style="406" customWidth="1"/>
    <col min="6926" max="7174" width="9.140625" style="406"/>
    <col min="7175" max="7175" width="3.140625" style="406" customWidth="1"/>
    <col min="7176" max="7179" width="9.140625" style="406"/>
    <col min="7180" max="7180" width="17.85546875" style="406" customWidth="1"/>
    <col min="7181" max="7181" width="18" style="406" customWidth="1"/>
    <col min="7182" max="7430" width="9.140625" style="406"/>
    <col min="7431" max="7431" width="3.140625" style="406" customWidth="1"/>
    <col min="7432" max="7435" width="9.140625" style="406"/>
    <col min="7436" max="7436" width="17.85546875" style="406" customWidth="1"/>
    <col min="7437" max="7437" width="18" style="406" customWidth="1"/>
    <col min="7438" max="7686" width="9.140625" style="406"/>
    <col min="7687" max="7687" width="3.140625" style="406" customWidth="1"/>
    <col min="7688" max="7691" width="9.140625" style="406"/>
    <col min="7692" max="7692" width="17.85546875" style="406" customWidth="1"/>
    <col min="7693" max="7693" width="18" style="406" customWidth="1"/>
    <col min="7694" max="7942" width="9.140625" style="406"/>
    <col min="7943" max="7943" width="3.140625" style="406" customWidth="1"/>
    <col min="7944" max="7947" width="9.140625" style="406"/>
    <col min="7948" max="7948" width="17.85546875" style="406" customWidth="1"/>
    <col min="7949" max="7949" width="18" style="406" customWidth="1"/>
    <col min="7950" max="8198" width="9.140625" style="406"/>
    <col min="8199" max="8199" width="3.140625" style="406" customWidth="1"/>
    <col min="8200" max="8203" width="9.140625" style="406"/>
    <col min="8204" max="8204" width="17.85546875" style="406" customWidth="1"/>
    <col min="8205" max="8205" width="18" style="406" customWidth="1"/>
    <col min="8206" max="8454" width="9.140625" style="406"/>
    <col min="8455" max="8455" width="3.140625" style="406" customWidth="1"/>
    <col min="8456" max="8459" width="9.140625" style="406"/>
    <col min="8460" max="8460" width="17.85546875" style="406" customWidth="1"/>
    <col min="8461" max="8461" width="18" style="406" customWidth="1"/>
    <col min="8462" max="8710" width="9.140625" style="406"/>
    <col min="8711" max="8711" width="3.140625" style="406" customWidth="1"/>
    <col min="8712" max="8715" width="9.140625" style="406"/>
    <col min="8716" max="8716" width="17.85546875" style="406" customWidth="1"/>
    <col min="8717" max="8717" width="18" style="406" customWidth="1"/>
    <col min="8718" max="8966" width="9.140625" style="406"/>
    <col min="8967" max="8967" width="3.140625" style="406" customWidth="1"/>
    <col min="8968" max="8971" width="9.140625" style="406"/>
    <col min="8972" max="8972" width="17.85546875" style="406" customWidth="1"/>
    <col min="8973" max="8973" width="18" style="406" customWidth="1"/>
    <col min="8974" max="9222" width="9.140625" style="406"/>
    <col min="9223" max="9223" width="3.140625" style="406" customWidth="1"/>
    <col min="9224" max="9227" width="9.140625" style="406"/>
    <col min="9228" max="9228" width="17.85546875" style="406" customWidth="1"/>
    <col min="9229" max="9229" width="18" style="406" customWidth="1"/>
    <col min="9230" max="9478" width="9.140625" style="406"/>
    <col min="9479" max="9479" width="3.140625" style="406" customWidth="1"/>
    <col min="9480" max="9483" width="9.140625" style="406"/>
    <col min="9484" max="9484" width="17.85546875" style="406" customWidth="1"/>
    <col min="9485" max="9485" width="18" style="406" customWidth="1"/>
    <col min="9486" max="9734" width="9.140625" style="406"/>
    <col min="9735" max="9735" width="3.140625" style="406" customWidth="1"/>
    <col min="9736" max="9739" width="9.140625" style="406"/>
    <col min="9740" max="9740" width="17.85546875" style="406" customWidth="1"/>
    <col min="9741" max="9741" width="18" style="406" customWidth="1"/>
    <col min="9742" max="9990" width="9.140625" style="406"/>
    <col min="9991" max="9991" width="3.140625" style="406" customWidth="1"/>
    <col min="9992" max="9995" width="9.140625" style="406"/>
    <col min="9996" max="9996" width="17.85546875" style="406" customWidth="1"/>
    <col min="9997" max="9997" width="18" style="406" customWidth="1"/>
    <col min="9998" max="10246" width="9.140625" style="406"/>
    <col min="10247" max="10247" width="3.140625" style="406" customWidth="1"/>
    <col min="10248" max="10251" width="9.140625" style="406"/>
    <col min="10252" max="10252" width="17.85546875" style="406" customWidth="1"/>
    <col min="10253" max="10253" width="18" style="406" customWidth="1"/>
    <col min="10254" max="10502" width="9.140625" style="406"/>
    <col min="10503" max="10503" width="3.140625" style="406" customWidth="1"/>
    <col min="10504" max="10507" width="9.140625" style="406"/>
    <col min="10508" max="10508" width="17.85546875" style="406" customWidth="1"/>
    <col min="10509" max="10509" width="18" style="406" customWidth="1"/>
    <col min="10510" max="10758" width="9.140625" style="406"/>
    <col min="10759" max="10759" width="3.140625" style="406" customWidth="1"/>
    <col min="10760" max="10763" width="9.140625" style="406"/>
    <col min="10764" max="10764" width="17.85546875" style="406" customWidth="1"/>
    <col min="10765" max="10765" width="18" style="406" customWidth="1"/>
    <col min="10766" max="11014" width="9.140625" style="406"/>
    <col min="11015" max="11015" width="3.140625" style="406" customWidth="1"/>
    <col min="11016" max="11019" width="9.140625" style="406"/>
    <col min="11020" max="11020" width="17.85546875" style="406" customWidth="1"/>
    <col min="11021" max="11021" width="18" style="406" customWidth="1"/>
    <col min="11022" max="11270" width="9.140625" style="406"/>
    <col min="11271" max="11271" width="3.140625" style="406" customWidth="1"/>
    <col min="11272" max="11275" width="9.140625" style="406"/>
    <col min="11276" max="11276" width="17.85546875" style="406" customWidth="1"/>
    <col min="11277" max="11277" width="18" style="406" customWidth="1"/>
    <col min="11278" max="11526" width="9.140625" style="406"/>
    <col min="11527" max="11527" width="3.140625" style="406" customWidth="1"/>
    <col min="11528" max="11531" width="9.140625" style="406"/>
    <col min="11532" max="11532" width="17.85546875" style="406" customWidth="1"/>
    <col min="11533" max="11533" width="18" style="406" customWidth="1"/>
    <col min="11534" max="11782" width="9.140625" style="406"/>
    <col min="11783" max="11783" width="3.140625" style="406" customWidth="1"/>
    <col min="11784" max="11787" width="9.140625" style="406"/>
    <col min="11788" max="11788" width="17.85546875" style="406" customWidth="1"/>
    <col min="11789" max="11789" width="18" style="406" customWidth="1"/>
    <col min="11790" max="12038" width="9.140625" style="406"/>
    <col min="12039" max="12039" width="3.140625" style="406" customWidth="1"/>
    <col min="12040" max="12043" width="9.140625" style="406"/>
    <col min="12044" max="12044" width="17.85546875" style="406" customWidth="1"/>
    <col min="12045" max="12045" width="18" style="406" customWidth="1"/>
    <col min="12046" max="12294" width="9.140625" style="406"/>
    <col min="12295" max="12295" width="3.140625" style="406" customWidth="1"/>
    <col min="12296" max="12299" width="9.140625" style="406"/>
    <col min="12300" max="12300" width="17.85546875" style="406" customWidth="1"/>
    <col min="12301" max="12301" width="18" style="406" customWidth="1"/>
    <col min="12302" max="12550" width="9.140625" style="406"/>
    <col min="12551" max="12551" width="3.140625" style="406" customWidth="1"/>
    <col min="12552" max="12555" width="9.140625" style="406"/>
    <col min="12556" max="12556" width="17.85546875" style="406" customWidth="1"/>
    <col min="12557" max="12557" width="18" style="406" customWidth="1"/>
    <col min="12558" max="12806" width="9.140625" style="406"/>
    <col min="12807" max="12807" width="3.140625" style="406" customWidth="1"/>
    <col min="12808" max="12811" width="9.140625" style="406"/>
    <col min="12812" max="12812" width="17.85546875" style="406" customWidth="1"/>
    <col min="12813" max="12813" width="18" style="406" customWidth="1"/>
    <col min="12814" max="13062" width="9.140625" style="406"/>
    <col min="13063" max="13063" width="3.140625" style="406" customWidth="1"/>
    <col min="13064" max="13067" width="9.140625" style="406"/>
    <col min="13068" max="13068" width="17.85546875" style="406" customWidth="1"/>
    <col min="13069" max="13069" width="18" style="406" customWidth="1"/>
    <col min="13070" max="13318" width="9.140625" style="406"/>
    <col min="13319" max="13319" width="3.140625" style="406" customWidth="1"/>
    <col min="13320" max="13323" width="9.140625" style="406"/>
    <col min="13324" max="13324" width="17.85546875" style="406" customWidth="1"/>
    <col min="13325" max="13325" width="18" style="406" customWidth="1"/>
    <col min="13326" max="13574" width="9.140625" style="406"/>
    <col min="13575" max="13575" width="3.140625" style="406" customWidth="1"/>
    <col min="13576" max="13579" width="9.140625" style="406"/>
    <col min="13580" max="13580" width="17.85546875" style="406" customWidth="1"/>
    <col min="13581" max="13581" width="18" style="406" customWidth="1"/>
    <col min="13582" max="13830" width="9.140625" style="406"/>
    <col min="13831" max="13831" width="3.140625" style="406" customWidth="1"/>
    <col min="13832" max="13835" width="9.140625" style="406"/>
    <col min="13836" max="13836" width="17.85546875" style="406" customWidth="1"/>
    <col min="13837" max="13837" width="18" style="406" customWidth="1"/>
    <col min="13838" max="14086" width="9.140625" style="406"/>
    <col min="14087" max="14087" width="3.140625" style="406" customWidth="1"/>
    <col min="14088" max="14091" width="9.140625" style="406"/>
    <col min="14092" max="14092" width="17.85546875" style="406" customWidth="1"/>
    <col min="14093" max="14093" width="18" style="406" customWidth="1"/>
    <col min="14094" max="14342" width="9.140625" style="406"/>
    <col min="14343" max="14343" width="3.140625" style="406" customWidth="1"/>
    <col min="14344" max="14347" width="9.140625" style="406"/>
    <col min="14348" max="14348" width="17.85546875" style="406" customWidth="1"/>
    <col min="14349" max="14349" width="18" style="406" customWidth="1"/>
    <col min="14350" max="14598" width="9.140625" style="406"/>
    <col min="14599" max="14599" width="3.140625" style="406" customWidth="1"/>
    <col min="14600" max="14603" width="9.140625" style="406"/>
    <col min="14604" max="14604" width="17.85546875" style="406" customWidth="1"/>
    <col min="14605" max="14605" width="18" style="406" customWidth="1"/>
    <col min="14606" max="14854" width="9.140625" style="406"/>
    <col min="14855" max="14855" width="3.140625" style="406" customWidth="1"/>
    <col min="14856" max="14859" width="9.140625" style="406"/>
    <col min="14860" max="14860" width="17.85546875" style="406" customWidth="1"/>
    <col min="14861" max="14861" width="18" style="406" customWidth="1"/>
    <col min="14862" max="15110" width="9.140625" style="406"/>
    <col min="15111" max="15111" width="3.140625" style="406" customWidth="1"/>
    <col min="15112" max="15115" width="9.140625" style="406"/>
    <col min="15116" max="15116" width="17.85546875" style="406" customWidth="1"/>
    <col min="15117" max="15117" width="18" style="406" customWidth="1"/>
    <col min="15118" max="15366" width="9.140625" style="406"/>
    <col min="15367" max="15367" width="3.140625" style="406" customWidth="1"/>
    <col min="15368" max="15371" width="9.140625" style="406"/>
    <col min="15372" max="15372" width="17.85546875" style="406" customWidth="1"/>
    <col min="15373" max="15373" width="18" style="406" customWidth="1"/>
    <col min="15374" max="15622" width="9.140625" style="406"/>
    <col min="15623" max="15623" width="3.140625" style="406" customWidth="1"/>
    <col min="15624" max="15627" width="9.140625" style="406"/>
    <col min="15628" max="15628" width="17.85546875" style="406" customWidth="1"/>
    <col min="15629" max="15629" width="18" style="406" customWidth="1"/>
    <col min="15630" max="15878" width="9.140625" style="406"/>
    <col min="15879" max="15879" width="3.140625" style="406" customWidth="1"/>
    <col min="15880" max="15883" width="9.140625" style="406"/>
    <col min="15884" max="15884" width="17.85546875" style="406" customWidth="1"/>
    <col min="15885" max="15885" width="18" style="406" customWidth="1"/>
    <col min="15886" max="16134" width="9.140625" style="406"/>
    <col min="16135" max="16135" width="3.140625" style="406" customWidth="1"/>
    <col min="16136" max="16139" width="9.140625" style="406"/>
    <col min="16140" max="16140" width="17.85546875" style="406" customWidth="1"/>
    <col min="16141" max="16141" width="18" style="406" customWidth="1"/>
    <col min="16142" max="16384" width="9.140625" style="406"/>
  </cols>
  <sheetData>
    <row r="1" spans="1:13" ht="37.5" customHeight="1">
      <c r="A1" s="522" t="s">
        <v>709</v>
      </c>
      <c r="B1" s="522"/>
      <c r="C1" s="523" t="s">
        <v>710</v>
      </c>
      <c r="D1" s="523"/>
      <c r="E1" s="523" t="s">
        <v>711</v>
      </c>
      <c r="F1" s="523"/>
      <c r="G1" s="523"/>
      <c r="H1" s="522" t="s">
        <v>712</v>
      </c>
      <c r="I1" s="522"/>
      <c r="J1" s="522" t="s">
        <v>713</v>
      </c>
      <c r="K1" s="522"/>
      <c r="L1" s="405" t="s">
        <v>714</v>
      </c>
      <c r="M1" s="405" t="s">
        <v>715</v>
      </c>
    </row>
    <row r="2" spans="1:13" ht="54" customHeight="1">
      <c r="A2" s="519" t="s">
        <v>716</v>
      </c>
      <c r="B2" s="519"/>
      <c r="C2" s="520" t="s">
        <v>717</v>
      </c>
      <c r="D2" s="520"/>
      <c r="E2" s="520" t="s">
        <v>718</v>
      </c>
      <c r="F2" s="520"/>
      <c r="G2" s="520"/>
      <c r="H2" s="520" t="s">
        <v>719</v>
      </c>
      <c r="I2" s="520"/>
      <c r="J2" s="521">
        <v>0.49</v>
      </c>
      <c r="K2" s="519"/>
      <c r="L2" s="407" t="s">
        <v>720</v>
      </c>
      <c r="M2" s="408">
        <v>0.51</v>
      </c>
    </row>
    <row r="3" spans="1:13" ht="54" customHeight="1">
      <c r="A3" s="519" t="s">
        <v>721</v>
      </c>
      <c r="B3" s="519"/>
      <c r="C3" s="520" t="s">
        <v>722</v>
      </c>
      <c r="D3" s="520"/>
      <c r="E3" s="519" t="s">
        <v>723</v>
      </c>
      <c r="F3" s="519"/>
      <c r="G3" s="519"/>
      <c r="H3" s="520" t="s">
        <v>724</v>
      </c>
      <c r="I3" s="520"/>
      <c r="J3" s="521">
        <v>0.81</v>
      </c>
      <c r="K3" s="519"/>
      <c r="L3" s="407" t="s">
        <v>725</v>
      </c>
      <c r="M3" s="408">
        <v>0.19</v>
      </c>
    </row>
  </sheetData>
  <mergeCells count="15">
    <mergeCell ref="A3:B3"/>
    <mergeCell ref="C3:D3"/>
    <mergeCell ref="E3:G3"/>
    <mergeCell ref="H3:I3"/>
    <mergeCell ref="J3:K3"/>
    <mergeCell ref="A1:B1"/>
    <mergeCell ref="C1:D1"/>
    <mergeCell ref="E1:G1"/>
    <mergeCell ref="H1:I1"/>
    <mergeCell ref="J1:K1"/>
    <mergeCell ref="A2:B2"/>
    <mergeCell ref="C2:D2"/>
    <mergeCell ref="E2:G2"/>
    <mergeCell ref="H2:I2"/>
    <mergeCell ref="J2:K2"/>
  </mergeCells>
  <pageMargins left="0.78740157480314965" right="0.78740157480314965" top="1.7716535433070868" bottom="0.98425196850393704" header="0.51181102362204722" footer="0.51181102362204722"/>
  <pageSetup paperSize="9" orientation="landscape" r:id="rId1"/>
  <headerFooter alignWithMargins="0">
    <oddHeader>&amp;C&amp;"Arial CE,Félkövér"&amp;12Üzleti részesedések bemutatása&amp;R20. melléklet a
7/2014.(IV.28.) önkormányzati rendelethez</oddHeader>
    <oddFooter>&amp;P. oldal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I159"/>
  <sheetViews>
    <sheetView view="pageLayout" zoomScaleNormal="100" workbookViewId="0">
      <selection activeCell="I80" sqref="I80"/>
    </sheetView>
  </sheetViews>
  <sheetFormatPr defaultRowHeight="12.75"/>
  <cols>
    <col min="1" max="1" width="7.28515625" customWidth="1"/>
    <col min="2" max="2" width="41.7109375" customWidth="1"/>
    <col min="3" max="3" width="11.140625" customWidth="1"/>
    <col min="4" max="4" width="13.7109375" customWidth="1"/>
    <col min="5" max="5" width="12.5703125" customWidth="1"/>
    <col min="6" max="6" width="12.7109375" customWidth="1"/>
    <col min="7" max="7" width="14.5703125" customWidth="1"/>
    <col min="8" max="8" width="12.5703125" customWidth="1"/>
    <col min="9" max="9" width="15.28515625" customWidth="1"/>
  </cols>
  <sheetData>
    <row r="1" spans="1:9" ht="25.5" customHeight="1">
      <c r="A1" s="524" t="s">
        <v>1213</v>
      </c>
      <c r="B1" s="524"/>
      <c r="C1" s="524"/>
      <c r="D1" s="524"/>
      <c r="E1" s="524"/>
      <c r="F1" s="524"/>
      <c r="G1" s="524"/>
      <c r="H1" s="524"/>
      <c r="I1" s="524"/>
    </row>
    <row r="2" spans="1:9" ht="30" customHeight="1">
      <c r="A2" s="461"/>
      <c r="B2" s="462"/>
      <c r="C2" s="462"/>
      <c r="D2" s="462"/>
      <c r="E2" s="462"/>
      <c r="F2" s="462"/>
      <c r="G2" s="461"/>
      <c r="H2" s="461"/>
      <c r="I2" s="462"/>
    </row>
    <row r="3" spans="1:9" ht="37.5" customHeight="1">
      <c r="A3" s="463"/>
      <c r="B3" s="464"/>
      <c r="C3" s="465" t="s">
        <v>1214</v>
      </c>
      <c r="D3" s="465" t="s">
        <v>1245</v>
      </c>
      <c r="E3" s="466" t="s">
        <v>1246</v>
      </c>
      <c r="F3" s="466" t="s">
        <v>1247</v>
      </c>
      <c r="G3" s="466" t="s">
        <v>1248</v>
      </c>
      <c r="H3" s="464" t="s">
        <v>1249</v>
      </c>
    </row>
    <row r="4" spans="1:9">
      <c r="A4" s="467" t="s">
        <v>184</v>
      </c>
      <c r="B4" s="462" t="s">
        <v>509</v>
      </c>
      <c r="C4" s="468">
        <v>89187</v>
      </c>
      <c r="D4" s="468">
        <v>89288</v>
      </c>
      <c r="E4" s="468">
        <v>89288</v>
      </c>
      <c r="F4" s="468">
        <v>91722</v>
      </c>
      <c r="G4" s="468">
        <v>92822</v>
      </c>
      <c r="H4" s="469">
        <v>97999</v>
      </c>
    </row>
    <row r="5" spans="1:9">
      <c r="A5" s="467" t="s">
        <v>185</v>
      </c>
      <c r="B5" s="462" t="s">
        <v>1218</v>
      </c>
      <c r="C5" s="469">
        <v>98192</v>
      </c>
      <c r="D5" s="469">
        <v>98192</v>
      </c>
      <c r="E5" s="469">
        <v>98192</v>
      </c>
      <c r="F5" s="468">
        <v>98197</v>
      </c>
      <c r="G5" s="468">
        <v>98197</v>
      </c>
      <c r="H5" s="469">
        <v>67033</v>
      </c>
    </row>
    <row r="6" spans="1:9">
      <c r="A6" s="467" t="s">
        <v>186</v>
      </c>
      <c r="B6" s="462" t="s">
        <v>195</v>
      </c>
      <c r="C6" s="468">
        <v>85850</v>
      </c>
      <c r="D6" s="468">
        <v>85850</v>
      </c>
      <c r="E6" s="468">
        <v>85850</v>
      </c>
      <c r="F6" s="468">
        <v>85850</v>
      </c>
      <c r="G6" s="468">
        <v>85850</v>
      </c>
      <c r="H6" s="468">
        <v>86406</v>
      </c>
    </row>
    <row r="7" spans="1:9">
      <c r="A7" s="470" t="s">
        <v>1219</v>
      </c>
      <c r="B7" s="471" t="s">
        <v>1220</v>
      </c>
      <c r="C7" s="472">
        <v>0</v>
      </c>
      <c r="D7" s="472">
        <v>0</v>
      </c>
      <c r="E7" s="472">
        <v>0</v>
      </c>
      <c r="F7" s="472">
        <v>0</v>
      </c>
      <c r="G7" s="472">
        <v>0</v>
      </c>
      <c r="H7" s="473"/>
    </row>
    <row r="8" spans="1:9">
      <c r="A8" s="470" t="s">
        <v>1221</v>
      </c>
      <c r="B8" s="471" t="s">
        <v>12</v>
      </c>
      <c r="C8" s="472">
        <v>78200</v>
      </c>
      <c r="D8" s="472">
        <v>78200</v>
      </c>
      <c r="E8" s="472">
        <v>78200</v>
      </c>
      <c r="F8" s="472">
        <v>78200</v>
      </c>
      <c r="G8" s="472">
        <v>78200</v>
      </c>
      <c r="H8" s="473">
        <v>79097</v>
      </c>
    </row>
    <row r="9" spans="1:9">
      <c r="A9" s="470" t="s">
        <v>1222</v>
      </c>
      <c r="B9" s="471" t="s">
        <v>15</v>
      </c>
      <c r="C9" s="472">
        <v>6000</v>
      </c>
      <c r="D9" s="472">
        <v>6000</v>
      </c>
      <c r="E9" s="472">
        <v>6000</v>
      </c>
      <c r="F9" s="472">
        <v>6000</v>
      </c>
      <c r="G9" s="472">
        <v>6000</v>
      </c>
      <c r="H9" s="473">
        <v>6327</v>
      </c>
    </row>
    <row r="10" spans="1:9">
      <c r="A10" s="470" t="s">
        <v>230</v>
      </c>
      <c r="B10" s="471" t="s">
        <v>1223</v>
      </c>
      <c r="C10" s="472">
        <v>450</v>
      </c>
      <c r="D10" s="472">
        <v>450</v>
      </c>
      <c r="E10" s="472">
        <v>450</v>
      </c>
      <c r="F10" s="472">
        <v>450</v>
      </c>
      <c r="G10" s="472">
        <v>450</v>
      </c>
      <c r="H10" s="473">
        <v>982</v>
      </c>
    </row>
    <row r="11" spans="1:9">
      <c r="A11" s="467" t="s">
        <v>187</v>
      </c>
      <c r="B11" s="462" t="s">
        <v>1224</v>
      </c>
      <c r="C11" s="468">
        <v>19462</v>
      </c>
      <c r="D11" s="468">
        <v>19462</v>
      </c>
      <c r="E11" s="468">
        <v>19462</v>
      </c>
      <c r="F11" s="468">
        <v>19462</v>
      </c>
      <c r="G11" s="468">
        <v>19462</v>
      </c>
      <c r="H11" s="469">
        <v>27725</v>
      </c>
    </row>
    <row r="12" spans="1:9">
      <c r="A12" s="467" t="s">
        <v>188</v>
      </c>
      <c r="B12" s="474" t="s">
        <v>1109</v>
      </c>
      <c r="C12" s="468">
        <v>5850</v>
      </c>
      <c r="D12" s="468">
        <v>5850</v>
      </c>
      <c r="E12" s="468">
        <v>5850</v>
      </c>
      <c r="F12" s="468">
        <v>6338</v>
      </c>
      <c r="G12" s="468">
        <v>6338</v>
      </c>
      <c r="H12" s="469">
        <v>2586</v>
      </c>
    </row>
    <row r="13" spans="1:9">
      <c r="A13" s="467" t="s">
        <v>365</v>
      </c>
      <c r="B13" s="462" t="s">
        <v>1225</v>
      </c>
      <c r="C13" s="468">
        <v>500</v>
      </c>
      <c r="D13" s="468">
        <v>500</v>
      </c>
      <c r="E13" s="468">
        <v>500</v>
      </c>
      <c r="F13" s="468">
        <v>500</v>
      </c>
      <c r="G13" s="468">
        <v>500</v>
      </c>
      <c r="H13" s="469">
        <v>119</v>
      </c>
    </row>
    <row r="14" spans="1:9">
      <c r="A14" s="467" t="s">
        <v>388</v>
      </c>
      <c r="B14" s="462" t="s">
        <v>1226</v>
      </c>
      <c r="C14" s="468">
        <v>0</v>
      </c>
      <c r="D14" s="468">
        <v>0</v>
      </c>
      <c r="E14" s="468">
        <v>0</v>
      </c>
      <c r="F14" s="468">
        <v>17857</v>
      </c>
      <c r="G14" s="468">
        <v>17857</v>
      </c>
      <c r="H14" s="469">
        <v>20733</v>
      </c>
    </row>
    <row r="15" spans="1:9">
      <c r="A15" s="467" t="s">
        <v>413</v>
      </c>
      <c r="B15" s="462" t="s">
        <v>505</v>
      </c>
      <c r="C15" s="469"/>
      <c r="D15" s="469"/>
      <c r="E15" s="469"/>
      <c r="F15" s="469"/>
      <c r="G15" s="469"/>
      <c r="H15" s="469"/>
    </row>
    <row r="16" spans="1:9">
      <c r="A16" s="467" t="s">
        <v>414</v>
      </c>
      <c r="B16" s="462" t="s">
        <v>1227</v>
      </c>
      <c r="C16" s="469">
        <v>3000</v>
      </c>
      <c r="D16" s="469">
        <v>3000</v>
      </c>
      <c r="E16" s="469">
        <v>10224</v>
      </c>
      <c r="F16" s="469"/>
      <c r="G16" s="469"/>
      <c r="H16" s="469"/>
    </row>
    <row r="17" spans="1:9" ht="24" customHeight="1">
      <c r="A17" s="475"/>
      <c r="B17" s="476" t="s">
        <v>1228</v>
      </c>
      <c r="C17" s="477">
        <f t="shared" ref="C17:D17" si="0">C4+C5+C6+C11+C12+C13+C14+C15+C16</f>
        <v>302041</v>
      </c>
      <c r="D17" s="477">
        <f t="shared" si="0"/>
        <v>302142</v>
      </c>
      <c r="E17" s="477">
        <f t="shared" ref="E17" si="1">E4+E5+E6+E11+E12+E13+E14+E15+E16</f>
        <v>309366</v>
      </c>
      <c r="F17" s="477">
        <f>F4+F5+F6+F11+F12+F13+F14+F15+F16</f>
        <v>319926</v>
      </c>
      <c r="G17" s="477">
        <f>G4+G5+G6+G11+G12+G13+G14+G15+G16</f>
        <v>321026</v>
      </c>
      <c r="H17" s="477">
        <f>H4+H5+H6+H11+H12+H13+H14+H15+H16</f>
        <v>302601</v>
      </c>
    </row>
    <row r="18" spans="1:9">
      <c r="A18" s="467" t="s">
        <v>184</v>
      </c>
      <c r="B18" s="462" t="s">
        <v>503</v>
      </c>
      <c r="C18" s="469">
        <f t="shared" ref="C18:D18" si="2">C19+C20+C21+C22+C23+C24</f>
        <v>249132</v>
      </c>
      <c r="D18" s="469">
        <f t="shared" si="2"/>
        <v>249233</v>
      </c>
      <c r="E18" s="469">
        <f t="shared" ref="E18" si="3">E19+E20+E21+E22+E23+E24</f>
        <v>252233</v>
      </c>
      <c r="F18" s="469">
        <f>F19+F20+F21+F22+F23+F24</f>
        <v>252457</v>
      </c>
      <c r="G18" s="469">
        <f>G19+G20+G21+G22+G23+G24</f>
        <v>253547</v>
      </c>
      <c r="H18" s="469">
        <f>H19+H20+H21+H22+H23+H24</f>
        <v>263335</v>
      </c>
    </row>
    <row r="19" spans="1:9">
      <c r="A19" s="470" t="s">
        <v>394</v>
      </c>
      <c r="B19" s="471" t="s">
        <v>3</v>
      </c>
      <c r="C19" s="472">
        <v>95581</v>
      </c>
      <c r="D19" s="472">
        <v>95581</v>
      </c>
      <c r="E19" s="472">
        <v>95581</v>
      </c>
      <c r="F19" s="472">
        <v>93505</v>
      </c>
      <c r="G19" s="472">
        <v>94110</v>
      </c>
      <c r="H19" s="473">
        <v>100841</v>
      </c>
    </row>
    <row r="20" spans="1:9">
      <c r="A20" s="470" t="s">
        <v>1229</v>
      </c>
      <c r="B20" s="471" t="s">
        <v>1230</v>
      </c>
      <c r="C20" s="472">
        <v>21274</v>
      </c>
      <c r="D20" s="472">
        <v>21274</v>
      </c>
      <c r="E20" s="472">
        <v>21274</v>
      </c>
      <c r="F20" s="472">
        <v>23970</v>
      </c>
      <c r="G20" s="472">
        <v>23970</v>
      </c>
      <c r="H20" s="473">
        <v>25095</v>
      </c>
    </row>
    <row r="21" spans="1:9">
      <c r="A21" s="470" t="s">
        <v>1231</v>
      </c>
      <c r="B21" s="471" t="s">
        <v>4</v>
      </c>
      <c r="C21" s="472">
        <v>84205</v>
      </c>
      <c r="D21" s="472">
        <v>84205</v>
      </c>
      <c r="E21" s="472">
        <v>84205</v>
      </c>
      <c r="F21" s="472">
        <v>85892</v>
      </c>
      <c r="G21" s="472">
        <v>85892</v>
      </c>
      <c r="H21" s="473">
        <v>85452</v>
      </c>
    </row>
    <row r="22" spans="1:9">
      <c r="A22" s="470" t="s">
        <v>1232</v>
      </c>
      <c r="B22" s="471" t="s">
        <v>1233</v>
      </c>
      <c r="C22" s="472">
        <v>33995</v>
      </c>
      <c r="D22" s="472">
        <v>33995</v>
      </c>
      <c r="E22" s="472">
        <v>33995</v>
      </c>
      <c r="F22" s="472">
        <v>34083</v>
      </c>
      <c r="G22" s="472">
        <v>34083</v>
      </c>
      <c r="H22" s="473">
        <v>37561</v>
      </c>
    </row>
    <row r="23" spans="1:9">
      <c r="A23" s="470" t="s">
        <v>1234</v>
      </c>
      <c r="B23" s="471" t="s">
        <v>1235</v>
      </c>
      <c r="C23" s="472">
        <v>10965</v>
      </c>
      <c r="D23" s="472">
        <v>10965</v>
      </c>
      <c r="E23" s="472">
        <v>10965</v>
      </c>
      <c r="F23" s="472">
        <v>12299</v>
      </c>
      <c r="G23" s="472">
        <v>12299</v>
      </c>
      <c r="H23" s="473">
        <v>12387</v>
      </c>
    </row>
    <row r="24" spans="1:9">
      <c r="A24" s="470" t="s">
        <v>1236</v>
      </c>
      <c r="B24" s="471" t="s">
        <v>105</v>
      </c>
      <c r="C24" s="472">
        <v>3112</v>
      </c>
      <c r="D24" s="472">
        <v>3213</v>
      </c>
      <c r="E24" s="472">
        <v>6213</v>
      </c>
      <c r="F24" s="472">
        <v>2708</v>
      </c>
      <c r="G24" s="472">
        <v>3193</v>
      </c>
      <c r="H24" s="473">
        <v>1999</v>
      </c>
    </row>
    <row r="25" spans="1:9">
      <c r="A25" s="467" t="s">
        <v>185</v>
      </c>
      <c r="B25" s="462" t="s">
        <v>504</v>
      </c>
      <c r="C25" s="468">
        <f t="shared" ref="C25:D25" si="4">C26+C27</f>
        <v>52909</v>
      </c>
      <c r="D25" s="468">
        <f t="shared" si="4"/>
        <v>52909</v>
      </c>
      <c r="E25" s="468">
        <f t="shared" ref="E25" si="5">E26+E27</f>
        <v>57133</v>
      </c>
      <c r="F25" s="468">
        <f>F26+F27</f>
        <v>67469</v>
      </c>
      <c r="G25" s="468">
        <f>G26+G27</f>
        <v>67469</v>
      </c>
      <c r="H25" s="468">
        <f>H26+H27</f>
        <v>39266</v>
      </c>
    </row>
    <row r="26" spans="1:9">
      <c r="A26" s="470" t="s">
        <v>1237</v>
      </c>
      <c r="B26" s="471" t="s">
        <v>1238</v>
      </c>
      <c r="C26" s="473">
        <v>37709</v>
      </c>
      <c r="D26" s="473">
        <v>37709</v>
      </c>
      <c r="E26" s="473">
        <v>37709</v>
      </c>
      <c r="F26" s="473">
        <v>37709</v>
      </c>
      <c r="G26" s="473">
        <v>37709</v>
      </c>
      <c r="H26" s="473">
        <v>6176</v>
      </c>
    </row>
    <row r="27" spans="1:9">
      <c r="A27" s="470" t="s">
        <v>1239</v>
      </c>
      <c r="B27" s="471" t="s">
        <v>1240</v>
      </c>
      <c r="C27" s="473">
        <v>15200</v>
      </c>
      <c r="D27" s="473">
        <v>15200</v>
      </c>
      <c r="E27" s="473">
        <v>19424</v>
      </c>
      <c r="F27" s="473">
        <v>29760</v>
      </c>
      <c r="G27" s="473">
        <v>29760</v>
      </c>
      <c r="H27" s="473">
        <v>33090</v>
      </c>
    </row>
    <row r="28" spans="1:9">
      <c r="A28" s="467" t="s">
        <v>186</v>
      </c>
      <c r="B28" s="462" t="s">
        <v>505</v>
      </c>
      <c r="C28" s="468"/>
      <c r="D28" s="468"/>
      <c r="E28" s="468"/>
      <c r="F28" s="468"/>
      <c r="G28" s="468"/>
      <c r="H28" s="469"/>
    </row>
    <row r="29" spans="1:9" ht="24.75" customHeight="1">
      <c r="A29" s="475"/>
      <c r="B29" s="476" t="s">
        <v>1241</v>
      </c>
      <c r="C29" s="477">
        <f t="shared" ref="C29:D29" si="6">C18+C25+C28</f>
        <v>302041</v>
      </c>
      <c r="D29" s="477">
        <f t="shared" si="6"/>
        <v>302142</v>
      </c>
      <c r="E29" s="477">
        <f t="shared" ref="E29" si="7">E18+E25+E28</f>
        <v>309366</v>
      </c>
      <c r="F29" s="477">
        <f>F18+F25+F28</f>
        <v>319926</v>
      </c>
      <c r="G29" s="477">
        <f>G18+G25+G28</f>
        <v>321016</v>
      </c>
      <c r="H29" s="477">
        <f>H18+H25+H28</f>
        <v>302601</v>
      </c>
    </row>
    <row r="30" spans="1:9" ht="24.75" customHeight="1">
      <c r="A30" s="461"/>
      <c r="B30" s="462"/>
      <c r="C30" s="462"/>
      <c r="D30" s="462"/>
      <c r="E30" s="462"/>
      <c r="F30" s="462"/>
      <c r="G30" s="462"/>
      <c r="H30" s="462"/>
      <c r="I30" s="462"/>
    </row>
    <row r="31" spans="1:9">
      <c r="A31" s="461"/>
      <c r="B31" s="462"/>
      <c r="C31" s="462"/>
      <c r="D31" s="462"/>
      <c r="E31" s="462"/>
      <c r="F31" s="462"/>
      <c r="G31" s="462"/>
      <c r="H31" s="462"/>
      <c r="I31" s="462"/>
    </row>
    <row r="32" spans="1:9" ht="24.75" customHeight="1">
      <c r="A32" s="524" t="s">
        <v>1242</v>
      </c>
      <c r="B32" s="524"/>
      <c r="C32" s="524"/>
      <c r="D32" s="524"/>
      <c r="E32" s="524"/>
      <c r="F32" s="524"/>
      <c r="G32" s="524"/>
      <c r="H32" s="524"/>
      <c r="I32" s="524"/>
    </row>
    <row r="33" spans="1:9" ht="31.5" customHeight="1">
      <c r="A33" s="461"/>
      <c r="B33" s="462"/>
      <c r="C33" s="462"/>
      <c r="D33" s="462"/>
      <c r="E33" s="462"/>
      <c r="F33" s="462"/>
      <c r="G33" s="462"/>
      <c r="H33" s="462"/>
      <c r="I33" s="462"/>
    </row>
    <row r="34" spans="1:9" ht="36" customHeight="1">
      <c r="A34" s="463"/>
      <c r="B34" s="464"/>
      <c r="C34" s="465" t="s">
        <v>1214</v>
      </c>
      <c r="D34" s="465" t="s">
        <v>1245</v>
      </c>
      <c r="E34" s="466" t="s">
        <v>1246</v>
      </c>
      <c r="F34" s="466" t="s">
        <v>1247</v>
      </c>
      <c r="G34" s="466" t="s">
        <v>1248</v>
      </c>
      <c r="H34" s="464" t="s">
        <v>1249</v>
      </c>
    </row>
    <row r="35" spans="1:9">
      <c r="A35" s="467" t="s">
        <v>184</v>
      </c>
      <c r="B35" s="462" t="s">
        <v>509</v>
      </c>
      <c r="C35" s="468">
        <v>89187</v>
      </c>
      <c r="D35" s="468">
        <v>89288</v>
      </c>
      <c r="E35" s="468">
        <v>89288</v>
      </c>
      <c r="F35" s="468">
        <v>91722</v>
      </c>
      <c r="G35" s="468">
        <v>92822</v>
      </c>
      <c r="H35" s="468">
        <v>97999</v>
      </c>
    </row>
    <row r="36" spans="1:9">
      <c r="A36" s="467" t="s">
        <v>185</v>
      </c>
      <c r="B36" s="462" t="s">
        <v>1218</v>
      </c>
      <c r="C36" s="469">
        <v>98192</v>
      </c>
      <c r="D36" s="469">
        <v>98192</v>
      </c>
      <c r="E36" s="469">
        <v>98192</v>
      </c>
      <c r="F36" s="468">
        <v>98192</v>
      </c>
      <c r="G36" s="468">
        <v>98192</v>
      </c>
      <c r="H36" s="468">
        <v>64577</v>
      </c>
    </row>
    <row r="37" spans="1:9">
      <c r="A37" s="467" t="s">
        <v>186</v>
      </c>
      <c r="B37" s="462" t="s">
        <v>195</v>
      </c>
      <c r="C37" s="468">
        <v>85850</v>
      </c>
      <c r="D37" s="468">
        <v>85850</v>
      </c>
      <c r="E37" s="468">
        <v>85850</v>
      </c>
      <c r="F37" s="468">
        <v>85850</v>
      </c>
      <c r="G37" s="468">
        <v>85850</v>
      </c>
      <c r="H37" s="468">
        <v>86406</v>
      </c>
    </row>
    <row r="38" spans="1:9">
      <c r="A38" s="470" t="s">
        <v>1219</v>
      </c>
      <c r="B38" s="471" t="s">
        <v>1220</v>
      </c>
      <c r="C38" s="472">
        <v>0</v>
      </c>
      <c r="D38" s="472">
        <v>0</v>
      </c>
      <c r="E38" s="472">
        <v>0</v>
      </c>
      <c r="F38" s="472">
        <v>0</v>
      </c>
      <c r="G38" s="472">
        <v>0</v>
      </c>
      <c r="H38" s="472">
        <v>0</v>
      </c>
    </row>
    <row r="39" spans="1:9">
      <c r="A39" s="470" t="s">
        <v>1221</v>
      </c>
      <c r="B39" s="471" t="s">
        <v>12</v>
      </c>
      <c r="C39" s="472">
        <v>78200</v>
      </c>
      <c r="D39" s="472">
        <v>78200</v>
      </c>
      <c r="E39" s="472">
        <v>78200</v>
      </c>
      <c r="F39" s="472">
        <v>78200</v>
      </c>
      <c r="G39" s="472">
        <v>78200</v>
      </c>
      <c r="H39" s="472">
        <v>79097</v>
      </c>
    </row>
    <row r="40" spans="1:9">
      <c r="A40" s="470" t="s">
        <v>1222</v>
      </c>
      <c r="B40" s="471" t="s">
        <v>15</v>
      </c>
      <c r="C40" s="472">
        <v>6000</v>
      </c>
      <c r="D40" s="472">
        <v>6000</v>
      </c>
      <c r="E40" s="472">
        <v>6000</v>
      </c>
      <c r="F40" s="472">
        <v>6000</v>
      </c>
      <c r="G40" s="472">
        <v>6000</v>
      </c>
      <c r="H40" s="472">
        <v>6327</v>
      </c>
    </row>
    <row r="41" spans="1:9">
      <c r="A41" s="470" t="s">
        <v>230</v>
      </c>
      <c r="B41" s="471" t="s">
        <v>1223</v>
      </c>
      <c r="C41" s="472">
        <v>1650</v>
      </c>
      <c r="D41" s="472">
        <v>1650</v>
      </c>
      <c r="E41" s="472">
        <v>1650</v>
      </c>
      <c r="F41" s="472">
        <v>1650</v>
      </c>
      <c r="G41" s="472">
        <v>1650</v>
      </c>
      <c r="H41" s="472">
        <v>982</v>
      </c>
    </row>
    <row r="42" spans="1:9">
      <c r="A42" s="467" t="s">
        <v>187</v>
      </c>
      <c r="B42" s="462" t="s">
        <v>1224</v>
      </c>
      <c r="C42" s="468">
        <v>18802</v>
      </c>
      <c r="D42" s="468">
        <v>18802</v>
      </c>
      <c r="E42" s="468">
        <v>18802</v>
      </c>
      <c r="F42" s="468">
        <v>18802</v>
      </c>
      <c r="G42" s="468">
        <v>18802</v>
      </c>
      <c r="H42" s="468">
        <v>26929</v>
      </c>
    </row>
    <row r="43" spans="1:9">
      <c r="A43" s="467" t="s">
        <v>188</v>
      </c>
      <c r="B43" s="474" t="s">
        <v>1109</v>
      </c>
      <c r="C43" s="468">
        <v>5850</v>
      </c>
      <c r="D43" s="468">
        <v>5850</v>
      </c>
      <c r="E43" s="468">
        <v>5850</v>
      </c>
      <c r="F43" s="468">
        <v>6338</v>
      </c>
      <c r="G43" s="468">
        <v>6338</v>
      </c>
      <c r="H43" s="468">
        <v>2586</v>
      </c>
    </row>
    <row r="44" spans="1:9">
      <c r="A44" s="467" t="s">
        <v>365</v>
      </c>
      <c r="B44" s="462" t="s">
        <v>1225</v>
      </c>
      <c r="C44" s="468">
        <v>500</v>
      </c>
      <c r="D44" s="468">
        <v>500</v>
      </c>
      <c r="E44" s="468">
        <v>500</v>
      </c>
      <c r="F44" s="468">
        <v>500</v>
      </c>
      <c r="G44" s="468">
        <v>500</v>
      </c>
      <c r="H44" s="468">
        <v>119</v>
      </c>
    </row>
    <row r="45" spans="1:9">
      <c r="A45" s="467" t="s">
        <v>388</v>
      </c>
      <c r="B45" s="462" t="s">
        <v>1226</v>
      </c>
      <c r="C45" s="468">
        <v>0</v>
      </c>
      <c r="D45" s="468">
        <v>0</v>
      </c>
      <c r="E45" s="468">
        <v>0</v>
      </c>
      <c r="F45" s="468"/>
      <c r="G45" s="468">
        <v>0</v>
      </c>
      <c r="H45" s="468">
        <v>0</v>
      </c>
    </row>
    <row r="46" spans="1:9">
      <c r="A46" s="467" t="s">
        <v>413</v>
      </c>
      <c r="B46" s="462" t="s">
        <v>505</v>
      </c>
      <c r="C46" s="469"/>
      <c r="D46" s="469"/>
      <c r="E46" s="469"/>
      <c r="F46" s="469"/>
      <c r="G46" s="469"/>
      <c r="H46" s="469"/>
    </row>
    <row r="47" spans="1:9">
      <c r="A47" s="467" t="s">
        <v>414</v>
      </c>
      <c r="B47" s="462" t="s">
        <v>1227</v>
      </c>
      <c r="C47" s="469">
        <v>3000</v>
      </c>
      <c r="D47" s="469">
        <v>3000</v>
      </c>
      <c r="E47" s="469">
        <v>10224</v>
      </c>
      <c r="F47" s="469">
        <v>17560</v>
      </c>
      <c r="G47" s="469">
        <v>17560</v>
      </c>
      <c r="H47" s="469">
        <v>20436</v>
      </c>
    </row>
    <row r="48" spans="1:9" ht="24" customHeight="1">
      <c r="A48" s="475"/>
      <c r="B48" s="476" t="s">
        <v>1228</v>
      </c>
      <c r="C48" s="477">
        <f t="shared" ref="C48:D48" si="8">C35+C36+C37+C42+C43+C44+C45+C46+C47</f>
        <v>301381</v>
      </c>
      <c r="D48" s="477">
        <f t="shared" si="8"/>
        <v>301482</v>
      </c>
      <c r="E48" s="477">
        <f t="shared" ref="E48" si="9">E35+E36+E37+E42+E43+E44+E45+E46+E47</f>
        <v>308706</v>
      </c>
      <c r="F48" s="477">
        <f>F35+F36+F37+F42+F43+F44+F45+F46+F47</f>
        <v>318964</v>
      </c>
      <c r="G48" s="477">
        <f>G35+G36+G37+G42+G43+G44+G45+G46+G47</f>
        <v>320064</v>
      </c>
      <c r="H48" s="477">
        <f>H35+H36+H37+H42+H43+H44+H45+H46+H47</f>
        <v>299052</v>
      </c>
    </row>
    <row r="49" spans="1:9">
      <c r="A49" s="467" t="s">
        <v>184</v>
      </c>
      <c r="B49" s="462" t="s">
        <v>503</v>
      </c>
      <c r="C49" s="469">
        <f t="shared" ref="C49:D49" si="10">C50+C51+C52+C53+C54+C55</f>
        <v>248472</v>
      </c>
      <c r="D49" s="469">
        <f t="shared" si="10"/>
        <v>248573</v>
      </c>
      <c r="E49" s="469">
        <f t="shared" ref="E49" si="11">E50+E51+E52+E53+E54+E55</f>
        <v>251573</v>
      </c>
      <c r="F49" s="469">
        <f>F50+F51+F52+F53+F54+F55</f>
        <v>251495</v>
      </c>
      <c r="G49" s="469">
        <f>G50+G51+G52+G53+G54+G55</f>
        <v>252595</v>
      </c>
      <c r="H49" s="469">
        <f>H50+H51+H52+H53+H54+H55</f>
        <v>259786</v>
      </c>
    </row>
    <row r="50" spans="1:9">
      <c r="A50" s="470" t="s">
        <v>394</v>
      </c>
      <c r="B50" s="471" t="s">
        <v>3</v>
      </c>
      <c r="C50" s="472">
        <v>39531</v>
      </c>
      <c r="D50" s="472">
        <v>39531</v>
      </c>
      <c r="E50" s="472">
        <v>39531</v>
      </c>
      <c r="F50" s="472">
        <v>36921</v>
      </c>
      <c r="G50" s="472">
        <v>37033</v>
      </c>
      <c r="H50" s="472">
        <v>37146</v>
      </c>
    </row>
    <row r="51" spans="1:9">
      <c r="A51" s="470" t="s">
        <v>1229</v>
      </c>
      <c r="B51" s="471" t="s">
        <v>1230</v>
      </c>
      <c r="C51" s="472">
        <v>6679</v>
      </c>
      <c r="D51" s="472">
        <v>6679</v>
      </c>
      <c r="E51" s="472">
        <v>6679</v>
      </c>
      <c r="F51" s="472">
        <v>9520</v>
      </c>
      <c r="G51" s="472">
        <v>9520</v>
      </c>
      <c r="H51" s="472">
        <v>9552</v>
      </c>
    </row>
    <row r="52" spans="1:9">
      <c r="A52" s="470" t="s">
        <v>1231</v>
      </c>
      <c r="B52" s="471" t="s">
        <v>4</v>
      </c>
      <c r="C52" s="472">
        <v>67423</v>
      </c>
      <c r="D52" s="472">
        <v>67423</v>
      </c>
      <c r="E52" s="472">
        <v>67423</v>
      </c>
      <c r="F52" s="472">
        <v>68663</v>
      </c>
      <c r="G52" s="472">
        <v>68970</v>
      </c>
      <c r="H52" s="472">
        <v>68970</v>
      </c>
    </row>
    <row r="53" spans="1:9">
      <c r="A53" s="470" t="s">
        <v>1232</v>
      </c>
      <c r="B53" s="471" t="s">
        <v>1233</v>
      </c>
      <c r="C53" s="472">
        <v>33995</v>
      </c>
      <c r="D53" s="472">
        <v>33995</v>
      </c>
      <c r="E53" s="472">
        <v>33995</v>
      </c>
      <c r="F53" s="472">
        <v>34083</v>
      </c>
      <c r="G53" s="472">
        <v>34083</v>
      </c>
      <c r="H53" s="472">
        <v>37561</v>
      </c>
    </row>
    <row r="54" spans="1:9">
      <c r="A54" s="470" t="s">
        <v>1234</v>
      </c>
      <c r="B54" s="471" t="s">
        <v>1235</v>
      </c>
      <c r="C54" s="472">
        <v>97732</v>
      </c>
      <c r="D54" s="472">
        <v>97732</v>
      </c>
      <c r="E54" s="472">
        <v>97732</v>
      </c>
      <c r="F54" s="472">
        <v>99600</v>
      </c>
      <c r="G54" s="472">
        <v>99796</v>
      </c>
      <c r="H54" s="472">
        <v>104558</v>
      </c>
    </row>
    <row r="55" spans="1:9">
      <c r="A55" s="470" t="s">
        <v>1236</v>
      </c>
      <c r="B55" s="471" t="s">
        <v>105</v>
      </c>
      <c r="C55" s="472">
        <v>3112</v>
      </c>
      <c r="D55" s="472">
        <v>3213</v>
      </c>
      <c r="E55" s="472">
        <v>6213</v>
      </c>
      <c r="F55" s="472">
        <v>2708</v>
      </c>
      <c r="G55" s="472">
        <v>3193</v>
      </c>
      <c r="H55" s="472">
        <v>1999</v>
      </c>
    </row>
    <row r="56" spans="1:9">
      <c r="A56" s="467" t="s">
        <v>185</v>
      </c>
      <c r="B56" s="462" t="s">
        <v>504</v>
      </c>
      <c r="C56" s="468">
        <f t="shared" ref="C56:D56" si="12">C57+C58</f>
        <v>52909</v>
      </c>
      <c r="D56" s="468">
        <f t="shared" si="12"/>
        <v>52909</v>
      </c>
      <c r="E56" s="468">
        <f t="shared" ref="E56" si="13">E57+E58</f>
        <v>57133</v>
      </c>
      <c r="F56" s="468">
        <f>F57+F58</f>
        <v>67469</v>
      </c>
      <c r="G56" s="468">
        <f>G57+G58</f>
        <v>67469</v>
      </c>
      <c r="H56" s="468">
        <f>H57+H58</f>
        <v>39266</v>
      </c>
    </row>
    <row r="57" spans="1:9">
      <c r="A57" s="470" t="s">
        <v>1237</v>
      </c>
      <c r="B57" s="471" t="s">
        <v>1238</v>
      </c>
      <c r="C57" s="473">
        <v>37709</v>
      </c>
      <c r="D57" s="473">
        <v>37709</v>
      </c>
      <c r="E57" s="473">
        <v>37709</v>
      </c>
      <c r="F57" s="473">
        <v>37709</v>
      </c>
      <c r="G57" s="473">
        <v>37709</v>
      </c>
      <c r="H57" s="473">
        <v>6176</v>
      </c>
    </row>
    <row r="58" spans="1:9">
      <c r="A58" s="470" t="s">
        <v>1239</v>
      </c>
      <c r="B58" s="471" t="s">
        <v>1240</v>
      </c>
      <c r="C58" s="473">
        <v>15200</v>
      </c>
      <c r="D58" s="473">
        <v>15200</v>
      </c>
      <c r="E58" s="473">
        <v>19424</v>
      </c>
      <c r="F58" s="473">
        <v>29760</v>
      </c>
      <c r="G58" s="473">
        <v>29760</v>
      </c>
      <c r="H58" s="473">
        <v>33090</v>
      </c>
    </row>
    <row r="59" spans="1:9">
      <c r="A59" s="467" t="s">
        <v>186</v>
      </c>
      <c r="B59" s="462" t="s">
        <v>505</v>
      </c>
      <c r="C59" s="468"/>
      <c r="D59" s="468"/>
      <c r="E59" s="468"/>
      <c r="F59" s="468"/>
      <c r="G59" s="468"/>
      <c r="H59" s="468"/>
    </row>
    <row r="60" spans="1:9" ht="26.25" customHeight="1">
      <c r="A60" s="475"/>
      <c r="B60" s="476" t="s">
        <v>1241</v>
      </c>
      <c r="C60" s="477">
        <f t="shared" ref="C60:D60" si="14">C49+C56+C59</f>
        <v>301381</v>
      </c>
      <c r="D60" s="477">
        <f t="shared" si="14"/>
        <v>301482</v>
      </c>
      <c r="E60" s="477">
        <f t="shared" ref="E60" si="15">E49+E56+E59</f>
        <v>308706</v>
      </c>
      <c r="F60" s="477">
        <f>F49+F56+F59</f>
        <v>318964</v>
      </c>
      <c r="G60" s="477">
        <f>G49+G56+G59</f>
        <v>320064</v>
      </c>
      <c r="H60" s="477">
        <f>H49+H56+H59</f>
        <v>299052</v>
      </c>
    </row>
    <row r="61" spans="1:9">
      <c r="A61" s="461"/>
      <c r="B61" s="462"/>
      <c r="C61" s="462"/>
      <c r="D61" s="462"/>
      <c r="E61" s="462"/>
      <c r="F61" s="462"/>
      <c r="G61" s="462"/>
      <c r="H61" s="462"/>
      <c r="I61" s="462"/>
    </row>
    <row r="62" spans="1:9">
      <c r="A62" s="461"/>
      <c r="B62" s="462"/>
      <c r="C62" s="462"/>
      <c r="D62" s="462"/>
      <c r="E62" s="462"/>
      <c r="F62" s="462"/>
      <c r="G62" s="462"/>
      <c r="H62" s="462"/>
      <c r="I62" s="462"/>
    </row>
    <row r="63" spans="1:9">
      <c r="A63" s="461"/>
      <c r="B63" s="462"/>
      <c r="C63" s="462"/>
      <c r="D63" s="462"/>
      <c r="E63" s="462"/>
      <c r="F63" s="462"/>
      <c r="G63" s="462"/>
      <c r="H63" s="462"/>
      <c r="I63" s="462"/>
    </row>
    <row r="64" spans="1:9" ht="25.5" customHeight="1">
      <c r="A64" s="524" t="s">
        <v>1244</v>
      </c>
      <c r="B64" s="524"/>
      <c r="C64" s="524"/>
      <c r="D64" s="524"/>
      <c r="E64" s="524"/>
      <c r="F64" s="524"/>
      <c r="G64" s="524"/>
      <c r="H64" s="524"/>
      <c r="I64" s="524"/>
    </row>
    <row r="65" spans="1:9">
      <c r="A65" s="461"/>
      <c r="B65" s="462"/>
      <c r="C65" s="462"/>
      <c r="D65" s="462"/>
      <c r="E65" s="462"/>
      <c r="F65" s="462"/>
      <c r="G65" s="461"/>
      <c r="H65" s="461"/>
      <c r="I65" s="462"/>
    </row>
    <row r="66" spans="1:9" ht="36" customHeight="1">
      <c r="A66" s="463"/>
      <c r="B66" s="464"/>
      <c r="C66" s="465" t="s">
        <v>1214</v>
      </c>
      <c r="D66" s="465" t="s">
        <v>1245</v>
      </c>
      <c r="E66" s="466" t="s">
        <v>1246</v>
      </c>
      <c r="F66" s="466" t="s">
        <v>1247</v>
      </c>
      <c r="G66" s="466" t="s">
        <v>1248</v>
      </c>
      <c r="H66" s="464" t="s">
        <v>1249</v>
      </c>
    </row>
    <row r="67" spans="1:9">
      <c r="A67" s="467" t="s">
        <v>184</v>
      </c>
      <c r="B67" s="462" t="s">
        <v>509</v>
      </c>
      <c r="C67" s="468">
        <v>56798</v>
      </c>
      <c r="D67" s="468"/>
      <c r="E67" s="468"/>
      <c r="F67" s="468"/>
      <c r="G67" s="468">
        <v>49432</v>
      </c>
      <c r="H67" s="469">
        <v>59240</v>
      </c>
      <c r="I67" s="468"/>
    </row>
    <row r="68" spans="1:9">
      <c r="A68" s="467" t="s">
        <v>185</v>
      </c>
      <c r="B68" s="462" t="s">
        <v>1218</v>
      </c>
      <c r="C68" s="469">
        <v>0</v>
      </c>
      <c r="D68" s="468"/>
      <c r="E68" s="468"/>
      <c r="F68" s="468"/>
      <c r="G68" s="468"/>
      <c r="H68" s="469">
        <v>2251</v>
      </c>
      <c r="I68" s="468"/>
    </row>
    <row r="69" spans="1:9">
      <c r="A69" s="467" t="s">
        <v>186</v>
      </c>
      <c r="B69" s="462" t="s">
        <v>195</v>
      </c>
      <c r="C69" s="468">
        <f>C70+C71+C72+C73</f>
        <v>0</v>
      </c>
      <c r="D69" s="468">
        <f>D70+D71+D72+D73</f>
        <v>0</v>
      </c>
      <c r="E69" s="468">
        <f>E70+E71+E72+E73</f>
        <v>0</v>
      </c>
      <c r="F69" s="468">
        <f>F70+F71+F72+F73</f>
        <v>0</v>
      </c>
      <c r="G69" s="468">
        <f>G70+G71+G72+G73</f>
        <v>0</v>
      </c>
      <c r="H69" s="469"/>
      <c r="I69" s="468"/>
    </row>
    <row r="70" spans="1:9">
      <c r="A70" s="470" t="s">
        <v>1219</v>
      </c>
      <c r="B70" s="471" t="s">
        <v>1220</v>
      </c>
      <c r="C70" s="472">
        <v>0</v>
      </c>
      <c r="D70" s="472"/>
      <c r="E70" s="472"/>
      <c r="F70" s="472"/>
      <c r="G70" s="472"/>
      <c r="H70" s="473"/>
      <c r="I70" s="472"/>
    </row>
    <row r="71" spans="1:9">
      <c r="A71" s="470" t="s">
        <v>1221</v>
      </c>
      <c r="B71" s="471" t="s">
        <v>12</v>
      </c>
      <c r="C71" s="472">
        <v>0</v>
      </c>
      <c r="D71" s="472"/>
      <c r="E71" s="472"/>
      <c r="F71" s="472"/>
      <c r="G71" s="472"/>
      <c r="H71" s="473"/>
      <c r="I71" s="472"/>
    </row>
    <row r="72" spans="1:9">
      <c r="A72" s="470" t="s">
        <v>1222</v>
      </c>
      <c r="B72" s="471" t="s">
        <v>15</v>
      </c>
      <c r="C72" s="472">
        <v>0</v>
      </c>
      <c r="D72" s="472"/>
      <c r="E72" s="472"/>
      <c r="F72" s="472"/>
      <c r="G72" s="472"/>
      <c r="H72" s="473"/>
      <c r="I72" s="472"/>
    </row>
    <row r="73" spans="1:9">
      <c r="A73" s="470" t="s">
        <v>230</v>
      </c>
      <c r="B73" s="471" t="s">
        <v>1223</v>
      </c>
      <c r="C73" s="472">
        <v>0</v>
      </c>
      <c r="D73" s="472"/>
      <c r="E73" s="472"/>
      <c r="F73" s="472"/>
      <c r="G73" s="472"/>
      <c r="H73" s="473"/>
      <c r="I73" s="472"/>
    </row>
    <row r="74" spans="1:9">
      <c r="A74" s="467" t="s">
        <v>187</v>
      </c>
      <c r="B74" s="462" t="s">
        <v>1224</v>
      </c>
      <c r="C74" s="468"/>
      <c r="D74" s="468"/>
      <c r="E74" s="468"/>
      <c r="F74" s="468"/>
      <c r="G74" s="468">
        <v>210</v>
      </c>
      <c r="H74" s="469"/>
      <c r="I74" s="468"/>
    </row>
    <row r="75" spans="1:9">
      <c r="A75" s="467" t="s">
        <v>188</v>
      </c>
      <c r="B75" s="474" t="s">
        <v>1109</v>
      </c>
      <c r="C75" s="468">
        <v>0</v>
      </c>
      <c r="D75" s="468"/>
      <c r="E75" s="468"/>
      <c r="F75" s="468"/>
      <c r="G75" s="468"/>
      <c r="H75" s="469"/>
      <c r="I75" s="468"/>
    </row>
    <row r="76" spans="1:9">
      <c r="A76" s="467" t="s">
        <v>365</v>
      </c>
      <c r="B76" s="462" t="s">
        <v>1225</v>
      </c>
      <c r="C76" s="468">
        <v>0</v>
      </c>
      <c r="D76" s="468"/>
      <c r="E76" s="468"/>
      <c r="F76" s="468"/>
      <c r="G76" s="468"/>
      <c r="H76" s="469"/>
      <c r="I76" s="468"/>
    </row>
    <row r="77" spans="1:9">
      <c r="A77" s="467" t="s">
        <v>388</v>
      </c>
      <c r="B77" s="462" t="s">
        <v>1226</v>
      </c>
      <c r="C77" s="468">
        <v>0</v>
      </c>
      <c r="D77" s="468"/>
      <c r="E77" s="468"/>
      <c r="F77" s="468"/>
      <c r="G77" s="468"/>
      <c r="H77" s="469"/>
      <c r="I77" s="468"/>
    </row>
    <row r="78" spans="1:9">
      <c r="A78" s="467" t="s">
        <v>413</v>
      </c>
      <c r="B78" s="462" t="s">
        <v>505</v>
      </c>
      <c r="C78" s="469">
        <v>0</v>
      </c>
      <c r="D78" s="469"/>
      <c r="E78" s="469"/>
      <c r="F78" s="469"/>
      <c r="G78" s="469"/>
      <c r="H78" s="469"/>
      <c r="I78" s="469"/>
    </row>
    <row r="79" spans="1:9">
      <c r="A79" s="467" t="s">
        <v>414</v>
      </c>
      <c r="B79" s="462" t="s">
        <v>1227</v>
      </c>
      <c r="C79" s="469">
        <v>0</v>
      </c>
      <c r="D79" s="469"/>
      <c r="E79" s="469"/>
      <c r="F79" s="469"/>
      <c r="G79" s="469"/>
      <c r="H79" s="469"/>
      <c r="I79" s="469"/>
    </row>
    <row r="80" spans="1:9" ht="24.75" customHeight="1">
      <c r="A80" s="475"/>
      <c r="B80" s="476" t="s">
        <v>1228</v>
      </c>
      <c r="C80" s="477">
        <f t="shared" ref="C80:H80" si="16">C67+C68+C69+C74+C75+C76+C77+C78+C79</f>
        <v>56798</v>
      </c>
      <c r="D80" s="477">
        <f t="shared" si="16"/>
        <v>0</v>
      </c>
      <c r="E80" s="477">
        <f t="shared" si="16"/>
        <v>0</v>
      </c>
      <c r="F80" s="477">
        <f t="shared" si="16"/>
        <v>0</v>
      </c>
      <c r="G80" s="477">
        <f t="shared" si="16"/>
        <v>49642</v>
      </c>
      <c r="H80" s="477">
        <f t="shared" si="16"/>
        <v>61491</v>
      </c>
      <c r="I80" s="478" t="s">
        <v>119</v>
      </c>
    </row>
    <row r="81" spans="1:9">
      <c r="A81" s="467" t="s">
        <v>184</v>
      </c>
      <c r="B81" s="462" t="s">
        <v>503</v>
      </c>
      <c r="C81" s="469">
        <f t="shared" ref="C81:H81" si="17">C82+C83+C84+C85+C86+C87</f>
        <v>56798</v>
      </c>
      <c r="D81" s="469">
        <f t="shared" si="17"/>
        <v>0</v>
      </c>
      <c r="E81" s="469">
        <f t="shared" si="17"/>
        <v>0</v>
      </c>
      <c r="F81" s="469">
        <f t="shared" si="17"/>
        <v>0</v>
      </c>
      <c r="G81" s="469">
        <f t="shared" si="17"/>
        <v>49142</v>
      </c>
      <c r="H81" s="469">
        <f t="shared" si="17"/>
        <v>61491</v>
      </c>
      <c r="I81" s="469"/>
    </row>
    <row r="82" spans="1:9">
      <c r="A82" s="470" t="s">
        <v>394</v>
      </c>
      <c r="B82" s="471" t="s">
        <v>3</v>
      </c>
      <c r="C82" s="472">
        <v>34582</v>
      </c>
      <c r="D82" s="472"/>
      <c r="E82" s="472"/>
      <c r="F82" s="472"/>
      <c r="G82" s="472">
        <v>30612</v>
      </c>
      <c r="H82" s="472">
        <v>39300</v>
      </c>
      <c r="I82" s="472"/>
    </row>
    <row r="83" spans="1:9">
      <c r="A83" s="470" t="s">
        <v>1229</v>
      </c>
      <c r="B83" s="471" t="s">
        <v>1230</v>
      </c>
      <c r="C83" s="472">
        <v>9142</v>
      </c>
      <c r="D83" s="472"/>
      <c r="E83" s="472"/>
      <c r="F83" s="472"/>
      <c r="G83" s="472">
        <v>7910</v>
      </c>
      <c r="H83" s="472">
        <v>9517</v>
      </c>
      <c r="I83" s="472"/>
    </row>
    <row r="84" spans="1:9">
      <c r="A84" s="470" t="s">
        <v>1231</v>
      </c>
      <c r="B84" s="471" t="s">
        <v>4</v>
      </c>
      <c r="C84" s="472">
        <v>13074</v>
      </c>
      <c r="D84" s="472"/>
      <c r="E84" s="472"/>
      <c r="F84" s="472"/>
      <c r="G84" s="472">
        <v>10620</v>
      </c>
      <c r="H84" s="472">
        <v>12674</v>
      </c>
      <c r="I84" s="472"/>
    </row>
    <row r="85" spans="1:9">
      <c r="A85" s="470" t="s">
        <v>1232</v>
      </c>
      <c r="B85" s="471" t="s">
        <v>1233</v>
      </c>
      <c r="C85" s="472">
        <v>0</v>
      </c>
      <c r="D85" s="472"/>
      <c r="E85" s="472"/>
      <c r="F85" s="472"/>
      <c r="G85" s="472"/>
      <c r="H85" s="472"/>
      <c r="I85" s="472"/>
    </row>
    <row r="86" spans="1:9">
      <c r="A86" s="470" t="s">
        <v>1234</v>
      </c>
      <c r="B86" s="471" t="s">
        <v>1235</v>
      </c>
      <c r="C86" s="472">
        <v>0</v>
      </c>
      <c r="D86" s="472"/>
      <c r="E86" s="472"/>
      <c r="F86" s="472"/>
      <c r="G86" s="472"/>
      <c r="H86" s="472"/>
      <c r="I86" s="472"/>
    </row>
    <row r="87" spans="1:9">
      <c r="A87" s="470" t="s">
        <v>1236</v>
      </c>
      <c r="B87" s="471" t="s">
        <v>105</v>
      </c>
      <c r="C87" s="472">
        <v>0</v>
      </c>
      <c r="D87" s="472"/>
      <c r="E87" s="472"/>
      <c r="F87" s="472"/>
      <c r="G87" s="472"/>
      <c r="H87" s="472"/>
      <c r="I87" s="472"/>
    </row>
    <row r="88" spans="1:9">
      <c r="A88" s="467" t="s">
        <v>185</v>
      </c>
      <c r="B88" s="462" t="s">
        <v>504</v>
      </c>
      <c r="C88" s="468"/>
      <c r="D88" s="468">
        <f>D89+D90</f>
        <v>0</v>
      </c>
      <c r="E88" s="468">
        <f>E89+E90</f>
        <v>0</v>
      </c>
      <c r="F88" s="468">
        <f>F89+F90</f>
        <v>0</v>
      </c>
      <c r="G88" s="468">
        <f>G89+G90</f>
        <v>500</v>
      </c>
      <c r="H88" s="468">
        <f>H89+H90</f>
        <v>0</v>
      </c>
      <c r="I88" s="468"/>
    </row>
    <row r="89" spans="1:9">
      <c r="A89" s="470" t="s">
        <v>1237</v>
      </c>
      <c r="B89" s="471" t="s">
        <v>1238</v>
      </c>
      <c r="C89" s="473"/>
      <c r="D89" s="473"/>
      <c r="E89" s="473"/>
      <c r="F89" s="473"/>
      <c r="G89" s="473">
        <v>500</v>
      </c>
      <c r="H89" s="473"/>
      <c r="I89" s="473"/>
    </row>
    <row r="90" spans="1:9">
      <c r="A90" s="470" t="s">
        <v>1239</v>
      </c>
      <c r="B90" s="471" t="s">
        <v>1240</v>
      </c>
      <c r="C90" s="473">
        <v>0</v>
      </c>
      <c r="D90" s="473"/>
      <c r="E90" s="473"/>
      <c r="F90" s="473"/>
      <c r="G90" s="473"/>
      <c r="H90" s="473"/>
      <c r="I90" s="473"/>
    </row>
    <row r="91" spans="1:9">
      <c r="A91" s="467" t="s">
        <v>186</v>
      </c>
      <c r="B91" s="462" t="s">
        <v>505</v>
      </c>
      <c r="C91" s="468">
        <v>0</v>
      </c>
      <c r="D91" s="468"/>
      <c r="E91" s="468"/>
      <c r="F91" s="468"/>
      <c r="G91" s="468"/>
      <c r="H91" s="468"/>
      <c r="I91" s="468"/>
    </row>
    <row r="92" spans="1:9" ht="24" customHeight="1">
      <c r="A92" s="475"/>
      <c r="B92" s="476" t="s">
        <v>1241</v>
      </c>
      <c r="C92" s="477">
        <f t="shared" ref="C92:H92" si="18">C81+C88+C91</f>
        <v>56798</v>
      </c>
      <c r="D92" s="477">
        <f t="shared" si="18"/>
        <v>0</v>
      </c>
      <c r="E92" s="477">
        <f t="shared" si="18"/>
        <v>0</v>
      </c>
      <c r="F92" s="477">
        <f t="shared" si="18"/>
        <v>0</v>
      </c>
      <c r="G92" s="477">
        <f t="shared" si="18"/>
        <v>49642</v>
      </c>
      <c r="H92" s="477">
        <f t="shared" si="18"/>
        <v>61491</v>
      </c>
      <c r="I92" s="478"/>
    </row>
    <row r="93" spans="1:9">
      <c r="A93" s="461"/>
      <c r="B93" s="462"/>
      <c r="C93" s="462"/>
      <c r="D93" s="462"/>
      <c r="E93" s="462"/>
      <c r="F93" s="462"/>
      <c r="G93" s="462"/>
      <c r="H93" s="462"/>
      <c r="I93" s="462"/>
    </row>
    <row r="94" spans="1:9">
      <c r="A94" s="461"/>
      <c r="B94" s="462"/>
      <c r="C94" s="462"/>
      <c r="D94" s="462"/>
      <c r="E94" s="462"/>
      <c r="F94" s="462"/>
      <c r="G94" s="462"/>
      <c r="H94" s="462"/>
      <c r="I94" s="462"/>
    </row>
    <row r="95" spans="1:9">
      <c r="A95" s="461"/>
      <c r="B95" s="462"/>
      <c r="C95" s="462"/>
      <c r="D95" s="462"/>
      <c r="E95" s="462"/>
      <c r="F95" s="462"/>
      <c r="G95" s="462"/>
      <c r="H95" s="462"/>
      <c r="I95" s="462"/>
    </row>
    <row r="96" spans="1:9" ht="25.5" customHeight="1">
      <c r="A96" s="524" t="s">
        <v>1243</v>
      </c>
      <c r="B96" s="524"/>
      <c r="C96" s="524"/>
      <c r="D96" s="524"/>
      <c r="E96" s="524"/>
      <c r="F96" s="524"/>
      <c r="G96" s="524"/>
      <c r="H96" s="524"/>
      <c r="I96" s="524"/>
    </row>
    <row r="97" spans="1:9">
      <c r="A97" s="461"/>
      <c r="B97" s="462"/>
      <c r="C97" s="462"/>
      <c r="D97" s="462"/>
      <c r="E97" s="462"/>
      <c r="F97" s="462"/>
      <c r="G97" s="461"/>
      <c r="H97" s="461"/>
      <c r="I97" s="462"/>
    </row>
    <row r="98" spans="1:9" ht="35.25" customHeight="1">
      <c r="A98" s="463"/>
      <c r="B98" s="464"/>
      <c r="C98" s="465" t="s">
        <v>1214</v>
      </c>
      <c r="D98" s="465" t="s">
        <v>1215</v>
      </c>
      <c r="E98" s="466" t="s">
        <v>1216</v>
      </c>
      <c r="F98" s="466" t="s">
        <v>1217</v>
      </c>
      <c r="G98" s="466" t="s">
        <v>1248</v>
      </c>
      <c r="H98" s="464" t="s">
        <v>1249</v>
      </c>
    </row>
    <row r="99" spans="1:9">
      <c r="A99" s="467" t="s">
        <v>184</v>
      </c>
      <c r="B99" s="462" t="s">
        <v>509</v>
      </c>
      <c r="C99" s="468">
        <v>29969</v>
      </c>
      <c r="D99" s="468"/>
      <c r="E99" s="468"/>
      <c r="F99" s="468">
        <v>30503</v>
      </c>
      <c r="G99" s="468">
        <v>30699</v>
      </c>
      <c r="H99" s="469">
        <v>32931</v>
      </c>
      <c r="I99" s="469"/>
    </row>
    <row r="100" spans="1:9">
      <c r="A100" s="467" t="s">
        <v>185</v>
      </c>
      <c r="B100" s="462" t="s">
        <v>1218</v>
      </c>
      <c r="C100" s="469"/>
      <c r="D100" s="468"/>
      <c r="E100" s="468"/>
      <c r="F100" s="468"/>
      <c r="G100" s="468"/>
      <c r="H100" s="469">
        <v>205</v>
      </c>
      <c r="I100" s="469"/>
    </row>
    <row r="101" spans="1:9">
      <c r="A101" s="467" t="s">
        <v>186</v>
      </c>
      <c r="B101" s="462" t="s">
        <v>195</v>
      </c>
      <c r="C101" s="468">
        <f t="shared" ref="C101:H101" si="19">C102+C103+C104+C105</f>
        <v>0</v>
      </c>
      <c r="D101" s="468">
        <f t="shared" si="19"/>
        <v>0</v>
      </c>
      <c r="E101" s="468">
        <f t="shared" si="19"/>
        <v>0</v>
      </c>
      <c r="F101" s="468">
        <f t="shared" si="19"/>
        <v>0</v>
      </c>
      <c r="G101" s="468">
        <f t="shared" si="19"/>
        <v>0</v>
      </c>
      <c r="H101" s="468">
        <f t="shared" si="19"/>
        <v>0</v>
      </c>
      <c r="I101" s="468"/>
    </row>
    <row r="102" spans="1:9">
      <c r="A102" s="470" t="s">
        <v>1219</v>
      </c>
      <c r="B102" s="471" t="s">
        <v>1220</v>
      </c>
      <c r="C102" s="472">
        <v>0</v>
      </c>
      <c r="D102" s="472"/>
      <c r="E102" s="472"/>
      <c r="F102" s="472"/>
      <c r="G102" s="472"/>
      <c r="H102" s="473"/>
      <c r="I102" s="473"/>
    </row>
    <row r="103" spans="1:9">
      <c r="A103" s="470" t="s">
        <v>1221</v>
      </c>
      <c r="B103" s="471" t="s">
        <v>12</v>
      </c>
      <c r="C103" s="472">
        <v>0</v>
      </c>
      <c r="D103" s="472"/>
      <c r="E103" s="472"/>
      <c r="F103" s="472"/>
      <c r="G103" s="472"/>
      <c r="H103" s="473"/>
      <c r="I103" s="473"/>
    </row>
    <row r="104" spans="1:9">
      <c r="A104" s="470" t="s">
        <v>1222</v>
      </c>
      <c r="B104" s="471" t="s">
        <v>15</v>
      </c>
      <c r="C104" s="472">
        <v>0</v>
      </c>
      <c r="D104" s="472"/>
      <c r="E104" s="472"/>
      <c r="F104" s="472"/>
      <c r="G104" s="472"/>
      <c r="H104" s="473"/>
      <c r="I104" s="473"/>
    </row>
    <row r="105" spans="1:9">
      <c r="A105" s="470" t="s">
        <v>230</v>
      </c>
      <c r="B105" s="471" t="s">
        <v>1223</v>
      </c>
      <c r="C105" s="472">
        <v>0</v>
      </c>
      <c r="D105" s="472"/>
      <c r="E105" s="472"/>
      <c r="F105" s="472"/>
      <c r="G105" s="472"/>
      <c r="H105" s="473"/>
      <c r="I105" s="473"/>
    </row>
    <row r="106" spans="1:9">
      <c r="A106" s="467" t="s">
        <v>187</v>
      </c>
      <c r="B106" s="462" t="s">
        <v>1224</v>
      </c>
      <c r="C106" s="468">
        <v>660</v>
      </c>
      <c r="D106" s="468"/>
      <c r="E106" s="468"/>
      <c r="F106" s="468">
        <v>660</v>
      </c>
      <c r="G106" s="468">
        <v>660</v>
      </c>
      <c r="H106" s="469">
        <v>796</v>
      </c>
      <c r="I106" s="469"/>
    </row>
    <row r="107" spans="1:9">
      <c r="A107" s="467" t="s">
        <v>188</v>
      </c>
      <c r="B107" s="474" t="s">
        <v>1109</v>
      </c>
      <c r="C107" s="468">
        <v>0</v>
      </c>
      <c r="D107" s="468"/>
      <c r="E107" s="468"/>
      <c r="F107" s="468"/>
      <c r="G107" s="468"/>
      <c r="H107" s="469"/>
      <c r="I107" s="469"/>
    </row>
    <row r="108" spans="1:9">
      <c r="A108" s="467" t="s">
        <v>365</v>
      </c>
      <c r="B108" s="462" t="s">
        <v>1225</v>
      </c>
      <c r="C108" s="468">
        <v>0</v>
      </c>
      <c r="D108" s="468"/>
      <c r="E108" s="468"/>
      <c r="F108" s="468">
        <v>5</v>
      </c>
      <c r="G108" s="468">
        <v>5</v>
      </c>
      <c r="H108" s="469"/>
      <c r="I108" s="469"/>
    </row>
    <row r="109" spans="1:9">
      <c r="A109" s="467" t="s">
        <v>388</v>
      </c>
      <c r="B109" s="462" t="s">
        <v>1226</v>
      </c>
      <c r="C109" s="468">
        <v>0</v>
      </c>
      <c r="D109" s="468"/>
      <c r="E109" s="468"/>
      <c r="F109" s="468">
        <v>297</v>
      </c>
      <c r="G109" s="468">
        <v>297</v>
      </c>
      <c r="H109" s="469">
        <v>297</v>
      </c>
      <c r="I109" s="469"/>
    </row>
    <row r="110" spans="1:9">
      <c r="A110" s="467" t="s">
        <v>413</v>
      </c>
      <c r="B110" s="462" t="s">
        <v>505</v>
      </c>
      <c r="C110" s="469">
        <v>0</v>
      </c>
      <c r="D110" s="469"/>
      <c r="E110" s="469"/>
      <c r="F110" s="469"/>
      <c r="G110" s="469"/>
      <c r="H110" s="469"/>
      <c r="I110" s="469"/>
    </row>
    <row r="111" spans="1:9">
      <c r="A111" s="467" t="s">
        <v>414</v>
      </c>
      <c r="B111" s="462" t="s">
        <v>1227</v>
      </c>
      <c r="C111" s="469">
        <v>0</v>
      </c>
      <c r="D111" s="469"/>
      <c r="E111" s="469"/>
      <c r="F111" s="469"/>
      <c r="G111" s="469"/>
      <c r="H111" s="469"/>
      <c r="I111" s="469"/>
    </row>
    <row r="112" spans="1:9" ht="25.5" customHeight="1">
      <c r="A112" s="475"/>
      <c r="B112" s="476" t="s">
        <v>1228</v>
      </c>
      <c r="C112" s="477">
        <f t="shared" ref="C112:H112" si="20">C99+C100+C101+C106+C107+C108+C109+C110+C111</f>
        <v>30629</v>
      </c>
      <c r="D112" s="477">
        <f t="shared" si="20"/>
        <v>0</v>
      </c>
      <c r="E112" s="477">
        <f t="shared" si="20"/>
        <v>0</v>
      </c>
      <c r="F112" s="477">
        <f t="shared" si="20"/>
        <v>31465</v>
      </c>
      <c r="G112" s="477">
        <f t="shared" si="20"/>
        <v>31661</v>
      </c>
      <c r="H112" s="477">
        <f t="shared" si="20"/>
        <v>34229</v>
      </c>
      <c r="I112" s="478"/>
    </row>
    <row r="113" spans="1:9">
      <c r="A113" s="467" t="s">
        <v>184</v>
      </c>
      <c r="B113" s="462" t="s">
        <v>503</v>
      </c>
      <c r="C113" s="469">
        <f t="shared" ref="C113:H113" si="21">C114+C115+C116+C117+C118+C119</f>
        <v>30629</v>
      </c>
      <c r="D113" s="469">
        <f t="shared" si="21"/>
        <v>0</v>
      </c>
      <c r="E113" s="469">
        <f t="shared" si="21"/>
        <v>0</v>
      </c>
      <c r="F113" s="469">
        <f t="shared" si="21"/>
        <v>31465</v>
      </c>
      <c r="G113" s="469">
        <f t="shared" si="21"/>
        <v>31661</v>
      </c>
      <c r="H113" s="469">
        <f t="shared" si="21"/>
        <v>34229</v>
      </c>
      <c r="I113" s="469"/>
    </row>
    <row r="114" spans="1:9">
      <c r="A114" s="470" t="s">
        <v>394</v>
      </c>
      <c r="B114" s="471" t="s">
        <v>3</v>
      </c>
      <c r="C114" s="472">
        <v>21468</v>
      </c>
      <c r="D114" s="472"/>
      <c r="E114" s="472"/>
      <c r="F114" s="472">
        <v>22002</v>
      </c>
      <c r="G114" s="472">
        <v>22495</v>
      </c>
      <c r="H114" s="473">
        <v>24395</v>
      </c>
      <c r="I114" s="473"/>
    </row>
    <row r="115" spans="1:9">
      <c r="A115" s="470" t="s">
        <v>1229</v>
      </c>
      <c r="B115" s="471" t="s">
        <v>1230</v>
      </c>
      <c r="C115" s="472">
        <v>5453</v>
      </c>
      <c r="D115" s="472"/>
      <c r="E115" s="472"/>
      <c r="F115" s="472">
        <v>5308</v>
      </c>
      <c r="G115" s="472">
        <v>5308</v>
      </c>
      <c r="H115" s="473">
        <v>6026</v>
      </c>
      <c r="I115" s="473"/>
    </row>
    <row r="116" spans="1:9">
      <c r="A116" s="470" t="s">
        <v>1231</v>
      </c>
      <c r="B116" s="471" t="s">
        <v>4</v>
      </c>
      <c r="C116" s="472">
        <v>3708</v>
      </c>
      <c r="D116" s="472"/>
      <c r="E116" s="472"/>
      <c r="F116" s="472">
        <v>4155</v>
      </c>
      <c r="G116" s="472">
        <v>3858</v>
      </c>
      <c r="H116" s="473">
        <v>3808</v>
      </c>
      <c r="I116" s="473"/>
    </row>
    <row r="117" spans="1:9">
      <c r="A117" s="470" t="s">
        <v>1232</v>
      </c>
      <c r="B117" s="471" t="s">
        <v>1233</v>
      </c>
      <c r="C117" s="472"/>
      <c r="D117" s="472"/>
      <c r="E117" s="472"/>
      <c r="F117" s="472"/>
      <c r="G117" s="472"/>
      <c r="H117" s="473"/>
      <c r="I117" s="473"/>
    </row>
    <row r="118" spans="1:9">
      <c r="A118" s="470" t="s">
        <v>1234</v>
      </c>
      <c r="B118" s="471" t="s">
        <v>1235</v>
      </c>
      <c r="C118" s="472"/>
      <c r="D118" s="472"/>
      <c r="E118" s="472"/>
      <c r="F118" s="472"/>
      <c r="G118" s="472"/>
      <c r="H118" s="473"/>
      <c r="I118" s="473"/>
    </row>
    <row r="119" spans="1:9">
      <c r="A119" s="470" t="s">
        <v>1236</v>
      </c>
      <c r="B119" s="471" t="s">
        <v>105</v>
      </c>
      <c r="C119" s="472">
        <v>0</v>
      </c>
      <c r="D119" s="472"/>
      <c r="E119" s="472"/>
      <c r="F119" s="472"/>
      <c r="G119" s="472"/>
      <c r="H119" s="473"/>
      <c r="I119" s="473"/>
    </row>
    <row r="120" spans="1:9">
      <c r="A120" s="467" t="s">
        <v>185</v>
      </c>
      <c r="B120" s="462" t="s">
        <v>504</v>
      </c>
      <c r="C120" s="468">
        <f t="shared" ref="C120:H120" si="22">C121+C122</f>
        <v>0</v>
      </c>
      <c r="D120" s="468">
        <f t="shared" si="22"/>
        <v>0</v>
      </c>
      <c r="E120" s="468">
        <f t="shared" si="22"/>
        <v>0</v>
      </c>
      <c r="F120" s="468">
        <f t="shared" si="22"/>
        <v>0</v>
      </c>
      <c r="G120" s="468">
        <f t="shared" si="22"/>
        <v>0</v>
      </c>
      <c r="H120" s="468">
        <f t="shared" si="22"/>
        <v>0</v>
      </c>
      <c r="I120" s="468"/>
    </row>
    <row r="121" spans="1:9">
      <c r="A121" s="470" t="s">
        <v>1237</v>
      </c>
      <c r="B121" s="471" t="s">
        <v>1238</v>
      </c>
      <c r="C121" s="473">
        <v>0</v>
      </c>
      <c r="D121" s="473"/>
      <c r="E121" s="473"/>
      <c r="F121" s="473"/>
      <c r="G121" s="473"/>
      <c r="H121" s="473"/>
      <c r="I121" s="473"/>
    </row>
    <row r="122" spans="1:9">
      <c r="A122" s="470" t="s">
        <v>1239</v>
      </c>
      <c r="B122" s="471" t="s">
        <v>1240</v>
      </c>
      <c r="C122" s="473">
        <v>0</v>
      </c>
      <c r="D122" s="473"/>
      <c r="E122" s="473"/>
      <c r="F122" s="473"/>
      <c r="G122" s="473"/>
      <c r="H122" s="473"/>
      <c r="I122" s="473"/>
    </row>
    <row r="123" spans="1:9">
      <c r="A123" s="467" t="s">
        <v>186</v>
      </c>
      <c r="B123" s="462" t="s">
        <v>505</v>
      </c>
      <c r="C123" s="468">
        <v>0</v>
      </c>
      <c r="D123" s="468"/>
      <c r="E123" s="468"/>
      <c r="F123" s="468"/>
      <c r="G123" s="468"/>
      <c r="H123" s="469"/>
      <c r="I123" s="469"/>
    </row>
    <row r="124" spans="1:9" ht="24.75" customHeight="1">
      <c r="A124" s="475"/>
      <c r="B124" s="476" t="s">
        <v>1241</v>
      </c>
      <c r="C124" s="477">
        <f t="shared" ref="C124:H124" si="23">C113+C120+C123</f>
        <v>30629</v>
      </c>
      <c r="D124" s="477">
        <f t="shared" si="23"/>
        <v>0</v>
      </c>
      <c r="E124" s="477">
        <f t="shared" si="23"/>
        <v>0</v>
      </c>
      <c r="F124" s="477">
        <f t="shared" si="23"/>
        <v>31465</v>
      </c>
      <c r="G124" s="477">
        <f t="shared" si="23"/>
        <v>31661</v>
      </c>
      <c r="H124" s="477">
        <f t="shared" si="23"/>
        <v>34229</v>
      </c>
      <c r="I124" s="478"/>
    </row>
    <row r="125" spans="1:9">
      <c r="A125" s="461"/>
      <c r="B125" s="462"/>
      <c r="C125" s="462"/>
      <c r="D125" s="462"/>
      <c r="E125" s="462"/>
      <c r="F125" s="462"/>
      <c r="G125" s="462"/>
      <c r="H125" s="462"/>
      <c r="I125" s="462"/>
    </row>
    <row r="126" spans="1:9">
      <c r="A126" s="461"/>
      <c r="B126" s="462"/>
      <c r="C126" s="462"/>
      <c r="D126" s="462"/>
      <c r="E126" s="462"/>
      <c r="F126" s="462"/>
      <c r="G126" s="462"/>
      <c r="H126" s="462"/>
      <c r="I126" s="462"/>
    </row>
    <row r="127" spans="1:9">
      <c r="A127" s="461"/>
      <c r="B127" s="462"/>
      <c r="C127" s="462"/>
      <c r="D127" s="462"/>
      <c r="E127" s="462"/>
      <c r="F127" s="462"/>
      <c r="G127" s="462"/>
      <c r="H127" s="462"/>
      <c r="I127" s="462"/>
    </row>
    <row r="128" spans="1:9">
      <c r="A128" s="524"/>
      <c r="B128" s="524"/>
      <c r="C128" s="524"/>
      <c r="D128" s="524"/>
      <c r="E128" s="524"/>
      <c r="F128" s="524"/>
      <c r="G128" s="524"/>
      <c r="H128" s="524"/>
      <c r="I128" s="524"/>
    </row>
    <row r="129" spans="1:9">
      <c r="A129" s="461"/>
      <c r="B129" s="462"/>
      <c r="C129" s="462"/>
      <c r="D129" s="462"/>
      <c r="E129" s="462"/>
      <c r="F129" s="462"/>
      <c r="G129" s="461"/>
      <c r="H129" s="461"/>
      <c r="I129" s="462"/>
    </row>
    <row r="130" spans="1:9">
      <c r="A130" s="480"/>
      <c r="B130" s="479"/>
      <c r="C130" s="481"/>
      <c r="D130" s="481"/>
      <c r="E130" s="482"/>
      <c r="F130" s="482"/>
      <c r="G130" s="482"/>
      <c r="H130" s="482"/>
      <c r="I130" s="479"/>
    </row>
    <row r="131" spans="1:9">
      <c r="A131" s="467"/>
      <c r="B131" s="462"/>
      <c r="C131" s="468"/>
      <c r="D131" s="468"/>
      <c r="E131" s="468"/>
      <c r="F131" s="468"/>
      <c r="G131" s="468"/>
      <c r="H131" s="469"/>
      <c r="I131" s="469"/>
    </row>
    <row r="132" spans="1:9">
      <c r="A132" s="467"/>
      <c r="B132" s="462"/>
      <c r="C132" s="469"/>
      <c r="D132" s="468"/>
      <c r="E132" s="468"/>
      <c r="F132" s="468"/>
      <c r="G132" s="468"/>
      <c r="H132" s="469"/>
      <c r="I132" s="469"/>
    </row>
    <row r="133" spans="1:9">
      <c r="A133" s="467"/>
      <c r="B133" s="462"/>
      <c r="C133" s="468"/>
      <c r="D133" s="468"/>
      <c r="E133" s="468"/>
      <c r="F133" s="468"/>
      <c r="G133" s="468"/>
      <c r="H133" s="468"/>
      <c r="I133" s="468"/>
    </row>
    <row r="134" spans="1:9">
      <c r="A134" s="470"/>
      <c r="B134" s="471"/>
      <c r="C134" s="472"/>
      <c r="D134" s="472"/>
      <c r="E134" s="472"/>
      <c r="F134" s="472"/>
      <c r="G134" s="472"/>
      <c r="H134" s="473"/>
      <c r="I134" s="473"/>
    </row>
    <row r="135" spans="1:9">
      <c r="A135" s="470"/>
      <c r="B135" s="471"/>
      <c r="C135" s="472"/>
      <c r="D135" s="472"/>
      <c r="E135" s="472"/>
      <c r="F135" s="472"/>
      <c r="G135" s="472"/>
      <c r="H135" s="473"/>
      <c r="I135" s="473"/>
    </row>
    <row r="136" spans="1:9">
      <c r="A136" s="470"/>
      <c r="B136" s="471"/>
      <c r="C136" s="472"/>
      <c r="D136" s="472"/>
      <c r="E136" s="472"/>
      <c r="F136" s="472"/>
      <c r="G136" s="472"/>
      <c r="H136" s="473"/>
      <c r="I136" s="473"/>
    </row>
    <row r="137" spans="1:9">
      <c r="A137" s="470"/>
      <c r="B137" s="471"/>
      <c r="C137" s="472"/>
      <c r="D137" s="472"/>
      <c r="E137" s="472"/>
      <c r="F137" s="472"/>
      <c r="G137" s="472"/>
      <c r="H137" s="473"/>
      <c r="I137" s="473"/>
    </row>
    <row r="138" spans="1:9">
      <c r="A138" s="467"/>
      <c r="B138" s="462"/>
      <c r="C138" s="468"/>
      <c r="D138" s="468"/>
      <c r="E138" s="468"/>
      <c r="F138" s="468"/>
      <c r="G138" s="468"/>
      <c r="H138" s="469"/>
      <c r="I138" s="469"/>
    </row>
    <row r="139" spans="1:9">
      <c r="A139" s="467"/>
      <c r="B139" s="474"/>
      <c r="C139" s="468"/>
      <c r="D139" s="468"/>
      <c r="E139" s="468"/>
      <c r="F139" s="468"/>
      <c r="G139" s="468"/>
      <c r="H139" s="469"/>
      <c r="I139" s="469"/>
    </row>
    <row r="140" spans="1:9">
      <c r="A140" s="467"/>
      <c r="B140" s="462"/>
      <c r="C140" s="468"/>
      <c r="D140" s="468"/>
      <c r="E140" s="468"/>
      <c r="F140" s="468"/>
      <c r="G140" s="468"/>
      <c r="H140" s="469"/>
      <c r="I140" s="469"/>
    </row>
    <row r="141" spans="1:9">
      <c r="A141" s="467"/>
      <c r="B141" s="462"/>
      <c r="C141" s="468"/>
      <c r="D141" s="468"/>
      <c r="E141" s="468"/>
      <c r="F141" s="468"/>
      <c r="G141" s="468"/>
      <c r="H141" s="469"/>
      <c r="I141" s="469"/>
    </row>
    <row r="142" spans="1:9">
      <c r="A142" s="467"/>
      <c r="B142" s="462"/>
      <c r="C142" s="469"/>
      <c r="D142" s="469"/>
      <c r="E142" s="469"/>
      <c r="F142" s="469"/>
      <c r="G142" s="469"/>
      <c r="H142" s="469"/>
      <c r="I142" s="469"/>
    </row>
    <row r="143" spans="1:9">
      <c r="A143" s="467"/>
      <c r="B143" s="462"/>
      <c r="C143" s="469"/>
      <c r="D143" s="469"/>
      <c r="E143" s="469"/>
      <c r="F143" s="469"/>
      <c r="G143" s="469"/>
      <c r="H143" s="469"/>
      <c r="I143" s="469"/>
    </row>
    <row r="144" spans="1:9">
      <c r="A144" s="483"/>
      <c r="B144" s="479"/>
      <c r="C144" s="478"/>
      <c r="D144" s="478"/>
      <c r="E144" s="478"/>
      <c r="F144" s="478"/>
      <c r="G144" s="478"/>
      <c r="H144" s="478"/>
      <c r="I144" s="478"/>
    </row>
    <row r="145" spans="1:9">
      <c r="A145" s="467"/>
      <c r="B145" s="462"/>
      <c r="C145" s="469"/>
      <c r="D145" s="469"/>
      <c r="E145" s="469"/>
      <c r="F145" s="469"/>
      <c r="G145" s="469"/>
      <c r="H145" s="469"/>
      <c r="I145" s="469"/>
    </row>
    <row r="146" spans="1:9">
      <c r="A146" s="470"/>
      <c r="B146" s="471"/>
      <c r="C146" s="472"/>
      <c r="D146" s="472"/>
      <c r="E146" s="472"/>
      <c r="F146" s="472"/>
      <c r="G146" s="472"/>
      <c r="H146" s="473"/>
      <c r="I146" s="473"/>
    </row>
    <row r="147" spans="1:9">
      <c r="A147" s="470"/>
      <c r="B147" s="471"/>
      <c r="C147" s="472"/>
      <c r="D147" s="472"/>
      <c r="E147" s="472"/>
      <c r="F147" s="472"/>
      <c r="G147" s="472"/>
      <c r="H147" s="473"/>
      <c r="I147" s="473"/>
    </row>
    <row r="148" spans="1:9">
      <c r="A148" s="470"/>
      <c r="B148" s="471"/>
      <c r="C148" s="472"/>
      <c r="D148" s="472"/>
      <c r="E148" s="472"/>
      <c r="F148" s="472"/>
      <c r="G148" s="472"/>
      <c r="H148" s="473"/>
      <c r="I148" s="473"/>
    </row>
    <row r="149" spans="1:9">
      <c r="A149" s="470"/>
      <c r="B149" s="471"/>
      <c r="C149" s="472"/>
      <c r="D149" s="472"/>
      <c r="E149" s="472"/>
      <c r="F149" s="472"/>
      <c r="G149" s="472"/>
      <c r="H149" s="473"/>
      <c r="I149" s="473"/>
    </row>
    <row r="150" spans="1:9">
      <c r="A150" s="470"/>
      <c r="B150" s="471"/>
      <c r="C150" s="472"/>
      <c r="D150" s="472"/>
      <c r="E150" s="472"/>
      <c r="F150" s="472"/>
      <c r="G150" s="472"/>
      <c r="H150" s="473"/>
      <c r="I150" s="473"/>
    </row>
    <row r="151" spans="1:9">
      <c r="A151" s="470"/>
      <c r="B151" s="471"/>
      <c r="C151" s="472"/>
      <c r="D151" s="472"/>
      <c r="E151" s="472"/>
      <c r="F151" s="472"/>
      <c r="G151" s="472"/>
      <c r="H151" s="473"/>
      <c r="I151" s="473"/>
    </row>
    <row r="152" spans="1:9">
      <c r="A152" s="467"/>
      <c r="B152" s="462"/>
      <c r="C152" s="468"/>
      <c r="D152" s="468"/>
      <c r="E152" s="468"/>
      <c r="F152" s="468"/>
      <c r="G152" s="468"/>
      <c r="H152" s="468"/>
      <c r="I152" s="468"/>
    </row>
    <row r="153" spans="1:9">
      <c r="A153" s="470"/>
      <c r="B153" s="471"/>
      <c r="C153" s="473"/>
      <c r="D153" s="473"/>
      <c r="E153" s="473"/>
      <c r="F153" s="473"/>
      <c r="G153" s="473"/>
      <c r="H153" s="473"/>
      <c r="I153" s="473"/>
    </row>
    <row r="154" spans="1:9">
      <c r="A154" s="470"/>
      <c r="B154" s="471"/>
      <c r="C154" s="473"/>
      <c r="D154" s="473"/>
      <c r="E154" s="473"/>
      <c r="F154" s="473"/>
      <c r="G154" s="473"/>
      <c r="H154" s="473"/>
      <c r="I154" s="473"/>
    </row>
    <row r="155" spans="1:9">
      <c r="A155" s="467"/>
      <c r="B155" s="462"/>
      <c r="C155" s="468"/>
      <c r="D155" s="468"/>
      <c r="E155" s="468"/>
      <c r="F155" s="468"/>
      <c r="G155" s="468"/>
      <c r="H155" s="469"/>
      <c r="I155" s="469"/>
    </row>
    <row r="156" spans="1:9">
      <c r="A156" s="483"/>
      <c r="B156" s="479"/>
      <c r="C156" s="478"/>
      <c r="D156" s="478"/>
      <c r="E156" s="478"/>
      <c r="F156" s="478"/>
      <c r="G156" s="478"/>
      <c r="H156" s="478"/>
      <c r="I156" s="478"/>
    </row>
    <row r="157" spans="1:9">
      <c r="A157" s="461"/>
      <c r="B157" s="462"/>
      <c r="C157" s="462"/>
      <c r="D157" s="462"/>
      <c r="E157" s="462"/>
      <c r="F157" s="462"/>
      <c r="G157" s="462"/>
      <c r="H157" s="462"/>
      <c r="I157" s="462"/>
    </row>
    <row r="158" spans="1:9">
      <c r="A158" s="461"/>
      <c r="B158" s="462"/>
      <c r="C158" s="462"/>
      <c r="D158" s="462"/>
      <c r="E158" s="462"/>
      <c r="F158" s="462"/>
      <c r="G158" s="462"/>
      <c r="H158" s="462"/>
      <c r="I158" s="462"/>
    </row>
    <row r="159" spans="1:9">
      <c r="A159" s="461"/>
      <c r="B159" s="462"/>
      <c r="C159" s="462"/>
      <c r="D159" s="462"/>
      <c r="E159" s="462"/>
      <c r="F159" s="462"/>
      <c r="G159" s="462"/>
      <c r="H159" s="462"/>
      <c r="I159" s="462"/>
    </row>
  </sheetData>
  <mergeCells count="5">
    <mergeCell ref="A1:I1"/>
    <mergeCell ref="A32:I32"/>
    <mergeCell ref="A64:I64"/>
    <mergeCell ref="A128:I128"/>
    <mergeCell ref="A96:I9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&amp;R23. melléklet a 7/2014.(IV.28)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10"/>
  </sheetPr>
  <dimension ref="A1:G13"/>
  <sheetViews>
    <sheetView view="pageLayout" zoomScaleNormal="100" zoomScaleSheetLayoutView="100" workbookViewId="0">
      <selection activeCell="E3" sqref="E3"/>
    </sheetView>
  </sheetViews>
  <sheetFormatPr defaultRowHeight="12.75"/>
  <cols>
    <col min="1" max="1" width="5.28515625" style="26" customWidth="1"/>
    <col min="2" max="2" width="49.28515625" style="26" customWidth="1"/>
    <col min="3" max="3" width="17.28515625" style="36" customWidth="1"/>
    <col min="4" max="4" width="16.28515625" style="36" customWidth="1"/>
    <col min="5" max="5" width="16.5703125" style="36" customWidth="1"/>
    <col min="6" max="6" width="17.28515625" style="36" customWidth="1"/>
    <col min="7" max="16384" width="9.140625" style="26"/>
  </cols>
  <sheetData>
    <row r="1" spans="1:7" ht="57.75" customHeight="1">
      <c r="A1" s="311" t="s">
        <v>530</v>
      </c>
      <c r="B1" s="312" t="s">
        <v>178</v>
      </c>
      <c r="C1" s="313" t="s">
        <v>207</v>
      </c>
      <c r="D1" s="313" t="s">
        <v>208</v>
      </c>
      <c r="E1" s="313" t="s">
        <v>529</v>
      </c>
      <c r="F1" s="313" t="s">
        <v>526</v>
      </c>
    </row>
    <row r="2" spans="1:7" ht="30" customHeight="1">
      <c r="A2" s="304">
        <v>1</v>
      </c>
      <c r="B2" s="305" t="s">
        <v>509</v>
      </c>
      <c r="C2" s="306">
        <f>SUM(D2:F2)</f>
        <v>97999</v>
      </c>
      <c r="D2" s="306">
        <f>'05'!H45</f>
        <v>97999</v>
      </c>
      <c r="E2" s="307">
        <v>0</v>
      </c>
      <c r="F2" s="307">
        <v>0</v>
      </c>
    </row>
    <row r="3" spans="1:7" ht="30" customHeight="1">
      <c r="A3" s="304">
        <v>2</v>
      </c>
      <c r="B3" s="305" t="s">
        <v>618</v>
      </c>
      <c r="C3" s="306">
        <f t="shared" ref="C3:C10" si="0">SUM(D3:F3)</f>
        <v>67027</v>
      </c>
      <c r="D3" s="306">
        <f>'05'!H59</f>
        <v>64571</v>
      </c>
      <c r="E3" s="306">
        <f>'06a'!D11+'06a'!D12</f>
        <v>2251</v>
      </c>
      <c r="F3" s="306">
        <f>'07'!H17+'07'!H18</f>
        <v>205</v>
      </c>
    </row>
    <row r="4" spans="1:7" ht="30" customHeight="1">
      <c r="A4" s="304">
        <v>3</v>
      </c>
      <c r="B4" s="308" t="s">
        <v>195</v>
      </c>
      <c r="C4" s="306">
        <f t="shared" si="0"/>
        <v>86406</v>
      </c>
      <c r="D4" s="306">
        <f>'05'!H27</f>
        <v>86406</v>
      </c>
      <c r="E4" s="307">
        <v>0</v>
      </c>
      <c r="F4" s="307">
        <v>0</v>
      </c>
    </row>
    <row r="5" spans="1:7" ht="30" customHeight="1">
      <c r="A5" s="304">
        <v>4</v>
      </c>
      <c r="B5" s="305" t="s">
        <v>10</v>
      </c>
      <c r="C5" s="306">
        <f t="shared" si="0"/>
        <v>27960</v>
      </c>
      <c r="D5" s="306">
        <f>'05'!H12</f>
        <v>27132</v>
      </c>
      <c r="E5" s="306">
        <v>32</v>
      </c>
      <c r="F5" s="306">
        <f>'07'!H11</f>
        <v>796</v>
      </c>
    </row>
    <row r="6" spans="1:7" ht="30" customHeight="1">
      <c r="A6" s="304">
        <v>5</v>
      </c>
      <c r="B6" s="305" t="s">
        <v>25</v>
      </c>
      <c r="C6" s="306">
        <f t="shared" si="0"/>
        <v>2586</v>
      </c>
      <c r="D6" s="306">
        <f>'05'!H52</f>
        <v>2586</v>
      </c>
      <c r="E6" s="306">
        <v>0</v>
      </c>
      <c r="F6" s="307">
        <v>0</v>
      </c>
    </row>
    <row r="7" spans="1:7" ht="30" customHeight="1">
      <c r="A7" s="304">
        <v>6</v>
      </c>
      <c r="B7" s="305" t="s">
        <v>508</v>
      </c>
      <c r="C7" s="306">
        <f t="shared" si="0"/>
        <v>119</v>
      </c>
      <c r="D7" s="306">
        <f>'05'!H61</f>
        <v>119</v>
      </c>
      <c r="E7" s="306">
        <v>0</v>
      </c>
      <c r="F7" s="306">
        <v>0</v>
      </c>
    </row>
    <row r="8" spans="1:7" ht="30" customHeight="1">
      <c r="A8" s="304">
        <v>7</v>
      </c>
      <c r="B8" s="305" t="s">
        <v>617</v>
      </c>
      <c r="C8" s="306">
        <f t="shared" si="0"/>
        <v>0</v>
      </c>
      <c r="D8" s="306">
        <v>0</v>
      </c>
      <c r="E8" s="306">
        <v>0</v>
      </c>
      <c r="F8" s="306">
        <v>0</v>
      </c>
    </row>
    <row r="9" spans="1:7" ht="30" customHeight="1">
      <c r="A9" s="304">
        <v>8</v>
      </c>
      <c r="B9" s="305" t="s">
        <v>505</v>
      </c>
      <c r="C9" s="306">
        <f t="shared" si="0"/>
        <v>0</v>
      </c>
      <c r="D9" s="306">
        <f>'05'!H67</f>
        <v>0</v>
      </c>
      <c r="E9" s="306">
        <v>0</v>
      </c>
      <c r="F9" s="306">
        <v>0</v>
      </c>
    </row>
    <row r="10" spans="1:7" ht="30" customHeight="1">
      <c r="A10" s="304">
        <v>9</v>
      </c>
      <c r="B10" s="305" t="s">
        <v>507</v>
      </c>
      <c r="C10" s="306">
        <f t="shared" si="0"/>
        <v>20733</v>
      </c>
      <c r="D10" s="306">
        <f>'05'!H68</f>
        <v>20436</v>
      </c>
      <c r="E10" s="306">
        <v>0</v>
      </c>
      <c r="F10" s="306">
        <f>'07'!H19</f>
        <v>297</v>
      </c>
    </row>
    <row r="11" spans="1:7" ht="30" customHeight="1">
      <c r="A11" s="311"/>
      <c r="B11" s="314" t="s">
        <v>619</v>
      </c>
      <c r="C11" s="315">
        <f>SUM(C2:C10)</f>
        <v>302830</v>
      </c>
      <c r="D11" s="315">
        <f>SUM(D2:D10)</f>
        <v>299249</v>
      </c>
      <c r="E11" s="315">
        <f>SUM(E2:E10)</f>
        <v>2283</v>
      </c>
      <c r="F11" s="315">
        <f>SUM(F2:F10)</f>
        <v>1298</v>
      </c>
    </row>
    <row r="12" spans="1:7" ht="31.5" customHeight="1">
      <c r="A12" s="309"/>
      <c r="B12" s="308" t="s">
        <v>555</v>
      </c>
      <c r="C12" s="306">
        <f>'05'!H165</f>
        <v>90086</v>
      </c>
      <c r="D12" s="310"/>
      <c r="E12" s="306">
        <f>'06a'!D8</f>
        <v>57156</v>
      </c>
      <c r="F12" s="306">
        <f>'07'!H12</f>
        <v>32930</v>
      </c>
      <c r="G12" s="26" t="str">
        <f>IF(C12=SUM(D12:F12),"OK","NEMJÓ!!")</f>
        <v>OK</v>
      </c>
    </row>
    <row r="13" spans="1:7" ht="29.25" customHeight="1">
      <c r="A13" s="311"/>
      <c r="B13" s="329" t="s">
        <v>621</v>
      </c>
      <c r="C13" s="315"/>
      <c r="D13" s="330">
        <f>SUM(D2:D12)-D11</f>
        <v>299249</v>
      </c>
      <c r="E13" s="330">
        <f>SUM(E2:E12)-E11</f>
        <v>59439</v>
      </c>
      <c r="F13" s="330">
        <f>SUM(F2:F12)-F11</f>
        <v>34228</v>
      </c>
    </row>
  </sheetData>
  <phoneticPr fontId="21" type="noConversion"/>
  <pageMargins left="0.94488188976377963" right="0.74803149606299213" top="1.5748031496062993" bottom="0.98425196850393704" header="0.51181102362204722" footer="0.51181102362204722"/>
  <pageSetup paperSize="9" orientation="landscape" r:id="rId1"/>
  <headerFooter alignWithMargins="0">
    <oddHeader>&amp;C&amp;"Arial CE,Félkövér"&amp;12Önkormányzat összevont bevételei&amp;R3.melléklet a
7/2014.(IV.28.) önkormányzati rendelethez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0"/>
  </sheetPr>
  <dimension ref="A1:F18"/>
  <sheetViews>
    <sheetView view="pageLayout" zoomScaleNormal="100" zoomScaleSheetLayoutView="100" workbookViewId="0">
      <selection activeCell="E9" sqref="E9"/>
    </sheetView>
  </sheetViews>
  <sheetFormatPr defaultRowHeight="12.75"/>
  <cols>
    <col min="1" max="1" width="7.140625" style="82" customWidth="1"/>
    <col min="2" max="2" width="38.28515625" style="26" customWidth="1"/>
    <col min="3" max="3" width="17.28515625" style="26" customWidth="1"/>
    <col min="4" max="4" width="16.28515625" style="26" customWidth="1"/>
    <col min="5" max="6" width="17.28515625" style="26" customWidth="1"/>
    <col min="7" max="16384" width="9.140625" style="26"/>
  </cols>
  <sheetData>
    <row r="1" spans="1:6" ht="57.75" customHeight="1">
      <c r="A1" s="311" t="s">
        <v>530</v>
      </c>
      <c r="B1" s="312" t="s">
        <v>178</v>
      </c>
      <c r="C1" s="313" t="s">
        <v>207</v>
      </c>
      <c r="D1" s="313" t="s">
        <v>208</v>
      </c>
      <c r="E1" s="313" t="s">
        <v>529</v>
      </c>
      <c r="F1" s="313" t="s">
        <v>526</v>
      </c>
    </row>
    <row r="2" spans="1:6" ht="30" customHeight="1">
      <c r="A2" s="316" t="s">
        <v>330</v>
      </c>
      <c r="B2" s="303" t="s">
        <v>3</v>
      </c>
      <c r="C2" s="302">
        <f t="shared" ref="C2:C15" si="0">SUM(D2:F2)</f>
        <v>98743</v>
      </c>
      <c r="D2" s="302">
        <f>'05'!H92</f>
        <v>35784</v>
      </c>
      <c r="E2" s="302">
        <f>SUM('06a'!D18:D27)</f>
        <v>38564</v>
      </c>
      <c r="F2" s="302">
        <f>'07'!H46</f>
        <v>24395</v>
      </c>
    </row>
    <row r="3" spans="1:6" ht="30" customHeight="1">
      <c r="A3" s="316" t="s">
        <v>332</v>
      </c>
      <c r="B3" s="303" t="s">
        <v>496</v>
      </c>
      <c r="C3" s="302">
        <f t="shared" si="0"/>
        <v>22057</v>
      </c>
      <c r="D3" s="302">
        <f>'05'!H97</f>
        <v>7124</v>
      </c>
      <c r="E3" s="302">
        <f>SUM('06a'!D28:D30)</f>
        <v>8909</v>
      </c>
      <c r="F3" s="302">
        <f>'07'!H52</f>
        <v>6024</v>
      </c>
    </row>
    <row r="4" spans="1:6" ht="30" customHeight="1">
      <c r="A4" s="316" t="s">
        <v>334</v>
      </c>
      <c r="B4" s="303" t="s">
        <v>4</v>
      </c>
      <c r="C4" s="302">
        <f t="shared" si="0"/>
        <v>81906</v>
      </c>
      <c r="D4" s="302">
        <f>'05'!H145</f>
        <v>66983</v>
      </c>
      <c r="E4" s="302">
        <f>SUM('06a'!D34:D61)</f>
        <v>11118</v>
      </c>
      <c r="F4" s="302">
        <f>'07'!H93</f>
        <v>3805</v>
      </c>
    </row>
    <row r="5" spans="1:6" ht="30" customHeight="1">
      <c r="A5" s="316" t="s">
        <v>336</v>
      </c>
      <c r="B5" s="303" t="s">
        <v>337</v>
      </c>
      <c r="C5" s="302">
        <f t="shared" si="0"/>
        <v>35260</v>
      </c>
      <c r="D5" s="302">
        <f>'05'!H159</f>
        <v>35196</v>
      </c>
      <c r="E5" s="302">
        <f>'06a'!D62</f>
        <v>64</v>
      </c>
      <c r="F5" s="302">
        <v>0</v>
      </c>
    </row>
    <row r="6" spans="1:6" ht="30" customHeight="1">
      <c r="A6" s="316" t="s">
        <v>338</v>
      </c>
      <c r="B6" s="303" t="s">
        <v>497</v>
      </c>
      <c r="C6" s="302">
        <f t="shared" si="0"/>
        <v>5265</v>
      </c>
      <c r="D6" s="302">
        <f>'05'!H169-'05'!H165</f>
        <v>5265</v>
      </c>
      <c r="E6" s="302">
        <v>0</v>
      </c>
      <c r="F6" s="302">
        <v>0</v>
      </c>
    </row>
    <row r="7" spans="1:6" ht="30" customHeight="1">
      <c r="A7" s="316" t="s">
        <v>620</v>
      </c>
      <c r="B7" s="303" t="s">
        <v>5</v>
      </c>
      <c r="C7" s="302">
        <f t="shared" si="0"/>
        <v>10353</v>
      </c>
      <c r="D7" s="302">
        <f>'05'!H176</f>
        <v>10353</v>
      </c>
      <c r="E7" s="302">
        <v>0</v>
      </c>
      <c r="F7" s="302">
        <v>0</v>
      </c>
    </row>
    <row r="8" spans="1:6" ht="30" customHeight="1">
      <c r="A8" s="324" t="s">
        <v>328</v>
      </c>
      <c r="B8" s="328" t="s">
        <v>503</v>
      </c>
      <c r="C8" s="326">
        <f t="shared" si="0"/>
        <v>253584</v>
      </c>
      <c r="D8" s="326">
        <f>D2+D3+D4+D5+D6+D7</f>
        <v>160705</v>
      </c>
      <c r="E8" s="326">
        <f>E2+E3+E4+E5+E6+E7</f>
        <v>58655</v>
      </c>
      <c r="F8" s="326">
        <f>F2+F3+F4+F5+F6+F7</f>
        <v>34224</v>
      </c>
    </row>
    <row r="9" spans="1:6" ht="30" customHeight="1">
      <c r="A9" s="316" t="s">
        <v>213</v>
      </c>
      <c r="B9" s="303" t="s">
        <v>6</v>
      </c>
      <c r="C9" s="302">
        <f t="shared" si="0"/>
        <v>36165</v>
      </c>
      <c r="D9" s="302">
        <f>'05'!H207</f>
        <v>36165</v>
      </c>
      <c r="E9" s="302">
        <v>0</v>
      </c>
      <c r="F9" s="302">
        <v>0</v>
      </c>
    </row>
    <row r="10" spans="1:6" ht="30" customHeight="1">
      <c r="A10" s="324" t="s">
        <v>602</v>
      </c>
      <c r="B10" s="328" t="s">
        <v>504</v>
      </c>
      <c r="C10" s="326">
        <f t="shared" si="0"/>
        <v>36165</v>
      </c>
      <c r="D10" s="326">
        <f>D9</f>
        <v>36165</v>
      </c>
      <c r="E10" s="326">
        <f>E9</f>
        <v>0</v>
      </c>
      <c r="F10" s="326">
        <f>F9</f>
        <v>0</v>
      </c>
    </row>
    <row r="11" spans="1:6" ht="30" customHeight="1">
      <c r="A11" s="316" t="s">
        <v>225</v>
      </c>
      <c r="B11" s="303" t="s">
        <v>7</v>
      </c>
      <c r="C11" s="302">
        <f t="shared" si="0"/>
        <v>0</v>
      </c>
      <c r="D11" s="302">
        <f>'05'!G212</f>
        <v>0</v>
      </c>
      <c r="E11" s="302">
        <v>0</v>
      </c>
      <c r="F11" s="302">
        <v>0</v>
      </c>
    </row>
    <row r="12" spans="1:6" ht="30" customHeight="1">
      <c r="A12" s="324" t="s">
        <v>223</v>
      </c>
      <c r="B12" s="325" t="s">
        <v>505</v>
      </c>
      <c r="C12" s="326">
        <f t="shared" si="0"/>
        <v>0</v>
      </c>
      <c r="D12" s="327">
        <f>D11</f>
        <v>0</v>
      </c>
      <c r="E12" s="327">
        <f>E11</f>
        <v>0</v>
      </c>
      <c r="F12" s="327">
        <f>F11</f>
        <v>0</v>
      </c>
    </row>
    <row r="13" spans="1:6" ht="30" customHeight="1">
      <c r="A13" s="324" t="s">
        <v>239</v>
      </c>
      <c r="B13" s="328" t="s">
        <v>8</v>
      </c>
      <c r="C13" s="326">
        <f t="shared" si="0"/>
        <v>0</v>
      </c>
      <c r="D13" s="326">
        <f>'05'!H216</f>
        <v>0</v>
      </c>
      <c r="E13" s="326"/>
      <c r="F13" s="326"/>
    </row>
    <row r="14" spans="1:6" ht="30" customHeight="1">
      <c r="A14" s="321"/>
      <c r="B14" s="322" t="s">
        <v>619</v>
      </c>
      <c r="C14" s="323">
        <f t="shared" si="0"/>
        <v>289749</v>
      </c>
      <c r="D14" s="323">
        <f>D8+D10+D13</f>
        <v>196870</v>
      </c>
      <c r="E14" s="323">
        <f>E8+E10+E13</f>
        <v>58655</v>
      </c>
      <c r="F14" s="323">
        <f>F8+F10+F13</f>
        <v>34224</v>
      </c>
    </row>
    <row r="15" spans="1:6" ht="30" customHeight="1">
      <c r="A15" s="301"/>
      <c r="B15" s="303" t="s">
        <v>555</v>
      </c>
      <c r="C15" s="302">
        <f t="shared" si="0"/>
        <v>90086</v>
      </c>
      <c r="D15" s="302">
        <f>'05'!H165</f>
        <v>90086</v>
      </c>
      <c r="E15" s="302">
        <v>0</v>
      </c>
      <c r="F15" s="302">
        <v>0</v>
      </c>
    </row>
    <row r="16" spans="1:6" ht="30" customHeight="1">
      <c r="A16" s="317"/>
      <c r="B16" s="318" t="s">
        <v>619</v>
      </c>
      <c r="C16" s="319"/>
      <c r="D16" s="320">
        <f>D14+D15</f>
        <v>286956</v>
      </c>
      <c r="E16" s="320">
        <f>E14+E15</f>
        <v>58655</v>
      </c>
      <c r="F16" s="320">
        <f>F14+F15</f>
        <v>34224</v>
      </c>
    </row>
    <row r="17" spans="4:6">
      <c r="D17" s="27"/>
    </row>
    <row r="18" spans="4:6">
      <c r="F18" s="28"/>
    </row>
  </sheetData>
  <phoneticPr fontId="21" type="noConversion"/>
  <pageMargins left="1.3385826771653544" right="0.74803149606299213" top="0.98425196850393704" bottom="0.39370078740157483" header="0.51181102362204722" footer="0.51181102362204722"/>
  <pageSetup paperSize="9" orientation="landscape" r:id="rId1"/>
  <headerFooter alignWithMargins="0">
    <oddHeader>&amp;C&amp;"Arial CE,Félkövér"&amp;12Önkormányzat összevont kiadásai&amp;R4. melléklet a
7/2014.(IV.28.) önkormányzati 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 enableFormatConditionsCalculation="0">
    <tabColor theme="3" tint="-0.249977111117893"/>
  </sheetPr>
  <dimension ref="A1:I261"/>
  <sheetViews>
    <sheetView view="pageLayout" topLeftCell="B22" zoomScaleNormal="100" zoomScaleSheetLayoutView="100" workbookViewId="0">
      <selection activeCell="I110" sqref="I110"/>
    </sheetView>
  </sheetViews>
  <sheetFormatPr defaultColWidth="0" defaultRowHeight="0" customHeight="1" zeroHeight="1"/>
  <cols>
    <col min="1" max="1" width="4.42578125" style="1" customWidth="1"/>
    <col min="2" max="2" width="4" style="1" customWidth="1"/>
    <col min="3" max="3" width="3.7109375" style="1" customWidth="1"/>
    <col min="4" max="4" width="5" style="1" customWidth="1"/>
    <col min="5" max="5" width="42.140625" style="46" bestFit="1" customWidth="1"/>
    <col min="6" max="6" width="15.5703125" style="5" customWidth="1"/>
    <col min="7" max="7" width="15.85546875" style="19" customWidth="1"/>
    <col min="8" max="8" width="15.140625" style="19" customWidth="1"/>
    <col min="9" max="9" width="9.7109375" style="2" customWidth="1"/>
    <col min="10" max="16384" width="12" style="46" hidden="1"/>
  </cols>
  <sheetData>
    <row r="1" spans="1:9" ht="58.5" customHeight="1">
      <c r="A1" s="251" t="s">
        <v>203</v>
      </c>
      <c r="B1" s="251" t="s">
        <v>0</v>
      </c>
      <c r="C1" s="251" t="s">
        <v>204</v>
      </c>
      <c r="D1" s="251" t="s">
        <v>205</v>
      </c>
      <c r="E1" s="252" t="s">
        <v>22</v>
      </c>
      <c r="F1" s="253" t="s">
        <v>647</v>
      </c>
      <c r="G1" s="253" t="s">
        <v>648</v>
      </c>
      <c r="H1" s="253" t="s">
        <v>649</v>
      </c>
      <c r="I1" s="253" t="s">
        <v>650</v>
      </c>
    </row>
    <row r="2" spans="1:9" ht="12.75" hidden="1" customHeight="1">
      <c r="F2" s="19"/>
    </row>
    <row r="3" spans="1:9" ht="13.5" customHeight="1">
      <c r="A3" s="119"/>
      <c r="B3" s="119"/>
      <c r="C3" s="119"/>
      <c r="D3" s="119">
        <v>1</v>
      </c>
      <c r="E3" s="46" t="s">
        <v>465</v>
      </c>
      <c r="F3" s="99">
        <v>0</v>
      </c>
      <c r="G3" s="99">
        <v>35</v>
      </c>
      <c r="H3" s="99">
        <v>35</v>
      </c>
      <c r="I3" s="340">
        <f t="shared" ref="I3:I32" si="0">IF(G3&lt;&gt;0,H3/G3,"n.é.")</f>
        <v>1</v>
      </c>
    </row>
    <row r="4" spans="1:9" ht="13.5" customHeight="1">
      <c r="A4" s="119"/>
      <c r="B4" s="119"/>
      <c r="C4" s="119"/>
      <c r="D4" s="119">
        <v>2</v>
      </c>
      <c r="E4" s="46" t="s">
        <v>466</v>
      </c>
      <c r="F4" s="99">
        <v>11000</v>
      </c>
      <c r="G4" s="99">
        <v>12414</v>
      </c>
      <c r="H4" s="99">
        <v>12414</v>
      </c>
      <c r="I4" s="340">
        <f t="shared" si="0"/>
        <v>1</v>
      </c>
    </row>
    <row r="5" spans="1:9" ht="12.75">
      <c r="A5" s="120"/>
      <c r="B5" s="120"/>
      <c r="C5" s="120"/>
      <c r="D5" s="119">
        <v>3</v>
      </c>
      <c r="E5" s="46" t="s">
        <v>467</v>
      </c>
      <c r="F5" s="19">
        <v>300</v>
      </c>
      <c r="G5" s="19">
        <v>1247</v>
      </c>
      <c r="H5" s="19">
        <v>1247</v>
      </c>
      <c r="I5" s="340">
        <f t="shared" si="0"/>
        <v>1</v>
      </c>
    </row>
    <row r="6" spans="1:9" ht="12.75">
      <c r="A6" s="120"/>
      <c r="B6" s="120"/>
      <c r="C6" s="120"/>
      <c r="D6" s="119">
        <v>4</v>
      </c>
      <c r="E6" s="46" t="s">
        <v>189</v>
      </c>
      <c r="F6" s="19">
        <v>1000</v>
      </c>
      <c r="G6" s="19">
        <v>3141</v>
      </c>
      <c r="H6" s="19">
        <v>3143</v>
      </c>
      <c r="I6" s="340">
        <f t="shared" si="0"/>
        <v>1.0006367398917542</v>
      </c>
    </row>
    <row r="7" spans="1:9" ht="12.75">
      <c r="A7" s="120"/>
      <c r="B7" s="120"/>
      <c r="C7" s="120"/>
      <c r="D7" s="119">
        <v>5</v>
      </c>
      <c r="E7" s="46" t="s">
        <v>231</v>
      </c>
      <c r="F7" s="19">
        <v>2661</v>
      </c>
      <c r="G7" s="19">
        <v>3536</v>
      </c>
      <c r="H7" s="19">
        <v>3736</v>
      </c>
      <c r="I7" s="340">
        <f t="shared" si="0"/>
        <v>1.0565610859728507</v>
      </c>
    </row>
    <row r="8" spans="1:9" ht="12.75">
      <c r="A8" s="120"/>
      <c r="B8" s="120"/>
      <c r="C8" s="120"/>
      <c r="D8" s="119">
        <v>6</v>
      </c>
      <c r="E8" s="46" t="s">
        <v>477</v>
      </c>
      <c r="F8" s="19">
        <v>0</v>
      </c>
      <c r="G8" s="19">
        <v>0</v>
      </c>
      <c r="H8" s="19">
        <v>0</v>
      </c>
      <c r="I8" s="340" t="str">
        <f t="shared" si="0"/>
        <v>n.é.</v>
      </c>
    </row>
    <row r="9" spans="1:9" ht="12.75">
      <c r="A9" s="120"/>
      <c r="B9" s="120"/>
      <c r="C9" s="120"/>
      <c r="D9" s="119">
        <v>7</v>
      </c>
      <c r="E9" s="46" t="s">
        <v>468</v>
      </c>
      <c r="F9" s="19">
        <v>120</v>
      </c>
      <c r="G9" s="19">
        <v>470</v>
      </c>
      <c r="H9" s="19">
        <v>471</v>
      </c>
      <c r="I9" s="340">
        <f t="shared" si="0"/>
        <v>1.0021276595744681</v>
      </c>
    </row>
    <row r="10" spans="1:9" ht="12.75">
      <c r="A10" s="119"/>
      <c r="B10" s="119"/>
      <c r="C10" s="119"/>
      <c r="D10" s="119">
        <v>6</v>
      </c>
      <c r="E10" s="46" t="s">
        <v>9</v>
      </c>
      <c r="F10" s="100">
        <v>0</v>
      </c>
      <c r="G10" s="100">
        <v>57</v>
      </c>
      <c r="H10" s="100">
        <v>57</v>
      </c>
      <c r="I10" s="340">
        <f t="shared" si="0"/>
        <v>1</v>
      </c>
    </row>
    <row r="11" spans="1:9" ht="12.75">
      <c r="A11" s="119"/>
      <c r="B11" s="119"/>
      <c r="C11" s="119"/>
      <c r="D11" s="119">
        <v>8</v>
      </c>
      <c r="E11" s="46" t="s">
        <v>476</v>
      </c>
      <c r="F11" s="100">
        <f>(F4+F7+F9)*0.27</f>
        <v>3720.8700000000003</v>
      </c>
      <c r="G11" s="100">
        <v>6029</v>
      </c>
      <c r="H11" s="100">
        <v>6029</v>
      </c>
      <c r="I11" s="340">
        <f t="shared" si="0"/>
        <v>1</v>
      </c>
    </row>
    <row r="12" spans="1:9" s="4" customFormat="1" ht="12.75">
      <c r="A12" s="121"/>
      <c r="B12" s="121"/>
      <c r="C12" s="122">
        <v>1</v>
      </c>
      <c r="D12" s="121"/>
      <c r="E12" s="4" t="s">
        <v>10</v>
      </c>
      <c r="F12" s="71">
        <f>SUM(F3:F11)</f>
        <v>18801.87</v>
      </c>
      <c r="G12" s="71">
        <f>SUM(G3:G11)</f>
        <v>26929</v>
      </c>
      <c r="H12" s="71">
        <f>SUM(H3:H11)</f>
        <v>27132</v>
      </c>
      <c r="I12" s="341">
        <f t="shared" si="0"/>
        <v>1.0075383415648558</v>
      </c>
    </row>
    <row r="13" spans="1:9" ht="12.75">
      <c r="A13" s="119"/>
      <c r="B13" s="119"/>
      <c r="C13" s="120"/>
      <c r="D13" s="120">
        <v>1</v>
      </c>
      <c r="E13" s="46" t="s">
        <v>11</v>
      </c>
      <c r="F13" s="19">
        <v>0</v>
      </c>
      <c r="G13" s="19">
        <v>0</v>
      </c>
      <c r="H13" s="19">
        <v>0</v>
      </c>
      <c r="I13" s="340" t="str">
        <f t="shared" si="0"/>
        <v>n.é.</v>
      </c>
    </row>
    <row r="14" spans="1:9" ht="12.75">
      <c r="A14" s="119"/>
      <c r="B14" s="119"/>
      <c r="C14" s="119"/>
      <c r="D14" s="119">
        <v>2</v>
      </c>
      <c r="E14" s="46" t="s">
        <v>12</v>
      </c>
      <c r="F14" s="5">
        <f>SUM(F15:F17)</f>
        <v>78650</v>
      </c>
      <c r="G14" s="5">
        <f>SUM(G15:G17)</f>
        <v>79097</v>
      </c>
      <c r="H14" s="5">
        <f>SUM(H15:H17)</f>
        <v>79097</v>
      </c>
      <c r="I14" s="340">
        <f t="shared" si="0"/>
        <v>1</v>
      </c>
    </row>
    <row r="15" spans="1:9" ht="12.75">
      <c r="A15" s="119"/>
      <c r="B15" s="119"/>
      <c r="C15" s="119"/>
      <c r="D15" s="123"/>
      <c r="E15" s="46" t="s">
        <v>13</v>
      </c>
      <c r="F15" s="19">
        <v>3200</v>
      </c>
      <c r="G15" s="19">
        <v>3087</v>
      </c>
      <c r="H15" s="19">
        <v>3087</v>
      </c>
      <c r="I15" s="340">
        <f t="shared" si="0"/>
        <v>1</v>
      </c>
    </row>
    <row r="16" spans="1:9" ht="12.75">
      <c r="A16" s="119"/>
      <c r="B16" s="119"/>
      <c r="C16" s="119"/>
      <c r="D16" s="119"/>
      <c r="E16" s="46" t="s">
        <v>14</v>
      </c>
      <c r="F16" s="19">
        <v>75000</v>
      </c>
      <c r="G16" s="19">
        <v>76008</v>
      </c>
      <c r="H16" s="19">
        <v>76008</v>
      </c>
      <c r="I16" s="340">
        <f t="shared" si="0"/>
        <v>1</v>
      </c>
    </row>
    <row r="17" spans="1:9" ht="12.75">
      <c r="A17" s="119"/>
      <c r="B17" s="119"/>
      <c r="C17" s="119"/>
      <c r="D17" s="119"/>
      <c r="E17" s="370" t="s">
        <v>669</v>
      </c>
      <c r="F17" s="19">
        <v>450</v>
      </c>
      <c r="G17" s="19">
        <v>2</v>
      </c>
      <c r="H17" s="19">
        <v>2</v>
      </c>
      <c r="I17" s="340">
        <f t="shared" si="0"/>
        <v>1</v>
      </c>
    </row>
    <row r="18" spans="1:9" ht="12.75">
      <c r="A18" s="119"/>
      <c r="B18" s="119"/>
      <c r="C18" s="119"/>
      <c r="D18" s="119">
        <v>3</v>
      </c>
      <c r="E18" s="46" t="s">
        <v>15</v>
      </c>
      <c r="F18" s="5">
        <f>F19+F20+F21+F22</f>
        <v>6000</v>
      </c>
      <c r="G18" s="5">
        <f>G19+G20+G21+G22</f>
        <v>6327</v>
      </c>
      <c r="H18" s="5">
        <f>H19+H20+H21+H22</f>
        <v>6327</v>
      </c>
      <c r="I18" s="340">
        <f t="shared" si="0"/>
        <v>1</v>
      </c>
    </row>
    <row r="19" spans="1:9" ht="12.75">
      <c r="A19" s="119"/>
      <c r="B19" s="119"/>
      <c r="C19" s="119"/>
      <c r="D19" s="119"/>
      <c r="E19" s="46" t="s">
        <v>533</v>
      </c>
      <c r="F19" s="19">
        <v>0</v>
      </c>
      <c r="G19" s="19">
        <v>0</v>
      </c>
      <c r="H19" s="19">
        <v>0</v>
      </c>
      <c r="I19" s="340" t="str">
        <f t="shared" si="0"/>
        <v>n.é.</v>
      </c>
    </row>
    <row r="20" spans="1:9" ht="12.75">
      <c r="A20" s="119"/>
      <c r="B20" s="119"/>
      <c r="C20" s="119"/>
      <c r="D20" s="119"/>
      <c r="E20" s="46" t="s">
        <v>534</v>
      </c>
      <c r="F20" s="19">
        <v>0</v>
      </c>
      <c r="G20" s="19">
        <v>0</v>
      </c>
      <c r="H20" s="19">
        <v>0</v>
      </c>
      <c r="I20" s="340" t="str">
        <f t="shared" si="0"/>
        <v>n.é.</v>
      </c>
    </row>
    <row r="21" spans="1:9" ht="12.75">
      <c r="A21" s="119"/>
      <c r="B21" s="119"/>
      <c r="C21" s="119"/>
      <c r="D21" s="119"/>
      <c r="E21" s="46" t="s">
        <v>535</v>
      </c>
      <c r="F21" s="19">
        <v>6000</v>
      </c>
      <c r="G21" s="19">
        <v>6327</v>
      </c>
      <c r="H21" s="19">
        <v>6327</v>
      </c>
      <c r="I21" s="340">
        <f t="shared" si="0"/>
        <v>1</v>
      </c>
    </row>
    <row r="22" spans="1:9" ht="12.75">
      <c r="A22" s="119"/>
      <c r="B22" s="119"/>
      <c r="C22" s="119"/>
      <c r="D22" s="119"/>
      <c r="E22" s="101" t="s">
        <v>536</v>
      </c>
      <c r="F22" s="19">
        <v>0</v>
      </c>
      <c r="G22" s="19">
        <v>0</v>
      </c>
      <c r="H22" s="19">
        <v>0</v>
      </c>
      <c r="I22" s="340" t="str">
        <f t="shared" si="0"/>
        <v>n.é.</v>
      </c>
    </row>
    <row r="23" spans="1:9" ht="12.75">
      <c r="A23" s="119"/>
      <c r="B23" s="119"/>
      <c r="C23" s="119"/>
      <c r="D23" s="119">
        <v>4</v>
      </c>
      <c r="E23" s="46" t="s">
        <v>469</v>
      </c>
      <c r="F23" s="5">
        <f>F24</f>
        <v>0</v>
      </c>
      <c r="G23" s="5">
        <f>G24</f>
        <v>264</v>
      </c>
      <c r="H23" s="5">
        <f>H24</f>
        <v>264</v>
      </c>
      <c r="I23" s="340">
        <f t="shared" si="0"/>
        <v>1</v>
      </c>
    </row>
    <row r="24" spans="1:9" ht="12.75">
      <c r="A24" s="119"/>
      <c r="B24" s="119"/>
      <c r="C24" s="119"/>
      <c r="D24" s="119"/>
      <c r="E24" s="46" t="s">
        <v>16</v>
      </c>
      <c r="F24" s="19">
        <v>0</v>
      </c>
      <c r="G24" s="19">
        <v>264</v>
      </c>
      <c r="H24" s="19">
        <v>264</v>
      </c>
      <c r="I24" s="340">
        <f t="shared" si="0"/>
        <v>1</v>
      </c>
    </row>
    <row r="25" spans="1:9" ht="12.75">
      <c r="A25" s="119"/>
      <c r="B25" s="119"/>
      <c r="C25" s="119"/>
      <c r="D25" s="119">
        <v>5</v>
      </c>
      <c r="E25" s="46" t="s">
        <v>470</v>
      </c>
      <c r="F25" s="19">
        <v>1000</v>
      </c>
      <c r="G25" s="19">
        <v>688</v>
      </c>
      <c r="H25" s="19">
        <v>688</v>
      </c>
      <c r="I25" s="340">
        <f t="shared" si="0"/>
        <v>1</v>
      </c>
    </row>
    <row r="26" spans="1:9" ht="12.75">
      <c r="A26" s="119"/>
      <c r="B26" s="119"/>
      <c r="C26" s="119"/>
      <c r="D26" s="119">
        <v>6</v>
      </c>
      <c r="E26" s="46" t="s">
        <v>551</v>
      </c>
      <c r="F26" s="19">
        <v>200</v>
      </c>
      <c r="G26" s="19">
        <v>30</v>
      </c>
      <c r="H26" s="19">
        <v>30</v>
      </c>
      <c r="I26" s="340">
        <f t="shared" si="0"/>
        <v>1</v>
      </c>
    </row>
    <row r="27" spans="1:9" s="4" customFormat="1" ht="12.75">
      <c r="A27" s="121"/>
      <c r="B27" s="121"/>
      <c r="C27" s="122">
        <v>2</v>
      </c>
      <c r="D27" s="121"/>
      <c r="E27" s="4" t="s">
        <v>17</v>
      </c>
      <c r="F27" s="71">
        <f>F14+F18+F23+F25+F26</f>
        <v>85850</v>
      </c>
      <c r="G27" s="71">
        <f>G14+G18+G23+G25+G26</f>
        <v>86406</v>
      </c>
      <c r="H27" s="71">
        <f>H14+H18+H23+H25+H26</f>
        <v>86406</v>
      </c>
      <c r="I27" s="341">
        <f t="shared" si="0"/>
        <v>1</v>
      </c>
    </row>
    <row r="28" spans="1:9" ht="12.75">
      <c r="A28" s="124"/>
      <c r="B28" s="125">
        <v>1</v>
      </c>
      <c r="C28" s="124"/>
      <c r="D28" s="124"/>
      <c r="E28" s="109" t="s">
        <v>515</v>
      </c>
      <c r="F28" s="110">
        <f>F12+F27</f>
        <v>104651.87</v>
      </c>
      <c r="G28" s="110">
        <f>G12+G27</f>
        <v>113335</v>
      </c>
      <c r="H28" s="140">
        <f>H12+H27</f>
        <v>113538</v>
      </c>
      <c r="I28" s="343">
        <f t="shared" si="0"/>
        <v>1.0017911501301451</v>
      </c>
    </row>
    <row r="29" spans="1:9" ht="12.75">
      <c r="A29" s="119"/>
      <c r="B29" s="119"/>
      <c r="C29" s="119"/>
      <c r="D29" s="119">
        <v>1</v>
      </c>
      <c r="E29" s="46" t="s">
        <v>18</v>
      </c>
      <c r="F29" s="20">
        <v>0</v>
      </c>
      <c r="G29" s="20">
        <v>0</v>
      </c>
      <c r="H29" s="20">
        <v>0</v>
      </c>
      <c r="I29" s="340" t="str">
        <f t="shared" si="0"/>
        <v>n.é.</v>
      </c>
    </row>
    <row r="30" spans="1:9" ht="12.75">
      <c r="A30" s="119"/>
      <c r="B30" s="119"/>
      <c r="C30" s="119"/>
      <c r="D30" s="119">
        <v>2</v>
      </c>
      <c r="E30" s="46" t="s">
        <v>19</v>
      </c>
      <c r="F30" s="20">
        <v>0</v>
      </c>
      <c r="G30" s="20">
        <v>0</v>
      </c>
      <c r="H30" s="20">
        <v>0</v>
      </c>
      <c r="I30" s="340" t="str">
        <f t="shared" si="0"/>
        <v>n.é.</v>
      </c>
    </row>
    <row r="31" spans="1:9" ht="12.75">
      <c r="A31" s="119"/>
      <c r="B31" s="119"/>
      <c r="C31" s="119"/>
      <c r="D31" s="119">
        <v>3</v>
      </c>
      <c r="E31" s="46" t="s">
        <v>471</v>
      </c>
      <c r="F31" s="20">
        <v>0</v>
      </c>
      <c r="G31" s="20">
        <v>0</v>
      </c>
      <c r="H31" s="20">
        <v>0</v>
      </c>
      <c r="I31" s="340" t="str">
        <f t="shared" si="0"/>
        <v>n.é.</v>
      </c>
    </row>
    <row r="32" spans="1:9" ht="12.75">
      <c r="A32" s="119"/>
      <c r="B32" s="119"/>
      <c r="C32" s="119"/>
      <c r="D32" s="119">
        <v>4</v>
      </c>
      <c r="E32" s="46" t="s">
        <v>472</v>
      </c>
      <c r="F32" s="20">
        <v>0</v>
      </c>
      <c r="G32" s="20">
        <v>0</v>
      </c>
      <c r="H32" s="20">
        <v>0</v>
      </c>
      <c r="I32" s="340" t="str">
        <f t="shared" si="0"/>
        <v>n.é.</v>
      </c>
    </row>
    <row r="33" spans="1:9" ht="58.5" customHeight="1">
      <c r="A33" s="251" t="s">
        <v>203</v>
      </c>
      <c r="B33" s="251" t="s">
        <v>0</v>
      </c>
      <c r="C33" s="251" t="s">
        <v>204</v>
      </c>
      <c r="D33" s="251" t="s">
        <v>205</v>
      </c>
      <c r="E33" s="252" t="s">
        <v>22</v>
      </c>
      <c r="F33" s="253" t="s">
        <v>647</v>
      </c>
      <c r="G33" s="253" t="s">
        <v>648</v>
      </c>
      <c r="H33" s="253" t="s">
        <v>649</v>
      </c>
      <c r="I33" s="253" t="s">
        <v>650</v>
      </c>
    </row>
    <row r="34" spans="1:9" ht="12.75">
      <c r="A34" s="119"/>
      <c r="B34" s="119"/>
      <c r="C34" s="119"/>
      <c r="D34" s="119">
        <v>5</v>
      </c>
      <c r="E34" s="46" t="s">
        <v>473</v>
      </c>
      <c r="F34" s="20">
        <v>0</v>
      </c>
      <c r="G34" s="20">
        <v>0</v>
      </c>
      <c r="H34" s="20">
        <v>0</v>
      </c>
      <c r="I34" s="340" t="str">
        <f t="shared" ref="I34:I71" si="1">IF(G34&lt;&gt;0,H34/G34,"n.é.")</f>
        <v>n.é.</v>
      </c>
    </row>
    <row r="35" spans="1:9" ht="12.75">
      <c r="A35" s="119"/>
      <c r="B35" s="119"/>
      <c r="C35" s="119"/>
      <c r="D35" s="119">
        <v>6</v>
      </c>
      <c r="E35" s="46" t="s">
        <v>539</v>
      </c>
      <c r="F35" s="20">
        <v>30116</v>
      </c>
      <c r="G35" s="20">
        <v>30196</v>
      </c>
      <c r="H35" s="20">
        <v>30196</v>
      </c>
      <c r="I35" s="340">
        <f t="shared" si="1"/>
        <v>1</v>
      </c>
    </row>
    <row r="36" spans="1:9" ht="12.75">
      <c r="A36" s="119"/>
      <c r="B36" s="119"/>
      <c r="C36" s="119"/>
      <c r="D36" s="119">
        <v>7</v>
      </c>
      <c r="E36" s="46" t="s">
        <v>537</v>
      </c>
      <c r="F36" s="20">
        <v>44194</v>
      </c>
      <c r="G36" s="20">
        <v>44395</v>
      </c>
      <c r="H36" s="20">
        <v>44395</v>
      </c>
      <c r="I36" s="340">
        <f t="shared" si="1"/>
        <v>1</v>
      </c>
    </row>
    <row r="37" spans="1:9" ht="12.75">
      <c r="A37" s="119"/>
      <c r="B37" s="119"/>
      <c r="C37" s="119"/>
      <c r="D37" s="119">
        <v>8</v>
      </c>
      <c r="E37" s="46" t="s">
        <v>538</v>
      </c>
      <c r="F37" s="20">
        <v>12006</v>
      </c>
      <c r="G37" s="20">
        <v>12117</v>
      </c>
      <c r="H37" s="20">
        <v>12117</v>
      </c>
      <c r="I37" s="340">
        <f t="shared" si="1"/>
        <v>1</v>
      </c>
    </row>
    <row r="38" spans="1:9" ht="12.75">
      <c r="A38" s="119"/>
      <c r="B38" s="119"/>
      <c r="C38" s="119"/>
      <c r="D38" s="119">
        <v>9</v>
      </c>
      <c r="E38" s="46" t="s">
        <v>543</v>
      </c>
      <c r="F38" s="20">
        <v>2871</v>
      </c>
      <c r="G38" s="20">
        <v>2871</v>
      </c>
      <c r="H38" s="20">
        <v>2871</v>
      </c>
      <c r="I38" s="340">
        <f t="shared" si="1"/>
        <v>1</v>
      </c>
    </row>
    <row r="39" spans="1:9" ht="12.75">
      <c r="A39" s="119"/>
      <c r="B39" s="119"/>
      <c r="C39" s="119"/>
      <c r="D39" s="119">
        <v>10</v>
      </c>
      <c r="E39" s="46" t="s">
        <v>652</v>
      </c>
      <c r="F39" s="20">
        <v>0</v>
      </c>
      <c r="G39" s="20">
        <v>101</v>
      </c>
      <c r="H39" s="20">
        <v>101</v>
      </c>
      <c r="I39" s="340">
        <f t="shared" si="1"/>
        <v>1</v>
      </c>
    </row>
    <row r="40" spans="1:9" ht="12.75">
      <c r="A40" s="119"/>
      <c r="B40" s="119"/>
      <c r="C40" s="119"/>
      <c r="D40" s="119">
        <v>11</v>
      </c>
      <c r="E40" s="46" t="s">
        <v>653</v>
      </c>
      <c r="F40" s="20">
        <v>0</v>
      </c>
      <c r="G40" s="20">
        <v>290</v>
      </c>
      <c r="H40" s="20">
        <v>290</v>
      </c>
      <c r="I40" s="340">
        <f t="shared" si="1"/>
        <v>1</v>
      </c>
    </row>
    <row r="41" spans="1:9" ht="12.75">
      <c r="A41" s="119"/>
      <c r="B41" s="119"/>
      <c r="C41" s="119"/>
      <c r="D41" s="119">
        <v>12</v>
      </c>
      <c r="E41" s="46" t="s">
        <v>654</v>
      </c>
      <c r="F41" s="20">
        <v>0</v>
      </c>
      <c r="G41" s="20">
        <v>5940</v>
      </c>
      <c r="H41" s="20">
        <v>5940</v>
      </c>
      <c r="I41" s="340">
        <f t="shared" si="1"/>
        <v>1</v>
      </c>
    </row>
    <row r="42" spans="1:9" ht="12.75">
      <c r="A42" s="119"/>
      <c r="B42" s="119"/>
      <c r="C42" s="119"/>
      <c r="D42" s="119">
        <v>13</v>
      </c>
      <c r="E42" s="46" t="s">
        <v>655</v>
      </c>
      <c r="F42" s="20">
        <v>0</v>
      </c>
      <c r="G42" s="20">
        <v>989</v>
      </c>
      <c r="H42" s="20">
        <v>989</v>
      </c>
      <c r="I42" s="340">
        <f t="shared" si="1"/>
        <v>1</v>
      </c>
    </row>
    <row r="43" spans="1:9" ht="12.75">
      <c r="A43" s="119"/>
      <c r="B43" s="119"/>
      <c r="C43" s="119"/>
      <c r="D43" s="119">
        <v>14</v>
      </c>
      <c r="E43" s="371" t="s">
        <v>694</v>
      </c>
      <c r="F43" s="20">
        <v>0</v>
      </c>
      <c r="G43" s="20">
        <v>1100</v>
      </c>
      <c r="H43" s="20">
        <v>1100</v>
      </c>
      <c r="I43" s="340">
        <f t="shared" si="1"/>
        <v>1</v>
      </c>
    </row>
    <row r="44" spans="1:9" ht="12.75">
      <c r="A44" s="119"/>
      <c r="B44" s="119"/>
      <c r="C44" s="122">
        <v>1</v>
      </c>
      <c r="D44" s="119"/>
      <c r="E44" s="46" t="s">
        <v>21</v>
      </c>
      <c r="F44" s="99">
        <f>F29+F30+F32+F31+SUM(F34:F43)</f>
        <v>89187</v>
      </c>
      <c r="G44" s="99">
        <f t="shared" ref="G44:H44" si="2">G29+G30+G32+G31+SUM(G34:G43)</f>
        <v>97999</v>
      </c>
      <c r="H44" s="99">
        <f t="shared" si="2"/>
        <v>97999</v>
      </c>
      <c r="I44" s="340">
        <f t="shared" si="1"/>
        <v>1</v>
      </c>
    </row>
    <row r="45" spans="1:9" ht="13.5" customHeight="1">
      <c r="A45" s="124"/>
      <c r="B45" s="125">
        <v>2</v>
      </c>
      <c r="C45" s="124"/>
      <c r="D45" s="124"/>
      <c r="E45" s="109" t="s">
        <v>509</v>
      </c>
      <c r="F45" s="111">
        <f>F44</f>
        <v>89187</v>
      </c>
      <c r="G45" s="111">
        <f>G44</f>
        <v>97999</v>
      </c>
      <c r="H45" s="111">
        <f>H44</f>
        <v>97999</v>
      </c>
      <c r="I45" s="343">
        <f t="shared" si="1"/>
        <v>1</v>
      </c>
    </row>
    <row r="46" spans="1:9" ht="12.75">
      <c r="A46" s="120"/>
      <c r="B46" s="120"/>
      <c r="C46" s="119"/>
      <c r="D46" s="120">
        <v>1</v>
      </c>
      <c r="E46" s="46" t="s">
        <v>23</v>
      </c>
      <c r="F46" s="102">
        <v>5500</v>
      </c>
      <c r="G46" s="102">
        <v>191</v>
      </c>
      <c r="H46" s="102">
        <v>191</v>
      </c>
      <c r="I46" s="340">
        <f t="shared" si="1"/>
        <v>1</v>
      </c>
    </row>
    <row r="47" spans="1:9" ht="12.75">
      <c r="A47" s="120"/>
      <c r="B47" s="120"/>
      <c r="C47" s="119"/>
      <c r="D47" s="120">
        <v>2</v>
      </c>
      <c r="E47" s="46" t="s">
        <v>24</v>
      </c>
      <c r="F47" s="102">
        <v>350</v>
      </c>
      <c r="G47" s="102">
        <v>0</v>
      </c>
      <c r="H47" s="102">
        <v>0</v>
      </c>
      <c r="I47" s="340" t="str">
        <f t="shared" si="1"/>
        <v>n.é.</v>
      </c>
    </row>
    <row r="48" spans="1:9" ht="12.75">
      <c r="A48" s="119"/>
      <c r="B48" s="119"/>
      <c r="C48" s="119"/>
      <c r="D48" s="119"/>
      <c r="E48" s="46" t="s">
        <v>540</v>
      </c>
      <c r="F48" s="102">
        <v>0</v>
      </c>
      <c r="G48" s="102">
        <v>0</v>
      </c>
      <c r="H48" s="102">
        <v>0</v>
      </c>
      <c r="I48" s="340" t="str">
        <f t="shared" si="1"/>
        <v>n.é.</v>
      </c>
    </row>
    <row r="49" spans="1:9" ht="12.75">
      <c r="A49" s="119"/>
      <c r="B49" s="119"/>
      <c r="C49" s="119"/>
      <c r="D49" s="119">
        <v>3</v>
      </c>
      <c r="E49" s="46" t="s">
        <v>651</v>
      </c>
      <c r="F49" s="102">
        <v>0</v>
      </c>
      <c r="G49" s="102">
        <v>400</v>
      </c>
      <c r="H49" s="102">
        <v>400</v>
      </c>
      <c r="I49" s="340">
        <f t="shared" si="1"/>
        <v>1</v>
      </c>
    </row>
    <row r="50" spans="1:9" ht="12.75">
      <c r="A50" s="119"/>
      <c r="B50" s="119"/>
      <c r="C50" s="119"/>
      <c r="D50" s="119">
        <v>4</v>
      </c>
      <c r="E50" s="46" t="s">
        <v>656</v>
      </c>
      <c r="F50" s="102">
        <v>0</v>
      </c>
      <c r="G50" s="102">
        <v>88</v>
      </c>
      <c r="H50" s="102">
        <v>88</v>
      </c>
      <c r="I50" s="340">
        <f t="shared" si="1"/>
        <v>1</v>
      </c>
    </row>
    <row r="51" spans="1:9" ht="12.75">
      <c r="A51" s="119"/>
      <c r="B51" s="119"/>
      <c r="C51" s="119"/>
      <c r="D51" s="119">
        <v>5</v>
      </c>
      <c r="E51" s="371" t="s">
        <v>695</v>
      </c>
      <c r="F51" s="102">
        <v>0</v>
      </c>
      <c r="G51" s="102">
        <v>1907</v>
      </c>
      <c r="H51" s="102">
        <v>1907</v>
      </c>
      <c r="I51" s="340">
        <f t="shared" si="1"/>
        <v>1</v>
      </c>
    </row>
    <row r="52" spans="1:9" ht="12.75">
      <c r="A52" s="124"/>
      <c r="B52" s="125">
        <v>3</v>
      </c>
      <c r="C52" s="124"/>
      <c r="D52" s="124"/>
      <c r="E52" s="109" t="s">
        <v>25</v>
      </c>
      <c r="F52" s="111">
        <f>F46+F49+F47+F50+F51</f>
        <v>5850</v>
      </c>
      <c r="G52" s="111">
        <f t="shared" ref="G52:H52" si="3">G46+G49+G47+G50+G51</f>
        <v>2586</v>
      </c>
      <c r="H52" s="111">
        <f t="shared" si="3"/>
        <v>2586</v>
      </c>
      <c r="I52" s="343">
        <f t="shared" si="1"/>
        <v>1</v>
      </c>
    </row>
    <row r="53" spans="1:9" ht="12.75">
      <c r="A53" s="119"/>
      <c r="B53" s="119"/>
      <c r="C53" s="122">
        <v>1</v>
      </c>
      <c r="D53" s="119"/>
      <c r="E53" s="46" t="s">
        <v>28</v>
      </c>
      <c r="F53" s="19">
        <v>0</v>
      </c>
      <c r="G53" s="19">
        <v>0</v>
      </c>
      <c r="H53" s="19">
        <v>0</v>
      </c>
      <c r="I53" s="340" t="str">
        <f t="shared" si="1"/>
        <v>n.é.</v>
      </c>
    </row>
    <row r="54" spans="1:9" ht="12.75">
      <c r="A54" s="119"/>
      <c r="B54" s="119"/>
      <c r="C54" s="122">
        <v>2</v>
      </c>
      <c r="D54" s="119"/>
      <c r="E54" s="46" t="s">
        <v>542</v>
      </c>
      <c r="F54" s="19">
        <v>26066</v>
      </c>
      <c r="G54" s="19">
        <v>27411</v>
      </c>
      <c r="H54" s="19">
        <v>27411</v>
      </c>
      <c r="I54" s="340">
        <f t="shared" si="1"/>
        <v>1</v>
      </c>
    </row>
    <row r="55" spans="1:9" ht="12.75">
      <c r="A55" s="119"/>
      <c r="B55" s="119"/>
      <c r="C55" s="122">
        <v>3</v>
      </c>
      <c r="D55" s="119"/>
      <c r="E55" s="46" t="s">
        <v>474</v>
      </c>
      <c r="F55" s="19">
        <f>11003+F146+F147*0.9+F148+(F149-800)*0.8+0.9*800+F152*0.9</f>
        <v>33113</v>
      </c>
      <c r="G55" s="103">
        <f>12883+22512</f>
        <v>35395</v>
      </c>
      <c r="H55" s="103">
        <v>35395</v>
      </c>
      <c r="I55" s="340">
        <f t="shared" si="1"/>
        <v>1</v>
      </c>
    </row>
    <row r="56" spans="1:9" ht="12.75">
      <c r="A56" s="119"/>
      <c r="B56" s="119"/>
      <c r="C56" s="122">
        <v>4</v>
      </c>
      <c r="D56" s="119"/>
      <c r="E56" s="46" t="s">
        <v>475</v>
      </c>
      <c r="F56" s="19">
        <f>39013</f>
        <v>39013</v>
      </c>
      <c r="G56" s="19">
        <v>1771</v>
      </c>
      <c r="H56" s="19">
        <v>1765</v>
      </c>
      <c r="I56" s="340">
        <f t="shared" si="1"/>
        <v>0.99661208356860531</v>
      </c>
    </row>
    <row r="57" spans="1:9" ht="12.75" hidden="1" customHeight="1" thickBot="1">
      <c r="A57" s="119"/>
      <c r="B57" s="121"/>
      <c r="C57" s="121"/>
      <c r="D57" s="121"/>
      <c r="E57" s="46" t="s">
        <v>26</v>
      </c>
      <c r="F57" s="19"/>
      <c r="I57" s="342" t="str">
        <f t="shared" si="1"/>
        <v>n.é.</v>
      </c>
    </row>
    <row r="58" spans="1:9" ht="12.75" hidden="1" customHeight="1" thickTop="1" thickBot="1">
      <c r="A58" s="119"/>
      <c r="B58" s="119">
        <v>4</v>
      </c>
      <c r="C58" s="119"/>
      <c r="D58" s="119"/>
      <c r="E58" s="46" t="s">
        <v>27</v>
      </c>
      <c r="F58" s="19"/>
      <c r="I58" s="342" t="str">
        <f t="shared" si="1"/>
        <v>n.é.</v>
      </c>
    </row>
    <row r="59" spans="1:9" ht="12.75">
      <c r="A59" s="124"/>
      <c r="B59" s="125">
        <v>4</v>
      </c>
      <c r="C59" s="124"/>
      <c r="D59" s="124"/>
      <c r="E59" s="109" t="s">
        <v>512</v>
      </c>
      <c r="F59" s="110">
        <f>SUM(F53:F56)</f>
        <v>98192</v>
      </c>
      <c r="G59" s="110">
        <f>SUM(G53:G56)</f>
        <v>64577</v>
      </c>
      <c r="H59" s="110">
        <f>SUM(H53:H56)</f>
        <v>64571</v>
      </c>
      <c r="I59" s="343">
        <f t="shared" si="1"/>
        <v>0.99990708766279013</v>
      </c>
    </row>
    <row r="60" spans="1:9" ht="12.75">
      <c r="A60" s="119"/>
      <c r="B60" s="119"/>
      <c r="C60" s="122">
        <v>1</v>
      </c>
      <c r="D60" s="119"/>
      <c r="E60" s="46" t="s">
        <v>29</v>
      </c>
      <c r="F60" s="103">
        <v>0</v>
      </c>
      <c r="G60" s="103">
        <v>0</v>
      </c>
      <c r="H60" s="71">
        <v>0</v>
      </c>
      <c r="I60" s="340" t="str">
        <f t="shared" si="1"/>
        <v>n.é.</v>
      </c>
    </row>
    <row r="61" spans="1:9" ht="12.75">
      <c r="A61" s="120"/>
      <c r="B61" s="120"/>
      <c r="C61" s="122">
        <v>2</v>
      </c>
      <c r="D61" s="120"/>
      <c r="E61" s="46" t="s">
        <v>30</v>
      </c>
      <c r="F61" s="103">
        <v>500</v>
      </c>
      <c r="G61" s="103">
        <v>119</v>
      </c>
      <c r="H61" s="103">
        <v>119</v>
      </c>
      <c r="I61" s="340">
        <f t="shared" si="1"/>
        <v>1</v>
      </c>
    </row>
    <row r="62" spans="1:9" ht="12.75">
      <c r="A62" s="124"/>
      <c r="B62" s="125">
        <v>5</v>
      </c>
      <c r="C62" s="124"/>
      <c r="D62" s="125"/>
      <c r="E62" s="109" t="s">
        <v>541</v>
      </c>
      <c r="F62" s="111">
        <f>SUM(F60:F61)</f>
        <v>500</v>
      </c>
      <c r="G62" s="111">
        <f>SUM(G60:G61)</f>
        <v>119</v>
      </c>
      <c r="H62" s="111">
        <f>SUM(H60:H61)</f>
        <v>119</v>
      </c>
      <c r="I62" s="343">
        <f t="shared" si="1"/>
        <v>1</v>
      </c>
    </row>
    <row r="63" spans="1:9" ht="12.75" hidden="1" customHeight="1" thickTop="1">
      <c r="A63" s="124"/>
      <c r="B63" s="124">
        <v>6</v>
      </c>
      <c r="C63" s="124"/>
      <c r="D63" s="124"/>
      <c r="E63" s="128" t="s">
        <v>2</v>
      </c>
      <c r="F63" s="133" t="e">
        <f>E63/#REF!</f>
        <v>#VALUE!</v>
      </c>
      <c r="G63" s="133" t="e">
        <f>F63/#REF!</f>
        <v>#VALUE!</v>
      </c>
      <c r="H63" s="20"/>
      <c r="I63" s="343" t="e">
        <f t="shared" si="1"/>
        <v>#VALUE!</v>
      </c>
    </row>
    <row r="64" spans="1:9" ht="12.75">
      <c r="A64" s="124"/>
      <c r="B64" s="125">
        <v>6</v>
      </c>
      <c r="C64" s="124"/>
      <c r="D64" s="124"/>
      <c r="E64" s="109" t="s">
        <v>514</v>
      </c>
      <c r="F64" s="113">
        <v>0</v>
      </c>
      <c r="G64" s="113">
        <v>0</v>
      </c>
      <c r="H64" s="113">
        <v>0</v>
      </c>
      <c r="I64" s="343" t="str">
        <f t="shared" si="1"/>
        <v>n.é.</v>
      </c>
    </row>
    <row r="65" spans="1:9" ht="12.75">
      <c r="A65" s="119"/>
      <c r="B65" s="119"/>
      <c r="C65" s="122">
        <v>1</v>
      </c>
      <c r="D65" s="119"/>
      <c r="E65" s="46" t="s">
        <v>31</v>
      </c>
      <c r="F65" s="19">
        <v>0</v>
      </c>
      <c r="G65" s="19">
        <v>0</v>
      </c>
      <c r="H65" s="19">
        <v>0</v>
      </c>
      <c r="I65" s="340" t="str">
        <f t="shared" si="1"/>
        <v>n.é.</v>
      </c>
    </row>
    <row r="66" spans="1:9" ht="12.75">
      <c r="A66" s="119"/>
      <c r="B66" s="119"/>
      <c r="C66" s="122">
        <v>2</v>
      </c>
      <c r="D66" s="119"/>
      <c r="E66" s="46" t="s">
        <v>549</v>
      </c>
      <c r="F66" s="19">
        <v>0</v>
      </c>
      <c r="G66" s="19">
        <v>0</v>
      </c>
      <c r="H66" s="20">
        <v>0</v>
      </c>
      <c r="I66" s="340" t="str">
        <f t="shared" si="1"/>
        <v>n.é.</v>
      </c>
    </row>
    <row r="67" spans="1:9" ht="12.75">
      <c r="A67" s="124"/>
      <c r="B67" s="126">
        <v>7</v>
      </c>
      <c r="C67" s="124"/>
      <c r="D67" s="124"/>
      <c r="E67" s="114" t="s">
        <v>505</v>
      </c>
      <c r="F67" s="115">
        <v>0</v>
      </c>
      <c r="G67" s="115">
        <v>0</v>
      </c>
      <c r="H67" s="115">
        <v>0</v>
      </c>
      <c r="I67" s="343" t="str">
        <f t="shared" si="1"/>
        <v>n.é.</v>
      </c>
    </row>
    <row r="68" spans="1:9" s="4" customFormat="1" ht="12.75">
      <c r="A68" s="125"/>
      <c r="B68" s="125">
        <v>8</v>
      </c>
      <c r="C68" s="125"/>
      <c r="D68" s="125"/>
      <c r="E68" s="109" t="s">
        <v>513</v>
      </c>
      <c r="F68" s="111">
        <f>SUM(F69:F70)</f>
        <v>3000</v>
      </c>
      <c r="G68" s="111">
        <f>SUM(G69:G70)</f>
        <v>20436</v>
      </c>
      <c r="H68" s="111">
        <f>SUM(H69:H70)</f>
        <v>20436</v>
      </c>
      <c r="I68" s="343">
        <f t="shared" si="1"/>
        <v>1</v>
      </c>
    </row>
    <row r="69" spans="1:9" ht="12.75">
      <c r="A69" s="119"/>
      <c r="B69" s="119"/>
      <c r="C69" s="122">
        <v>1</v>
      </c>
      <c r="D69" s="119"/>
      <c r="E69" s="46" t="s">
        <v>661</v>
      </c>
      <c r="F69" s="19">
        <v>3000</v>
      </c>
      <c r="G69" s="19">
        <v>5876</v>
      </c>
      <c r="H69" s="19">
        <v>5876</v>
      </c>
      <c r="I69" s="340">
        <f t="shared" si="1"/>
        <v>1</v>
      </c>
    </row>
    <row r="70" spans="1:9" ht="12.75">
      <c r="A70" s="119"/>
      <c r="B70" s="119"/>
      <c r="C70" s="122">
        <v>2</v>
      </c>
      <c r="D70" s="119"/>
      <c r="E70" s="46" t="s">
        <v>662</v>
      </c>
      <c r="F70" s="19">
        <v>0</v>
      </c>
      <c r="G70" s="19">
        <v>14560</v>
      </c>
      <c r="H70" s="20">
        <v>14560</v>
      </c>
      <c r="I70" s="340">
        <f t="shared" si="1"/>
        <v>1</v>
      </c>
    </row>
    <row r="71" spans="1:9" ht="24.75" customHeight="1">
      <c r="A71" s="116"/>
      <c r="B71" s="116"/>
      <c r="C71" s="116"/>
      <c r="D71" s="116"/>
      <c r="E71" s="117" t="s">
        <v>545</v>
      </c>
      <c r="F71" s="118">
        <f>F28+F45+F52+F59+F62+F67+F68</f>
        <v>301380.87</v>
      </c>
      <c r="G71" s="118">
        <f>G28+G45+G52+G59+G62+G67+G68</f>
        <v>299052</v>
      </c>
      <c r="H71" s="118">
        <f>H28+H45+H52+H59+H62+H67+H68</f>
        <v>299249</v>
      </c>
      <c r="I71" s="344">
        <f t="shared" si="1"/>
        <v>1.0006587483113305</v>
      </c>
    </row>
    <row r="72" spans="1:9" ht="58.5" customHeight="1">
      <c r="A72" s="251" t="s">
        <v>203</v>
      </c>
      <c r="B72" s="251" t="s">
        <v>0</v>
      </c>
      <c r="C72" s="251" t="s">
        <v>204</v>
      </c>
      <c r="D72" s="251" t="s">
        <v>205</v>
      </c>
      <c r="E72" s="252" t="s">
        <v>32</v>
      </c>
      <c r="F72" s="253" t="s">
        <v>647</v>
      </c>
      <c r="G72" s="253" t="s">
        <v>648</v>
      </c>
      <c r="H72" s="253" t="s">
        <v>649</v>
      </c>
      <c r="I72" s="253" t="s">
        <v>650</v>
      </c>
    </row>
    <row r="73" spans="1:9" ht="12.75" hidden="1" customHeight="1">
      <c r="A73" s="6"/>
      <c r="F73" s="19" t="e">
        <f>E73/#REF!</f>
        <v>#REF!</v>
      </c>
      <c r="G73" s="19" t="e">
        <f>F73/#REF!</f>
        <v>#REF!</v>
      </c>
      <c r="I73" s="342" t="e">
        <f t="shared" ref="I73:I97" si="4">IF(G73&lt;&gt;0,H73/G73,"n.é.")</f>
        <v>#REF!</v>
      </c>
    </row>
    <row r="74" spans="1:9" ht="12.75" hidden="1" customHeight="1" thickTop="1">
      <c r="F74" s="19" t="e">
        <f>E74/#REF!</f>
        <v>#REF!</v>
      </c>
      <c r="G74" s="19" t="e">
        <f>F74/#REF!</f>
        <v>#REF!</v>
      </c>
      <c r="I74" s="342" t="e">
        <f t="shared" si="4"/>
        <v>#REF!</v>
      </c>
    </row>
    <row r="75" spans="1:9" ht="12.75">
      <c r="A75" s="119"/>
      <c r="B75" s="119"/>
      <c r="C75" s="122"/>
      <c r="D75" s="122">
        <v>1</v>
      </c>
      <c r="E75" s="46" t="s">
        <v>33</v>
      </c>
      <c r="F75" s="102">
        <v>22585</v>
      </c>
      <c r="G75" s="102">
        <v>22585</v>
      </c>
      <c r="H75" s="102">
        <v>23129</v>
      </c>
      <c r="I75" s="340">
        <f t="shared" si="4"/>
        <v>1.0240867832632279</v>
      </c>
    </row>
    <row r="76" spans="1:9" ht="12.75">
      <c r="A76" s="119"/>
      <c r="B76" s="119"/>
      <c r="C76" s="122"/>
      <c r="D76" s="122">
        <v>2</v>
      </c>
      <c r="E76" s="46" t="s">
        <v>34</v>
      </c>
      <c r="F76" s="102">
        <v>204</v>
      </c>
      <c r="G76" s="102">
        <v>204</v>
      </c>
      <c r="H76" s="102">
        <v>0</v>
      </c>
      <c r="I76" s="340">
        <f t="shared" si="4"/>
        <v>0</v>
      </c>
    </row>
    <row r="77" spans="1:9" s="4" customFormat="1" ht="12.75">
      <c r="A77" s="121"/>
      <c r="B77" s="121"/>
      <c r="C77" s="122">
        <v>1</v>
      </c>
      <c r="D77" s="122"/>
      <c r="E77" s="4" t="s">
        <v>35</v>
      </c>
      <c r="F77" s="71">
        <f>SUM(F75:F76)</f>
        <v>22789</v>
      </c>
      <c r="G77" s="71">
        <f>SUM(G75:G76)</f>
        <v>22789</v>
      </c>
      <c r="H77" s="71">
        <f>SUM(H75:H76)</f>
        <v>23129</v>
      </c>
      <c r="I77" s="341">
        <f t="shared" si="4"/>
        <v>1.014919478695862</v>
      </c>
    </row>
    <row r="78" spans="1:9" ht="12.75">
      <c r="A78" s="119"/>
      <c r="B78" s="119"/>
      <c r="C78" s="122"/>
      <c r="D78" s="122">
        <v>1</v>
      </c>
      <c r="E78" s="46" t="s">
        <v>36</v>
      </c>
      <c r="F78" s="102">
        <v>8663</v>
      </c>
      <c r="G78" s="102">
        <v>7378</v>
      </c>
      <c r="H78" s="102">
        <v>474</v>
      </c>
      <c r="I78" s="340">
        <f t="shared" si="4"/>
        <v>6.4245052859853616E-2</v>
      </c>
    </row>
    <row r="79" spans="1:9" s="4" customFormat="1" ht="12.75">
      <c r="A79" s="121"/>
      <c r="B79" s="121"/>
      <c r="C79" s="122">
        <v>2</v>
      </c>
      <c r="D79" s="122"/>
      <c r="E79" s="4" t="s">
        <v>37</v>
      </c>
      <c r="F79" s="71">
        <f>SUM(F78)</f>
        <v>8663</v>
      </c>
      <c r="G79" s="71">
        <f>SUM(G78)</f>
        <v>7378</v>
      </c>
      <c r="H79" s="71">
        <f>SUM(H78)</f>
        <v>474</v>
      </c>
      <c r="I79" s="341">
        <f t="shared" si="4"/>
        <v>6.4245052859853616E-2</v>
      </c>
    </row>
    <row r="80" spans="1:9" ht="12.75">
      <c r="A80" s="119"/>
      <c r="B80" s="119"/>
      <c r="C80" s="122"/>
      <c r="D80" s="122">
        <v>1</v>
      </c>
      <c r="E80" s="46" t="s">
        <v>657</v>
      </c>
      <c r="F80" s="102">
        <v>0</v>
      </c>
      <c r="G80" s="102">
        <v>0</v>
      </c>
      <c r="H80" s="102">
        <v>470</v>
      </c>
      <c r="I80" s="340" t="str">
        <f t="shared" si="4"/>
        <v>n.é.</v>
      </c>
    </row>
    <row r="81" spans="1:9" ht="12.75">
      <c r="A81" s="119"/>
      <c r="B81" s="119"/>
      <c r="C81" s="122"/>
      <c r="D81" s="122">
        <v>2</v>
      </c>
      <c r="E81" s="46" t="s">
        <v>39</v>
      </c>
      <c r="F81" s="102">
        <v>0</v>
      </c>
      <c r="G81" s="102">
        <v>0</v>
      </c>
      <c r="H81" s="102">
        <v>73</v>
      </c>
      <c r="I81" s="340" t="str">
        <f t="shared" si="4"/>
        <v>n.é.</v>
      </c>
    </row>
    <row r="82" spans="1:9" s="4" customFormat="1" ht="12.75">
      <c r="A82" s="121"/>
      <c r="B82" s="121"/>
      <c r="C82" s="122">
        <v>3</v>
      </c>
      <c r="D82" s="122"/>
      <c r="E82" s="4" t="s">
        <v>40</v>
      </c>
      <c r="F82" s="71">
        <f>SUM(F80:F81)</f>
        <v>0</v>
      </c>
      <c r="G82" s="71">
        <f>SUM(G80:G81)</f>
        <v>0</v>
      </c>
      <c r="H82" s="71">
        <f>SUM(H80:H81)</f>
        <v>543</v>
      </c>
      <c r="I82" s="341" t="str">
        <f t="shared" si="4"/>
        <v>n.é.</v>
      </c>
    </row>
    <row r="83" spans="1:9" ht="12.75">
      <c r="A83" s="119"/>
      <c r="B83" s="119"/>
      <c r="C83" s="122"/>
      <c r="D83" s="122">
        <v>1</v>
      </c>
      <c r="E83" s="46" t="s">
        <v>478</v>
      </c>
      <c r="F83" s="102">
        <v>0</v>
      </c>
      <c r="G83" s="102">
        <v>0</v>
      </c>
      <c r="H83" s="102">
        <v>0</v>
      </c>
      <c r="I83" s="340" t="str">
        <f t="shared" si="4"/>
        <v>n.é.</v>
      </c>
    </row>
    <row r="84" spans="1:9" ht="12.75">
      <c r="A84" s="119"/>
      <c r="B84" s="119"/>
      <c r="C84" s="122"/>
      <c r="D84" s="122">
        <v>2</v>
      </c>
      <c r="E84" s="46" t="s">
        <v>41</v>
      </c>
      <c r="F84" s="102">
        <v>0</v>
      </c>
      <c r="G84" s="102">
        <v>0</v>
      </c>
      <c r="H84" s="102">
        <v>0</v>
      </c>
      <c r="I84" s="340" t="str">
        <f t="shared" si="4"/>
        <v>n.é.</v>
      </c>
    </row>
    <row r="85" spans="1:9" ht="12.75">
      <c r="A85" s="119"/>
      <c r="B85" s="119"/>
      <c r="C85" s="122"/>
      <c r="D85" s="122">
        <v>3</v>
      </c>
      <c r="E85" s="46" t="s">
        <v>658</v>
      </c>
      <c r="F85" s="102">
        <v>0</v>
      </c>
      <c r="G85" s="102">
        <v>0</v>
      </c>
      <c r="H85" s="102">
        <v>51</v>
      </c>
      <c r="I85" s="340" t="str">
        <f t="shared" si="4"/>
        <v>n.é.</v>
      </c>
    </row>
    <row r="86" spans="1:9" ht="12.75">
      <c r="A86" s="119"/>
      <c r="B86" s="119"/>
      <c r="C86" s="122"/>
      <c r="D86" s="122">
        <v>4</v>
      </c>
      <c r="E86" s="46" t="s">
        <v>42</v>
      </c>
      <c r="F86" s="102">
        <v>1943</v>
      </c>
      <c r="G86" s="102">
        <v>1943</v>
      </c>
      <c r="H86" s="102">
        <v>1798</v>
      </c>
      <c r="I86" s="340">
        <f t="shared" si="4"/>
        <v>0.92537313432835822</v>
      </c>
    </row>
    <row r="87" spans="1:9" ht="12.75">
      <c r="A87" s="119"/>
      <c r="B87" s="119"/>
      <c r="C87" s="122"/>
      <c r="D87" s="122">
        <v>5</v>
      </c>
      <c r="E87" s="46" t="s">
        <v>191</v>
      </c>
      <c r="F87" s="102">
        <v>1531</v>
      </c>
      <c r="G87" s="102">
        <v>1531</v>
      </c>
      <c r="H87" s="102">
        <v>1531</v>
      </c>
      <c r="I87" s="340">
        <f t="shared" si="4"/>
        <v>1</v>
      </c>
    </row>
    <row r="88" spans="1:9" s="4" customFormat="1" ht="12.75">
      <c r="A88" s="121"/>
      <c r="B88" s="121"/>
      <c r="C88" s="122">
        <v>4</v>
      </c>
      <c r="D88" s="122"/>
      <c r="E88" s="4" t="s">
        <v>43</v>
      </c>
      <c r="F88" s="71">
        <f>SUM(F83:F87)</f>
        <v>3474</v>
      </c>
      <c r="G88" s="71">
        <f>SUM(G83:G87)</f>
        <v>3474</v>
      </c>
      <c r="H88" s="71">
        <f>SUM(H83:H87)</f>
        <v>3380</v>
      </c>
      <c r="I88" s="341">
        <f t="shared" si="4"/>
        <v>0.97294185377086928</v>
      </c>
    </row>
    <row r="89" spans="1:9" s="70" customFormat="1" ht="12.75">
      <c r="A89" s="121"/>
      <c r="B89" s="121"/>
      <c r="C89" s="122">
        <v>5</v>
      </c>
      <c r="D89" s="122"/>
      <c r="E89" s="4" t="s">
        <v>46</v>
      </c>
      <c r="F89" s="105">
        <v>1176</v>
      </c>
      <c r="G89" s="105">
        <v>2917</v>
      </c>
      <c r="H89" s="105">
        <v>7673</v>
      </c>
      <c r="I89" s="341">
        <f t="shared" si="4"/>
        <v>2.6304422351731231</v>
      </c>
    </row>
    <row r="90" spans="1:9" ht="12.75">
      <c r="A90" s="119"/>
      <c r="B90" s="119"/>
      <c r="C90" s="122"/>
      <c r="D90" s="122">
        <v>1</v>
      </c>
      <c r="E90" s="46" t="s">
        <v>44</v>
      </c>
      <c r="F90" s="102">
        <v>588</v>
      </c>
      <c r="G90" s="102">
        <v>588</v>
      </c>
      <c r="H90" s="102">
        <v>585</v>
      </c>
      <c r="I90" s="340">
        <f t="shared" si="4"/>
        <v>0.99489795918367352</v>
      </c>
    </row>
    <row r="91" spans="1:9" s="4" customFormat="1" ht="12.75">
      <c r="A91" s="121"/>
      <c r="B91" s="121"/>
      <c r="C91" s="122">
        <v>6</v>
      </c>
      <c r="D91" s="122"/>
      <c r="E91" s="4" t="s">
        <v>45</v>
      </c>
      <c r="F91" s="71">
        <f>SUM(F90)</f>
        <v>588</v>
      </c>
      <c r="G91" s="71">
        <f>SUM(G90)</f>
        <v>588</v>
      </c>
      <c r="H91" s="71">
        <f>SUM(H90)</f>
        <v>585</v>
      </c>
      <c r="I91" s="341">
        <f t="shared" si="4"/>
        <v>0.99489795918367352</v>
      </c>
    </row>
    <row r="92" spans="1:9" ht="12.75">
      <c r="A92" s="124"/>
      <c r="B92" s="125">
        <v>1</v>
      </c>
      <c r="C92" s="125"/>
      <c r="D92" s="125"/>
      <c r="E92" s="109" t="s">
        <v>47</v>
      </c>
      <c r="F92" s="111">
        <f>F77+F79+F82+F88+F89+F91</f>
        <v>36690</v>
      </c>
      <c r="G92" s="111">
        <f>G77+G79+G82+G88+G89+G91</f>
        <v>37146</v>
      </c>
      <c r="H92" s="111">
        <f>H77+H79+H82+H88+H89+H91</f>
        <v>35784</v>
      </c>
      <c r="I92" s="343">
        <f t="shared" si="4"/>
        <v>0.96333387174931351</v>
      </c>
    </row>
    <row r="93" spans="1:9" ht="12.75">
      <c r="A93" s="119"/>
      <c r="B93" s="119"/>
      <c r="C93" s="122">
        <v>1</v>
      </c>
      <c r="D93" s="122"/>
      <c r="E93" s="46" t="s">
        <v>479</v>
      </c>
      <c r="F93" s="102">
        <v>8969</v>
      </c>
      <c r="G93" s="102">
        <v>9001</v>
      </c>
      <c r="H93" s="102">
        <f>6426+361</f>
        <v>6787</v>
      </c>
      <c r="I93" s="340">
        <f t="shared" si="4"/>
        <v>0.75402733029663371</v>
      </c>
    </row>
    <row r="94" spans="1:9" ht="12.75">
      <c r="A94" s="119"/>
      <c r="B94" s="119"/>
      <c r="C94" s="122">
        <v>2</v>
      </c>
      <c r="D94" s="122"/>
      <c r="E94" s="46" t="s">
        <v>49</v>
      </c>
      <c r="F94" s="102">
        <v>324</v>
      </c>
      <c r="G94" s="102">
        <v>324</v>
      </c>
      <c r="H94" s="102">
        <v>337</v>
      </c>
      <c r="I94" s="340">
        <f t="shared" si="4"/>
        <v>1.0401234567901234</v>
      </c>
    </row>
    <row r="95" spans="1:9" ht="12.75">
      <c r="A95" s="119"/>
      <c r="B95" s="119"/>
      <c r="C95" s="122">
        <v>3</v>
      </c>
      <c r="D95" s="122"/>
      <c r="E95" s="46" t="s">
        <v>50</v>
      </c>
      <c r="F95" s="102">
        <v>0</v>
      </c>
      <c r="G95" s="102">
        <v>0</v>
      </c>
      <c r="H95" s="102">
        <v>0</v>
      </c>
      <c r="I95" s="340" t="str">
        <f t="shared" si="4"/>
        <v>n.é.</v>
      </c>
    </row>
    <row r="96" spans="1:9" ht="12.75">
      <c r="A96" s="119"/>
      <c r="B96" s="119"/>
      <c r="C96" s="122">
        <v>4</v>
      </c>
      <c r="D96" s="122"/>
      <c r="E96" s="46" t="s">
        <v>51</v>
      </c>
      <c r="F96" s="102">
        <v>227</v>
      </c>
      <c r="G96" s="102">
        <v>227</v>
      </c>
      <c r="H96" s="102">
        <v>0</v>
      </c>
      <c r="I96" s="340">
        <f t="shared" si="4"/>
        <v>0</v>
      </c>
    </row>
    <row r="97" spans="1:9" ht="12.75">
      <c r="A97" s="124"/>
      <c r="B97" s="125">
        <v>2</v>
      </c>
      <c r="C97" s="125"/>
      <c r="D97" s="125"/>
      <c r="E97" s="109" t="s">
        <v>490</v>
      </c>
      <c r="F97" s="111">
        <f>SUM(F93:F96)</f>
        <v>9520</v>
      </c>
      <c r="G97" s="111">
        <f>SUM(G93:G96)</f>
        <v>9552</v>
      </c>
      <c r="H97" s="111">
        <f>SUM(H93:H96)</f>
        <v>7124</v>
      </c>
      <c r="I97" s="343">
        <f t="shared" si="4"/>
        <v>0.74581239530988275</v>
      </c>
    </row>
    <row r="98" spans="1:9" ht="58.5" customHeight="1">
      <c r="A98" s="251" t="s">
        <v>203</v>
      </c>
      <c r="B98" s="251" t="s">
        <v>0</v>
      </c>
      <c r="C98" s="251" t="s">
        <v>204</v>
      </c>
      <c r="D98" s="251" t="s">
        <v>205</v>
      </c>
      <c r="E98" s="252" t="s">
        <v>32</v>
      </c>
      <c r="F98" s="253" t="s">
        <v>647</v>
      </c>
      <c r="G98" s="253" t="s">
        <v>648</v>
      </c>
      <c r="H98" s="253" t="s">
        <v>649</v>
      </c>
      <c r="I98" s="253" t="s">
        <v>650</v>
      </c>
    </row>
    <row r="99" spans="1:9" ht="12.75" hidden="1" customHeight="1">
      <c r="F99" s="19"/>
      <c r="I99" s="342" t="str">
        <f t="shared" ref="I99:I131" si="5">IF(G99&lt;&gt;0,H99/G99,"n.é.")</f>
        <v>n.é.</v>
      </c>
    </row>
    <row r="100" spans="1:9" ht="12.75" hidden="1" customHeight="1" thickTop="1">
      <c r="D100" s="7"/>
      <c r="E100" s="48"/>
      <c r="F100" s="19"/>
      <c r="I100" s="342" t="str">
        <f t="shared" si="5"/>
        <v>n.é.</v>
      </c>
    </row>
    <row r="101" spans="1:9" ht="12.75">
      <c r="A101" s="119"/>
      <c r="B101" s="119"/>
      <c r="C101" s="122"/>
      <c r="D101" s="122">
        <v>1</v>
      </c>
      <c r="E101" s="46" t="s">
        <v>480</v>
      </c>
      <c r="F101" s="19">
        <v>19550</v>
      </c>
      <c r="G101" s="19">
        <v>19857</v>
      </c>
      <c r="H101" s="19">
        <v>20245</v>
      </c>
      <c r="I101" s="340">
        <f t="shared" si="5"/>
        <v>1.0195397089187692</v>
      </c>
    </row>
    <row r="102" spans="1:9" ht="12.75">
      <c r="A102" s="119"/>
      <c r="B102" s="119"/>
      <c r="C102" s="122"/>
      <c r="D102" s="122">
        <v>2</v>
      </c>
      <c r="E102" s="371" t="s">
        <v>698</v>
      </c>
      <c r="F102" s="19">
        <v>0</v>
      </c>
      <c r="G102" s="19">
        <v>0</v>
      </c>
      <c r="H102" s="19">
        <v>566</v>
      </c>
      <c r="I102" s="340" t="str">
        <f t="shared" si="5"/>
        <v>n.é.</v>
      </c>
    </row>
    <row r="103" spans="1:9" ht="12.75">
      <c r="A103" s="119"/>
      <c r="B103" s="119"/>
      <c r="C103" s="122"/>
      <c r="D103" s="122">
        <v>3</v>
      </c>
      <c r="E103" s="46" t="s">
        <v>52</v>
      </c>
      <c r="F103" s="19">
        <v>300</v>
      </c>
      <c r="G103" s="19">
        <v>300</v>
      </c>
      <c r="H103" s="19">
        <v>264</v>
      </c>
      <c r="I103" s="340">
        <f t="shared" si="5"/>
        <v>0.88</v>
      </c>
    </row>
    <row r="104" spans="1:9" ht="12.75">
      <c r="A104" s="119"/>
      <c r="B104" s="119"/>
      <c r="C104" s="122"/>
      <c r="D104" s="122">
        <v>4</v>
      </c>
      <c r="E104" s="46" t="s">
        <v>53</v>
      </c>
      <c r="F104" s="19">
        <v>200</v>
      </c>
      <c r="G104" s="19">
        <v>200</v>
      </c>
      <c r="H104" s="19">
        <f>197+110</f>
        <v>307</v>
      </c>
      <c r="I104" s="340">
        <f t="shared" si="5"/>
        <v>1.5349999999999999</v>
      </c>
    </row>
    <row r="105" spans="1:9" ht="12.75">
      <c r="A105" s="119"/>
      <c r="B105" s="119"/>
      <c r="C105" s="122"/>
      <c r="D105" s="122">
        <v>5</v>
      </c>
      <c r="E105" s="46" t="s">
        <v>54</v>
      </c>
      <c r="F105" s="19">
        <v>3100</v>
      </c>
      <c r="G105" s="19">
        <v>3100</v>
      </c>
      <c r="H105" s="19">
        <v>3396</v>
      </c>
      <c r="I105" s="340">
        <f t="shared" si="5"/>
        <v>1.0954838709677419</v>
      </c>
    </row>
    <row r="106" spans="1:9" ht="13.5" customHeight="1">
      <c r="A106" s="119"/>
      <c r="B106" s="119"/>
      <c r="C106" s="122"/>
      <c r="D106" s="122">
        <v>6</v>
      </c>
      <c r="E106" s="46" t="s">
        <v>481</v>
      </c>
      <c r="F106" s="19">
        <v>403</v>
      </c>
      <c r="G106" s="19">
        <v>403</v>
      </c>
      <c r="H106" s="19">
        <v>256</v>
      </c>
      <c r="I106" s="340">
        <f t="shared" si="5"/>
        <v>0.63523573200992556</v>
      </c>
    </row>
    <row r="107" spans="1:9" ht="12.75">
      <c r="A107" s="119"/>
      <c r="B107" s="119"/>
      <c r="C107" s="122"/>
      <c r="D107" s="122">
        <v>7</v>
      </c>
      <c r="E107" s="46" t="s">
        <v>55</v>
      </c>
      <c r="F107" s="19">
        <v>140</v>
      </c>
      <c r="G107" s="19">
        <v>140</v>
      </c>
      <c r="H107" s="19">
        <v>81</v>
      </c>
      <c r="I107" s="340">
        <f t="shared" si="5"/>
        <v>0.57857142857142863</v>
      </c>
    </row>
    <row r="108" spans="1:9" ht="12.75">
      <c r="A108" s="119"/>
      <c r="B108" s="119"/>
      <c r="C108" s="122"/>
      <c r="D108" s="122">
        <v>8</v>
      </c>
      <c r="E108" s="46" t="s">
        <v>544</v>
      </c>
      <c r="F108" s="19">
        <v>2410</v>
      </c>
      <c r="G108" s="19">
        <v>2410</v>
      </c>
      <c r="H108" s="19">
        <v>2072</v>
      </c>
      <c r="I108" s="340">
        <f t="shared" si="5"/>
        <v>0.85975103734439839</v>
      </c>
    </row>
    <row r="109" spans="1:9" ht="12.75">
      <c r="A109" s="120"/>
      <c r="B109" s="121"/>
      <c r="C109" s="122">
        <v>1</v>
      </c>
      <c r="D109" s="122"/>
      <c r="E109" s="4" t="s">
        <v>57</v>
      </c>
      <c r="F109" s="106">
        <f>SUM(F101:F108)</f>
        <v>26103</v>
      </c>
      <c r="G109" s="106">
        <f>SUM(G101:G108)</f>
        <v>26410</v>
      </c>
      <c r="H109" s="106">
        <f>SUM(H101:H108)</f>
        <v>27187</v>
      </c>
      <c r="I109" s="341">
        <f t="shared" si="5"/>
        <v>1.0294206739871261</v>
      </c>
    </row>
    <row r="110" spans="1:9" ht="12.75">
      <c r="A110" s="119"/>
      <c r="B110" s="119"/>
      <c r="C110" s="122"/>
      <c r="D110" s="122">
        <v>1</v>
      </c>
      <c r="E110" s="46" t="s">
        <v>58</v>
      </c>
      <c r="F110" s="19">
        <v>800</v>
      </c>
      <c r="G110" s="19">
        <v>800</v>
      </c>
      <c r="H110" s="19">
        <v>1009</v>
      </c>
      <c r="I110" s="340">
        <f t="shared" si="5"/>
        <v>1.26125</v>
      </c>
    </row>
    <row r="111" spans="1:9" ht="12.75">
      <c r="A111" s="119"/>
      <c r="B111" s="119"/>
      <c r="C111" s="122"/>
      <c r="D111" s="122">
        <v>2</v>
      </c>
      <c r="E111" s="46" t="s">
        <v>59</v>
      </c>
      <c r="F111" s="19">
        <v>150</v>
      </c>
      <c r="G111" s="19">
        <v>150</v>
      </c>
      <c r="H111" s="19">
        <v>285</v>
      </c>
      <c r="I111" s="340">
        <f t="shared" si="5"/>
        <v>1.9</v>
      </c>
    </row>
    <row r="112" spans="1:9" ht="12.75">
      <c r="A112" s="119"/>
      <c r="B112" s="119"/>
      <c r="C112" s="122"/>
      <c r="D112" s="122">
        <v>3</v>
      </c>
      <c r="E112" s="46" t="s">
        <v>60</v>
      </c>
      <c r="F112" s="19">
        <v>400</v>
      </c>
      <c r="G112" s="19">
        <v>690</v>
      </c>
      <c r="H112" s="19">
        <v>667</v>
      </c>
      <c r="I112" s="340">
        <f t="shared" si="5"/>
        <v>0.96666666666666667</v>
      </c>
    </row>
    <row r="113" spans="1:9" ht="12.75">
      <c r="A113" s="121"/>
      <c r="B113" s="121"/>
      <c r="C113" s="122">
        <v>2</v>
      </c>
      <c r="D113" s="122"/>
      <c r="E113" s="4" t="s">
        <v>61</v>
      </c>
      <c r="F113" s="104">
        <f>SUM(F110:F112)</f>
        <v>1350</v>
      </c>
      <c r="G113" s="104">
        <f>SUM(G110:G112)</f>
        <v>1640</v>
      </c>
      <c r="H113" s="104">
        <f>SUM(H110:H112)</f>
        <v>1961</v>
      </c>
      <c r="I113" s="341">
        <f t="shared" si="5"/>
        <v>1.1957317073170732</v>
      </c>
    </row>
    <row r="114" spans="1:9" ht="12.75">
      <c r="A114" s="119"/>
      <c r="B114" s="119"/>
      <c r="C114" s="122"/>
      <c r="D114" s="122">
        <v>1</v>
      </c>
      <c r="E114" s="46" t="s">
        <v>62</v>
      </c>
      <c r="F114" s="19">
        <v>0</v>
      </c>
      <c r="G114" s="19">
        <v>0</v>
      </c>
      <c r="H114" s="19">
        <v>303</v>
      </c>
      <c r="I114" s="340" t="str">
        <f t="shared" si="5"/>
        <v>n.é.</v>
      </c>
    </row>
    <row r="115" spans="1:9" ht="12.75">
      <c r="A115" s="119"/>
      <c r="B115" s="119"/>
      <c r="C115" s="122"/>
      <c r="D115" s="122">
        <v>2</v>
      </c>
      <c r="E115" s="46" t="s">
        <v>63</v>
      </c>
      <c r="F115" s="19">
        <v>0</v>
      </c>
      <c r="G115" s="19">
        <v>0</v>
      </c>
      <c r="H115" s="19">
        <v>91</v>
      </c>
      <c r="I115" s="340" t="str">
        <f t="shared" si="5"/>
        <v>n.é.</v>
      </c>
    </row>
    <row r="116" spans="1:9" ht="12.75">
      <c r="A116" s="119"/>
      <c r="B116" s="119"/>
      <c r="C116" s="122"/>
      <c r="D116" s="122">
        <v>3</v>
      </c>
      <c r="E116" s="46" t="s">
        <v>64</v>
      </c>
      <c r="F116" s="19">
        <v>0</v>
      </c>
      <c r="G116" s="19">
        <v>0</v>
      </c>
      <c r="H116" s="19">
        <v>120</v>
      </c>
      <c r="I116" s="340" t="str">
        <f t="shared" si="5"/>
        <v>n.é.</v>
      </c>
    </row>
    <row r="117" spans="1:9" ht="12.75">
      <c r="A117" s="119"/>
      <c r="B117" s="119"/>
      <c r="C117" s="122"/>
      <c r="D117" s="122">
        <v>4</v>
      </c>
      <c r="E117" s="46" t="s">
        <v>65</v>
      </c>
      <c r="F117" s="19">
        <v>5100</v>
      </c>
      <c r="G117" s="19">
        <v>5100</v>
      </c>
      <c r="H117" s="19">
        <v>4217</v>
      </c>
      <c r="I117" s="340">
        <f t="shared" si="5"/>
        <v>0.82686274509803925</v>
      </c>
    </row>
    <row r="118" spans="1:9" ht="12.75">
      <c r="A118" s="119"/>
      <c r="B118" s="119"/>
      <c r="C118" s="122"/>
      <c r="D118" s="122">
        <v>5</v>
      </c>
      <c r="E118" s="46" t="s">
        <v>66</v>
      </c>
      <c r="F118" s="19">
        <v>6550</v>
      </c>
      <c r="G118" s="19">
        <v>6550</v>
      </c>
      <c r="H118" s="19">
        <v>4750</v>
      </c>
      <c r="I118" s="340">
        <f t="shared" si="5"/>
        <v>0.72519083969465647</v>
      </c>
    </row>
    <row r="119" spans="1:9" ht="12.75">
      <c r="A119" s="119"/>
      <c r="B119" s="119"/>
      <c r="C119" s="122"/>
      <c r="D119" s="122">
        <v>6</v>
      </c>
      <c r="E119" s="46" t="s">
        <v>67</v>
      </c>
      <c r="F119" s="19">
        <v>500</v>
      </c>
      <c r="G119" s="19">
        <v>700</v>
      </c>
      <c r="H119" s="19">
        <v>605</v>
      </c>
      <c r="I119" s="340">
        <f t="shared" si="5"/>
        <v>0.86428571428571432</v>
      </c>
    </row>
    <row r="120" spans="1:9" ht="12.75">
      <c r="A120" s="119"/>
      <c r="B120" s="119"/>
      <c r="C120" s="122"/>
      <c r="D120" s="122">
        <v>7</v>
      </c>
      <c r="E120" s="46" t="s">
        <v>68</v>
      </c>
      <c r="F120" s="19">
        <v>4600</v>
      </c>
      <c r="G120" s="19">
        <v>4600</v>
      </c>
      <c r="H120" s="19">
        <v>4536</v>
      </c>
      <c r="I120" s="340">
        <f t="shared" si="5"/>
        <v>0.98608695652173917</v>
      </c>
    </row>
    <row r="121" spans="1:9" ht="12.75">
      <c r="A121" s="119"/>
      <c r="B121" s="119"/>
      <c r="C121" s="122"/>
      <c r="D121" s="122">
        <v>8</v>
      </c>
      <c r="E121" s="46" t="s">
        <v>69</v>
      </c>
      <c r="F121" s="19">
        <v>4100</v>
      </c>
      <c r="G121" s="19">
        <v>4100</v>
      </c>
      <c r="H121" s="19">
        <v>3556</v>
      </c>
      <c r="I121" s="340">
        <f t="shared" si="5"/>
        <v>0.8673170731707317</v>
      </c>
    </row>
    <row r="122" spans="1:9" ht="12.75">
      <c r="A122" s="119"/>
      <c r="B122" s="119"/>
      <c r="C122" s="122"/>
      <c r="D122" s="122">
        <v>9</v>
      </c>
      <c r="E122" s="46" t="s">
        <v>73</v>
      </c>
      <c r="F122" s="19">
        <v>450</v>
      </c>
      <c r="G122" s="19">
        <v>450</v>
      </c>
      <c r="H122" s="19">
        <v>0</v>
      </c>
      <c r="I122" s="340">
        <f t="shared" si="5"/>
        <v>0</v>
      </c>
    </row>
    <row r="123" spans="1:9" ht="12.75">
      <c r="A123" s="119"/>
      <c r="B123" s="119"/>
      <c r="C123" s="122"/>
      <c r="D123" s="122">
        <v>10</v>
      </c>
      <c r="E123" s="46" t="s">
        <v>70</v>
      </c>
      <c r="F123" s="19">
        <v>400</v>
      </c>
      <c r="G123" s="19">
        <v>750</v>
      </c>
      <c r="H123" s="19">
        <v>1406</v>
      </c>
      <c r="I123" s="340">
        <f t="shared" si="5"/>
        <v>1.8746666666666667</v>
      </c>
    </row>
    <row r="124" spans="1:9" ht="12.75">
      <c r="A124" s="121"/>
      <c r="B124" s="121"/>
      <c r="C124" s="122">
        <v>3</v>
      </c>
      <c r="D124" s="122"/>
      <c r="E124" s="4" t="s">
        <v>71</v>
      </c>
      <c r="F124" s="104">
        <f>SUM(F114:F123)</f>
        <v>21700</v>
      </c>
      <c r="G124" s="104">
        <f>SUM(G114:G123)</f>
        <v>22250</v>
      </c>
      <c r="H124" s="104">
        <f>SUM(H114:H123)</f>
        <v>19584</v>
      </c>
      <c r="I124" s="341">
        <f t="shared" si="5"/>
        <v>0.88017977528089886</v>
      </c>
    </row>
    <row r="125" spans="1:9" ht="12.75">
      <c r="A125" s="119"/>
      <c r="B125" s="119"/>
      <c r="C125" s="122"/>
      <c r="D125" s="122">
        <v>1</v>
      </c>
      <c r="E125" s="46" t="s">
        <v>72</v>
      </c>
      <c r="F125" s="103">
        <v>13000</v>
      </c>
      <c r="G125" s="103">
        <f>6256+6744</f>
        <v>13000</v>
      </c>
      <c r="H125" s="103">
        <f>6303+4430</f>
        <v>10733</v>
      </c>
      <c r="I125" s="340">
        <f t="shared" si="5"/>
        <v>0.82561538461538464</v>
      </c>
    </row>
    <row r="126" spans="1:9" ht="12.75">
      <c r="A126" s="119"/>
      <c r="B126" s="119"/>
      <c r="C126" s="122"/>
      <c r="D126" s="122">
        <v>2</v>
      </c>
      <c r="E126" s="46" t="s">
        <v>482</v>
      </c>
      <c r="F126" s="103">
        <v>1900</v>
      </c>
      <c r="G126" s="103">
        <v>1900</v>
      </c>
      <c r="H126" s="103">
        <v>2323</v>
      </c>
      <c r="I126" s="340">
        <f t="shared" si="5"/>
        <v>1.2226315789473685</v>
      </c>
    </row>
    <row r="127" spans="1:9" ht="12.75">
      <c r="A127" s="119"/>
      <c r="B127" s="119"/>
      <c r="C127" s="122"/>
      <c r="D127" s="122">
        <v>3</v>
      </c>
      <c r="E127" s="46" t="s">
        <v>74</v>
      </c>
      <c r="F127" s="19">
        <v>0</v>
      </c>
      <c r="G127" s="19">
        <v>0</v>
      </c>
      <c r="H127" s="19">
        <v>13</v>
      </c>
      <c r="I127" s="340" t="str">
        <f t="shared" si="5"/>
        <v>n.é.</v>
      </c>
    </row>
    <row r="128" spans="1:9" ht="12.75">
      <c r="A128" s="119"/>
      <c r="B128" s="119"/>
      <c r="C128" s="122"/>
      <c r="D128" s="122">
        <v>4</v>
      </c>
      <c r="E128" s="46" t="s">
        <v>483</v>
      </c>
      <c r="F128" s="19">
        <v>200</v>
      </c>
      <c r="G128" s="19">
        <v>200</v>
      </c>
      <c r="H128" s="19">
        <v>293</v>
      </c>
      <c r="I128" s="340">
        <f t="shared" si="5"/>
        <v>1.4650000000000001</v>
      </c>
    </row>
    <row r="129" spans="1:9" ht="12.75">
      <c r="A129" s="119"/>
      <c r="B129" s="119"/>
      <c r="C129" s="122"/>
      <c r="D129" s="122"/>
      <c r="E129" s="371" t="s">
        <v>670</v>
      </c>
      <c r="F129" s="19">
        <v>0</v>
      </c>
      <c r="G129" s="19">
        <v>0</v>
      </c>
      <c r="H129" s="19">
        <v>400</v>
      </c>
      <c r="I129" s="340" t="str">
        <f t="shared" si="5"/>
        <v>n.é.</v>
      </c>
    </row>
    <row r="130" spans="1:9" ht="12.75">
      <c r="A130" s="119"/>
      <c r="B130" s="119"/>
      <c r="C130" s="122"/>
      <c r="D130" s="122">
        <v>5</v>
      </c>
      <c r="E130" s="46" t="s">
        <v>484</v>
      </c>
      <c r="F130" s="19">
        <v>1600</v>
      </c>
      <c r="G130" s="19">
        <v>1600</v>
      </c>
      <c r="H130" s="19">
        <v>1445</v>
      </c>
      <c r="I130" s="340">
        <f t="shared" si="5"/>
        <v>0.90312499999999996</v>
      </c>
    </row>
    <row r="131" spans="1:9" s="4" customFormat="1" ht="12.75">
      <c r="A131" s="121"/>
      <c r="B131" s="121"/>
      <c r="C131" s="122">
        <v>4</v>
      </c>
      <c r="D131" s="122"/>
      <c r="E131" s="4" t="s">
        <v>196</v>
      </c>
      <c r="F131" s="107">
        <f>SUM(F125:F130)</f>
        <v>16700</v>
      </c>
      <c r="G131" s="107">
        <f>SUM(G125:G130)</f>
        <v>16700</v>
      </c>
      <c r="H131" s="107">
        <f>SUM(H125:H130)</f>
        <v>15207</v>
      </c>
      <c r="I131" s="341">
        <f t="shared" si="5"/>
        <v>0.91059880239520963</v>
      </c>
    </row>
    <row r="132" spans="1:9" ht="58.5" customHeight="1">
      <c r="A132" s="251" t="s">
        <v>203</v>
      </c>
      <c r="B132" s="251" t="s">
        <v>0</v>
      </c>
      <c r="C132" s="251" t="s">
        <v>204</v>
      </c>
      <c r="D132" s="251" t="s">
        <v>205</v>
      </c>
      <c r="E132" s="252" t="s">
        <v>32</v>
      </c>
      <c r="F132" s="253" t="s">
        <v>647</v>
      </c>
      <c r="G132" s="253" t="s">
        <v>648</v>
      </c>
      <c r="H132" s="253" t="s">
        <v>649</v>
      </c>
      <c r="I132" s="253" t="s">
        <v>650</v>
      </c>
    </row>
    <row r="133" spans="1:9" ht="12.75">
      <c r="A133" s="119"/>
      <c r="B133" s="121"/>
      <c r="C133" s="122"/>
      <c r="D133" s="122"/>
      <c r="E133" s="4" t="s">
        <v>75</v>
      </c>
      <c r="F133" s="108">
        <f>F109+F113+F124+F131</f>
        <v>65853</v>
      </c>
      <c r="G133" s="108">
        <f>G109+G113+G124+G131</f>
        <v>67000</v>
      </c>
      <c r="H133" s="108">
        <f>H109+H113+H124+H131</f>
        <v>63939</v>
      </c>
      <c r="I133" s="341">
        <f t="shared" ref="I133:I169" si="6">IF(G133&lt;&gt;0,H133/G133,"n.é.")</f>
        <v>0.95431343283582093</v>
      </c>
    </row>
    <row r="134" spans="1:9" ht="12.75">
      <c r="A134" s="119"/>
      <c r="B134" s="121"/>
      <c r="C134" s="122"/>
      <c r="D134" s="122">
        <v>1</v>
      </c>
      <c r="E134" s="46" t="s">
        <v>659</v>
      </c>
      <c r="F134" s="19">
        <v>0</v>
      </c>
      <c r="G134" s="19">
        <v>200</v>
      </c>
      <c r="H134" s="19">
        <v>239</v>
      </c>
      <c r="I134" s="340">
        <f t="shared" si="6"/>
        <v>1.1950000000000001</v>
      </c>
    </row>
    <row r="135" spans="1:9" ht="12.75">
      <c r="A135" s="119"/>
      <c r="B135" s="119"/>
      <c r="C135" s="122"/>
      <c r="D135" s="122">
        <v>2</v>
      </c>
      <c r="E135" s="46" t="s">
        <v>660</v>
      </c>
      <c r="F135" s="19">
        <v>1000</v>
      </c>
      <c r="G135" s="19">
        <v>1000</v>
      </c>
      <c r="H135" s="19">
        <v>1509</v>
      </c>
      <c r="I135" s="340">
        <f t="shared" si="6"/>
        <v>1.5089999999999999</v>
      </c>
    </row>
    <row r="136" spans="1:9" s="4" customFormat="1" ht="12.75">
      <c r="A136" s="121"/>
      <c r="B136" s="121"/>
      <c r="C136" s="122">
        <v>5</v>
      </c>
      <c r="D136" s="122"/>
      <c r="E136" s="4" t="s">
        <v>76</v>
      </c>
      <c r="F136" s="71">
        <f>SUM(F134:F135)</f>
        <v>1000</v>
      </c>
      <c r="G136" s="71">
        <f>SUM(G134:G135)</f>
        <v>1200</v>
      </c>
      <c r="H136" s="71">
        <f>SUM(H134:H135)</f>
        <v>1748</v>
      </c>
      <c r="I136" s="341">
        <f t="shared" si="6"/>
        <v>1.4566666666666668</v>
      </c>
    </row>
    <row r="137" spans="1:9" ht="12.75">
      <c r="A137" s="119"/>
      <c r="B137" s="119"/>
      <c r="C137" s="122"/>
      <c r="D137" s="122">
        <v>1</v>
      </c>
      <c r="E137" s="46" t="s">
        <v>77</v>
      </c>
      <c r="F137" s="19">
        <v>370</v>
      </c>
      <c r="G137" s="19">
        <v>370</v>
      </c>
      <c r="H137" s="19">
        <v>400</v>
      </c>
      <c r="I137" s="340">
        <f t="shared" si="6"/>
        <v>1.0810810810810811</v>
      </c>
    </row>
    <row r="138" spans="1:9" ht="12.75">
      <c r="A138" s="119"/>
      <c r="B138" s="119"/>
      <c r="C138" s="122"/>
      <c r="D138" s="122">
        <v>2</v>
      </c>
      <c r="E138" s="46" t="s">
        <v>78</v>
      </c>
      <c r="F138" s="19">
        <v>0</v>
      </c>
      <c r="G138" s="19">
        <v>400</v>
      </c>
      <c r="H138" s="19">
        <v>896</v>
      </c>
      <c r="I138" s="340">
        <f t="shared" si="6"/>
        <v>2.2400000000000002</v>
      </c>
    </row>
    <row r="139" spans="1:9" s="4" customFormat="1" ht="12.75">
      <c r="A139" s="121"/>
      <c r="B139" s="121"/>
      <c r="C139" s="122">
        <v>6</v>
      </c>
      <c r="D139" s="122"/>
      <c r="E139" s="4" t="s">
        <v>79</v>
      </c>
      <c r="F139" s="71">
        <f>SUM(F137:F138)</f>
        <v>370</v>
      </c>
      <c r="G139" s="71">
        <f>SUM(G137:G138)</f>
        <v>770</v>
      </c>
      <c r="H139" s="71">
        <f>SUM(H137:H138)</f>
        <v>1296</v>
      </c>
      <c r="I139" s="341">
        <f t="shared" si="6"/>
        <v>1.683116883116883</v>
      </c>
    </row>
    <row r="140" spans="1:9" ht="12.75">
      <c r="A140" s="119"/>
      <c r="B140" s="119"/>
      <c r="C140" s="122"/>
      <c r="D140" s="122">
        <v>1</v>
      </c>
      <c r="E140" s="46" t="s">
        <v>80</v>
      </c>
      <c r="F140" s="19">
        <v>200</v>
      </c>
      <c r="G140" s="19">
        <v>0</v>
      </c>
      <c r="H140" s="19">
        <v>0</v>
      </c>
      <c r="I140" s="340" t="str">
        <f t="shared" si="6"/>
        <v>n.é.</v>
      </c>
    </row>
    <row r="141" spans="1:9" s="4" customFormat="1" ht="12.75">
      <c r="A141" s="121"/>
      <c r="B141" s="121"/>
      <c r="C141" s="122">
        <v>7</v>
      </c>
      <c r="D141" s="122"/>
      <c r="E141" s="4" t="s">
        <v>81</v>
      </c>
      <c r="F141" s="71">
        <f>SUM(F140)</f>
        <v>200</v>
      </c>
      <c r="G141" s="71">
        <f>SUM(G140)</f>
        <v>0</v>
      </c>
      <c r="H141" s="71">
        <f>SUM(H140)</f>
        <v>0</v>
      </c>
      <c r="I141" s="341" t="str">
        <f t="shared" si="6"/>
        <v>n.é.</v>
      </c>
    </row>
    <row r="142" spans="1:9" ht="12.75">
      <c r="A142" s="119"/>
      <c r="B142" s="121"/>
      <c r="C142" s="122"/>
      <c r="D142" s="122"/>
      <c r="E142" s="4" t="s">
        <v>82</v>
      </c>
      <c r="F142" s="108">
        <f>F136+F139+F141</f>
        <v>1570</v>
      </c>
      <c r="G142" s="108">
        <f>G136+G139+G141</f>
        <v>1970</v>
      </c>
      <c r="H142" s="108">
        <f>H136+H139+H141</f>
        <v>3044</v>
      </c>
      <c r="I142" s="341">
        <f t="shared" si="6"/>
        <v>1.5451776649746194</v>
      </c>
    </row>
    <row r="143" spans="1:9" ht="12.75" hidden="1" customHeight="1">
      <c r="A143" s="119"/>
      <c r="B143" s="119"/>
      <c r="C143" s="119"/>
      <c r="D143" s="119"/>
      <c r="F143" s="19"/>
      <c r="I143" s="342" t="str">
        <f t="shared" si="6"/>
        <v>n.é.</v>
      </c>
    </row>
    <row r="144" spans="1:9" ht="12.75" hidden="1" customHeight="1">
      <c r="A144" s="119"/>
      <c r="B144" s="119"/>
      <c r="C144" s="119"/>
      <c r="D144" s="119"/>
      <c r="F144" s="19"/>
      <c r="I144" s="342" t="str">
        <f t="shared" si="6"/>
        <v>n.é.</v>
      </c>
    </row>
    <row r="145" spans="1:9" ht="12.75">
      <c r="A145" s="124"/>
      <c r="B145" s="126">
        <v>3</v>
      </c>
      <c r="C145" s="124"/>
      <c r="D145" s="124"/>
      <c r="E145" s="114" t="s">
        <v>83</v>
      </c>
      <c r="F145" s="115">
        <f>F133+F142</f>
        <v>67423</v>
      </c>
      <c r="G145" s="115">
        <f>G133+G142</f>
        <v>68970</v>
      </c>
      <c r="H145" s="115">
        <f>H133+H142</f>
        <v>66983</v>
      </c>
      <c r="I145" s="343">
        <f t="shared" si="6"/>
        <v>0.97119037262577934</v>
      </c>
    </row>
    <row r="146" spans="1:9" ht="12.75">
      <c r="A146" s="119"/>
      <c r="B146" s="119"/>
      <c r="C146" s="122">
        <v>1</v>
      </c>
      <c r="D146" s="122"/>
      <c r="E146" s="46" t="s">
        <v>180</v>
      </c>
      <c r="F146" s="19">
        <v>250</v>
      </c>
      <c r="G146" s="19">
        <v>210</v>
      </c>
      <c r="H146" s="19">
        <v>210</v>
      </c>
      <c r="I146" s="340">
        <f t="shared" si="6"/>
        <v>1</v>
      </c>
    </row>
    <row r="147" spans="1:9" ht="12.75">
      <c r="A147" s="119"/>
      <c r="B147" s="119"/>
      <c r="C147" s="122">
        <v>2</v>
      </c>
      <c r="D147" s="122"/>
      <c r="E147" s="46" t="s">
        <v>84</v>
      </c>
      <c r="F147" s="19">
        <v>6400</v>
      </c>
      <c r="G147" s="19">
        <f>5733</f>
        <v>5733</v>
      </c>
      <c r="H147" s="19">
        <f>5724</f>
        <v>5724</v>
      </c>
      <c r="I147" s="340">
        <f t="shared" si="6"/>
        <v>0.99843014128728413</v>
      </c>
    </row>
    <row r="148" spans="1:9" ht="12.75">
      <c r="A148" s="119"/>
      <c r="B148" s="119"/>
      <c r="C148" s="122">
        <v>3</v>
      </c>
      <c r="D148" s="122"/>
      <c r="E148" s="46" t="s">
        <v>485</v>
      </c>
      <c r="F148" s="19">
        <v>820</v>
      </c>
      <c r="G148" s="19">
        <v>1810</v>
      </c>
      <c r="H148" s="19">
        <v>1810</v>
      </c>
      <c r="I148" s="340">
        <f t="shared" si="6"/>
        <v>1</v>
      </c>
    </row>
    <row r="149" spans="1:9" ht="12.75">
      <c r="A149" s="119"/>
      <c r="B149" s="119"/>
      <c r="C149" s="122">
        <v>4</v>
      </c>
      <c r="D149" s="122"/>
      <c r="E149" s="46" t="s">
        <v>506</v>
      </c>
      <c r="F149" s="19">
        <v>18100</v>
      </c>
      <c r="G149" s="19">
        <f>19415+1506</f>
        <v>20921</v>
      </c>
      <c r="H149" s="19">
        <f>19415+1506</f>
        <v>20921</v>
      </c>
      <c r="I149" s="340">
        <f t="shared" si="6"/>
        <v>1</v>
      </c>
    </row>
    <row r="150" spans="1:9" ht="12.75">
      <c r="A150" s="119"/>
      <c r="B150" s="119"/>
      <c r="C150" s="122">
        <v>5</v>
      </c>
      <c r="D150" s="122"/>
      <c r="E150" s="46" t="s">
        <v>85</v>
      </c>
      <c r="F150" s="19">
        <v>2560</v>
      </c>
      <c r="G150" s="19">
        <f>2297+351</f>
        <v>2648</v>
      </c>
      <c r="H150" s="19">
        <f>2682+351</f>
        <v>3033</v>
      </c>
      <c r="I150" s="340">
        <f t="shared" si="6"/>
        <v>1.1453927492447129</v>
      </c>
    </row>
    <row r="151" spans="1:9" ht="12.75">
      <c r="A151" s="119"/>
      <c r="B151" s="119"/>
      <c r="C151" s="122">
        <v>6</v>
      </c>
      <c r="D151" s="122"/>
      <c r="E151" s="46" t="s">
        <v>86</v>
      </c>
      <c r="F151" s="19">
        <v>2000</v>
      </c>
      <c r="G151" s="19">
        <v>2000</v>
      </c>
      <c r="H151" s="19">
        <v>872</v>
      </c>
      <c r="I151" s="340">
        <f t="shared" si="6"/>
        <v>0.436</v>
      </c>
    </row>
    <row r="152" spans="1:9" ht="12.75">
      <c r="A152" s="119"/>
      <c r="B152" s="119"/>
      <c r="C152" s="122">
        <v>7</v>
      </c>
      <c r="D152" s="122"/>
      <c r="E152" s="46" t="s">
        <v>486</v>
      </c>
      <c r="F152" s="19">
        <v>800</v>
      </c>
      <c r="G152" s="19">
        <v>1262</v>
      </c>
      <c r="H152" s="19">
        <v>1253</v>
      </c>
      <c r="I152" s="340">
        <f t="shared" si="6"/>
        <v>0.99286846275752771</v>
      </c>
    </row>
    <row r="153" spans="1:9" ht="12.75">
      <c r="A153" s="119"/>
      <c r="B153" s="119"/>
      <c r="C153" s="122">
        <v>8</v>
      </c>
      <c r="D153" s="122"/>
      <c r="E153" s="46" t="s">
        <v>487</v>
      </c>
      <c r="F153" s="19">
        <v>0</v>
      </c>
      <c r="G153" s="19">
        <v>0</v>
      </c>
      <c r="H153" s="19">
        <v>86</v>
      </c>
      <c r="I153" s="340" t="str">
        <f t="shared" si="6"/>
        <v>n.é.</v>
      </c>
    </row>
    <row r="154" spans="1:9" ht="12.75">
      <c r="A154" s="119"/>
      <c r="B154" s="119"/>
      <c r="C154" s="122">
        <v>9</v>
      </c>
      <c r="D154" s="122"/>
      <c r="E154" s="46" t="s">
        <v>87</v>
      </c>
      <c r="F154" s="19">
        <v>800</v>
      </c>
      <c r="G154" s="19">
        <v>800</v>
      </c>
      <c r="H154" s="19">
        <v>821</v>
      </c>
      <c r="I154" s="340">
        <f t="shared" si="6"/>
        <v>1.0262500000000001</v>
      </c>
    </row>
    <row r="155" spans="1:9" ht="12.75">
      <c r="A155" s="119"/>
      <c r="B155" s="119"/>
      <c r="C155" s="122">
        <v>10</v>
      </c>
      <c r="D155" s="122"/>
      <c r="E155" s="46" t="s">
        <v>88</v>
      </c>
      <c r="F155" s="19">
        <v>650</v>
      </c>
      <c r="G155" s="19">
        <v>650</v>
      </c>
      <c r="H155" s="19">
        <v>132</v>
      </c>
      <c r="I155" s="340">
        <f t="shared" si="6"/>
        <v>0.20307692307692307</v>
      </c>
    </row>
    <row r="156" spans="1:9" ht="12.75">
      <c r="A156" s="119"/>
      <c r="B156" s="119"/>
      <c r="C156" s="122">
        <v>11</v>
      </c>
      <c r="D156" s="122"/>
      <c r="E156" s="46" t="s">
        <v>89</v>
      </c>
      <c r="F156" s="19">
        <v>0</v>
      </c>
      <c r="G156" s="19">
        <v>0</v>
      </c>
      <c r="H156" s="19">
        <v>0</v>
      </c>
      <c r="I156" s="340" t="str">
        <f t="shared" si="6"/>
        <v>n.é.</v>
      </c>
    </row>
    <row r="157" spans="1:9" ht="12.75">
      <c r="A157" s="119"/>
      <c r="B157" s="119"/>
      <c r="C157" s="122">
        <v>12</v>
      </c>
      <c r="D157" s="122"/>
      <c r="E157" s="46" t="s">
        <v>90</v>
      </c>
      <c r="F157" s="19">
        <v>0</v>
      </c>
      <c r="G157" s="19">
        <v>0</v>
      </c>
      <c r="H157" s="19">
        <f>25+18</f>
        <v>43</v>
      </c>
      <c r="I157" s="340" t="str">
        <f t="shared" si="6"/>
        <v>n.é.</v>
      </c>
    </row>
    <row r="158" spans="1:9" ht="12.75">
      <c r="A158" s="119"/>
      <c r="B158" s="119"/>
      <c r="C158" s="122">
        <v>13</v>
      </c>
      <c r="D158" s="122"/>
      <c r="E158" s="46" t="s">
        <v>181</v>
      </c>
      <c r="F158" s="19">
        <v>1615</v>
      </c>
      <c r="G158" s="19">
        <v>1527</v>
      </c>
      <c r="H158" s="19">
        <v>291</v>
      </c>
      <c r="I158" s="340">
        <f t="shared" si="6"/>
        <v>0.19056974459724951</v>
      </c>
    </row>
    <row r="159" spans="1:9" ht="13.5" customHeight="1">
      <c r="A159" s="125"/>
      <c r="B159" s="125">
        <v>4</v>
      </c>
      <c r="C159" s="125"/>
      <c r="D159" s="125"/>
      <c r="E159" s="109" t="s">
        <v>337</v>
      </c>
      <c r="F159" s="111">
        <f>SUM(F146:F158)</f>
        <v>33995</v>
      </c>
      <c r="G159" s="111">
        <f>SUM(G146:G158)</f>
        <v>37561</v>
      </c>
      <c r="H159" s="111">
        <f>SUM(H146:H158)</f>
        <v>35196</v>
      </c>
      <c r="I159" s="343">
        <f t="shared" si="6"/>
        <v>0.93703575517158755</v>
      </c>
    </row>
    <row r="160" spans="1:9" ht="12.75" hidden="1" customHeight="1">
      <c r="A160" s="119"/>
      <c r="B160" s="119"/>
      <c r="C160" s="119"/>
      <c r="D160" s="119"/>
      <c r="F160" s="19" t="e">
        <f>E160/#REF!</f>
        <v>#REF!</v>
      </c>
      <c r="G160" s="19" t="e">
        <f>F160/#REF!</f>
        <v>#REF!</v>
      </c>
      <c r="I160" s="342" t="e">
        <f t="shared" si="6"/>
        <v>#REF!</v>
      </c>
    </row>
    <row r="161" spans="1:9" ht="12.75" hidden="1" customHeight="1">
      <c r="A161" s="119"/>
      <c r="B161" s="119"/>
      <c r="C161" s="119"/>
      <c r="D161" s="119"/>
      <c r="F161" s="19" t="e">
        <f>E161/#REF!</f>
        <v>#REF!</v>
      </c>
      <c r="G161" s="19" t="e">
        <f>F161/#REF!</f>
        <v>#REF!</v>
      </c>
      <c r="I161" s="342" t="e">
        <f t="shared" si="6"/>
        <v>#REF!</v>
      </c>
    </row>
    <row r="162" spans="1:9" ht="12.75" hidden="1">
      <c r="A162" s="119"/>
      <c r="B162" s="119"/>
      <c r="C162" s="119"/>
      <c r="D162" s="119"/>
      <c r="F162" s="19"/>
      <c r="I162" s="342" t="str">
        <f t="shared" si="6"/>
        <v>n.é.</v>
      </c>
    </row>
    <row r="163" spans="1:9" ht="12.75" hidden="1" customHeight="1">
      <c r="A163" s="119"/>
      <c r="B163" s="119"/>
      <c r="C163" s="119"/>
      <c r="D163" s="119"/>
      <c r="F163" s="19" t="e">
        <f>E163/#REF!</f>
        <v>#REF!</v>
      </c>
      <c r="G163" s="19" t="e">
        <f>F163/#REF!</f>
        <v>#REF!</v>
      </c>
      <c r="I163" s="342" t="e">
        <f t="shared" si="6"/>
        <v>#REF!</v>
      </c>
    </row>
    <row r="164" spans="1:9" ht="12.75" hidden="1" customHeight="1">
      <c r="A164" s="119"/>
      <c r="B164" s="119"/>
      <c r="C164" s="119"/>
      <c r="D164" s="119"/>
      <c r="F164" s="19" t="e">
        <f>E164/#REF!</f>
        <v>#REF!</v>
      </c>
      <c r="G164" s="19" t="e">
        <f>F164/#REF!</f>
        <v>#REF!</v>
      </c>
      <c r="I164" s="342" t="e">
        <f t="shared" si="6"/>
        <v>#REF!</v>
      </c>
    </row>
    <row r="165" spans="1:9" s="47" customFormat="1" ht="12.75" customHeight="1">
      <c r="A165" s="119"/>
      <c r="B165" s="119"/>
      <c r="C165" s="119"/>
      <c r="D165" s="119">
        <v>1</v>
      </c>
      <c r="E165" s="46" t="s">
        <v>488</v>
      </c>
      <c r="F165" s="19">
        <v>86767</v>
      </c>
      <c r="G165" s="103">
        <v>92171</v>
      </c>
      <c r="H165" s="103">
        <v>90086</v>
      </c>
      <c r="I165" s="340">
        <f t="shared" si="6"/>
        <v>0.97737900207223527</v>
      </c>
    </row>
    <row r="166" spans="1:9" ht="12.75">
      <c r="A166" s="121"/>
      <c r="B166" s="121"/>
      <c r="C166" s="122"/>
      <c r="D166" s="122">
        <v>2</v>
      </c>
      <c r="E166" s="46" t="s">
        <v>91</v>
      </c>
      <c r="F166" s="19">
        <v>4960</v>
      </c>
      <c r="G166" s="103">
        <v>4960</v>
      </c>
      <c r="H166" s="103">
        <v>4166</v>
      </c>
      <c r="I166" s="340">
        <f t="shared" si="6"/>
        <v>0.83991935483870972</v>
      </c>
    </row>
    <row r="167" spans="1:9" ht="12.75">
      <c r="A167" s="119"/>
      <c r="B167" s="119"/>
      <c r="C167" s="122"/>
      <c r="D167" s="122">
        <v>3</v>
      </c>
      <c r="E167" s="46" t="s">
        <v>550</v>
      </c>
      <c r="F167" s="19">
        <v>650</v>
      </c>
      <c r="G167" s="103">
        <v>650</v>
      </c>
      <c r="H167" s="103">
        <v>0</v>
      </c>
      <c r="I167" s="340">
        <f t="shared" si="6"/>
        <v>0</v>
      </c>
    </row>
    <row r="168" spans="1:9" s="4" customFormat="1" ht="13.5" thickBot="1">
      <c r="A168" s="121"/>
      <c r="B168" s="121"/>
      <c r="C168" s="122"/>
      <c r="D168" s="122">
        <v>4</v>
      </c>
      <c r="E168" s="46" t="s">
        <v>92</v>
      </c>
      <c r="F168" s="19">
        <v>0</v>
      </c>
      <c r="G168" s="103">
        <v>1099</v>
      </c>
      <c r="H168" s="103">
        <v>1099</v>
      </c>
      <c r="I168" s="340">
        <f t="shared" si="6"/>
        <v>1</v>
      </c>
    </row>
    <row r="169" spans="1:9" s="3" customFormat="1" ht="14.25" thickTop="1" thickBot="1">
      <c r="A169" s="125"/>
      <c r="B169" s="125">
        <v>5</v>
      </c>
      <c r="C169" s="126"/>
      <c r="D169" s="126"/>
      <c r="E169" s="109" t="s">
        <v>489</v>
      </c>
      <c r="F169" s="112">
        <f>F165+F166+F167+F168</f>
        <v>92377</v>
      </c>
      <c r="G169" s="112">
        <f>G165+G166+G167+G168</f>
        <v>98880</v>
      </c>
      <c r="H169" s="112">
        <f>H165+H166+H167+H168</f>
        <v>95351</v>
      </c>
      <c r="I169" s="343">
        <f t="shared" si="6"/>
        <v>0.96431027508090617</v>
      </c>
    </row>
    <row r="170" spans="1:9" ht="58.5" customHeight="1" thickTop="1">
      <c r="A170" s="251" t="s">
        <v>203</v>
      </c>
      <c r="B170" s="251" t="s">
        <v>0</v>
      </c>
      <c r="C170" s="251" t="s">
        <v>204</v>
      </c>
      <c r="D170" s="251" t="s">
        <v>205</v>
      </c>
      <c r="E170" s="252" t="s">
        <v>32</v>
      </c>
      <c r="F170" s="253" t="s">
        <v>647</v>
      </c>
      <c r="G170" s="253" t="s">
        <v>648</v>
      </c>
      <c r="H170" s="253" t="s">
        <v>649</v>
      </c>
      <c r="I170" s="253" t="s">
        <v>650</v>
      </c>
    </row>
    <row r="171" spans="1:9" ht="12.75">
      <c r="A171" s="119"/>
      <c r="B171" s="119"/>
      <c r="C171" s="122"/>
      <c r="D171" s="122">
        <v>1</v>
      </c>
      <c r="E171" s="46" t="s">
        <v>93</v>
      </c>
      <c r="F171" s="19">
        <v>4000</v>
      </c>
      <c r="G171" s="103">
        <v>4235</v>
      </c>
      <c r="H171" s="103">
        <v>4593</v>
      </c>
      <c r="I171" s="340">
        <f t="shared" ref="I171:I217" si="7">IF(G171&lt;&gt;0,H171/G171,"n.é.")</f>
        <v>1.0845336481700119</v>
      </c>
    </row>
    <row r="172" spans="1:9" s="49" customFormat="1" ht="12.75">
      <c r="A172" s="119"/>
      <c r="B172" s="119"/>
      <c r="C172" s="122"/>
      <c r="D172" s="122">
        <v>2</v>
      </c>
      <c r="E172" s="371" t="s">
        <v>700</v>
      </c>
      <c r="F172" s="19">
        <v>1355</v>
      </c>
      <c r="G172" s="103">
        <v>1443</v>
      </c>
      <c r="H172" s="103">
        <v>1048</v>
      </c>
      <c r="I172" s="340">
        <f t="shared" si="7"/>
        <v>0.72626472626472627</v>
      </c>
    </row>
    <row r="173" spans="1:9" s="49" customFormat="1" ht="12.75">
      <c r="A173" s="119"/>
      <c r="B173" s="119"/>
      <c r="C173" s="122"/>
      <c r="D173" s="122"/>
      <c r="E173" s="46" t="s">
        <v>95</v>
      </c>
      <c r="F173" s="19">
        <v>480</v>
      </c>
      <c r="G173" s="103">
        <v>480</v>
      </c>
      <c r="H173" s="103">
        <v>46</v>
      </c>
      <c r="I173" s="340">
        <f t="shared" si="7"/>
        <v>9.583333333333334E-2</v>
      </c>
    </row>
    <row r="174" spans="1:9" ht="12.75">
      <c r="A174" s="119"/>
      <c r="B174" s="119"/>
      <c r="C174" s="122"/>
      <c r="D174" s="122"/>
      <c r="E174" s="46" t="s">
        <v>94</v>
      </c>
      <c r="F174" s="19">
        <v>860</v>
      </c>
      <c r="G174" s="103">
        <v>599</v>
      </c>
      <c r="H174" s="103">
        <v>685</v>
      </c>
      <c r="I174" s="340">
        <f t="shared" ref="I174" si="8">IF(G174&lt;&gt;0,H174/G174,"n.é.")</f>
        <v>1.1435726210350585</v>
      </c>
    </row>
    <row r="175" spans="1:9" s="72" customFormat="1" ht="12.75">
      <c r="A175" s="119"/>
      <c r="B175" s="119"/>
      <c r="C175" s="122"/>
      <c r="D175" s="122">
        <v>3</v>
      </c>
      <c r="E175" s="371" t="s">
        <v>699</v>
      </c>
      <c r="F175" s="19">
        <v>0</v>
      </c>
      <c r="G175" s="19">
        <v>0</v>
      </c>
      <c r="H175" s="19">
        <v>4712</v>
      </c>
      <c r="I175" s="340" t="str">
        <f t="shared" si="7"/>
        <v>n.é.</v>
      </c>
    </row>
    <row r="176" spans="1:9" s="4" customFormat="1" ht="13.5" customHeight="1">
      <c r="A176" s="124"/>
      <c r="B176" s="126">
        <v>6</v>
      </c>
      <c r="C176" s="127"/>
      <c r="D176" s="127"/>
      <c r="E176" s="109" t="s">
        <v>96</v>
      </c>
      <c r="F176" s="110">
        <f>F171+F172</f>
        <v>5355</v>
      </c>
      <c r="G176" s="110">
        <f>G171+G172</f>
        <v>5678</v>
      </c>
      <c r="H176" s="110">
        <f>H171+H172+H175</f>
        <v>10353</v>
      </c>
      <c r="I176" s="343">
        <f t="shared" si="7"/>
        <v>1.8233532934131738</v>
      </c>
    </row>
    <row r="177" spans="1:9" ht="12.75" hidden="1" customHeight="1" thickTop="1" thickBot="1">
      <c r="A177" s="119"/>
      <c r="B177" s="119"/>
      <c r="C177" s="122"/>
      <c r="D177" s="122"/>
      <c r="F177" s="19" t="e">
        <f>E177/#REF!</f>
        <v>#REF!</v>
      </c>
      <c r="G177" s="19" t="e">
        <f>F177/#REF!</f>
        <v>#REF!</v>
      </c>
      <c r="I177" s="342" t="e">
        <f t="shared" si="7"/>
        <v>#REF!</v>
      </c>
    </row>
    <row r="178" spans="1:9" ht="12.75" hidden="1" customHeight="1">
      <c r="A178" s="119"/>
      <c r="B178" s="119"/>
      <c r="C178" s="122"/>
      <c r="D178" s="122"/>
      <c r="F178" s="19" t="e">
        <f>E178/#REF!</f>
        <v>#REF!</v>
      </c>
      <c r="G178" s="19" t="e">
        <f>F178/#REF!</f>
        <v>#REF!</v>
      </c>
      <c r="I178" s="342" t="e">
        <f t="shared" si="7"/>
        <v>#REF!</v>
      </c>
    </row>
    <row r="179" spans="1:9" ht="12.75" hidden="1" customHeight="1">
      <c r="A179" s="119"/>
      <c r="B179" s="119"/>
      <c r="C179" s="122"/>
      <c r="D179" s="122"/>
      <c r="F179" s="19" t="e">
        <f>E179/#REF!</f>
        <v>#REF!</v>
      </c>
      <c r="G179" s="19" t="e">
        <f>F179/#REF!</f>
        <v>#REF!</v>
      </c>
      <c r="I179" s="342" t="e">
        <f t="shared" si="7"/>
        <v>#REF!</v>
      </c>
    </row>
    <row r="180" spans="1:9" ht="12.75" hidden="1" customHeight="1">
      <c r="A180" s="119"/>
      <c r="B180" s="119"/>
      <c r="C180" s="122"/>
      <c r="D180" s="122"/>
      <c r="F180" s="19" t="e">
        <f>E180/#REF!</f>
        <v>#REF!</v>
      </c>
      <c r="G180" s="19" t="e">
        <f>F180/#REF!</f>
        <v>#REF!</v>
      </c>
      <c r="I180" s="342" t="e">
        <f t="shared" si="7"/>
        <v>#REF!</v>
      </c>
    </row>
    <row r="181" spans="1:9" ht="12.75" hidden="1" customHeight="1">
      <c r="A181" s="119"/>
      <c r="B181" s="119"/>
      <c r="C181" s="122"/>
      <c r="D181" s="122"/>
      <c r="F181" s="19" t="e">
        <f>E181/#REF!</f>
        <v>#REF!</v>
      </c>
      <c r="G181" s="19" t="e">
        <f>F181/#REF!</f>
        <v>#REF!</v>
      </c>
      <c r="I181" s="342" t="e">
        <f t="shared" si="7"/>
        <v>#REF!</v>
      </c>
    </row>
    <row r="182" spans="1:9" ht="12.75" hidden="1" customHeight="1">
      <c r="A182" s="119"/>
      <c r="B182" s="119"/>
      <c r="C182" s="122"/>
      <c r="D182" s="122"/>
      <c r="F182" s="19" t="e">
        <f>E182/#REF!</f>
        <v>#REF!</v>
      </c>
      <c r="G182" s="19" t="e">
        <f>F182/#REF!</f>
        <v>#REF!</v>
      </c>
      <c r="I182" s="342" t="e">
        <f t="shared" si="7"/>
        <v>#REF!</v>
      </c>
    </row>
    <row r="183" spans="1:9" ht="12.75" hidden="1" customHeight="1">
      <c r="A183" s="119"/>
      <c r="B183" s="119"/>
      <c r="C183" s="122"/>
      <c r="D183" s="122"/>
      <c r="F183" s="19" t="e">
        <f>E183/#REF!</f>
        <v>#REF!</v>
      </c>
      <c r="G183" s="19" t="e">
        <f>F183/#REF!</f>
        <v>#REF!</v>
      </c>
      <c r="I183" s="342" t="e">
        <f t="shared" si="7"/>
        <v>#REF!</v>
      </c>
    </row>
    <row r="184" spans="1:9" ht="12.75" hidden="1" customHeight="1">
      <c r="A184" s="119"/>
      <c r="B184" s="119"/>
      <c r="C184" s="122"/>
      <c r="D184" s="122"/>
      <c r="F184" s="19" t="e">
        <f>E184/#REF!</f>
        <v>#REF!</v>
      </c>
      <c r="G184" s="19" t="e">
        <f>F184/#REF!</f>
        <v>#REF!</v>
      </c>
      <c r="I184" s="342" t="e">
        <f t="shared" si="7"/>
        <v>#REF!</v>
      </c>
    </row>
    <row r="185" spans="1:9" ht="12.75" hidden="1" customHeight="1">
      <c r="A185" s="119"/>
      <c r="B185" s="119"/>
      <c r="C185" s="122"/>
      <c r="D185" s="122"/>
      <c r="F185" s="19" t="e">
        <f>E185/#REF!</f>
        <v>#REF!</v>
      </c>
      <c r="G185" s="19" t="e">
        <f>F185/#REF!</f>
        <v>#REF!</v>
      </c>
      <c r="I185" s="342" t="e">
        <f t="shared" si="7"/>
        <v>#REF!</v>
      </c>
    </row>
    <row r="186" spans="1:9" ht="12.75" hidden="1" customHeight="1">
      <c r="A186" s="119"/>
      <c r="B186" s="119"/>
      <c r="C186" s="122"/>
      <c r="D186" s="122"/>
      <c r="F186" s="19" t="e">
        <f>E186/#REF!</f>
        <v>#REF!</v>
      </c>
      <c r="G186" s="19" t="e">
        <f>F186/#REF!</f>
        <v>#REF!</v>
      </c>
      <c r="I186" s="342" t="e">
        <f t="shared" si="7"/>
        <v>#REF!</v>
      </c>
    </row>
    <row r="187" spans="1:9" ht="12.75" hidden="1" customHeight="1">
      <c r="A187" s="119"/>
      <c r="B187" s="119"/>
      <c r="C187" s="122"/>
      <c r="D187" s="122"/>
      <c r="F187" s="19" t="e">
        <f>E187/#REF!</f>
        <v>#REF!</v>
      </c>
      <c r="G187" s="19" t="e">
        <f>F187/#REF!</f>
        <v>#REF!</v>
      </c>
      <c r="I187" s="342" t="e">
        <f t="shared" si="7"/>
        <v>#REF!</v>
      </c>
    </row>
    <row r="188" spans="1:9" ht="12.75" hidden="1" customHeight="1">
      <c r="A188" s="119"/>
      <c r="B188" s="119"/>
      <c r="C188" s="122"/>
      <c r="D188" s="122"/>
      <c r="F188" s="19" t="e">
        <f>E188/#REF!</f>
        <v>#REF!</v>
      </c>
      <c r="G188" s="19" t="e">
        <f>F188/#REF!</f>
        <v>#REF!</v>
      </c>
      <c r="I188" s="342" t="e">
        <f t="shared" si="7"/>
        <v>#REF!</v>
      </c>
    </row>
    <row r="189" spans="1:9" ht="12.75" hidden="1" customHeight="1">
      <c r="A189" s="119"/>
      <c r="B189" s="119"/>
      <c r="C189" s="122"/>
      <c r="D189" s="122"/>
      <c r="F189" s="19" t="e">
        <f>E189/#REF!</f>
        <v>#REF!</v>
      </c>
      <c r="G189" s="19" t="e">
        <f>F189/#REF!</f>
        <v>#REF!</v>
      </c>
      <c r="I189" s="342" t="e">
        <f t="shared" si="7"/>
        <v>#REF!</v>
      </c>
    </row>
    <row r="190" spans="1:9" ht="12.75" hidden="1" customHeight="1">
      <c r="A190" s="119"/>
      <c r="B190" s="119"/>
      <c r="C190" s="122"/>
      <c r="D190" s="122"/>
      <c r="F190" s="19" t="e">
        <f>E190/#REF!</f>
        <v>#REF!</v>
      </c>
      <c r="G190" s="19" t="e">
        <f>F190/#REF!</f>
        <v>#REF!</v>
      </c>
      <c r="I190" s="342" t="e">
        <f t="shared" si="7"/>
        <v>#REF!</v>
      </c>
    </row>
    <row r="191" spans="1:9" ht="12.75" hidden="1" customHeight="1">
      <c r="A191" s="119"/>
      <c r="B191" s="119"/>
      <c r="C191" s="122"/>
      <c r="D191" s="122"/>
      <c r="F191" s="19" t="e">
        <f>E191/#REF!</f>
        <v>#REF!</v>
      </c>
      <c r="G191" s="19" t="e">
        <f>F191/#REF!</f>
        <v>#REF!</v>
      </c>
      <c r="I191" s="342" t="e">
        <f t="shared" si="7"/>
        <v>#REF!</v>
      </c>
    </row>
    <row r="192" spans="1:9" ht="12.75" hidden="1" customHeight="1">
      <c r="A192" s="119"/>
      <c r="B192" s="119"/>
      <c r="C192" s="122"/>
      <c r="D192" s="122"/>
      <c r="F192" s="19" t="e">
        <f>E192/#REF!</f>
        <v>#REF!</v>
      </c>
      <c r="G192" s="19" t="e">
        <f>F192/#REF!</f>
        <v>#REF!</v>
      </c>
      <c r="I192" s="342" t="e">
        <f t="shared" si="7"/>
        <v>#REF!</v>
      </c>
    </row>
    <row r="193" spans="1:9" ht="12.75" hidden="1" customHeight="1">
      <c r="A193" s="119"/>
      <c r="B193" s="119"/>
      <c r="C193" s="122"/>
      <c r="D193" s="122"/>
      <c r="F193" s="19" t="e">
        <f>E193/#REF!</f>
        <v>#REF!</v>
      </c>
      <c r="G193" s="19" t="e">
        <f>F193/#REF!</f>
        <v>#REF!</v>
      </c>
      <c r="I193" s="342" t="e">
        <f t="shared" si="7"/>
        <v>#REF!</v>
      </c>
    </row>
    <row r="194" spans="1:9" ht="12.75" hidden="1" customHeight="1">
      <c r="A194" s="119"/>
      <c r="B194" s="119"/>
      <c r="C194" s="122"/>
      <c r="D194" s="122"/>
      <c r="F194" s="19" t="e">
        <f>E194/#REF!</f>
        <v>#REF!</v>
      </c>
      <c r="G194" s="19" t="e">
        <f>F194/#REF!</f>
        <v>#REF!</v>
      </c>
      <c r="I194" s="342" t="e">
        <f t="shared" si="7"/>
        <v>#REF!</v>
      </c>
    </row>
    <row r="195" spans="1:9" ht="12.75" hidden="1" customHeight="1">
      <c r="A195" s="119"/>
      <c r="B195" s="119"/>
      <c r="C195" s="122"/>
      <c r="D195" s="122"/>
      <c r="F195" s="19" t="e">
        <f>E195/#REF!</f>
        <v>#REF!</v>
      </c>
      <c r="G195" s="19" t="e">
        <f>F195/#REF!</f>
        <v>#REF!</v>
      </c>
      <c r="I195" s="342" t="e">
        <f t="shared" si="7"/>
        <v>#REF!</v>
      </c>
    </row>
    <row r="196" spans="1:9" ht="12.75" hidden="1" customHeight="1">
      <c r="A196" s="119"/>
      <c r="B196" s="119"/>
      <c r="C196" s="122"/>
      <c r="D196" s="122"/>
      <c r="F196" s="19" t="e">
        <f>E196/#REF!</f>
        <v>#REF!</v>
      </c>
      <c r="G196" s="19" t="e">
        <f>F196/#REF!</f>
        <v>#REF!</v>
      </c>
      <c r="I196" s="342" t="e">
        <f t="shared" si="7"/>
        <v>#REF!</v>
      </c>
    </row>
    <row r="197" spans="1:9" ht="12.75" hidden="1" customHeight="1">
      <c r="A197" s="119"/>
      <c r="B197" s="119"/>
      <c r="C197" s="122"/>
      <c r="D197" s="122"/>
      <c r="F197" s="19" t="e">
        <f>E197/#REF!</f>
        <v>#REF!</v>
      </c>
      <c r="G197" s="19" t="e">
        <f>F197/#REF!</f>
        <v>#REF!</v>
      </c>
      <c r="I197" s="342" t="e">
        <f t="shared" si="7"/>
        <v>#REF!</v>
      </c>
    </row>
    <row r="198" spans="1:9" ht="12.75" hidden="1" customHeight="1">
      <c r="A198" s="119"/>
      <c r="B198" s="119"/>
      <c r="C198" s="122"/>
      <c r="D198" s="122"/>
      <c r="F198" s="19" t="e">
        <f>E198/#REF!</f>
        <v>#REF!</v>
      </c>
      <c r="G198" s="19" t="e">
        <f>F198/#REF!</f>
        <v>#REF!</v>
      </c>
      <c r="I198" s="342" t="e">
        <f t="shared" si="7"/>
        <v>#REF!</v>
      </c>
    </row>
    <row r="199" spans="1:9" ht="12.75" hidden="1" customHeight="1">
      <c r="A199" s="119"/>
      <c r="B199" s="119"/>
      <c r="C199" s="122"/>
      <c r="D199" s="122"/>
      <c r="F199" s="19" t="e">
        <f>E199/#REF!</f>
        <v>#REF!</v>
      </c>
      <c r="G199" s="19" t="e">
        <f>F199/#REF!</f>
        <v>#REF!</v>
      </c>
      <c r="I199" s="342" t="e">
        <f t="shared" si="7"/>
        <v>#REF!</v>
      </c>
    </row>
    <row r="200" spans="1:9" ht="12.75" hidden="1" customHeight="1">
      <c r="A200" s="119"/>
      <c r="B200" s="119"/>
      <c r="C200" s="122"/>
      <c r="D200" s="122"/>
      <c r="F200" s="19" t="e">
        <f>E200/#REF!</f>
        <v>#REF!</v>
      </c>
      <c r="G200" s="19" t="e">
        <f>F200/#REF!</f>
        <v>#REF!</v>
      </c>
      <c r="I200" s="342" t="e">
        <f t="shared" si="7"/>
        <v>#REF!</v>
      </c>
    </row>
    <row r="201" spans="1:9" ht="12.75" hidden="1" customHeight="1">
      <c r="A201" s="119"/>
      <c r="B201" s="119"/>
      <c r="C201" s="122"/>
      <c r="D201" s="122"/>
      <c r="F201" s="19" t="e">
        <f>E201/#REF!</f>
        <v>#REF!</v>
      </c>
      <c r="G201" s="19" t="e">
        <f>F201/#REF!</f>
        <v>#REF!</v>
      </c>
      <c r="I201" s="342" t="e">
        <f t="shared" si="7"/>
        <v>#REF!</v>
      </c>
    </row>
    <row r="202" spans="1:9" s="4" customFormat="1" ht="12.75" customHeight="1">
      <c r="A202" s="130">
        <v>1</v>
      </c>
      <c r="B202" s="130"/>
      <c r="C202" s="137"/>
      <c r="D202" s="137"/>
      <c r="E202" s="131" t="s">
        <v>503</v>
      </c>
      <c r="F202" s="132">
        <f>F92+F97+F145+F159+F169+F176</f>
        <v>245360</v>
      </c>
      <c r="G202" s="132">
        <f>G92+G97+G145+G159+G169+G176</f>
        <v>257787</v>
      </c>
      <c r="H202" s="132">
        <f>H92+H97+H145+H159+H169+H176</f>
        <v>250791</v>
      </c>
      <c r="I202" s="345">
        <f t="shared" si="7"/>
        <v>0.97286131573741108</v>
      </c>
    </row>
    <row r="203" spans="1:9" ht="12.75">
      <c r="A203" s="119"/>
      <c r="B203" s="119"/>
      <c r="C203" s="122">
        <v>1</v>
      </c>
      <c r="D203" s="122"/>
      <c r="E203" s="46" t="s">
        <v>97</v>
      </c>
      <c r="F203" s="19">
        <v>29692</v>
      </c>
      <c r="G203" s="19">
        <v>2422</v>
      </c>
      <c r="H203" s="19">
        <v>2422</v>
      </c>
      <c r="I203" s="340">
        <f t="shared" si="7"/>
        <v>1</v>
      </c>
    </row>
    <row r="204" spans="1:9" ht="12.75">
      <c r="A204" s="119"/>
      <c r="B204" s="119"/>
      <c r="C204" s="122">
        <v>2</v>
      </c>
      <c r="D204" s="122"/>
      <c r="E204" s="46" t="s">
        <v>98</v>
      </c>
      <c r="F204" s="19">
        <v>8017</v>
      </c>
      <c r="G204" s="19">
        <f>5366-718-894</f>
        <v>3754</v>
      </c>
      <c r="H204" s="19">
        <v>654</v>
      </c>
      <c r="I204" s="340">
        <f t="shared" si="7"/>
        <v>0.1742141715503463</v>
      </c>
    </row>
    <row r="205" spans="1:9" ht="12.75">
      <c r="A205" s="119"/>
      <c r="B205" s="119"/>
      <c r="C205" s="122">
        <v>3</v>
      </c>
      <c r="D205" s="122"/>
      <c r="E205" s="46" t="s">
        <v>99</v>
      </c>
      <c r="F205" s="19">
        <v>11968</v>
      </c>
      <c r="G205" s="19">
        <v>26055</v>
      </c>
      <c r="H205" s="19">
        <v>26054</v>
      </c>
      <c r="I205" s="340">
        <f t="shared" si="7"/>
        <v>0.99996161965073882</v>
      </c>
    </row>
    <row r="206" spans="1:9" ht="12.75">
      <c r="A206" s="119"/>
      <c r="B206" s="119"/>
      <c r="C206" s="122">
        <v>4</v>
      </c>
      <c r="D206" s="122"/>
      <c r="E206" s="46" t="s">
        <v>100</v>
      </c>
      <c r="F206" s="19">
        <v>3232</v>
      </c>
      <c r="G206" s="19">
        <v>7035</v>
      </c>
      <c r="H206" s="19">
        <v>7035</v>
      </c>
      <c r="I206" s="340">
        <f t="shared" si="7"/>
        <v>1</v>
      </c>
    </row>
    <row r="207" spans="1:9" s="4" customFormat="1" ht="13.5" customHeight="1">
      <c r="A207" s="125"/>
      <c r="B207" s="125">
        <v>1</v>
      </c>
      <c r="C207" s="127"/>
      <c r="D207" s="127"/>
      <c r="E207" s="109" t="s">
        <v>101</v>
      </c>
      <c r="F207" s="111">
        <f>SUM(F203:F206)</f>
        <v>52909</v>
      </c>
      <c r="G207" s="111">
        <f>SUM(G203:G206)</f>
        <v>39266</v>
      </c>
      <c r="H207" s="111">
        <f>SUM(H203:H206)</f>
        <v>36165</v>
      </c>
      <c r="I207" s="343">
        <f t="shared" si="7"/>
        <v>0.92102582386797738</v>
      </c>
    </row>
    <row r="208" spans="1:9" ht="12.75" hidden="1" customHeight="1" thickTop="1" thickBot="1">
      <c r="A208" s="119"/>
      <c r="B208" s="119"/>
      <c r="C208" s="122"/>
      <c r="D208" s="122"/>
      <c r="F208" s="19"/>
      <c r="I208" s="342" t="str">
        <f t="shared" si="7"/>
        <v>n.é.</v>
      </c>
    </row>
    <row r="209" spans="1:9" s="4" customFormat="1" ht="12.75">
      <c r="A209" s="130">
        <v>2</v>
      </c>
      <c r="B209" s="130"/>
      <c r="C209" s="137"/>
      <c r="D209" s="137"/>
      <c r="E209" s="131" t="s">
        <v>504</v>
      </c>
      <c r="F209" s="132">
        <f>SUM(F207:F208)</f>
        <v>52909</v>
      </c>
      <c r="G209" s="132">
        <f>SUM(G207:G208)</f>
        <v>39266</v>
      </c>
      <c r="H209" s="132">
        <f>SUM(H207:H208)</f>
        <v>36165</v>
      </c>
      <c r="I209" s="345">
        <f t="shared" si="7"/>
        <v>0.92102582386797738</v>
      </c>
    </row>
    <row r="210" spans="1:9" ht="12.75">
      <c r="A210" s="119"/>
      <c r="B210" s="119"/>
      <c r="C210" s="122"/>
      <c r="D210" s="122"/>
      <c r="E210" s="46" t="s">
        <v>102</v>
      </c>
      <c r="F210" s="19">
        <v>0</v>
      </c>
      <c r="G210" s="19">
        <v>0</v>
      </c>
      <c r="H210" s="19">
        <v>0</v>
      </c>
      <c r="I210" s="340" t="str">
        <f t="shared" si="7"/>
        <v>n.é.</v>
      </c>
    </row>
    <row r="211" spans="1:9" ht="12.75">
      <c r="A211" s="124"/>
      <c r="B211" s="139">
        <v>1</v>
      </c>
      <c r="C211" s="127"/>
      <c r="D211" s="127"/>
      <c r="E211" s="114" t="s">
        <v>2</v>
      </c>
      <c r="F211" s="113">
        <f>SUM(F210)</f>
        <v>0</v>
      </c>
      <c r="G211" s="113">
        <f>SUM(G210)</f>
        <v>0</v>
      </c>
      <c r="H211" s="113">
        <f>SUM(H210)</f>
        <v>0</v>
      </c>
      <c r="I211" s="343" t="str">
        <f t="shared" si="7"/>
        <v>n.é.</v>
      </c>
    </row>
    <row r="212" spans="1:9" s="4" customFormat="1" ht="12.75">
      <c r="A212" s="130">
        <v>3</v>
      </c>
      <c r="B212" s="138"/>
      <c r="C212" s="137"/>
      <c r="D212" s="137"/>
      <c r="E212" s="136" t="s">
        <v>505</v>
      </c>
      <c r="F212" s="134">
        <v>0</v>
      </c>
      <c r="G212" s="134">
        <v>0</v>
      </c>
      <c r="H212" s="134">
        <v>0</v>
      </c>
      <c r="I212" s="345" t="str">
        <f t="shared" si="7"/>
        <v>n.é.</v>
      </c>
    </row>
    <row r="213" spans="1:9" ht="12.75">
      <c r="A213" s="119"/>
      <c r="B213" s="119"/>
      <c r="C213" s="122">
        <v>1</v>
      </c>
      <c r="D213" s="122"/>
      <c r="E213" s="46" t="s">
        <v>103</v>
      </c>
      <c r="F213" s="19">
        <v>1500</v>
      </c>
      <c r="G213" s="19">
        <v>387</v>
      </c>
      <c r="H213" s="19">
        <v>0</v>
      </c>
      <c r="I213" s="340">
        <f t="shared" si="7"/>
        <v>0</v>
      </c>
    </row>
    <row r="214" spans="1:9" ht="12.75">
      <c r="A214" s="119"/>
      <c r="B214" s="119"/>
      <c r="C214" s="122">
        <v>2</v>
      </c>
      <c r="D214" s="122"/>
      <c r="E214" s="46" t="s">
        <v>104</v>
      </c>
      <c r="F214" s="19">
        <v>718</v>
      </c>
      <c r="G214" s="19">
        <v>718</v>
      </c>
      <c r="H214" s="19">
        <v>0</v>
      </c>
      <c r="I214" s="340">
        <f t="shared" si="7"/>
        <v>0</v>
      </c>
    </row>
    <row r="215" spans="1:9" ht="12.75">
      <c r="A215" s="119"/>
      <c r="B215" s="119"/>
      <c r="C215" s="122">
        <v>3</v>
      </c>
      <c r="D215" s="122"/>
      <c r="E215" s="46" t="s">
        <v>553</v>
      </c>
      <c r="F215" s="19">
        <v>894</v>
      </c>
      <c r="G215" s="19">
        <v>894</v>
      </c>
      <c r="H215" s="19">
        <v>0</v>
      </c>
      <c r="I215" s="340">
        <f t="shared" si="7"/>
        <v>0</v>
      </c>
    </row>
    <row r="216" spans="1:9" ht="12.75">
      <c r="A216" s="135">
        <v>4</v>
      </c>
      <c r="B216" s="138"/>
      <c r="C216" s="129"/>
      <c r="D216" s="129"/>
      <c r="E216" s="136" t="s">
        <v>105</v>
      </c>
      <c r="F216" s="134">
        <f>F213+F214+F215</f>
        <v>3112</v>
      </c>
      <c r="G216" s="134">
        <f>G213+G214+G215</f>
        <v>1999</v>
      </c>
      <c r="H216" s="134">
        <f>H213+H214+H215</f>
        <v>0</v>
      </c>
      <c r="I216" s="345">
        <f t="shared" si="7"/>
        <v>0</v>
      </c>
    </row>
    <row r="217" spans="1:9" ht="24.75" customHeight="1">
      <c r="A217" s="116"/>
      <c r="B217" s="116"/>
      <c r="C217" s="116"/>
      <c r="D217" s="116"/>
      <c r="E217" s="117" t="s">
        <v>206</v>
      </c>
      <c r="F217" s="118">
        <f>F202+F209+F211+F216</f>
        <v>301381</v>
      </c>
      <c r="G217" s="118">
        <f>G202+G209+G211+G216</f>
        <v>299052</v>
      </c>
      <c r="H217" s="118">
        <f>H202+H209+H211+H216</f>
        <v>286956</v>
      </c>
      <c r="I217" s="344">
        <f t="shared" si="7"/>
        <v>0.95955218490429761</v>
      </c>
    </row>
    <row r="218" spans="1:9" ht="12.75"/>
    <row r="219" spans="1:9" ht="12.75"/>
    <row r="220" spans="1:9" ht="12.75"/>
    <row r="221" spans="1:9" ht="12.75"/>
    <row r="222" spans="1:9" ht="12.75"/>
    <row r="223" spans="1:9" ht="12.75"/>
    <row r="224" spans="1:9" ht="12.75" hidden="1"/>
    <row r="225" spans="6:6" ht="12.75" hidden="1"/>
    <row r="226" spans="6:6" ht="12.75"/>
    <row r="227" spans="6:6" ht="12.75"/>
    <row r="228" spans="6:6" ht="12.75"/>
    <row r="229" spans="6:6" ht="12.75"/>
    <row r="230" spans="6:6" ht="12.75"/>
    <row r="231" spans="6:6" ht="12.75"/>
    <row r="232" spans="6:6" ht="12.75" customHeight="1">
      <c r="F232" s="5" t="s">
        <v>552</v>
      </c>
    </row>
    <row r="233" spans="6:6" ht="12.75" customHeight="1"/>
    <row r="234" spans="6:6" ht="12.75" customHeight="1"/>
    <row r="235" spans="6:6" ht="12.75" customHeight="1"/>
    <row r="236" spans="6:6" ht="12.75" customHeight="1"/>
    <row r="237" spans="6:6" ht="12.75" customHeight="1"/>
    <row r="238" spans="6:6" ht="12.75" customHeight="1"/>
    <row r="239" spans="6:6" ht="12.75" customHeight="1"/>
    <row r="240" spans="6:6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</sheetData>
  <phoneticPr fontId="21" type="noConversion"/>
  <pageMargins left="1.3779527559055118" right="0.74803149606299213" top="0.98425196850393704" bottom="0.98425196850393704" header="0.51181102362204722" footer="0.51181102362204722"/>
  <pageSetup paperSize="9" scale="89" orientation="landscape" r:id="rId1"/>
  <headerFooter alignWithMargins="0">
    <oddHeader>&amp;C&amp;"Arial CE,Félkövér"&amp;12Önkormányzat&amp;R5. melléklet a 7/2014.(IV.28.) önkormányzati rendelethez</oddHeader>
    <oddFooter>&amp;P. oldal</oddFooter>
  </headerFooter>
  <rowBreaks count="5" manualBreakCount="5">
    <brk id="32" max="40" man="1"/>
    <brk id="71" max="40" man="1"/>
    <brk id="97" max="40" man="1"/>
    <brk id="131" max="40" man="1"/>
    <brk id="169" max="4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D68"/>
  <sheetViews>
    <sheetView view="pageLayout" zoomScaleNormal="100" zoomScaleSheetLayoutView="75" workbookViewId="0">
      <selection activeCell="B1" sqref="B1"/>
    </sheetView>
  </sheetViews>
  <sheetFormatPr defaultRowHeight="15"/>
  <cols>
    <col min="1" max="1" width="80.28515625" style="331" customWidth="1"/>
    <col min="2" max="4" width="13.7109375" style="331" customWidth="1"/>
    <col min="5" max="247" width="9.140625" style="331"/>
    <col min="248" max="248" width="87.28515625" style="331" customWidth="1"/>
    <col min="249" max="260" width="13.7109375" style="331" customWidth="1"/>
    <col min="261" max="503" width="9.140625" style="331"/>
    <col min="504" max="504" width="87.28515625" style="331" customWidth="1"/>
    <col min="505" max="516" width="13.7109375" style="331" customWidth="1"/>
    <col min="517" max="759" width="9.140625" style="331"/>
    <col min="760" max="760" width="87.28515625" style="331" customWidth="1"/>
    <col min="761" max="772" width="13.7109375" style="331" customWidth="1"/>
    <col min="773" max="1015" width="9.140625" style="331"/>
    <col min="1016" max="1016" width="87.28515625" style="331" customWidth="1"/>
    <col min="1017" max="1028" width="13.7109375" style="331" customWidth="1"/>
    <col min="1029" max="1271" width="9.140625" style="331"/>
    <col min="1272" max="1272" width="87.28515625" style="331" customWidth="1"/>
    <col min="1273" max="1284" width="13.7109375" style="331" customWidth="1"/>
    <col min="1285" max="1527" width="9.140625" style="331"/>
    <col min="1528" max="1528" width="87.28515625" style="331" customWidth="1"/>
    <col min="1529" max="1540" width="13.7109375" style="331" customWidth="1"/>
    <col min="1541" max="1783" width="9.140625" style="331"/>
    <col min="1784" max="1784" width="87.28515625" style="331" customWidth="1"/>
    <col min="1785" max="1796" width="13.7109375" style="331" customWidth="1"/>
    <col min="1797" max="2039" width="9.140625" style="331"/>
    <col min="2040" max="2040" width="87.28515625" style="331" customWidth="1"/>
    <col min="2041" max="2052" width="13.7109375" style="331" customWidth="1"/>
    <col min="2053" max="2295" width="9.140625" style="331"/>
    <col min="2296" max="2296" width="87.28515625" style="331" customWidth="1"/>
    <col min="2297" max="2308" width="13.7109375" style="331" customWidth="1"/>
    <col min="2309" max="2551" width="9.140625" style="331"/>
    <col min="2552" max="2552" width="87.28515625" style="331" customWidth="1"/>
    <col min="2553" max="2564" width="13.7109375" style="331" customWidth="1"/>
    <col min="2565" max="2807" width="9.140625" style="331"/>
    <col min="2808" max="2808" width="87.28515625" style="331" customWidth="1"/>
    <col min="2809" max="2820" width="13.7109375" style="331" customWidth="1"/>
    <col min="2821" max="3063" width="9.140625" style="331"/>
    <col min="3064" max="3064" width="87.28515625" style="331" customWidth="1"/>
    <col min="3065" max="3076" width="13.7109375" style="331" customWidth="1"/>
    <col min="3077" max="3319" width="9.140625" style="331"/>
    <col min="3320" max="3320" width="87.28515625" style="331" customWidth="1"/>
    <col min="3321" max="3332" width="13.7109375" style="331" customWidth="1"/>
    <col min="3333" max="3575" width="9.140625" style="331"/>
    <col min="3576" max="3576" width="87.28515625" style="331" customWidth="1"/>
    <col min="3577" max="3588" width="13.7109375" style="331" customWidth="1"/>
    <col min="3589" max="3831" width="9.140625" style="331"/>
    <col min="3832" max="3832" width="87.28515625" style="331" customWidth="1"/>
    <col min="3833" max="3844" width="13.7109375" style="331" customWidth="1"/>
    <col min="3845" max="4087" width="9.140625" style="331"/>
    <col min="4088" max="4088" width="87.28515625" style="331" customWidth="1"/>
    <col min="4089" max="4100" width="13.7109375" style="331" customWidth="1"/>
    <col min="4101" max="4343" width="9.140625" style="331"/>
    <col min="4344" max="4344" width="87.28515625" style="331" customWidth="1"/>
    <col min="4345" max="4356" width="13.7109375" style="331" customWidth="1"/>
    <col min="4357" max="4599" width="9.140625" style="331"/>
    <col min="4600" max="4600" width="87.28515625" style="331" customWidth="1"/>
    <col min="4601" max="4612" width="13.7109375" style="331" customWidth="1"/>
    <col min="4613" max="4855" width="9.140625" style="331"/>
    <col min="4856" max="4856" width="87.28515625" style="331" customWidth="1"/>
    <col min="4857" max="4868" width="13.7109375" style="331" customWidth="1"/>
    <col min="4869" max="5111" width="9.140625" style="331"/>
    <col min="5112" max="5112" width="87.28515625" style="331" customWidth="1"/>
    <col min="5113" max="5124" width="13.7109375" style="331" customWidth="1"/>
    <col min="5125" max="5367" width="9.140625" style="331"/>
    <col min="5368" max="5368" width="87.28515625" style="331" customWidth="1"/>
    <col min="5369" max="5380" width="13.7109375" style="331" customWidth="1"/>
    <col min="5381" max="5623" width="9.140625" style="331"/>
    <col min="5624" max="5624" width="87.28515625" style="331" customWidth="1"/>
    <col min="5625" max="5636" width="13.7109375" style="331" customWidth="1"/>
    <col min="5637" max="5879" width="9.140625" style="331"/>
    <col min="5880" max="5880" width="87.28515625" style="331" customWidth="1"/>
    <col min="5881" max="5892" width="13.7109375" style="331" customWidth="1"/>
    <col min="5893" max="6135" width="9.140625" style="331"/>
    <col min="6136" max="6136" width="87.28515625" style="331" customWidth="1"/>
    <col min="6137" max="6148" width="13.7109375" style="331" customWidth="1"/>
    <col min="6149" max="6391" width="9.140625" style="331"/>
    <col min="6392" max="6392" width="87.28515625" style="331" customWidth="1"/>
    <col min="6393" max="6404" width="13.7109375" style="331" customWidth="1"/>
    <col min="6405" max="6647" width="9.140625" style="331"/>
    <col min="6648" max="6648" width="87.28515625" style="331" customWidth="1"/>
    <col min="6649" max="6660" width="13.7109375" style="331" customWidth="1"/>
    <col min="6661" max="6903" width="9.140625" style="331"/>
    <col min="6904" max="6904" width="87.28515625" style="331" customWidth="1"/>
    <col min="6905" max="6916" width="13.7109375" style="331" customWidth="1"/>
    <col min="6917" max="7159" width="9.140625" style="331"/>
    <col min="7160" max="7160" width="87.28515625" style="331" customWidth="1"/>
    <col min="7161" max="7172" width="13.7109375" style="331" customWidth="1"/>
    <col min="7173" max="7415" width="9.140625" style="331"/>
    <col min="7416" max="7416" width="87.28515625" style="331" customWidth="1"/>
    <col min="7417" max="7428" width="13.7109375" style="331" customWidth="1"/>
    <col min="7429" max="7671" width="9.140625" style="331"/>
    <col min="7672" max="7672" width="87.28515625" style="331" customWidth="1"/>
    <col min="7673" max="7684" width="13.7109375" style="331" customWidth="1"/>
    <col min="7685" max="7927" width="9.140625" style="331"/>
    <col min="7928" max="7928" width="87.28515625" style="331" customWidth="1"/>
    <col min="7929" max="7940" width="13.7109375" style="331" customWidth="1"/>
    <col min="7941" max="8183" width="9.140625" style="331"/>
    <col min="8184" max="8184" width="87.28515625" style="331" customWidth="1"/>
    <col min="8185" max="8196" width="13.7109375" style="331" customWidth="1"/>
    <col min="8197" max="8439" width="9.140625" style="331"/>
    <col min="8440" max="8440" width="87.28515625" style="331" customWidth="1"/>
    <col min="8441" max="8452" width="13.7109375" style="331" customWidth="1"/>
    <col min="8453" max="8695" width="9.140625" style="331"/>
    <col min="8696" max="8696" width="87.28515625" style="331" customWidth="1"/>
    <col min="8697" max="8708" width="13.7109375" style="331" customWidth="1"/>
    <col min="8709" max="8951" width="9.140625" style="331"/>
    <col min="8952" max="8952" width="87.28515625" style="331" customWidth="1"/>
    <col min="8953" max="8964" width="13.7109375" style="331" customWidth="1"/>
    <col min="8965" max="9207" width="9.140625" style="331"/>
    <col min="9208" max="9208" width="87.28515625" style="331" customWidth="1"/>
    <col min="9209" max="9220" width="13.7109375" style="331" customWidth="1"/>
    <col min="9221" max="9463" width="9.140625" style="331"/>
    <col min="9464" max="9464" width="87.28515625" style="331" customWidth="1"/>
    <col min="9465" max="9476" width="13.7109375" style="331" customWidth="1"/>
    <col min="9477" max="9719" width="9.140625" style="331"/>
    <col min="9720" max="9720" width="87.28515625" style="331" customWidth="1"/>
    <col min="9721" max="9732" width="13.7109375" style="331" customWidth="1"/>
    <col min="9733" max="9975" width="9.140625" style="331"/>
    <col min="9976" max="9976" width="87.28515625" style="331" customWidth="1"/>
    <col min="9977" max="9988" width="13.7109375" style="331" customWidth="1"/>
    <col min="9989" max="10231" width="9.140625" style="331"/>
    <col min="10232" max="10232" width="87.28515625" style="331" customWidth="1"/>
    <col min="10233" max="10244" width="13.7109375" style="331" customWidth="1"/>
    <col min="10245" max="10487" width="9.140625" style="331"/>
    <col min="10488" max="10488" width="87.28515625" style="331" customWidth="1"/>
    <col min="10489" max="10500" width="13.7109375" style="331" customWidth="1"/>
    <col min="10501" max="10743" width="9.140625" style="331"/>
    <col min="10744" max="10744" width="87.28515625" style="331" customWidth="1"/>
    <col min="10745" max="10756" width="13.7109375" style="331" customWidth="1"/>
    <col min="10757" max="10999" width="9.140625" style="331"/>
    <col min="11000" max="11000" width="87.28515625" style="331" customWidth="1"/>
    <col min="11001" max="11012" width="13.7109375" style="331" customWidth="1"/>
    <col min="11013" max="11255" width="9.140625" style="331"/>
    <col min="11256" max="11256" width="87.28515625" style="331" customWidth="1"/>
    <col min="11257" max="11268" width="13.7109375" style="331" customWidth="1"/>
    <col min="11269" max="11511" width="9.140625" style="331"/>
    <col min="11512" max="11512" width="87.28515625" style="331" customWidth="1"/>
    <col min="11513" max="11524" width="13.7109375" style="331" customWidth="1"/>
    <col min="11525" max="11767" width="9.140625" style="331"/>
    <col min="11768" max="11768" width="87.28515625" style="331" customWidth="1"/>
    <col min="11769" max="11780" width="13.7109375" style="331" customWidth="1"/>
    <col min="11781" max="12023" width="9.140625" style="331"/>
    <col min="12024" max="12024" width="87.28515625" style="331" customWidth="1"/>
    <col min="12025" max="12036" width="13.7109375" style="331" customWidth="1"/>
    <col min="12037" max="12279" width="9.140625" style="331"/>
    <col min="12280" max="12280" width="87.28515625" style="331" customWidth="1"/>
    <col min="12281" max="12292" width="13.7109375" style="331" customWidth="1"/>
    <col min="12293" max="12535" width="9.140625" style="331"/>
    <col min="12536" max="12536" width="87.28515625" style="331" customWidth="1"/>
    <col min="12537" max="12548" width="13.7109375" style="331" customWidth="1"/>
    <col min="12549" max="12791" width="9.140625" style="331"/>
    <col min="12792" max="12792" width="87.28515625" style="331" customWidth="1"/>
    <col min="12793" max="12804" width="13.7109375" style="331" customWidth="1"/>
    <col min="12805" max="13047" width="9.140625" style="331"/>
    <col min="13048" max="13048" width="87.28515625" style="331" customWidth="1"/>
    <col min="13049" max="13060" width="13.7109375" style="331" customWidth="1"/>
    <col min="13061" max="13303" width="9.140625" style="331"/>
    <col min="13304" max="13304" width="87.28515625" style="331" customWidth="1"/>
    <col min="13305" max="13316" width="13.7109375" style="331" customWidth="1"/>
    <col min="13317" max="13559" width="9.140625" style="331"/>
    <col min="13560" max="13560" width="87.28515625" style="331" customWidth="1"/>
    <col min="13561" max="13572" width="13.7109375" style="331" customWidth="1"/>
    <col min="13573" max="13815" width="9.140625" style="331"/>
    <col min="13816" max="13816" width="87.28515625" style="331" customWidth="1"/>
    <col min="13817" max="13828" width="13.7109375" style="331" customWidth="1"/>
    <col min="13829" max="14071" width="9.140625" style="331"/>
    <col min="14072" max="14072" width="87.28515625" style="331" customWidth="1"/>
    <col min="14073" max="14084" width="13.7109375" style="331" customWidth="1"/>
    <col min="14085" max="14327" width="9.140625" style="331"/>
    <col min="14328" max="14328" width="87.28515625" style="331" customWidth="1"/>
    <col min="14329" max="14340" width="13.7109375" style="331" customWidth="1"/>
    <col min="14341" max="14583" width="9.140625" style="331"/>
    <col min="14584" max="14584" width="87.28515625" style="331" customWidth="1"/>
    <col min="14585" max="14596" width="13.7109375" style="331" customWidth="1"/>
    <col min="14597" max="14839" width="9.140625" style="331"/>
    <col min="14840" max="14840" width="87.28515625" style="331" customWidth="1"/>
    <col min="14841" max="14852" width="13.7109375" style="331" customWidth="1"/>
    <col min="14853" max="15095" width="9.140625" style="331"/>
    <col min="15096" max="15096" width="87.28515625" style="331" customWidth="1"/>
    <col min="15097" max="15108" width="13.7109375" style="331" customWidth="1"/>
    <col min="15109" max="15351" width="9.140625" style="331"/>
    <col min="15352" max="15352" width="87.28515625" style="331" customWidth="1"/>
    <col min="15353" max="15364" width="13.7109375" style="331" customWidth="1"/>
    <col min="15365" max="15607" width="9.140625" style="331"/>
    <col min="15608" max="15608" width="87.28515625" style="331" customWidth="1"/>
    <col min="15609" max="15620" width="13.7109375" style="331" customWidth="1"/>
    <col min="15621" max="15863" width="9.140625" style="331"/>
    <col min="15864" max="15864" width="87.28515625" style="331" customWidth="1"/>
    <col min="15865" max="15876" width="13.7109375" style="331" customWidth="1"/>
    <col min="15877" max="16119" width="9.140625" style="331"/>
    <col min="16120" max="16120" width="87.28515625" style="331" customWidth="1"/>
    <col min="16121" max="16132" width="13.7109375" style="331" customWidth="1"/>
    <col min="16133" max="16384" width="9.140625" style="331"/>
  </cols>
  <sheetData>
    <row r="1" spans="1:4" ht="15.75">
      <c r="A1" s="460" t="s">
        <v>1212</v>
      </c>
      <c r="B1" s="331" t="s">
        <v>1250</v>
      </c>
    </row>
    <row r="2" spans="1:4">
      <c r="D2" s="403" t="s">
        <v>693</v>
      </c>
    </row>
    <row r="3" spans="1:4" ht="15.75">
      <c r="A3" s="45"/>
    </row>
    <row r="4" spans="1:4" ht="31.5">
      <c r="A4" s="380"/>
      <c r="B4" s="432" t="s">
        <v>674</v>
      </c>
      <c r="C4" s="433" t="s">
        <v>675</v>
      </c>
      <c r="D4" s="434" t="s">
        <v>676</v>
      </c>
    </row>
    <row r="5" spans="1:4" ht="15.75">
      <c r="A5" s="380" t="s">
        <v>622</v>
      </c>
      <c r="B5" s="382"/>
      <c r="C5" s="381"/>
      <c r="D5" s="383"/>
    </row>
    <row r="6" spans="1:4">
      <c r="A6" s="384" t="s">
        <v>706</v>
      </c>
      <c r="B6" s="386">
        <v>0</v>
      </c>
      <c r="C6" s="385">
        <v>0</v>
      </c>
      <c r="D6" s="387">
        <v>12</v>
      </c>
    </row>
    <row r="7" spans="1:4">
      <c r="A7" s="384" t="s">
        <v>623</v>
      </c>
      <c r="B7" s="386">
        <v>0</v>
      </c>
      <c r="C7" s="385">
        <v>0</v>
      </c>
      <c r="D7" s="387">
        <v>1</v>
      </c>
    </row>
    <row r="8" spans="1:4">
      <c r="A8" s="384" t="s">
        <v>555</v>
      </c>
      <c r="B8" s="386">
        <v>56798</v>
      </c>
      <c r="C8" s="385">
        <v>59240</v>
      </c>
      <c r="D8" s="387">
        <v>57156</v>
      </c>
    </row>
    <row r="9" spans="1:4">
      <c r="A9" s="384" t="s">
        <v>624</v>
      </c>
      <c r="B9" s="386">
        <v>0</v>
      </c>
      <c r="C9" s="385">
        <v>0</v>
      </c>
      <c r="D9" s="387">
        <v>0</v>
      </c>
    </row>
    <row r="10" spans="1:4">
      <c r="A10" s="384" t="s">
        <v>677</v>
      </c>
      <c r="B10" s="386">
        <v>0</v>
      </c>
      <c r="C10" s="385">
        <v>0</v>
      </c>
      <c r="D10" s="387">
        <v>19</v>
      </c>
    </row>
    <row r="11" spans="1:4">
      <c r="A11" s="384" t="s">
        <v>678</v>
      </c>
      <c r="B11" s="386">
        <v>0</v>
      </c>
      <c r="C11" s="385">
        <v>370</v>
      </c>
      <c r="D11" s="387">
        <v>370</v>
      </c>
    </row>
    <row r="12" spans="1:4">
      <c r="A12" s="384" t="s">
        <v>707</v>
      </c>
      <c r="B12" s="386">
        <v>0</v>
      </c>
      <c r="C12" s="385">
        <v>1881</v>
      </c>
      <c r="D12" s="387">
        <v>1881</v>
      </c>
    </row>
    <row r="13" spans="1:4" s="332" customFormat="1">
      <c r="A13" s="384" t="s">
        <v>679</v>
      </c>
      <c r="B13" s="386">
        <v>0</v>
      </c>
      <c r="C13" s="385">
        <v>0</v>
      </c>
      <c r="D13" s="387">
        <v>0</v>
      </c>
    </row>
    <row r="14" spans="1:4" ht="15.75">
      <c r="A14" s="388" t="s">
        <v>625</v>
      </c>
      <c r="B14" s="390">
        <f>SUM(B7:B13)</f>
        <v>56798</v>
      </c>
      <c r="C14" s="389">
        <f>SUM(C7:C13)</f>
        <v>61491</v>
      </c>
      <c r="D14" s="391">
        <f>SUM(D6:D13)</f>
        <v>59439</v>
      </c>
    </row>
    <row r="15" spans="1:4">
      <c r="A15" s="384"/>
      <c r="B15" s="386"/>
      <c r="C15" s="385"/>
      <c r="D15" s="387"/>
    </row>
    <row r="16" spans="1:4" ht="15.75">
      <c r="A16" s="380" t="s">
        <v>626</v>
      </c>
      <c r="B16" s="386"/>
      <c r="C16" s="385"/>
      <c r="D16" s="387"/>
    </row>
    <row r="17" spans="1:4">
      <c r="A17" s="384" t="s">
        <v>627</v>
      </c>
      <c r="B17" s="386"/>
      <c r="C17" s="385"/>
      <c r="D17" s="387"/>
    </row>
    <row r="18" spans="1:4">
      <c r="A18" s="384" t="s">
        <v>628</v>
      </c>
      <c r="B18" s="386">
        <v>31505</v>
      </c>
      <c r="C18" s="385">
        <v>30122</v>
      </c>
      <c r="D18" s="387">
        <v>29186</v>
      </c>
    </row>
    <row r="19" spans="1:4">
      <c r="A19" s="384" t="s">
        <v>38</v>
      </c>
      <c r="B19" s="386">
        <v>851</v>
      </c>
      <c r="C19" s="385">
        <v>851</v>
      </c>
      <c r="D19" s="387">
        <v>850</v>
      </c>
    </row>
    <row r="20" spans="1:4">
      <c r="A20" s="384" t="s">
        <v>657</v>
      </c>
      <c r="B20" s="386"/>
      <c r="C20" s="385">
        <v>3102</v>
      </c>
      <c r="D20" s="387">
        <v>3102</v>
      </c>
    </row>
    <row r="21" spans="1:4">
      <c r="A21" s="384" t="s">
        <v>701</v>
      </c>
      <c r="B21" s="386"/>
      <c r="C21" s="385">
        <v>1533</v>
      </c>
      <c r="D21" s="387">
        <v>1533</v>
      </c>
    </row>
    <row r="22" spans="1:4">
      <c r="A22" s="384" t="s">
        <v>704</v>
      </c>
      <c r="B22" s="386"/>
      <c r="C22" s="385"/>
      <c r="D22" s="387">
        <v>139</v>
      </c>
    </row>
    <row r="23" spans="1:4">
      <c r="A23" s="384" t="s">
        <v>629</v>
      </c>
      <c r="B23" s="386">
        <v>258</v>
      </c>
      <c r="C23" s="385">
        <v>258</v>
      </c>
      <c r="D23" s="387">
        <v>247</v>
      </c>
    </row>
    <row r="24" spans="1:4">
      <c r="A24" s="384" t="s">
        <v>630</v>
      </c>
      <c r="B24" s="386">
        <v>1878</v>
      </c>
      <c r="C24" s="385">
        <f>84+1913</f>
        <v>1997</v>
      </c>
      <c r="D24" s="387">
        <f>295+1738</f>
        <v>2033</v>
      </c>
    </row>
    <row r="25" spans="1:4">
      <c r="A25" s="384" t="s">
        <v>680</v>
      </c>
      <c r="B25" s="386">
        <v>90</v>
      </c>
      <c r="C25" s="385">
        <v>90</v>
      </c>
      <c r="D25" s="387">
        <v>105</v>
      </c>
    </row>
    <row r="26" spans="1:4">
      <c r="A26" s="384" t="s">
        <v>702</v>
      </c>
      <c r="B26" s="386"/>
      <c r="C26" s="385">
        <v>632</v>
      </c>
      <c r="D26" s="387">
        <f>595+30+28+1</f>
        <v>654</v>
      </c>
    </row>
    <row r="27" spans="1:4">
      <c r="A27" s="384" t="s">
        <v>703</v>
      </c>
      <c r="B27" s="386">
        <v>0</v>
      </c>
      <c r="C27" s="385">
        <v>715</v>
      </c>
      <c r="D27" s="387">
        <v>715</v>
      </c>
    </row>
    <row r="28" spans="1:4">
      <c r="A28" s="384" t="s">
        <v>681</v>
      </c>
      <c r="B28" s="386">
        <v>8744</v>
      </c>
      <c r="C28" s="385">
        <v>9119</v>
      </c>
      <c r="D28" s="387">
        <v>8483</v>
      </c>
    </row>
    <row r="29" spans="1:4" s="332" customFormat="1">
      <c r="A29" s="384" t="s">
        <v>49</v>
      </c>
      <c r="B29" s="386">
        <v>378</v>
      </c>
      <c r="C29" s="385">
        <v>378</v>
      </c>
      <c r="D29" s="387">
        <v>421</v>
      </c>
    </row>
    <row r="30" spans="1:4" s="332" customFormat="1">
      <c r="A30" s="384" t="s">
        <v>50</v>
      </c>
      <c r="B30" s="386">
        <v>20</v>
      </c>
      <c r="C30" s="385">
        <v>20</v>
      </c>
      <c r="D30" s="387">
        <v>5</v>
      </c>
    </row>
    <row r="31" spans="1:4" s="332" customFormat="1" ht="15.75">
      <c r="A31" s="388" t="s">
        <v>631</v>
      </c>
      <c r="B31" s="390">
        <f>SUM(B18:B30)</f>
        <v>43724</v>
      </c>
      <c r="C31" s="389">
        <f>SUM(C18:C30)</f>
        <v>48817</v>
      </c>
      <c r="D31" s="391">
        <f>SUM(D18:D30)</f>
        <v>47473</v>
      </c>
    </row>
    <row r="32" spans="1:4" ht="15.75">
      <c r="A32" s="380"/>
      <c r="B32" s="386"/>
      <c r="C32" s="385"/>
      <c r="D32" s="387"/>
    </row>
    <row r="33" spans="1:4" ht="15.75">
      <c r="A33" s="392" t="s">
        <v>335</v>
      </c>
      <c r="B33" s="386"/>
      <c r="C33" s="385"/>
      <c r="D33" s="387"/>
    </row>
    <row r="34" spans="1:4">
      <c r="A34" s="393" t="s">
        <v>124</v>
      </c>
      <c r="B34" s="386"/>
      <c r="C34" s="385"/>
      <c r="D34" s="387">
        <v>2</v>
      </c>
    </row>
    <row r="35" spans="1:4">
      <c r="A35" s="384" t="s">
        <v>125</v>
      </c>
      <c r="B35" s="386">
        <v>1082</v>
      </c>
      <c r="C35" s="385">
        <v>1082</v>
      </c>
      <c r="D35" s="387">
        <v>1198</v>
      </c>
    </row>
    <row r="36" spans="1:4">
      <c r="A36" s="384" t="s">
        <v>682</v>
      </c>
      <c r="B36" s="386">
        <v>658</v>
      </c>
      <c r="C36" s="385">
        <v>458</v>
      </c>
      <c r="D36" s="387">
        <v>268</v>
      </c>
    </row>
    <row r="37" spans="1:4">
      <c r="A37" s="384" t="s">
        <v>683</v>
      </c>
      <c r="B37" s="386">
        <v>325</v>
      </c>
      <c r="C37" s="385">
        <v>325</v>
      </c>
      <c r="D37" s="387">
        <v>270</v>
      </c>
    </row>
    <row r="38" spans="1:4">
      <c r="A38" s="384" t="s">
        <v>684</v>
      </c>
      <c r="B38" s="386">
        <v>155</v>
      </c>
      <c r="C38" s="385">
        <v>155</v>
      </c>
      <c r="D38" s="387">
        <v>174</v>
      </c>
    </row>
    <row r="39" spans="1:4">
      <c r="A39" s="384" t="s">
        <v>685</v>
      </c>
      <c r="B39" s="386">
        <v>1250</v>
      </c>
      <c r="C39" s="385">
        <v>1250</v>
      </c>
      <c r="D39" s="387">
        <f>1019+71</f>
        <v>1090</v>
      </c>
    </row>
    <row r="40" spans="1:4">
      <c r="A40" s="384" t="s">
        <v>632</v>
      </c>
      <c r="B40" s="386">
        <v>1245</v>
      </c>
      <c r="C40" s="385">
        <v>1245</v>
      </c>
      <c r="D40" s="387">
        <v>1307</v>
      </c>
    </row>
    <row r="41" spans="1:4">
      <c r="A41" s="384" t="s">
        <v>686</v>
      </c>
      <c r="B41" s="386">
        <v>0</v>
      </c>
      <c r="C41" s="385">
        <v>0</v>
      </c>
      <c r="D41" s="387">
        <v>0</v>
      </c>
    </row>
    <row r="42" spans="1:4">
      <c r="A42" s="384" t="s">
        <v>687</v>
      </c>
      <c r="B42" s="386">
        <v>0</v>
      </c>
      <c r="C42" s="385">
        <v>0</v>
      </c>
      <c r="D42" s="387">
        <v>0</v>
      </c>
    </row>
    <row r="43" spans="1:4">
      <c r="A43" s="384" t="s">
        <v>633</v>
      </c>
      <c r="B43" s="386">
        <v>5</v>
      </c>
      <c r="C43" s="385">
        <v>5</v>
      </c>
      <c r="D43" s="387">
        <v>13</v>
      </c>
    </row>
    <row r="44" spans="1:4">
      <c r="A44" s="384" t="s">
        <v>688</v>
      </c>
      <c r="B44" s="386">
        <v>0</v>
      </c>
      <c r="C44" s="385">
        <v>0</v>
      </c>
      <c r="D44" s="387">
        <v>68</v>
      </c>
    </row>
    <row r="45" spans="1:4">
      <c r="A45" s="332"/>
      <c r="B45" s="431"/>
      <c r="C45" s="431"/>
      <c r="D45" s="431"/>
    </row>
    <row r="46" spans="1:4">
      <c r="A46" s="332"/>
      <c r="B46" s="431"/>
      <c r="C46" s="431"/>
      <c r="D46" s="431"/>
    </row>
    <row r="47" spans="1:4">
      <c r="A47" s="332"/>
      <c r="B47" s="431"/>
      <c r="C47" s="431"/>
      <c r="D47" s="431"/>
    </row>
    <row r="48" spans="1:4" ht="31.5">
      <c r="A48" s="380"/>
      <c r="B48" s="432" t="s">
        <v>674</v>
      </c>
      <c r="C48" s="433" t="s">
        <v>675</v>
      </c>
      <c r="D48" s="434" t="s">
        <v>676</v>
      </c>
    </row>
    <row r="49" spans="1:4" ht="15.75">
      <c r="A49" s="380" t="s">
        <v>626</v>
      </c>
      <c r="B49" s="382"/>
      <c r="C49" s="381"/>
      <c r="D49" s="383"/>
    </row>
    <row r="50" spans="1:4">
      <c r="A50" s="384" t="s">
        <v>634</v>
      </c>
      <c r="B50" s="386">
        <v>1600</v>
      </c>
      <c r="C50" s="385">
        <v>1600</v>
      </c>
      <c r="D50" s="387">
        <v>1088</v>
      </c>
    </row>
    <row r="51" spans="1:4">
      <c r="A51" s="384" t="s">
        <v>635</v>
      </c>
      <c r="B51" s="386">
        <v>870</v>
      </c>
      <c r="C51" s="385">
        <v>870</v>
      </c>
      <c r="D51" s="387">
        <v>602</v>
      </c>
    </row>
    <row r="52" spans="1:4">
      <c r="A52" s="384" t="s">
        <v>636</v>
      </c>
      <c r="B52" s="386">
        <v>108</v>
      </c>
      <c r="C52" s="385">
        <v>108</v>
      </c>
      <c r="D52" s="387">
        <v>107</v>
      </c>
    </row>
    <row r="53" spans="1:4">
      <c r="A53" s="384" t="s">
        <v>637</v>
      </c>
      <c r="B53" s="386">
        <v>210</v>
      </c>
      <c r="C53" s="385">
        <v>210</v>
      </c>
      <c r="D53" s="387">
        <v>132</v>
      </c>
    </row>
    <row r="54" spans="1:4">
      <c r="A54" s="384" t="s">
        <v>689</v>
      </c>
      <c r="B54" s="386">
        <v>1070</v>
      </c>
      <c r="C54" s="385">
        <v>1070</v>
      </c>
      <c r="D54" s="387">
        <v>838</v>
      </c>
    </row>
    <row r="55" spans="1:4">
      <c r="A55" s="384" t="s">
        <v>705</v>
      </c>
      <c r="B55" s="386">
        <v>0</v>
      </c>
      <c r="C55" s="385">
        <v>0</v>
      </c>
      <c r="D55" s="387">
        <v>10</v>
      </c>
    </row>
    <row r="56" spans="1:4">
      <c r="A56" s="384" t="s">
        <v>690</v>
      </c>
      <c r="B56" s="386">
        <v>73</v>
      </c>
      <c r="C56" s="385">
        <v>73</v>
      </c>
      <c r="D56" s="387">
        <v>104</v>
      </c>
    </row>
    <row r="57" spans="1:4">
      <c r="A57" s="384" t="s">
        <v>638</v>
      </c>
      <c r="B57" s="386">
        <v>2267</v>
      </c>
      <c r="C57" s="385">
        <v>2167</v>
      </c>
      <c r="D57" s="387">
        <v>1630</v>
      </c>
    </row>
    <row r="58" spans="1:4">
      <c r="A58" s="384" t="s">
        <v>74</v>
      </c>
      <c r="B58" s="386">
        <v>700</v>
      </c>
      <c r="C58" s="385">
        <v>600</v>
      </c>
      <c r="D58" s="387">
        <v>461</v>
      </c>
    </row>
    <row r="59" spans="1:4">
      <c r="A59" s="384" t="s">
        <v>639</v>
      </c>
      <c r="B59" s="386">
        <v>140</v>
      </c>
      <c r="C59" s="385">
        <v>140</v>
      </c>
      <c r="D59" s="387">
        <v>116</v>
      </c>
    </row>
    <row r="60" spans="1:4">
      <c r="A60" s="384" t="s">
        <v>691</v>
      </c>
      <c r="B60" s="386">
        <v>731</v>
      </c>
      <c r="C60" s="385">
        <v>731</v>
      </c>
      <c r="D60" s="387">
        <v>534</v>
      </c>
    </row>
    <row r="61" spans="1:4">
      <c r="A61" s="384" t="s">
        <v>640</v>
      </c>
      <c r="B61" s="386">
        <v>525</v>
      </c>
      <c r="C61" s="385">
        <v>525</v>
      </c>
      <c r="D61" s="387">
        <f>490+616</f>
        <v>1106</v>
      </c>
    </row>
    <row r="62" spans="1:4" s="332" customFormat="1">
      <c r="A62" s="384" t="s">
        <v>692</v>
      </c>
      <c r="B62" s="386">
        <v>60</v>
      </c>
      <c r="C62" s="385">
        <v>60</v>
      </c>
      <c r="D62" s="387">
        <v>64</v>
      </c>
    </row>
    <row r="63" spans="1:4" s="332" customFormat="1" ht="15.75">
      <c r="A63" s="388" t="s">
        <v>641</v>
      </c>
      <c r="B63" s="390">
        <f>SUM(B34:B62)</f>
        <v>13074</v>
      </c>
      <c r="C63" s="389">
        <f>SUM(C34:C62)</f>
        <v>12674</v>
      </c>
      <c r="D63" s="391">
        <f>SUM(D34:D62)</f>
        <v>11182</v>
      </c>
    </row>
    <row r="64" spans="1:4">
      <c r="A64" s="384"/>
      <c r="B64" s="386"/>
      <c r="C64" s="385"/>
      <c r="D64" s="387"/>
    </row>
    <row r="65" spans="1:4" ht="15.75">
      <c r="A65" s="394" t="s">
        <v>642</v>
      </c>
      <c r="B65" s="386"/>
      <c r="C65" s="385"/>
      <c r="D65" s="387"/>
    </row>
    <row r="66" spans="1:4">
      <c r="A66" s="384" t="s">
        <v>631</v>
      </c>
      <c r="B66" s="386">
        <f>B31</f>
        <v>43724</v>
      </c>
      <c r="C66" s="385">
        <f>C31</f>
        <v>48817</v>
      </c>
      <c r="D66" s="387">
        <f>D31</f>
        <v>47473</v>
      </c>
    </row>
    <row r="67" spans="1:4" s="332" customFormat="1" ht="15.75" thickBot="1">
      <c r="A67" s="395" t="s">
        <v>335</v>
      </c>
      <c r="B67" s="397">
        <f t="shared" ref="B67:D67" si="0">B63</f>
        <v>13074</v>
      </c>
      <c r="C67" s="396">
        <f t="shared" si="0"/>
        <v>12674</v>
      </c>
      <c r="D67" s="398">
        <f t="shared" si="0"/>
        <v>11182</v>
      </c>
    </row>
    <row r="68" spans="1:4" s="332" customFormat="1" ht="16.5" thickBot="1">
      <c r="A68" s="399" t="s">
        <v>643</v>
      </c>
      <c r="B68" s="401">
        <f>SUM(B66:B67)</f>
        <v>56798</v>
      </c>
      <c r="C68" s="400">
        <f>SUM(C66:C67)</f>
        <v>61491</v>
      </c>
      <c r="D68" s="402">
        <f>SUM(D66:D67)</f>
        <v>58655</v>
      </c>
    </row>
  </sheetData>
  <pageMargins left="1.8897637795275593" right="0.70866141732283472" top="0.35433070866141736" bottom="0.19685039370078741" header="0.31496062992125984" footer="0.31496062992125984"/>
  <pageSetup paperSize="9" scale="80" orientation="landscape" horizontalDpi="4294967293" r:id="rId1"/>
  <headerFooter>
    <oddHeader>&amp;C&amp;A</oddHeader>
    <oddFooter>&amp;P. oldal</oddFooter>
  </headerFooter>
  <rowBreaks count="1" manualBreakCount="1">
    <brk id="44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P73"/>
  <sheetViews>
    <sheetView view="pageLayout" topLeftCell="A19" zoomScaleNormal="100" zoomScaleSheetLayoutView="75" workbookViewId="0">
      <selection activeCell="E80" sqref="E80"/>
    </sheetView>
  </sheetViews>
  <sheetFormatPr defaultRowHeight="15"/>
  <cols>
    <col min="1" max="1" width="66.140625" style="331" customWidth="1"/>
    <col min="2" max="2" width="0.140625" style="331" customWidth="1"/>
    <col min="3" max="3" width="34.140625" style="458" customWidth="1"/>
    <col min="4" max="4" width="17.140625" style="331" customWidth="1"/>
    <col min="5" max="5" width="9.7109375" style="331" customWidth="1"/>
    <col min="6" max="6" width="15.28515625" style="403" customWidth="1"/>
    <col min="7" max="7" width="8.42578125" style="403" customWidth="1"/>
    <col min="8" max="8" width="20.140625" style="331" customWidth="1"/>
    <col min="9" max="9" width="10" style="331" customWidth="1"/>
    <col min="10" max="10" width="12.5703125" style="403" customWidth="1"/>
    <col min="11" max="11" width="9.140625" style="403"/>
    <col min="12" max="12" width="14" style="331" customWidth="1"/>
    <col min="13" max="13" width="9.140625" style="331"/>
    <col min="14" max="14" width="9.140625" style="403"/>
    <col min="15" max="256" width="9.140625" style="331"/>
    <col min="257" max="257" width="66.140625" style="331" customWidth="1"/>
    <col min="258" max="258" width="0.140625" style="331" customWidth="1"/>
    <col min="259" max="259" width="34.140625" style="331" customWidth="1"/>
    <col min="260" max="260" width="17.140625" style="331" customWidth="1"/>
    <col min="261" max="261" width="9.7109375" style="331" customWidth="1"/>
    <col min="262" max="262" width="15.28515625" style="331" customWidth="1"/>
    <col min="263" max="263" width="8.42578125" style="331" customWidth="1"/>
    <col min="264" max="264" width="20.140625" style="331" customWidth="1"/>
    <col min="265" max="265" width="10" style="331" customWidth="1"/>
    <col min="266" max="266" width="12.5703125" style="331" customWidth="1"/>
    <col min="267" max="267" width="9.140625" style="331"/>
    <col min="268" max="268" width="14" style="331" customWidth="1"/>
    <col min="269" max="512" width="9.140625" style="331"/>
    <col min="513" max="513" width="66.140625" style="331" customWidth="1"/>
    <col min="514" max="514" width="0.140625" style="331" customWidth="1"/>
    <col min="515" max="515" width="34.140625" style="331" customWidth="1"/>
    <col min="516" max="516" width="17.140625" style="331" customWidth="1"/>
    <col min="517" max="517" width="9.7109375" style="331" customWidth="1"/>
    <col min="518" max="518" width="15.28515625" style="331" customWidth="1"/>
    <col min="519" max="519" width="8.42578125" style="331" customWidth="1"/>
    <col min="520" max="520" width="20.140625" style="331" customWidth="1"/>
    <col min="521" max="521" width="10" style="331" customWidth="1"/>
    <col min="522" max="522" width="12.5703125" style="331" customWidth="1"/>
    <col min="523" max="523" width="9.140625" style="331"/>
    <col min="524" max="524" width="14" style="331" customWidth="1"/>
    <col min="525" max="768" width="9.140625" style="331"/>
    <col min="769" max="769" width="66.140625" style="331" customWidth="1"/>
    <col min="770" max="770" width="0.140625" style="331" customWidth="1"/>
    <col min="771" max="771" width="34.140625" style="331" customWidth="1"/>
    <col min="772" max="772" width="17.140625" style="331" customWidth="1"/>
    <col min="773" max="773" width="9.7109375" style="331" customWidth="1"/>
    <col min="774" max="774" width="15.28515625" style="331" customWidth="1"/>
    <col min="775" max="775" width="8.42578125" style="331" customWidth="1"/>
    <col min="776" max="776" width="20.140625" style="331" customWidth="1"/>
    <col min="777" max="777" width="10" style="331" customWidth="1"/>
    <col min="778" max="778" width="12.5703125" style="331" customWidth="1"/>
    <col min="779" max="779" width="9.140625" style="331"/>
    <col min="780" max="780" width="14" style="331" customWidth="1"/>
    <col min="781" max="1024" width="9.140625" style="331"/>
    <col min="1025" max="1025" width="66.140625" style="331" customWidth="1"/>
    <col min="1026" max="1026" width="0.140625" style="331" customWidth="1"/>
    <col min="1027" max="1027" width="34.140625" style="331" customWidth="1"/>
    <col min="1028" max="1028" width="17.140625" style="331" customWidth="1"/>
    <col min="1029" max="1029" width="9.7109375" style="331" customWidth="1"/>
    <col min="1030" max="1030" width="15.28515625" style="331" customWidth="1"/>
    <col min="1031" max="1031" width="8.42578125" style="331" customWidth="1"/>
    <col min="1032" max="1032" width="20.140625" style="331" customWidth="1"/>
    <col min="1033" max="1033" width="10" style="331" customWidth="1"/>
    <col min="1034" max="1034" width="12.5703125" style="331" customWidth="1"/>
    <col min="1035" max="1035" width="9.140625" style="331"/>
    <col min="1036" max="1036" width="14" style="331" customWidth="1"/>
    <col min="1037" max="1280" width="9.140625" style="331"/>
    <col min="1281" max="1281" width="66.140625" style="331" customWidth="1"/>
    <col min="1282" max="1282" width="0.140625" style="331" customWidth="1"/>
    <col min="1283" max="1283" width="34.140625" style="331" customWidth="1"/>
    <col min="1284" max="1284" width="17.140625" style="331" customWidth="1"/>
    <col min="1285" max="1285" width="9.7109375" style="331" customWidth="1"/>
    <col min="1286" max="1286" width="15.28515625" style="331" customWidth="1"/>
    <col min="1287" max="1287" width="8.42578125" style="331" customWidth="1"/>
    <col min="1288" max="1288" width="20.140625" style="331" customWidth="1"/>
    <col min="1289" max="1289" width="10" style="331" customWidth="1"/>
    <col min="1290" max="1290" width="12.5703125" style="331" customWidth="1"/>
    <col min="1291" max="1291" width="9.140625" style="331"/>
    <col min="1292" max="1292" width="14" style="331" customWidth="1"/>
    <col min="1293" max="1536" width="9.140625" style="331"/>
    <col min="1537" max="1537" width="66.140625" style="331" customWidth="1"/>
    <col min="1538" max="1538" width="0.140625" style="331" customWidth="1"/>
    <col min="1539" max="1539" width="34.140625" style="331" customWidth="1"/>
    <col min="1540" max="1540" width="17.140625" style="331" customWidth="1"/>
    <col min="1541" max="1541" width="9.7109375" style="331" customWidth="1"/>
    <col min="1542" max="1542" width="15.28515625" style="331" customWidth="1"/>
    <col min="1543" max="1543" width="8.42578125" style="331" customWidth="1"/>
    <col min="1544" max="1544" width="20.140625" style="331" customWidth="1"/>
    <col min="1545" max="1545" width="10" style="331" customWidth="1"/>
    <col min="1546" max="1546" width="12.5703125" style="331" customWidth="1"/>
    <col min="1547" max="1547" width="9.140625" style="331"/>
    <col min="1548" max="1548" width="14" style="331" customWidth="1"/>
    <col min="1549" max="1792" width="9.140625" style="331"/>
    <col min="1793" max="1793" width="66.140625" style="331" customWidth="1"/>
    <col min="1794" max="1794" width="0.140625" style="331" customWidth="1"/>
    <col min="1795" max="1795" width="34.140625" style="331" customWidth="1"/>
    <col min="1796" max="1796" width="17.140625" style="331" customWidth="1"/>
    <col min="1797" max="1797" width="9.7109375" style="331" customWidth="1"/>
    <col min="1798" max="1798" width="15.28515625" style="331" customWidth="1"/>
    <col min="1799" max="1799" width="8.42578125" style="331" customWidth="1"/>
    <col min="1800" max="1800" width="20.140625" style="331" customWidth="1"/>
    <col min="1801" max="1801" width="10" style="331" customWidth="1"/>
    <col min="1802" max="1802" width="12.5703125" style="331" customWidth="1"/>
    <col min="1803" max="1803" width="9.140625" style="331"/>
    <col min="1804" max="1804" width="14" style="331" customWidth="1"/>
    <col min="1805" max="2048" width="9.140625" style="331"/>
    <col min="2049" max="2049" width="66.140625" style="331" customWidth="1"/>
    <col min="2050" max="2050" width="0.140625" style="331" customWidth="1"/>
    <col min="2051" max="2051" width="34.140625" style="331" customWidth="1"/>
    <col min="2052" max="2052" width="17.140625" style="331" customWidth="1"/>
    <col min="2053" max="2053" width="9.7109375" style="331" customWidth="1"/>
    <col min="2054" max="2054" width="15.28515625" style="331" customWidth="1"/>
    <col min="2055" max="2055" width="8.42578125" style="331" customWidth="1"/>
    <col min="2056" max="2056" width="20.140625" style="331" customWidth="1"/>
    <col min="2057" max="2057" width="10" style="331" customWidth="1"/>
    <col min="2058" max="2058" width="12.5703125" style="331" customWidth="1"/>
    <col min="2059" max="2059" width="9.140625" style="331"/>
    <col min="2060" max="2060" width="14" style="331" customWidth="1"/>
    <col min="2061" max="2304" width="9.140625" style="331"/>
    <col min="2305" max="2305" width="66.140625" style="331" customWidth="1"/>
    <col min="2306" max="2306" width="0.140625" style="331" customWidth="1"/>
    <col min="2307" max="2307" width="34.140625" style="331" customWidth="1"/>
    <col min="2308" max="2308" width="17.140625" style="331" customWidth="1"/>
    <col min="2309" max="2309" width="9.7109375" style="331" customWidth="1"/>
    <col min="2310" max="2310" width="15.28515625" style="331" customWidth="1"/>
    <col min="2311" max="2311" width="8.42578125" style="331" customWidth="1"/>
    <col min="2312" max="2312" width="20.140625" style="331" customWidth="1"/>
    <col min="2313" max="2313" width="10" style="331" customWidth="1"/>
    <col min="2314" max="2314" width="12.5703125" style="331" customWidth="1"/>
    <col min="2315" max="2315" width="9.140625" style="331"/>
    <col min="2316" max="2316" width="14" style="331" customWidth="1"/>
    <col min="2317" max="2560" width="9.140625" style="331"/>
    <col min="2561" max="2561" width="66.140625" style="331" customWidth="1"/>
    <col min="2562" max="2562" width="0.140625" style="331" customWidth="1"/>
    <col min="2563" max="2563" width="34.140625" style="331" customWidth="1"/>
    <col min="2564" max="2564" width="17.140625" style="331" customWidth="1"/>
    <col min="2565" max="2565" width="9.7109375" style="331" customWidth="1"/>
    <col min="2566" max="2566" width="15.28515625" style="331" customWidth="1"/>
    <col min="2567" max="2567" width="8.42578125" style="331" customWidth="1"/>
    <col min="2568" max="2568" width="20.140625" style="331" customWidth="1"/>
    <col min="2569" max="2569" width="10" style="331" customWidth="1"/>
    <col min="2570" max="2570" width="12.5703125" style="331" customWidth="1"/>
    <col min="2571" max="2571" width="9.140625" style="331"/>
    <col min="2572" max="2572" width="14" style="331" customWidth="1"/>
    <col min="2573" max="2816" width="9.140625" style="331"/>
    <col min="2817" max="2817" width="66.140625" style="331" customWidth="1"/>
    <col min="2818" max="2818" width="0.140625" style="331" customWidth="1"/>
    <col min="2819" max="2819" width="34.140625" style="331" customWidth="1"/>
    <col min="2820" max="2820" width="17.140625" style="331" customWidth="1"/>
    <col min="2821" max="2821" width="9.7109375" style="331" customWidth="1"/>
    <col min="2822" max="2822" width="15.28515625" style="331" customWidth="1"/>
    <col min="2823" max="2823" width="8.42578125" style="331" customWidth="1"/>
    <col min="2824" max="2824" width="20.140625" style="331" customWidth="1"/>
    <col min="2825" max="2825" width="10" style="331" customWidth="1"/>
    <col min="2826" max="2826" width="12.5703125" style="331" customWidth="1"/>
    <col min="2827" max="2827" width="9.140625" style="331"/>
    <col min="2828" max="2828" width="14" style="331" customWidth="1"/>
    <col min="2829" max="3072" width="9.140625" style="331"/>
    <col min="3073" max="3073" width="66.140625" style="331" customWidth="1"/>
    <col min="3074" max="3074" width="0.140625" style="331" customWidth="1"/>
    <col min="3075" max="3075" width="34.140625" style="331" customWidth="1"/>
    <col min="3076" max="3076" width="17.140625" style="331" customWidth="1"/>
    <col min="3077" max="3077" width="9.7109375" style="331" customWidth="1"/>
    <col min="3078" max="3078" width="15.28515625" style="331" customWidth="1"/>
    <col min="3079" max="3079" width="8.42578125" style="331" customWidth="1"/>
    <col min="3080" max="3080" width="20.140625" style="331" customWidth="1"/>
    <col min="3081" max="3081" width="10" style="331" customWidth="1"/>
    <col min="3082" max="3082" width="12.5703125" style="331" customWidth="1"/>
    <col min="3083" max="3083" width="9.140625" style="331"/>
    <col min="3084" max="3084" width="14" style="331" customWidth="1"/>
    <col min="3085" max="3328" width="9.140625" style="331"/>
    <col min="3329" max="3329" width="66.140625" style="331" customWidth="1"/>
    <col min="3330" max="3330" width="0.140625" style="331" customWidth="1"/>
    <col min="3331" max="3331" width="34.140625" style="331" customWidth="1"/>
    <col min="3332" max="3332" width="17.140625" style="331" customWidth="1"/>
    <col min="3333" max="3333" width="9.7109375" style="331" customWidth="1"/>
    <col min="3334" max="3334" width="15.28515625" style="331" customWidth="1"/>
    <col min="3335" max="3335" width="8.42578125" style="331" customWidth="1"/>
    <col min="3336" max="3336" width="20.140625" style="331" customWidth="1"/>
    <col min="3337" max="3337" width="10" style="331" customWidth="1"/>
    <col min="3338" max="3338" width="12.5703125" style="331" customWidth="1"/>
    <col min="3339" max="3339" width="9.140625" style="331"/>
    <col min="3340" max="3340" width="14" style="331" customWidth="1"/>
    <col min="3341" max="3584" width="9.140625" style="331"/>
    <col min="3585" max="3585" width="66.140625" style="331" customWidth="1"/>
    <col min="3586" max="3586" width="0.140625" style="331" customWidth="1"/>
    <col min="3587" max="3587" width="34.140625" style="331" customWidth="1"/>
    <col min="3588" max="3588" width="17.140625" style="331" customWidth="1"/>
    <col min="3589" max="3589" width="9.7109375" style="331" customWidth="1"/>
    <col min="3590" max="3590" width="15.28515625" style="331" customWidth="1"/>
    <col min="3591" max="3591" width="8.42578125" style="331" customWidth="1"/>
    <col min="3592" max="3592" width="20.140625" style="331" customWidth="1"/>
    <col min="3593" max="3593" width="10" style="331" customWidth="1"/>
    <col min="3594" max="3594" width="12.5703125" style="331" customWidth="1"/>
    <col min="3595" max="3595" width="9.140625" style="331"/>
    <col min="3596" max="3596" width="14" style="331" customWidth="1"/>
    <col min="3597" max="3840" width="9.140625" style="331"/>
    <col min="3841" max="3841" width="66.140625" style="331" customWidth="1"/>
    <col min="3842" max="3842" width="0.140625" style="331" customWidth="1"/>
    <col min="3843" max="3843" width="34.140625" style="331" customWidth="1"/>
    <col min="3844" max="3844" width="17.140625" style="331" customWidth="1"/>
    <col min="3845" max="3845" width="9.7109375" style="331" customWidth="1"/>
    <col min="3846" max="3846" width="15.28515625" style="331" customWidth="1"/>
    <col min="3847" max="3847" width="8.42578125" style="331" customWidth="1"/>
    <col min="3848" max="3848" width="20.140625" style="331" customWidth="1"/>
    <col min="3849" max="3849" width="10" style="331" customWidth="1"/>
    <col min="3850" max="3850" width="12.5703125" style="331" customWidth="1"/>
    <col min="3851" max="3851" width="9.140625" style="331"/>
    <col min="3852" max="3852" width="14" style="331" customWidth="1"/>
    <col min="3853" max="4096" width="9.140625" style="331"/>
    <col min="4097" max="4097" width="66.140625" style="331" customWidth="1"/>
    <col min="4098" max="4098" width="0.140625" style="331" customWidth="1"/>
    <col min="4099" max="4099" width="34.140625" style="331" customWidth="1"/>
    <col min="4100" max="4100" width="17.140625" style="331" customWidth="1"/>
    <col min="4101" max="4101" width="9.7109375" style="331" customWidth="1"/>
    <col min="4102" max="4102" width="15.28515625" style="331" customWidth="1"/>
    <col min="4103" max="4103" width="8.42578125" style="331" customWidth="1"/>
    <col min="4104" max="4104" width="20.140625" style="331" customWidth="1"/>
    <col min="4105" max="4105" width="10" style="331" customWidth="1"/>
    <col min="4106" max="4106" width="12.5703125" style="331" customWidth="1"/>
    <col min="4107" max="4107" width="9.140625" style="331"/>
    <col min="4108" max="4108" width="14" style="331" customWidth="1"/>
    <col min="4109" max="4352" width="9.140625" style="331"/>
    <col min="4353" max="4353" width="66.140625" style="331" customWidth="1"/>
    <col min="4354" max="4354" width="0.140625" style="331" customWidth="1"/>
    <col min="4355" max="4355" width="34.140625" style="331" customWidth="1"/>
    <col min="4356" max="4356" width="17.140625" style="331" customWidth="1"/>
    <col min="4357" max="4357" width="9.7109375" style="331" customWidth="1"/>
    <col min="4358" max="4358" width="15.28515625" style="331" customWidth="1"/>
    <col min="4359" max="4359" width="8.42578125" style="331" customWidth="1"/>
    <col min="4360" max="4360" width="20.140625" style="331" customWidth="1"/>
    <col min="4361" max="4361" width="10" style="331" customWidth="1"/>
    <col min="4362" max="4362" width="12.5703125" style="331" customWidth="1"/>
    <col min="4363" max="4363" width="9.140625" style="331"/>
    <col min="4364" max="4364" width="14" style="331" customWidth="1"/>
    <col min="4365" max="4608" width="9.140625" style="331"/>
    <col min="4609" max="4609" width="66.140625" style="331" customWidth="1"/>
    <col min="4610" max="4610" width="0.140625" style="331" customWidth="1"/>
    <col min="4611" max="4611" width="34.140625" style="331" customWidth="1"/>
    <col min="4612" max="4612" width="17.140625" style="331" customWidth="1"/>
    <col min="4613" max="4613" width="9.7109375" style="331" customWidth="1"/>
    <col min="4614" max="4614" width="15.28515625" style="331" customWidth="1"/>
    <col min="4615" max="4615" width="8.42578125" style="331" customWidth="1"/>
    <col min="4616" max="4616" width="20.140625" style="331" customWidth="1"/>
    <col min="4617" max="4617" width="10" style="331" customWidth="1"/>
    <col min="4618" max="4618" width="12.5703125" style="331" customWidth="1"/>
    <col min="4619" max="4619" width="9.140625" style="331"/>
    <col min="4620" max="4620" width="14" style="331" customWidth="1"/>
    <col min="4621" max="4864" width="9.140625" style="331"/>
    <col min="4865" max="4865" width="66.140625" style="331" customWidth="1"/>
    <col min="4866" max="4866" width="0.140625" style="331" customWidth="1"/>
    <col min="4867" max="4867" width="34.140625" style="331" customWidth="1"/>
    <col min="4868" max="4868" width="17.140625" style="331" customWidth="1"/>
    <col min="4869" max="4869" width="9.7109375" style="331" customWidth="1"/>
    <col min="4870" max="4870" width="15.28515625" style="331" customWidth="1"/>
    <col min="4871" max="4871" width="8.42578125" style="331" customWidth="1"/>
    <col min="4872" max="4872" width="20.140625" style="331" customWidth="1"/>
    <col min="4873" max="4873" width="10" style="331" customWidth="1"/>
    <col min="4874" max="4874" width="12.5703125" style="331" customWidth="1"/>
    <col min="4875" max="4875" width="9.140625" style="331"/>
    <col min="4876" max="4876" width="14" style="331" customWidth="1"/>
    <col min="4877" max="5120" width="9.140625" style="331"/>
    <col min="5121" max="5121" width="66.140625" style="331" customWidth="1"/>
    <col min="5122" max="5122" width="0.140625" style="331" customWidth="1"/>
    <col min="5123" max="5123" width="34.140625" style="331" customWidth="1"/>
    <col min="5124" max="5124" width="17.140625" style="331" customWidth="1"/>
    <col min="5125" max="5125" width="9.7109375" style="331" customWidth="1"/>
    <col min="5126" max="5126" width="15.28515625" style="331" customWidth="1"/>
    <col min="5127" max="5127" width="8.42578125" style="331" customWidth="1"/>
    <col min="5128" max="5128" width="20.140625" style="331" customWidth="1"/>
    <col min="5129" max="5129" width="10" style="331" customWidth="1"/>
    <col min="5130" max="5130" width="12.5703125" style="331" customWidth="1"/>
    <col min="5131" max="5131" width="9.140625" style="331"/>
    <col min="5132" max="5132" width="14" style="331" customWidth="1"/>
    <col min="5133" max="5376" width="9.140625" style="331"/>
    <col min="5377" max="5377" width="66.140625" style="331" customWidth="1"/>
    <col min="5378" max="5378" width="0.140625" style="331" customWidth="1"/>
    <col min="5379" max="5379" width="34.140625" style="331" customWidth="1"/>
    <col min="5380" max="5380" width="17.140625" style="331" customWidth="1"/>
    <col min="5381" max="5381" width="9.7109375" style="331" customWidth="1"/>
    <col min="5382" max="5382" width="15.28515625" style="331" customWidth="1"/>
    <col min="5383" max="5383" width="8.42578125" style="331" customWidth="1"/>
    <col min="5384" max="5384" width="20.140625" style="331" customWidth="1"/>
    <col min="5385" max="5385" width="10" style="331" customWidth="1"/>
    <col min="5386" max="5386" width="12.5703125" style="331" customWidth="1"/>
    <col min="5387" max="5387" width="9.140625" style="331"/>
    <col min="5388" max="5388" width="14" style="331" customWidth="1"/>
    <col min="5389" max="5632" width="9.140625" style="331"/>
    <col min="5633" max="5633" width="66.140625" style="331" customWidth="1"/>
    <col min="5634" max="5634" width="0.140625" style="331" customWidth="1"/>
    <col min="5635" max="5635" width="34.140625" style="331" customWidth="1"/>
    <col min="5636" max="5636" width="17.140625" style="331" customWidth="1"/>
    <col min="5637" max="5637" width="9.7109375" style="331" customWidth="1"/>
    <col min="5638" max="5638" width="15.28515625" style="331" customWidth="1"/>
    <col min="5639" max="5639" width="8.42578125" style="331" customWidth="1"/>
    <col min="5640" max="5640" width="20.140625" style="331" customWidth="1"/>
    <col min="5641" max="5641" width="10" style="331" customWidth="1"/>
    <col min="5642" max="5642" width="12.5703125" style="331" customWidth="1"/>
    <col min="5643" max="5643" width="9.140625" style="331"/>
    <col min="5644" max="5644" width="14" style="331" customWidth="1"/>
    <col min="5645" max="5888" width="9.140625" style="331"/>
    <col min="5889" max="5889" width="66.140625" style="331" customWidth="1"/>
    <col min="5890" max="5890" width="0.140625" style="331" customWidth="1"/>
    <col min="5891" max="5891" width="34.140625" style="331" customWidth="1"/>
    <col min="5892" max="5892" width="17.140625" style="331" customWidth="1"/>
    <col min="5893" max="5893" width="9.7109375" style="331" customWidth="1"/>
    <col min="5894" max="5894" width="15.28515625" style="331" customWidth="1"/>
    <col min="5895" max="5895" width="8.42578125" style="331" customWidth="1"/>
    <col min="5896" max="5896" width="20.140625" style="331" customWidth="1"/>
    <col min="5897" max="5897" width="10" style="331" customWidth="1"/>
    <col min="5898" max="5898" width="12.5703125" style="331" customWidth="1"/>
    <col min="5899" max="5899" width="9.140625" style="331"/>
    <col min="5900" max="5900" width="14" style="331" customWidth="1"/>
    <col min="5901" max="6144" width="9.140625" style="331"/>
    <col min="6145" max="6145" width="66.140625" style="331" customWidth="1"/>
    <col min="6146" max="6146" width="0.140625" style="331" customWidth="1"/>
    <col min="6147" max="6147" width="34.140625" style="331" customWidth="1"/>
    <col min="6148" max="6148" width="17.140625" style="331" customWidth="1"/>
    <col min="6149" max="6149" width="9.7109375" style="331" customWidth="1"/>
    <col min="6150" max="6150" width="15.28515625" style="331" customWidth="1"/>
    <col min="6151" max="6151" width="8.42578125" style="331" customWidth="1"/>
    <col min="6152" max="6152" width="20.140625" style="331" customWidth="1"/>
    <col min="6153" max="6153" width="10" style="331" customWidth="1"/>
    <col min="6154" max="6154" width="12.5703125" style="331" customWidth="1"/>
    <col min="6155" max="6155" width="9.140625" style="331"/>
    <col min="6156" max="6156" width="14" style="331" customWidth="1"/>
    <col min="6157" max="6400" width="9.140625" style="331"/>
    <col min="6401" max="6401" width="66.140625" style="331" customWidth="1"/>
    <col min="6402" max="6402" width="0.140625" style="331" customWidth="1"/>
    <col min="6403" max="6403" width="34.140625" style="331" customWidth="1"/>
    <col min="6404" max="6404" width="17.140625" style="331" customWidth="1"/>
    <col min="6405" max="6405" width="9.7109375" style="331" customWidth="1"/>
    <col min="6406" max="6406" width="15.28515625" style="331" customWidth="1"/>
    <col min="6407" max="6407" width="8.42578125" style="331" customWidth="1"/>
    <col min="6408" max="6408" width="20.140625" style="331" customWidth="1"/>
    <col min="6409" max="6409" width="10" style="331" customWidth="1"/>
    <col min="6410" max="6410" width="12.5703125" style="331" customWidth="1"/>
    <col min="6411" max="6411" width="9.140625" style="331"/>
    <col min="6412" max="6412" width="14" style="331" customWidth="1"/>
    <col min="6413" max="6656" width="9.140625" style="331"/>
    <col min="6657" max="6657" width="66.140625" style="331" customWidth="1"/>
    <col min="6658" max="6658" width="0.140625" style="331" customWidth="1"/>
    <col min="6659" max="6659" width="34.140625" style="331" customWidth="1"/>
    <col min="6660" max="6660" width="17.140625" style="331" customWidth="1"/>
    <col min="6661" max="6661" width="9.7109375" style="331" customWidth="1"/>
    <col min="6662" max="6662" width="15.28515625" style="331" customWidth="1"/>
    <col min="6663" max="6663" width="8.42578125" style="331" customWidth="1"/>
    <col min="6664" max="6664" width="20.140625" style="331" customWidth="1"/>
    <col min="6665" max="6665" width="10" style="331" customWidth="1"/>
    <col min="6666" max="6666" width="12.5703125" style="331" customWidth="1"/>
    <col min="6667" max="6667" width="9.140625" style="331"/>
    <col min="6668" max="6668" width="14" style="331" customWidth="1"/>
    <col min="6669" max="6912" width="9.140625" style="331"/>
    <col min="6913" max="6913" width="66.140625" style="331" customWidth="1"/>
    <col min="6914" max="6914" width="0.140625" style="331" customWidth="1"/>
    <col min="6915" max="6915" width="34.140625" style="331" customWidth="1"/>
    <col min="6916" max="6916" width="17.140625" style="331" customWidth="1"/>
    <col min="6917" max="6917" width="9.7109375" style="331" customWidth="1"/>
    <col min="6918" max="6918" width="15.28515625" style="331" customWidth="1"/>
    <col min="6919" max="6919" width="8.42578125" style="331" customWidth="1"/>
    <col min="6920" max="6920" width="20.140625" style="331" customWidth="1"/>
    <col min="6921" max="6921" width="10" style="331" customWidth="1"/>
    <col min="6922" max="6922" width="12.5703125" style="331" customWidth="1"/>
    <col min="6923" max="6923" width="9.140625" style="331"/>
    <col min="6924" max="6924" width="14" style="331" customWidth="1"/>
    <col min="6925" max="7168" width="9.140625" style="331"/>
    <col min="7169" max="7169" width="66.140625" style="331" customWidth="1"/>
    <col min="7170" max="7170" width="0.140625" style="331" customWidth="1"/>
    <col min="7171" max="7171" width="34.140625" style="331" customWidth="1"/>
    <col min="7172" max="7172" width="17.140625" style="331" customWidth="1"/>
    <col min="7173" max="7173" width="9.7109375" style="331" customWidth="1"/>
    <col min="7174" max="7174" width="15.28515625" style="331" customWidth="1"/>
    <col min="7175" max="7175" width="8.42578125" style="331" customWidth="1"/>
    <col min="7176" max="7176" width="20.140625" style="331" customWidth="1"/>
    <col min="7177" max="7177" width="10" style="331" customWidth="1"/>
    <col min="7178" max="7178" width="12.5703125" style="331" customWidth="1"/>
    <col min="7179" max="7179" width="9.140625" style="331"/>
    <col min="7180" max="7180" width="14" style="331" customWidth="1"/>
    <col min="7181" max="7424" width="9.140625" style="331"/>
    <col min="7425" max="7425" width="66.140625" style="331" customWidth="1"/>
    <col min="7426" max="7426" width="0.140625" style="331" customWidth="1"/>
    <col min="7427" max="7427" width="34.140625" style="331" customWidth="1"/>
    <col min="7428" max="7428" width="17.140625" style="331" customWidth="1"/>
    <col min="7429" max="7429" width="9.7109375" style="331" customWidth="1"/>
    <col min="7430" max="7430" width="15.28515625" style="331" customWidth="1"/>
    <col min="7431" max="7431" width="8.42578125" style="331" customWidth="1"/>
    <col min="7432" max="7432" width="20.140625" style="331" customWidth="1"/>
    <col min="7433" max="7433" width="10" style="331" customWidth="1"/>
    <col min="7434" max="7434" width="12.5703125" style="331" customWidth="1"/>
    <col min="7435" max="7435" width="9.140625" style="331"/>
    <col min="7436" max="7436" width="14" style="331" customWidth="1"/>
    <col min="7437" max="7680" width="9.140625" style="331"/>
    <col min="7681" max="7681" width="66.140625" style="331" customWidth="1"/>
    <col min="7682" max="7682" width="0.140625" style="331" customWidth="1"/>
    <col min="7683" max="7683" width="34.140625" style="331" customWidth="1"/>
    <col min="7684" max="7684" width="17.140625" style="331" customWidth="1"/>
    <col min="7685" max="7685" width="9.7109375" style="331" customWidth="1"/>
    <col min="7686" max="7686" width="15.28515625" style="331" customWidth="1"/>
    <col min="7687" max="7687" width="8.42578125" style="331" customWidth="1"/>
    <col min="7688" max="7688" width="20.140625" style="331" customWidth="1"/>
    <col min="7689" max="7689" width="10" style="331" customWidth="1"/>
    <col min="7690" max="7690" width="12.5703125" style="331" customWidth="1"/>
    <col min="7691" max="7691" width="9.140625" style="331"/>
    <col min="7692" max="7692" width="14" style="331" customWidth="1"/>
    <col min="7693" max="7936" width="9.140625" style="331"/>
    <col min="7937" max="7937" width="66.140625" style="331" customWidth="1"/>
    <col min="7938" max="7938" width="0.140625" style="331" customWidth="1"/>
    <col min="7939" max="7939" width="34.140625" style="331" customWidth="1"/>
    <col min="7940" max="7940" width="17.140625" style="331" customWidth="1"/>
    <col min="7941" max="7941" width="9.7109375" style="331" customWidth="1"/>
    <col min="7942" max="7942" width="15.28515625" style="331" customWidth="1"/>
    <col min="7943" max="7943" width="8.42578125" style="331" customWidth="1"/>
    <col min="7944" max="7944" width="20.140625" style="331" customWidth="1"/>
    <col min="7945" max="7945" width="10" style="331" customWidth="1"/>
    <col min="7946" max="7946" width="12.5703125" style="331" customWidth="1"/>
    <col min="7947" max="7947" width="9.140625" style="331"/>
    <col min="7948" max="7948" width="14" style="331" customWidth="1"/>
    <col min="7949" max="8192" width="9.140625" style="331"/>
    <col min="8193" max="8193" width="66.140625" style="331" customWidth="1"/>
    <col min="8194" max="8194" width="0.140625" style="331" customWidth="1"/>
    <col min="8195" max="8195" width="34.140625" style="331" customWidth="1"/>
    <col min="8196" max="8196" width="17.140625" style="331" customWidth="1"/>
    <col min="8197" max="8197" width="9.7109375" style="331" customWidth="1"/>
    <col min="8198" max="8198" width="15.28515625" style="331" customWidth="1"/>
    <col min="8199" max="8199" width="8.42578125" style="331" customWidth="1"/>
    <col min="8200" max="8200" width="20.140625" style="331" customWidth="1"/>
    <col min="8201" max="8201" width="10" style="331" customWidth="1"/>
    <col min="8202" max="8202" width="12.5703125" style="331" customWidth="1"/>
    <col min="8203" max="8203" width="9.140625" style="331"/>
    <col min="8204" max="8204" width="14" style="331" customWidth="1"/>
    <col min="8205" max="8448" width="9.140625" style="331"/>
    <col min="8449" max="8449" width="66.140625" style="331" customWidth="1"/>
    <col min="8450" max="8450" width="0.140625" style="331" customWidth="1"/>
    <col min="8451" max="8451" width="34.140625" style="331" customWidth="1"/>
    <col min="8452" max="8452" width="17.140625" style="331" customWidth="1"/>
    <col min="8453" max="8453" width="9.7109375" style="331" customWidth="1"/>
    <col min="8454" max="8454" width="15.28515625" style="331" customWidth="1"/>
    <col min="8455" max="8455" width="8.42578125" style="331" customWidth="1"/>
    <col min="8456" max="8456" width="20.140625" style="331" customWidth="1"/>
    <col min="8457" max="8457" width="10" style="331" customWidth="1"/>
    <col min="8458" max="8458" width="12.5703125" style="331" customWidth="1"/>
    <col min="8459" max="8459" width="9.140625" style="331"/>
    <col min="8460" max="8460" width="14" style="331" customWidth="1"/>
    <col min="8461" max="8704" width="9.140625" style="331"/>
    <col min="8705" max="8705" width="66.140625" style="331" customWidth="1"/>
    <col min="8706" max="8706" width="0.140625" style="331" customWidth="1"/>
    <col min="8707" max="8707" width="34.140625" style="331" customWidth="1"/>
    <col min="8708" max="8708" width="17.140625" style="331" customWidth="1"/>
    <col min="8709" max="8709" width="9.7109375" style="331" customWidth="1"/>
    <col min="8710" max="8710" width="15.28515625" style="331" customWidth="1"/>
    <col min="8711" max="8711" width="8.42578125" style="331" customWidth="1"/>
    <col min="8712" max="8712" width="20.140625" style="331" customWidth="1"/>
    <col min="8713" max="8713" width="10" style="331" customWidth="1"/>
    <col min="8714" max="8714" width="12.5703125" style="331" customWidth="1"/>
    <col min="8715" max="8715" width="9.140625" style="331"/>
    <col min="8716" max="8716" width="14" style="331" customWidth="1"/>
    <col min="8717" max="8960" width="9.140625" style="331"/>
    <col min="8961" max="8961" width="66.140625" style="331" customWidth="1"/>
    <col min="8962" max="8962" width="0.140625" style="331" customWidth="1"/>
    <col min="8963" max="8963" width="34.140625" style="331" customWidth="1"/>
    <col min="8964" max="8964" width="17.140625" style="331" customWidth="1"/>
    <col min="8965" max="8965" width="9.7109375" style="331" customWidth="1"/>
    <col min="8966" max="8966" width="15.28515625" style="331" customWidth="1"/>
    <col min="8967" max="8967" width="8.42578125" style="331" customWidth="1"/>
    <col min="8968" max="8968" width="20.140625" style="331" customWidth="1"/>
    <col min="8969" max="8969" width="10" style="331" customWidth="1"/>
    <col min="8970" max="8970" width="12.5703125" style="331" customWidth="1"/>
    <col min="8971" max="8971" width="9.140625" style="331"/>
    <col min="8972" max="8972" width="14" style="331" customWidth="1"/>
    <col min="8973" max="9216" width="9.140625" style="331"/>
    <col min="9217" max="9217" width="66.140625" style="331" customWidth="1"/>
    <col min="9218" max="9218" width="0.140625" style="331" customWidth="1"/>
    <col min="9219" max="9219" width="34.140625" style="331" customWidth="1"/>
    <col min="9220" max="9220" width="17.140625" style="331" customWidth="1"/>
    <col min="9221" max="9221" width="9.7109375" style="331" customWidth="1"/>
    <col min="9222" max="9222" width="15.28515625" style="331" customWidth="1"/>
    <col min="9223" max="9223" width="8.42578125" style="331" customWidth="1"/>
    <col min="9224" max="9224" width="20.140625" style="331" customWidth="1"/>
    <col min="9225" max="9225" width="10" style="331" customWidth="1"/>
    <col min="9226" max="9226" width="12.5703125" style="331" customWidth="1"/>
    <col min="9227" max="9227" width="9.140625" style="331"/>
    <col min="9228" max="9228" width="14" style="331" customWidth="1"/>
    <col min="9229" max="9472" width="9.140625" style="331"/>
    <col min="9473" max="9473" width="66.140625" style="331" customWidth="1"/>
    <col min="9474" max="9474" width="0.140625" style="331" customWidth="1"/>
    <col min="9475" max="9475" width="34.140625" style="331" customWidth="1"/>
    <col min="9476" max="9476" width="17.140625" style="331" customWidth="1"/>
    <col min="9477" max="9477" width="9.7109375" style="331" customWidth="1"/>
    <col min="9478" max="9478" width="15.28515625" style="331" customWidth="1"/>
    <col min="9479" max="9479" width="8.42578125" style="331" customWidth="1"/>
    <col min="9480" max="9480" width="20.140625" style="331" customWidth="1"/>
    <col min="9481" max="9481" width="10" style="331" customWidth="1"/>
    <col min="9482" max="9482" width="12.5703125" style="331" customWidth="1"/>
    <col min="9483" max="9483" width="9.140625" style="331"/>
    <col min="9484" max="9484" width="14" style="331" customWidth="1"/>
    <col min="9485" max="9728" width="9.140625" style="331"/>
    <col min="9729" max="9729" width="66.140625" style="331" customWidth="1"/>
    <col min="9730" max="9730" width="0.140625" style="331" customWidth="1"/>
    <col min="9731" max="9731" width="34.140625" style="331" customWidth="1"/>
    <col min="9732" max="9732" width="17.140625" style="331" customWidth="1"/>
    <col min="9733" max="9733" width="9.7109375" style="331" customWidth="1"/>
    <col min="9734" max="9734" width="15.28515625" style="331" customWidth="1"/>
    <col min="9735" max="9735" width="8.42578125" style="331" customWidth="1"/>
    <col min="9736" max="9736" width="20.140625" style="331" customWidth="1"/>
    <col min="9737" max="9737" width="10" style="331" customWidth="1"/>
    <col min="9738" max="9738" width="12.5703125" style="331" customWidth="1"/>
    <col min="9739" max="9739" width="9.140625" style="331"/>
    <col min="9740" max="9740" width="14" style="331" customWidth="1"/>
    <col min="9741" max="9984" width="9.140625" style="331"/>
    <col min="9985" max="9985" width="66.140625" style="331" customWidth="1"/>
    <col min="9986" max="9986" width="0.140625" style="331" customWidth="1"/>
    <col min="9987" max="9987" width="34.140625" style="331" customWidth="1"/>
    <col min="9988" max="9988" width="17.140625" style="331" customWidth="1"/>
    <col min="9989" max="9989" width="9.7109375" style="331" customWidth="1"/>
    <col min="9990" max="9990" width="15.28515625" style="331" customWidth="1"/>
    <col min="9991" max="9991" width="8.42578125" style="331" customWidth="1"/>
    <col min="9992" max="9992" width="20.140625" style="331" customWidth="1"/>
    <col min="9993" max="9993" width="10" style="331" customWidth="1"/>
    <col min="9994" max="9994" width="12.5703125" style="331" customWidth="1"/>
    <col min="9995" max="9995" width="9.140625" style="331"/>
    <col min="9996" max="9996" width="14" style="331" customWidth="1"/>
    <col min="9997" max="10240" width="9.140625" style="331"/>
    <col min="10241" max="10241" width="66.140625" style="331" customWidth="1"/>
    <col min="10242" max="10242" width="0.140625" style="331" customWidth="1"/>
    <col min="10243" max="10243" width="34.140625" style="331" customWidth="1"/>
    <col min="10244" max="10244" width="17.140625" style="331" customWidth="1"/>
    <col min="10245" max="10245" width="9.7109375" style="331" customWidth="1"/>
    <col min="10246" max="10246" width="15.28515625" style="331" customWidth="1"/>
    <col min="10247" max="10247" width="8.42578125" style="331" customWidth="1"/>
    <col min="10248" max="10248" width="20.140625" style="331" customWidth="1"/>
    <col min="10249" max="10249" width="10" style="331" customWidth="1"/>
    <col min="10250" max="10250" width="12.5703125" style="331" customWidth="1"/>
    <col min="10251" max="10251" width="9.140625" style="331"/>
    <col min="10252" max="10252" width="14" style="331" customWidth="1"/>
    <col min="10253" max="10496" width="9.140625" style="331"/>
    <col min="10497" max="10497" width="66.140625" style="331" customWidth="1"/>
    <col min="10498" max="10498" width="0.140625" style="331" customWidth="1"/>
    <col min="10499" max="10499" width="34.140625" style="331" customWidth="1"/>
    <col min="10500" max="10500" width="17.140625" style="331" customWidth="1"/>
    <col min="10501" max="10501" width="9.7109375" style="331" customWidth="1"/>
    <col min="10502" max="10502" width="15.28515625" style="331" customWidth="1"/>
    <col min="10503" max="10503" width="8.42578125" style="331" customWidth="1"/>
    <col min="10504" max="10504" width="20.140625" style="331" customWidth="1"/>
    <col min="10505" max="10505" width="10" style="331" customWidth="1"/>
    <col min="10506" max="10506" width="12.5703125" style="331" customWidth="1"/>
    <col min="10507" max="10507" width="9.140625" style="331"/>
    <col min="10508" max="10508" width="14" style="331" customWidth="1"/>
    <col min="10509" max="10752" width="9.140625" style="331"/>
    <col min="10753" max="10753" width="66.140625" style="331" customWidth="1"/>
    <col min="10754" max="10754" width="0.140625" style="331" customWidth="1"/>
    <col min="10755" max="10755" width="34.140625" style="331" customWidth="1"/>
    <col min="10756" max="10756" width="17.140625" style="331" customWidth="1"/>
    <col min="10757" max="10757" width="9.7109375" style="331" customWidth="1"/>
    <col min="10758" max="10758" width="15.28515625" style="331" customWidth="1"/>
    <col min="10759" max="10759" width="8.42578125" style="331" customWidth="1"/>
    <col min="10760" max="10760" width="20.140625" style="331" customWidth="1"/>
    <col min="10761" max="10761" width="10" style="331" customWidth="1"/>
    <col min="10762" max="10762" width="12.5703125" style="331" customWidth="1"/>
    <col min="10763" max="10763" width="9.140625" style="331"/>
    <col min="10764" max="10764" width="14" style="331" customWidth="1"/>
    <col min="10765" max="11008" width="9.140625" style="331"/>
    <col min="11009" max="11009" width="66.140625" style="331" customWidth="1"/>
    <col min="11010" max="11010" width="0.140625" style="331" customWidth="1"/>
    <col min="11011" max="11011" width="34.140625" style="331" customWidth="1"/>
    <col min="11012" max="11012" width="17.140625" style="331" customWidth="1"/>
    <col min="11013" max="11013" width="9.7109375" style="331" customWidth="1"/>
    <col min="11014" max="11014" width="15.28515625" style="331" customWidth="1"/>
    <col min="11015" max="11015" width="8.42578125" style="331" customWidth="1"/>
    <col min="11016" max="11016" width="20.140625" style="331" customWidth="1"/>
    <col min="11017" max="11017" width="10" style="331" customWidth="1"/>
    <col min="11018" max="11018" width="12.5703125" style="331" customWidth="1"/>
    <col min="11019" max="11019" width="9.140625" style="331"/>
    <col min="11020" max="11020" width="14" style="331" customWidth="1"/>
    <col min="11021" max="11264" width="9.140625" style="331"/>
    <col min="11265" max="11265" width="66.140625" style="331" customWidth="1"/>
    <col min="11266" max="11266" width="0.140625" style="331" customWidth="1"/>
    <col min="11267" max="11267" width="34.140625" style="331" customWidth="1"/>
    <col min="11268" max="11268" width="17.140625" style="331" customWidth="1"/>
    <col min="11269" max="11269" width="9.7109375" style="331" customWidth="1"/>
    <col min="11270" max="11270" width="15.28515625" style="331" customWidth="1"/>
    <col min="11271" max="11271" width="8.42578125" style="331" customWidth="1"/>
    <col min="11272" max="11272" width="20.140625" style="331" customWidth="1"/>
    <col min="11273" max="11273" width="10" style="331" customWidth="1"/>
    <col min="11274" max="11274" width="12.5703125" style="331" customWidth="1"/>
    <col min="11275" max="11275" width="9.140625" style="331"/>
    <col min="11276" max="11276" width="14" style="331" customWidth="1"/>
    <col min="11277" max="11520" width="9.140625" style="331"/>
    <col min="11521" max="11521" width="66.140625" style="331" customWidth="1"/>
    <col min="11522" max="11522" width="0.140625" style="331" customWidth="1"/>
    <col min="11523" max="11523" width="34.140625" style="331" customWidth="1"/>
    <col min="11524" max="11524" width="17.140625" style="331" customWidth="1"/>
    <col min="11525" max="11525" width="9.7109375" style="331" customWidth="1"/>
    <col min="11526" max="11526" width="15.28515625" style="331" customWidth="1"/>
    <col min="11527" max="11527" width="8.42578125" style="331" customWidth="1"/>
    <col min="11528" max="11528" width="20.140625" style="331" customWidth="1"/>
    <col min="11529" max="11529" width="10" style="331" customWidth="1"/>
    <col min="11530" max="11530" width="12.5703125" style="331" customWidth="1"/>
    <col min="11531" max="11531" width="9.140625" style="331"/>
    <col min="11532" max="11532" width="14" style="331" customWidth="1"/>
    <col min="11533" max="11776" width="9.140625" style="331"/>
    <col min="11777" max="11777" width="66.140625" style="331" customWidth="1"/>
    <col min="11778" max="11778" width="0.140625" style="331" customWidth="1"/>
    <col min="11779" max="11779" width="34.140625" style="331" customWidth="1"/>
    <col min="11780" max="11780" width="17.140625" style="331" customWidth="1"/>
    <col min="11781" max="11781" width="9.7109375" style="331" customWidth="1"/>
    <col min="11782" max="11782" width="15.28515625" style="331" customWidth="1"/>
    <col min="11783" max="11783" width="8.42578125" style="331" customWidth="1"/>
    <col min="11784" max="11784" width="20.140625" style="331" customWidth="1"/>
    <col min="11785" max="11785" width="10" style="331" customWidth="1"/>
    <col min="11786" max="11786" width="12.5703125" style="331" customWidth="1"/>
    <col min="11787" max="11787" width="9.140625" style="331"/>
    <col min="11788" max="11788" width="14" style="331" customWidth="1"/>
    <col min="11789" max="12032" width="9.140625" style="331"/>
    <col min="12033" max="12033" width="66.140625" style="331" customWidth="1"/>
    <col min="12034" max="12034" width="0.140625" style="331" customWidth="1"/>
    <col min="12035" max="12035" width="34.140625" style="331" customWidth="1"/>
    <col min="12036" max="12036" width="17.140625" style="331" customWidth="1"/>
    <col min="12037" max="12037" width="9.7109375" style="331" customWidth="1"/>
    <col min="12038" max="12038" width="15.28515625" style="331" customWidth="1"/>
    <col min="12039" max="12039" width="8.42578125" style="331" customWidth="1"/>
    <col min="12040" max="12040" width="20.140625" style="331" customWidth="1"/>
    <col min="12041" max="12041" width="10" style="331" customWidth="1"/>
    <col min="12042" max="12042" width="12.5703125" style="331" customWidth="1"/>
    <col min="12043" max="12043" width="9.140625" style="331"/>
    <col min="12044" max="12044" width="14" style="331" customWidth="1"/>
    <col min="12045" max="12288" width="9.140625" style="331"/>
    <col min="12289" max="12289" width="66.140625" style="331" customWidth="1"/>
    <col min="12290" max="12290" width="0.140625" style="331" customWidth="1"/>
    <col min="12291" max="12291" width="34.140625" style="331" customWidth="1"/>
    <col min="12292" max="12292" width="17.140625" style="331" customWidth="1"/>
    <col min="12293" max="12293" width="9.7109375" style="331" customWidth="1"/>
    <col min="12294" max="12294" width="15.28515625" style="331" customWidth="1"/>
    <col min="12295" max="12295" width="8.42578125" style="331" customWidth="1"/>
    <col min="12296" max="12296" width="20.140625" style="331" customWidth="1"/>
    <col min="12297" max="12297" width="10" style="331" customWidth="1"/>
    <col min="12298" max="12298" width="12.5703125" style="331" customWidth="1"/>
    <col min="12299" max="12299" width="9.140625" style="331"/>
    <col min="12300" max="12300" width="14" style="331" customWidth="1"/>
    <col min="12301" max="12544" width="9.140625" style="331"/>
    <col min="12545" max="12545" width="66.140625" style="331" customWidth="1"/>
    <col min="12546" max="12546" width="0.140625" style="331" customWidth="1"/>
    <col min="12547" max="12547" width="34.140625" style="331" customWidth="1"/>
    <col min="12548" max="12548" width="17.140625" style="331" customWidth="1"/>
    <col min="12549" max="12549" width="9.7109375" style="331" customWidth="1"/>
    <col min="12550" max="12550" width="15.28515625" style="331" customWidth="1"/>
    <col min="12551" max="12551" width="8.42578125" style="331" customWidth="1"/>
    <col min="12552" max="12552" width="20.140625" style="331" customWidth="1"/>
    <col min="12553" max="12553" width="10" style="331" customWidth="1"/>
    <col min="12554" max="12554" width="12.5703125" style="331" customWidth="1"/>
    <col min="12555" max="12555" width="9.140625" style="331"/>
    <col min="12556" max="12556" width="14" style="331" customWidth="1"/>
    <col min="12557" max="12800" width="9.140625" style="331"/>
    <col min="12801" max="12801" width="66.140625" style="331" customWidth="1"/>
    <col min="12802" max="12802" width="0.140625" style="331" customWidth="1"/>
    <col min="12803" max="12803" width="34.140625" style="331" customWidth="1"/>
    <col min="12804" max="12804" width="17.140625" style="331" customWidth="1"/>
    <col min="12805" max="12805" width="9.7109375" style="331" customWidth="1"/>
    <col min="12806" max="12806" width="15.28515625" style="331" customWidth="1"/>
    <col min="12807" max="12807" width="8.42578125" style="331" customWidth="1"/>
    <col min="12808" max="12808" width="20.140625" style="331" customWidth="1"/>
    <col min="12809" max="12809" width="10" style="331" customWidth="1"/>
    <col min="12810" max="12810" width="12.5703125" style="331" customWidth="1"/>
    <col min="12811" max="12811" width="9.140625" style="331"/>
    <col min="12812" max="12812" width="14" style="331" customWidth="1"/>
    <col min="12813" max="13056" width="9.140625" style="331"/>
    <col min="13057" max="13057" width="66.140625" style="331" customWidth="1"/>
    <col min="13058" max="13058" width="0.140625" style="331" customWidth="1"/>
    <col min="13059" max="13059" width="34.140625" style="331" customWidth="1"/>
    <col min="13060" max="13060" width="17.140625" style="331" customWidth="1"/>
    <col min="13061" max="13061" width="9.7109375" style="331" customWidth="1"/>
    <col min="13062" max="13062" width="15.28515625" style="331" customWidth="1"/>
    <col min="13063" max="13063" width="8.42578125" style="331" customWidth="1"/>
    <col min="13064" max="13064" width="20.140625" style="331" customWidth="1"/>
    <col min="13065" max="13065" width="10" style="331" customWidth="1"/>
    <col min="13066" max="13066" width="12.5703125" style="331" customWidth="1"/>
    <col min="13067" max="13067" width="9.140625" style="331"/>
    <col min="13068" max="13068" width="14" style="331" customWidth="1"/>
    <col min="13069" max="13312" width="9.140625" style="331"/>
    <col min="13313" max="13313" width="66.140625" style="331" customWidth="1"/>
    <col min="13314" max="13314" width="0.140625" style="331" customWidth="1"/>
    <col min="13315" max="13315" width="34.140625" style="331" customWidth="1"/>
    <col min="13316" max="13316" width="17.140625" style="331" customWidth="1"/>
    <col min="13317" max="13317" width="9.7109375" style="331" customWidth="1"/>
    <col min="13318" max="13318" width="15.28515625" style="331" customWidth="1"/>
    <col min="13319" max="13319" width="8.42578125" style="331" customWidth="1"/>
    <col min="13320" max="13320" width="20.140625" style="331" customWidth="1"/>
    <col min="13321" max="13321" width="10" style="331" customWidth="1"/>
    <col min="13322" max="13322" width="12.5703125" style="331" customWidth="1"/>
    <col min="13323" max="13323" width="9.140625" style="331"/>
    <col min="13324" max="13324" width="14" style="331" customWidth="1"/>
    <col min="13325" max="13568" width="9.140625" style="331"/>
    <col min="13569" max="13569" width="66.140625" style="331" customWidth="1"/>
    <col min="13570" max="13570" width="0.140625" style="331" customWidth="1"/>
    <col min="13571" max="13571" width="34.140625" style="331" customWidth="1"/>
    <col min="13572" max="13572" width="17.140625" style="331" customWidth="1"/>
    <col min="13573" max="13573" width="9.7109375" style="331" customWidth="1"/>
    <col min="13574" max="13574" width="15.28515625" style="331" customWidth="1"/>
    <col min="13575" max="13575" width="8.42578125" style="331" customWidth="1"/>
    <col min="13576" max="13576" width="20.140625" style="331" customWidth="1"/>
    <col min="13577" max="13577" width="10" style="331" customWidth="1"/>
    <col min="13578" max="13578" width="12.5703125" style="331" customWidth="1"/>
    <col min="13579" max="13579" width="9.140625" style="331"/>
    <col min="13580" max="13580" width="14" style="331" customWidth="1"/>
    <col min="13581" max="13824" width="9.140625" style="331"/>
    <col min="13825" max="13825" width="66.140625" style="331" customWidth="1"/>
    <col min="13826" max="13826" width="0.140625" style="331" customWidth="1"/>
    <col min="13827" max="13827" width="34.140625" style="331" customWidth="1"/>
    <col min="13828" max="13828" width="17.140625" style="331" customWidth="1"/>
    <col min="13829" max="13829" width="9.7109375" style="331" customWidth="1"/>
    <col min="13830" max="13830" width="15.28515625" style="331" customWidth="1"/>
    <col min="13831" max="13831" width="8.42578125" style="331" customWidth="1"/>
    <col min="13832" max="13832" width="20.140625" style="331" customWidth="1"/>
    <col min="13833" max="13833" width="10" style="331" customWidth="1"/>
    <col min="13834" max="13834" width="12.5703125" style="331" customWidth="1"/>
    <col min="13835" max="13835" width="9.140625" style="331"/>
    <col min="13836" max="13836" width="14" style="331" customWidth="1"/>
    <col min="13837" max="14080" width="9.140625" style="331"/>
    <col min="14081" max="14081" width="66.140625" style="331" customWidth="1"/>
    <col min="14082" max="14082" width="0.140625" style="331" customWidth="1"/>
    <col min="14083" max="14083" width="34.140625" style="331" customWidth="1"/>
    <col min="14084" max="14084" width="17.140625" style="331" customWidth="1"/>
    <col min="14085" max="14085" width="9.7109375" style="331" customWidth="1"/>
    <col min="14086" max="14086" width="15.28515625" style="331" customWidth="1"/>
    <col min="14087" max="14087" width="8.42578125" style="331" customWidth="1"/>
    <col min="14088" max="14088" width="20.140625" style="331" customWidth="1"/>
    <col min="14089" max="14089" width="10" style="331" customWidth="1"/>
    <col min="14090" max="14090" width="12.5703125" style="331" customWidth="1"/>
    <col min="14091" max="14091" width="9.140625" style="331"/>
    <col min="14092" max="14092" width="14" style="331" customWidth="1"/>
    <col min="14093" max="14336" width="9.140625" style="331"/>
    <col min="14337" max="14337" width="66.140625" style="331" customWidth="1"/>
    <col min="14338" max="14338" width="0.140625" style="331" customWidth="1"/>
    <col min="14339" max="14339" width="34.140625" style="331" customWidth="1"/>
    <col min="14340" max="14340" width="17.140625" style="331" customWidth="1"/>
    <col min="14341" max="14341" width="9.7109375" style="331" customWidth="1"/>
    <col min="14342" max="14342" width="15.28515625" style="331" customWidth="1"/>
    <col min="14343" max="14343" width="8.42578125" style="331" customWidth="1"/>
    <col min="14344" max="14344" width="20.140625" style="331" customWidth="1"/>
    <col min="14345" max="14345" width="10" style="331" customWidth="1"/>
    <col min="14346" max="14346" width="12.5703125" style="331" customWidth="1"/>
    <col min="14347" max="14347" width="9.140625" style="331"/>
    <col min="14348" max="14348" width="14" style="331" customWidth="1"/>
    <col min="14349" max="14592" width="9.140625" style="331"/>
    <col min="14593" max="14593" width="66.140625" style="331" customWidth="1"/>
    <col min="14594" max="14594" width="0.140625" style="331" customWidth="1"/>
    <col min="14595" max="14595" width="34.140625" style="331" customWidth="1"/>
    <col min="14596" max="14596" width="17.140625" style="331" customWidth="1"/>
    <col min="14597" max="14597" width="9.7109375" style="331" customWidth="1"/>
    <col min="14598" max="14598" width="15.28515625" style="331" customWidth="1"/>
    <col min="14599" max="14599" width="8.42578125" style="331" customWidth="1"/>
    <col min="14600" max="14600" width="20.140625" style="331" customWidth="1"/>
    <col min="14601" max="14601" width="10" style="331" customWidth="1"/>
    <col min="14602" max="14602" width="12.5703125" style="331" customWidth="1"/>
    <col min="14603" max="14603" width="9.140625" style="331"/>
    <col min="14604" max="14604" width="14" style="331" customWidth="1"/>
    <col min="14605" max="14848" width="9.140625" style="331"/>
    <col min="14849" max="14849" width="66.140625" style="331" customWidth="1"/>
    <col min="14850" max="14850" width="0.140625" style="331" customWidth="1"/>
    <col min="14851" max="14851" width="34.140625" style="331" customWidth="1"/>
    <col min="14852" max="14852" width="17.140625" style="331" customWidth="1"/>
    <col min="14853" max="14853" width="9.7109375" style="331" customWidth="1"/>
    <col min="14854" max="14854" width="15.28515625" style="331" customWidth="1"/>
    <col min="14855" max="14855" width="8.42578125" style="331" customWidth="1"/>
    <col min="14856" max="14856" width="20.140625" style="331" customWidth="1"/>
    <col min="14857" max="14857" width="10" style="331" customWidth="1"/>
    <col min="14858" max="14858" width="12.5703125" style="331" customWidth="1"/>
    <col min="14859" max="14859" width="9.140625" style="331"/>
    <col min="14860" max="14860" width="14" style="331" customWidth="1"/>
    <col min="14861" max="15104" width="9.140625" style="331"/>
    <col min="15105" max="15105" width="66.140625" style="331" customWidth="1"/>
    <col min="15106" max="15106" width="0.140625" style="331" customWidth="1"/>
    <col min="15107" max="15107" width="34.140625" style="331" customWidth="1"/>
    <col min="15108" max="15108" width="17.140625" style="331" customWidth="1"/>
    <col min="15109" max="15109" width="9.7109375" style="331" customWidth="1"/>
    <col min="15110" max="15110" width="15.28515625" style="331" customWidth="1"/>
    <col min="15111" max="15111" width="8.42578125" style="331" customWidth="1"/>
    <col min="15112" max="15112" width="20.140625" style="331" customWidth="1"/>
    <col min="15113" max="15113" width="10" style="331" customWidth="1"/>
    <col min="15114" max="15114" width="12.5703125" style="331" customWidth="1"/>
    <col min="15115" max="15115" width="9.140625" style="331"/>
    <col min="15116" max="15116" width="14" style="331" customWidth="1"/>
    <col min="15117" max="15360" width="9.140625" style="331"/>
    <col min="15361" max="15361" width="66.140625" style="331" customWidth="1"/>
    <col min="15362" max="15362" width="0.140625" style="331" customWidth="1"/>
    <col min="15363" max="15363" width="34.140625" style="331" customWidth="1"/>
    <col min="15364" max="15364" width="17.140625" style="331" customWidth="1"/>
    <col min="15365" max="15365" width="9.7109375" style="331" customWidth="1"/>
    <col min="15366" max="15366" width="15.28515625" style="331" customWidth="1"/>
    <col min="15367" max="15367" width="8.42578125" style="331" customWidth="1"/>
    <col min="15368" max="15368" width="20.140625" style="331" customWidth="1"/>
    <col min="15369" max="15369" width="10" style="331" customWidth="1"/>
    <col min="15370" max="15370" width="12.5703125" style="331" customWidth="1"/>
    <col min="15371" max="15371" width="9.140625" style="331"/>
    <col min="15372" max="15372" width="14" style="331" customWidth="1"/>
    <col min="15373" max="15616" width="9.140625" style="331"/>
    <col min="15617" max="15617" width="66.140625" style="331" customWidth="1"/>
    <col min="15618" max="15618" width="0.140625" style="331" customWidth="1"/>
    <col min="15619" max="15619" width="34.140625" style="331" customWidth="1"/>
    <col min="15620" max="15620" width="17.140625" style="331" customWidth="1"/>
    <col min="15621" max="15621" width="9.7109375" style="331" customWidth="1"/>
    <col min="15622" max="15622" width="15.28515625" style="331" customWidth="1"/>
    <col min="15623" max="15623" width="8.42578125" style="331" customWidth="1"/>
    <col min="15624" max="15624" width="20.140625" style="331" customWidth="1"/>
    <col min="15625" max="15625" width="10" style="331" customWidth="1"/>
    <col min="15626" max="15626" width="12.5703125" style="331" customWidth="1"/>
    <col min="15627" max="15627" width="9.140625" style="331"/>
    <col min="15628" max="15628" width="14" style="331" customWidth="1"/>
    <col min="15629" max="15872" width="9.140625" style="331"/>
    <col min="15873" max="15873" width="66.140625" style="331" customWidth="1"/>
    <col min="15874" max="15874" width="0.140625" style="331" customWidth="1"/>
    <col min="15875" max="15875" width="34.140625" style="331" customWidth="1"/>
    <col min="15876" max="15876" width="17.140625" style="331" customWidth="1"/>
    <col min="15877" max="15877" width="9.7109375" style="331" customWidth="1"/>
    <col min="15878" max="15878" width="15.28515625" style="331" customWidth="1"/>
    <col min="15879" max="15879" width="8.42578125" style="331" customWidth="1"/>
    <col min="15880" max="15880" width="20.140625" style="331" customWidth="1"/>
    <col min="15881" max="15881" width="10" style="331" customWidth="1"/>
    <col min="15882" max="15882" width="12.5703125" style="331" customWidth="1"/>
    <col min="15883" max="15883" width="9.140625" style="331"/>
    <col min="15884" max="15884" width="14" style="331" customWidth="1"/>
    <col min="15885" max="16128" width="9.140625" style="331"/>
    <col min="16129" max="16129" width="66.140625" style="331" customWidth="1"/>
    <col min="16130" max="16130" width="0.140625" style="331" customWidth="1"/>
    <col min="16131" max="16131" width="34.140625" style="331" customWidth="1"/>
    <col min="16132" max="16132" width="17.140625" style="331" customWidth="1"/>
    <col min="16133" max="16133" width="9.7109375" style="331" customWidth="1"/>
    <col min="16134" max="16134" width="15.28515625" style="331" customWidth="1"/>
    <col min="16135" max="16135" width="8.42578125" style="331" customWidth="1"/>
    <col min="16136" max="16136" width="20.140625" style="331" customWidth="1"/>
    <col min="16137" max="16137" width="10" style="331" customWidth="1"/>
    <col min="16138" max="16138" width="12.5703125" style="331" customWidth="1"/>
    <col min="16139" max="16139" width="9.140625" style="331"/>
    <col min="16140" max="16140" width="14" style="331" customWidth="1"/>
    <col min="16141" max="16384" width="9.140625" style="331"/>
  </cols>
  <sheetData>
    <row r="1" spans="1:14">
      <c r="C1" s="435"/>
    </row>
    <row r="2" spans="1:14">
      <c r="C2" s="435"/>
    </row>
    <row r="3" spans="1:14">
      <c r="C3" s="435"/>
    </row>
    <row r="4" spans="1:14" ht="15.75">
      <c r="A4" s="436" t="s">
        <v>622</v>
      </c>
      <c r="C4" s="435"/>
      <c r="D4" s="490" t="s">
        <v>1145</v>
      </c>
      <c r="E4" s="487"/>
      <c r="F4" s="487"/>
      <c r="G4" s="409"/>
      <c r="H4" s="490" t="s">
        <v>1146</v>
      </c>
      <c r="I4" s="487"/>
      <c r="J4" s="487"/>
      <c r="K4" s="409"/>
      <c r="L4" s="490" t="s">
        <v>155</v>
      </c>
      <c r="M4" s="487"/>
      <c r="N4" s="487"/>
    </row>
    <row r="5" spans="1:14" ht="15.75">
      <c r="C5" s="437"/>
      <c r="D5" s="438" t="s">
        <v>674</v>
      </c>
      <c r="E5" s="438"/>
      <c r="F5" s="438" t="s">
        <v>676</v>
      </c>
      <c r="G5" s="438"/>
      <c r="H5" s="438" t="s">
        <v>1147</v>
      </c>
      <c r="I5" s="438"/>
      <c r="J5" s="438" t="s">
        <v>676</v>
      </c>
      <c r="K5" s="438"/>
      <c r="L5" s="438" t="s">
        <v>1147</v>
      </c>
      <c r="N5" s="438" t="s">
        <v>676</v>
      </c>
    </row>
    <row r="6" spans="1:14" ht="15.75">
      <c r="C6" s="437"/>
      <c r="D6" s="438"/>
      <c r="E6" s="438"/>
      <c r="F6" s="438"/>
      <c r="G6" s="438"/>
      <c r="H6" s="438"/>
      <c r="I6" s="438"/>
      <c r="J6" s="438"/>
      <c r="K6" s="438"/>
      <c r="L6" s="438"/>
      <c r="N6" s="438"/>
    </row>
    <row r="7" spans="1:14">
      <c r="A7" s="331" t="s">
        <v>555</v>
      </c>
      <c r="C7" s="331"/>
      <c r="D7" s="331">
        <v>26066</v>
      </c>
      <c r="E7" s="331" t="s">
        <v>1148</v>
      </c>
      <c r="F7" s="403">
        <v>26705</v>
      </c>
      <c r="H7" s="331">
        <v>30732</v>
      </c>
      <c r="I7" s="331" t="s">
        <v>1149</v>
      </c>
      <c r="J7" s="403">
        <v>30451</v>
      </c>
      <c r="L7" s="331">
        <f>SUM(D7+H7)</f>
        <v>56798</v>
      </c>
      <c r="M7" s="331" t="s">
        <v>1150</v>
      </c>
      <c r="N7" s="403">
        <f t="shared" ref="N7:N14" si="0">SUM(F7+J7)</f>
        <v>57156</v>
      </c>
    </row>
    <row r="8" spans="1:14">
      <c r="A8" s="331" t="s">
        <v>1151</v>
      </c>
      <c r="C8" s="331"/>
      <c r="D8" s="403"/>
      <c r="E8" s="439" t="s">
        <v>1152</v>
      </c>
      <c r="F8" s="331">
        <v>370</v>
      </c>
      <c r="G8" s="331"/>
      <c r="J8" s="331"/>
      <c r="K8" s="331"/>
      <c r="M8" s="331" t="s">
        <v>1152</v>
      </c>
      <c r="N8" s="403">
        <f t="shared" si="0"/>
        <v>370</v>
      </c>
    </row>
    <row r="9" spans="1:14">
      <c r="A9" s="331" t="s">
        <v>1153</v>
      </c>
      <c r="C9" s="331"/>
      <c r="D9" s="403"/>
      <c r="E9" s="439" t="s">
        <v>1154</v>
      </c>
      <c r="F9" s="331">
        <v>1101</v>
      </c>
      <c r="G9" s="331"/>
      <c r="K9" s="331"/>
      <c r="M9" s="331" t="s">
        <v>1154</v>
      </c>
      <c r="N9" s="403">
        <f t="shared" si="0"/>
        <v>1101</v>
      </c>
    </row>
    <row r="10" spans="1:14" s="332" customFormat="1">
      <c r="A10" s="332" t="s">
        <v>1155</v>
      </c>
      <c r="D10" s="440"/>
      <c r="E10" s="441" t="s">
        <v>1156</v>
      </c>
      <c r="F10" s="332">
        <v>205</v>
      </c>
      <c r="I10" s="332" t="s">
        <v>1157</v>
      </c>
      <c r="J10" s="332">
        <v>575</v>
      </c>
      <c r="M10" s="332" t="s">
        <v>1158</v>
      </c>
      <c r="N10" s="440">
        <f t="shared" si="0"/>
        <v>780</v>
      </c>
    </row>
    <row r="11" spans="1:14" s="332" customFormat="1">
      <c r="A11" s="332" t="s">
        <v>190</v>
      </c>
      <c r="D11" s="440"/>
      <c r="E11" s="441"/>
      <c r="F11" s="332">
        <v>12</v>
      </c>
      <c r="N11" s="440">
        <f t="shared" si="0"/>
        <v>12</v>
      </c>
    </row>
    <row r="12" spans="1:14">
      <c r="A12" s="332" t="s">
        <v>623</v>
      </c>
      <c r="B12" s="332"/>
      <c r="C12" s="332"/>
      <c r="D12" s="440"/>
      <c r="E12" s="440"/>
      <c r="F12" s="332"/>
      <c r="G12" s="332"/>
      <c r="H12" s="332"/>
      <c r="I12" s="332"/>
      <c r="J12" s="332">
        <v>1</v>
      </c>
      <c r="K12" s="332"/>
      <c r="L12" s="332"/>
      <c r="M12" s="332"/>
      <c r="N12" s="440">
        <f t="shared" si="0"/>
        <v>1</v>
      </c>
    </row>
    <row r="13" spans="1:14">
      <c r="A13" s="332" t="s">
        <v>1159</v>
      </c>
      <c r="B13" s="332"/>
      <c r="C13" s="332"/>
      <c r="D13" s="440"/>
      <c r="E13" s="440"/>
      <c r="F13" s="332"/>
      <c r="G13" s="332"/>
      <c r="H13" s="332"/>
      <c r="I13" s="332"/>
      <c r="J13" s="332">
        <v>19</v>
      </c>
      <c r="K13" s="332"/>
      <c r="L13" s="332"/>
      <c r="M13" s="332"/>
      <c r="N13" s="440">
        <f t="shared" si="0"/>
        <v>19</v>
      </c>
    </row>
    <row r="14" spans="1:14">
      <c r="A14" s="442" t="s">
        <v>1160</v>
      </c>
      <c r="B14" s="442"/>
      <c r="C14" s="442"/>
      <c r="D14" s="443"/>
      <c r="E14" s="443"/>
      <c r="F14" s="442">
        <v>124</v>
      </c>
      <c r="G14" s="442"/>
      <c r="H14" s="442"/>
      <c r="I14" s="442"/>
      <c r="J14" s="442"/>
      <c r="K14" s="442"/>
      <c r="L14" s="442"/>
      <c r="M14" s="442"/>
      <c r="N14" s="443">
        <f t="shared" si="0"/>
        <v>124</v>
      </c>
    </row>
    <row r="15" spans="1:14" ht="15.75">
      <c r="A15" s="444" t="s">
        <v>625</v>
      </c>
      <c r="B15" s="444"/>
      <c r="C15" s="445"/>
      <c r="D15" s="45">
        <f>SUM(D7:D10)</f>
        <v>26066</v>
      </c>
      <c r="E15" s="45" t="s">
        <v>1161</v>
      </c>
      <c r="F15" s="45">
        <f>SUM(F7:F14)</f>
        <v>28517</v>
      </c>
      <c r="G15" s="45"/>
      <c r="H15" s="45">
        <f>SUM(H7:H10)</f>
        <v>30732</v>
      </c>
      <c r="I15" s="45" t="s">
        <v>1162</v>
      </c>
      <c r="J15" s="45">
        <f>SUM(J7:J14)</f>
        <v>31046</v>
      </c>
      <c r="K15" s="45"/>
      <c r="L15" s="45">
        <f>SUM(L7:L10)</f>
        <v>56798</v>
      </c>
      <c r="M15" s="45" t="s">
        <v>1163</v>
      </c>
      <c r="N15" s="45">
        <f>SUM(N7:N14)</f>
        <v>59563</v>
      </c>
    </row>
    <row r="16" spans="1:14">
      <c r="C16" s="331"/>
      <c r="D16" s="491" t="s">
        <v>1164</v>
      </c>
      <c r="E16" s="491"/>
      <c r="H16" s="491" t="s">
        <v>1165</v>
      </c>
      <c r="I16" s="491"/>
      <c r="L16" s="492" t="s">
        <v>1166</v>
      </c>
      <c r="M16" s="492"/>
    </row>
    <row r="17" spans="1:16">
      <c r="C17" s="331"/>
    </row>
    <row r="18" spans="1:16" ht="15.75">
      <c r="A18" s="436" t="s">
        <v>626</v>
      </c>
      <c r="C18" s="331"/>
    </row>
    <row r="19" spans="1:16">
      <c r="A19" s="446" t="s">
        <v>627</v>
      </c>
      <c r="C19" s="331"/>
      <c r="I19" s="447"/>
    </row>
    <row r="20" spans="1:16">
      <c r="A20" s="331" t="s">
        <v>628</v>
      </c>
      <c r="C20" s="331"/>
      <c r="D20" s="331">
        <v>13605</v>
      </c>
      <c r="E20" s="331" t="s">
        <v>1167</v>
      </c>
      <c r="F20" s="403">
        <v>16221</v>
      </c>
      <c r="H20" s="331">
        <v>17900</v>
      </c>
      <c r="I20" s="331" t="s">
        <v>1168</v>
      </c>
      <c r="J20" s="403">
        <v>18253</v>
      </c>
      <c r="L20" s="331">
        <f>SUM(D20+H20)</f>
        <v>31505</v>
      </c>
      <c r="M20" s="331" t="s">
        <v>1169</v>
      </c>
      <c r="N20" s="403">
        <f>SUM(F20+J20)</f>
        <v>34474</v>
      </c>
    </row>
    <row r="21" spans="1:16">
      <c r="A21" s="331" t="s">
        <v>38</v>
      </c>
      <c r="C21" s="331"/>
      <c r="D21" s="448">
        <v>851</v>
      </c>
      <c r="E21" s="448"/>
      <c r="F21" s="403">
        <v>851</v>
      </c>
      <c r="H21" s="403"/>
      <c r="I21" s="403"/>
      <c r="L21" s="331">
        <f t="shared" ref="L21:L65" si="1">SUM(D21+H21)</f>
        <v>851</v>
      </c>
      <c r="N21" s="403">
        <f t="shared" ref="N21:N28" si="2">SUM(F21+J21)</f>
        <v>851</v>
      </c>
    </row>
    <row r="22" spans="1:16">
      <c r="A22" s="332" t="s">
        <v>629</v>
      </c>
      <c r="C22" s="332"/>
      <c r="D22" s="331">
        <v>135</v>
      </c>
      <c r="F22" s="403">
        <v>163</v>
      </c>
      <c r="H22" s="331">
        <v>123</v>
      </c>
      <c r="J22" s="403">
        <v>84</v>
      </c>
      <c r="L22" s="331">
        <f t="shared" si="1"/>
        <v>258</v>
      </c>
      <c r="N22" s="403">
        <f t="shared" si="2"/>
        <v>247</v>
      </c>
    </row>
    <row r="23" spans="1:16">
      <c r="A23" s="331" t="s">
        <v>630</v>
      </c>
      <c r="C23" s="331"/>
      <c r="D23" s="403">
        <v>772</v>
      </c>
      <c r="E23" s="439" t="s">
        <v>1170</v>
      </c>
      <c r="F23" s="403">
        <v>891</v>
      </c>
      <c r="H23" s="331">
        <v>1106</v>
      </c>
      <c r="J23" s="403">
        <v>1186</v>
      </c>
      <c r="L23" s="331">
        <f t="shared" si="1"/>
        <v>1878</v>
      </c>
      <c r="M23" s="331" t="s">
        <v>1170</v>
      </c>
      <c r="N23" s="403">
        <f t="shared" si="2"/>
        <v>2077</v>
      </c>
    </row>
    <row r="24" spans="1:16">
      <c r="A24" s="331" t="s">
        <v>1171</v>
      </c>
      <c r="C24" s="332"/>
      <c r="D24" s="403">
        <v>90</v>
      </c>
      <c r="E24" s="403"/>
      <c r="F24" s="403">
        <v>61</v>
      </c>
      <c r="L24" s="331">
        <f t="shared" si="1"/>
        <v>90</v>
      </c>
      <c r="N24" s="403">
        <f t="shared" si="2"/>
        <v>61</v>
      </c>
    </row>
    <row r="25" spans="1:16">
      <c r="A25" s="331" t="s">
        <v>1172</v>
      </c>
      <c r="C25" s="332"/>
      <c r="D25" s="403"/>
      <c r="E25" s="439" t="s">
        <v>1173</v>
      </c>
      <c r="F25" s="403">
        <v>477</v>
      </c>
      <c r="I25" s="331" t="s">
        <v>1174</v>
      </c>
      <c r="J25" s="403">
        <v>238</v>
      </c>
      <c r="M25" s="331" t="s">
        <v>1175</v>
      </c>
      <c r="N25" s="403">
        <f t="shared" si="2"/>
        <v>715</v>
      </c>
    </row>
    <row r="26" spans="1:16">
      <c r="A26" s="331" t="s">
        <v>681</v>
      </c>
      <c r="C26" s="449"/>
      <c r="D26" s="403">
        <v>3911</v>
      </c>
      <c r="E26" s="439" t="s">
        <v>1176</v>
      </c>
      <c r="F26" s="403">
        <v>4222</v>
      </c>
      <c r="H26" s="331">
        <v>4833</v>
      </c>
      <c r="J26" s="403">
        <v>4261</v>
      </c>
      <c r="L26" s="331">
        <f t="shared" si="1"/>
        <v>8744</v>
      </c>
      <c r="M26" s="331" t="s">
        <v>1176</v>
      </c>
      <c r="N26" s="403">
        <f t="shared" si="2"/>
        <v>8483</v>
      </c>
    </row>
    <row r="27" spans="1:16" s="332" customFormat="1" ht="15.75">
      <c r="A27" s="332" t="s">
        <v>49</v>
      </c>
      <c r="C27" s="449"/>
      <c r="D27" s="440">
        <v>249</v>
      </c>
      <c r="E27" s="440"/>
      <c r="F27" s="440">
        <v>231</v>
      </c>
      <c r="G27" s="440"/>
      <c r="H27" s="332">
        <v>129</v>
      </c>
      <c r="J27" s="440">
        <v>190</v>
      </c>
      <c r="K27" s="440"/>
      <c r="L27" s="331">
        <f t="shared" si="1"/>
        <v>378</v>
      </c>
      <c r="M27" s="450"/>
      <c r="N27" s="403">
        <f t="shared" si="2"/>
        <v>421</v>
      </c>
    </row>
    <row r="28" spans="1:16" s="442" customFormat="1">
      <c r="A28" s="442" t="s">
        <v>1177</v>
      </c>
      <c r="C28" s="451"/>
      <c r="D28" s="443"/>
      <c r="E28" s="443"/>
      <c r="F28" s="443">
        <v>12</v>
      </c>
      <c r="G28" s="443"/>
      <c r="H28" s="442">
        <v>20</v>
      </c>
      <c r="J28" s="443">
        <v>132</v>
      </c>
      <c r="K28" s="443"/>
      <c r="L28" s="442">
        <f t="shared" si="1"/>
        <v>20</v>
      </c>
      <c r="N28" s="443">
        <f t="shared" si="2"/>
        <v>144</v>
      </c>
    </row>
    <row r="29" spans="1:16" ht="15.75">
      <c r="A29" s="444" t="s">
        <v>631</v>
      </c>
      <c r="B29" s="444"/>
      <c r="C29" s="445"/>
      <c r="D29" s="45">
        <f>SUM(D20:D27)</f>
        <v>19613</v>
      </c>
      <c r="E29" s="45" t="s">
        <v>1178</v>
      </c>
      <c r="F29" s="452">
        <f>SUM(F20:F28)</f>
        <v>23129</v>
      </c>
      <c r="G29" s="452"/>
      <c r="H29" s="45">
        <f>SUM(H20:H28)</f>
        <v>24111</v>
      </c>
      <c r="I29" s="45" t="s">
        <v>1162</v>
      </c>
      <c r="J29" s="452">
        <f>SUM(J20:J28)</f>
        <v>24344</v>
      </c>
      <c r="K29" s="452"/>
      <c r="L29" s="45">
        <f t="shared" si="1"/>
        <v>43724</v>
      </c>
      <c r="M29" s="45" t="s">
        <v>1179</v>
      </c>
      <c r="N29" s="452">
        <f>SUM(N20:N28)</f>
        <v>47473</v>
      </c>
      <c r="P29" s="331">
        <f>SUM(F29+J29)</f>
        <v>47473</v>
      </c>
    </row>
    <row r="30" spans="1:16" ht="15.75">
      <c r="A30" s="444"/>
      <c r="B30" s="444"/>
      <c r="C30" s="445"/>
    </row>
    <row r="31" spans="1:16" ht="15.75">
      <c r="A31" s="446" t="s">
        <v>335</v>
      </c>
      <c r="C31" s="453"/>
    </row>
    <row r="32" spans="1:16" ht="15.75">
      <c r="A32" s="332" t="s">
        <v>1180</v>
      </c>
      <c r="C32" s="453"/>
      <c r="J32" s="403">
        <v>2</v>
      </c>
      <c r="N32" s="403">
        <v>2</v>
      </c>
    </row>
    <row r="33" spans="1:14">
      <c r="A33" s="331" t="s">
        <v>125</v>
      </c>
      <c r="C33" s="331"/>
      <c r="D33" s="331">
        <v>482</v>
      </c>
      <c r="F33" s="403">
        <v>545</v>
      </c>
      <c r="H33" s="331">
        <v>600</v>
      </c>
      <c r="J33" s="403">
        <v>653</v>
      </c>
      <c r="L33" s="331">
        <f t="shared" si="1"/>
        <v>1082</v>
      </c>
      <c r="N33" s="403">
        <f>SUM(F33+J33)</f>
        <v>1198</v>
      </c>
    </row>
    <row r="34" spans="1:14">
      <c r="A34" s="331" t="s">
        <v>1181</v>
      </c>
      <c r="C34" s="331"/>
      <c r="D34" s="403">
        <v>558</v>
      </c>
      <c r="E34" s="439" t="s">
        <v>1182</v>
      </c>
      <c r="F34" s="403">
        <v>142</v>
      </c>
      <c r="H34" s="331">
        <v>100</v>
      </c>
      <c r="J34" s="403">
        <v>126</v>
      </c>
      <c r="L34" s="331">
        <f t="shared" si="1"/>
        <v>658</v>
      </c>
      <c r="M34" s="331" t="s">
        <v>1182</v>
      </c>
      <c r="N34" s="403">
        <f t="shared" ref="N34:N51" si="3">SUM(F34+J34)</f>
        <v>268</v>
      </c>
    </row>
    <row r="35" spans="1:14">
      <c r="A35" s="331" t="s">
        <v>1183</v>
      </c>
      <c r="C35" s="331"/>
      <c r="D35" s="331">
        <v>100</v>
      </c>
      <c r="F35" s="403">
        <v>164</v>
      </c>
      <c r="H35" s="331">
        <v>230</v>
      </c>
      <c r="J35" s="403">
        <v>106</v>
      </c>
      <c r="L35" s="331">
        <f t="shared" si="1"/>
        <v>330</v>
      </c>
      <c r="N35" s="403">
        <f t="shared" si="3"/>
        <v>270</v>
      </c>
    </row>
    <row r="36" spans="1:14">
      <c r="A36" s="331" t="s">
        <v>544</v>
      </c>
      <c r="C36" s="331"/>
      <c r="F36" s="403">
        <v>25</v>
      </c>
      <c r="H36" s="331">
        <v>150</v>
      </c>
      <c r="J36" s="403">
        <v>149</v>
      </c>
      <c r="L36" s="331">
        <f t="shared" si="1"/>
        <v>150</v>
      </c>
      <c r="N36" s="403">
        <f>SUM(F36+J36)</f>
        <v>174</v>
      </c>
    </row>
    <row r="37" spans="1:14">
      <c r="A37" s="331" t="s">
        <v>1184</v>
      </c>
      <c r="C37" s="331"/>
      <c r="D37" s="331">
        <v>550</v>
      </c>
      <c r="F37" s="403">
        <v>647</v>
      </c>
      <c r="H37" s="331">
        <v>700</v>
      </c>
      <c r="J37" s="403">
        <v>443</v>
      </c>
      <c r="L37" s="331">
        <f t="shared" si="1"/>
        <v>1250</v>
      </c>
      <c r="N37" s="403">
        <f t="shared" si="3"/>
        <v>1090</v>
      </c>
    </row>
    <row r="38" spans="1:14">
      <c r="A38" s="331" t="s">
        <v>632</v>
      </c>
      <c r="C38" s="331"/>
      <c r="D38" s="331">
        <v>455</v>
      </c>
      <c r="F38" s="403">
        <v>366</v>
      </c>
      <c r="H38" s="331">
        <v>790</v>
      </c>
      <c r="J38" s="403">
        <v>941</v>
      </c>
      <c r="L38" s="331">
        <f t="shared" si="1"/>
        <v>1245</v>
      </c>
      <c r="N38" s="403">
        <f t="shared" si="3"/>
        <v>1307</v>
      </c>
    </row>
    <row r="39" spans="1:14">
      <c r="A39" s="331" t="s">
        <v>1185</v>
      </c>
      <c r="C39" s="331"/>
    </row>
    <row r="40" spans="1:14">
      <c r="A40" s="331" t="s">
        <v>1186</v>
      </c>
      <c r="C40" s="331"/>
    </row>
    <row r="41" spans="1:14">
      <c r="A41" s="331" t="s">
        <v>688</v>
      </c>
      <c r="C41" s="331"/>
      <c r="J41" s="403">
        <v>68</v>
      </c>
      <c r="N41" s="403">
        <f t="shared" si="3"/>
        <v>68</v>
      </c>
    </row>
    <row r="42" spans="1:14">
      <c r="A42" s="331" t="s">
        <v>633</v>
      </c>
      <c r="C42" s="403"/>
      <c r="D42" s="403">
        <v>5</v>
      </c>
      <c r="E42" s="403"/>
      <c r="F42" s="403">
        <v>6</v>
      </c>
      <c r="J42" s="403">
        <v>7</v>
      </c>
      <c r="L42" s="331">
        <f t="shared" si="1"/>
        <v>5</v>
      </c>
      <c r="N42" s="403">
        <f t="shared" si="3"/>
        <v>13</v>
      </c>
    </row>
    <row r="43" spans="1:14">
      <c r="A43" s="331" t="s">
        <v>634</v>
      </c>
      <c r="C43" s="331"/>
      <c r="D43" s="331">
        <v>550</v>
      </c>
      <c r="F43" s="403">
        <v>324</v>
      </c>
      <c r="H43" s="331">
        <v>1050</v>
      </c>
      <c r="J43" s="403">
        <v>764</v>
      </c>
      <c r="L43" s="331">
        <f t="shared" si="1"/>
        <v>1600</v>
      </c>
      <c r="N43" s="403">
        <f t="shared" si="3"/>
        <v>1088</v>
      </c>
    </row>
    <row r="44" spans="1:14">
      <c r="A44" s="331" t="s">
        <v>635</v>
      </c>
      <c r="C44" s="331"/>
      <c r="D44" s="331">
        <v>500</v>
      </c>
      <c r="F44" s="403">
        <v>284</v>
      </c>
      <c r="H44" s="331">
        <v>370</v>
      </c>
      <c r="J44" s="403">
        <v>318</v>
      </c>
      <c r="L44" s="331">
        <f t="shared" si="1"/>
        <v>870</v>
      </c>
      <c r="N44" s="403">
        <f t="shared" si="3"/>
        <v>602</v>
      </c>
    </row>
    <row r="45" spans="1:14">
      <c r="A45" s="331" t="s">
        <v>636</v>
      </c>
      <c r="C45" s="331"/>
      <c r="D45" s="331">
        <v>23</v>
      </c>
      <c r="F45" s="403">
        <v>33</v>
      </c>
      <c r="H45" s="331">
        <v>85</v>
      </c>
      <c r="J45" s="403">
        <v>74</v>
      </c>
      <c r="L45" s="331">
        <f t="shared" si="1"/>
        <v>108</v>
      </c>
      <c r="N45" s="403">
        <f t="shared" si="3"/>
        <v>107</v>
      </c>
    </row>
    <row r="46" spans="1:14">
      <c r="A46" s="331" t="s">
        <v>637</v>
      </c>
      <c r="C46" s="332"/>
      <c r="D46" s="331">
        <v>130</v>
      </c>
      <c r="F46" s="403">
        <v>118</v>
      </c>
      <c r="H46" s="331">
        <v>80</v>
      </c>
      <c r="J46" s="403">
        <v>14</v>
      </c>
      <c r="L46" s="331">
        <f t="shared" si="1"/>
        <v>210</v>
      </c>
      <c r="N46" s="403">
        <f t="shared" si="3"/>
        <v>132</v>
      </c>
    </row>
    <row r="47" spans="1:14">
      <c r="A47" s="331" t="s">
        <v>1187</v>
      </c>
      <c r="C47" s="331"/>
      <c r="D47" s="331">
        <v>390</v>
      </c>
      <c r="F47" s="403">
        <v>311</v>
      </c>
      <c r="H47" s="331">
        <v>680</v>
      </c>
      <c r="J47" s="403">
        <v>527</v>
      </c>
      <c r="L47" s="331">
        <f t="shared" si="1"/>
        <v>1070</v>
      </c>
      <c r="N47" s="403">
        <f t="shared" si="3"/>
        <v>838</v>
      </c>
    </row>
    <row r="48" spans="1:14">
      <c r="A48" s="331" t="s">
        <v>1188</v>
      </c>
      <c r="C48" s="331"/>
      <c r="F48" s="403">
        <v>10</v>
      </c>
      <c r="N48" s="403">
        <f t="shared" si="3"/>
        <v>10</v>
      </c>
    </row>
    <row r="49" spans="1:16">
      <c r="A49" s="331" t="s">
        <v>1189</v>
      </c>
      <c r="C49" s="332"/>
      <c r="D49" s="331">
        <v>23</v>
      </c>
      <c r="F49" s="403">
        <v>54</v>
      </c>
      <c r="H49" s="331">
        <v>50</v>
      </c>
      <c r="J49" s="403">
        <v>50</v>
      </c>
      <c r="L49" s="331">
        <f t="shared" si="1"/>
        <v>73</v>
      </c>
      <c r="N49" s="403">
        <f>SUM(F49+J49)</f>
        <v>104</v>
      </c>
    </row>
    <row r="50" spans="1:16">
      <c r="A50" s="331" t="s">
        <v>638</v>
      </c>
      <c r="C50" s="331"/>
      <c r="D50" s="331">
        <v>1177</v>
      </c>
      <c r="E50" s="331" t="s">
        <v>1190</v>
      </c>
      <c r="F50" s="403">
        <v>738</v>
      </c>
      <c r="H50" s="331">
        <v>1090</v>
      </c>
      <c r="J50" s="403">
        <v>892</v>
      </c>
      <c r="L50" s="331">
        <f t="shared" si="1"/>
        <v>2267</v>
      </c>
      <c r="M50" s="331" t="s">
        <v>1190</v>
      </c>
      <c r="N50" s="403">
        <f t="shared" si="3"/>
        <v>1630</v>
      </c>
    </row>
    <row r="51" spans="1:16">
      <c r="A51" s="331" t="s">
        <v>74</v>
      </c>
      <c r="C51" s="331"/>
      <c r="D51" s="331">
        <v>600</v>
      </c>
      <c r="E51" s="331" t="s">
        <v>1190</v>
      </c>
      <c r="F51" s="403">
        <v>461</v>
      </c>
      <c r="H51" s="331">
        <v>100</v>
      </c>
      <c r="L51" s="331">
        <f t="shared" si="1"/>
        <v>700</v>
      </c>
      <c r="M51" s="331" t="s">
        <v>1190</v>
      </c>
      <c r="N51" s="403">
        <f t="shared" si="3"/>
        <v>461</v>
      </c>
    </row>
    <row r="52" spans="1:16">
      <c r="A52" s="331" t="s">
        <v>639</v>
      </c>
      <c r="C52" s="332"/>
      <c r="D52" s="403">
        <v>50</v>
      </c>
      <c r="E52" s="403"/>
      <c r="F52" s="403">
        <v>63</v>
      </c>
      <c r="H52" s="331">
        <v>90</v>
      </c>
      <c r="J52" s="403">
        <v>53</v>
      </c>
      <c r="L52" s="331">
        <f t="shared" si="1"/>
        <v>140</v>
      </c>
      <c r="N52" s="403">
        <f>SUM(F52+J52)</f>
        <v>116</v>
      </c>
    </row>
    <row r="53" spans="1:16">
      <c r="A53" s="331" t="s">
        <v>1191</v>
      </c>
      <c r="C53" s="449"/>
      <c r="D53" s="331">
        <v>221</v>
      </c>
      <c r="F53" s="488">
        <v>479</v>
      </c>
      <c r="G53" s="454"/>
      <c r="L53" s="331">
        <f t="shared" si="1"/>
        <v>221</v>
      </c>
      <c r="N53" s="488">
        <v>534</v>
      </c>
    </row>
    <row r="54" spans="1:16">
      <c r="A54" s="331" t="s">
        <v>1192</v>
      </c>
      <c r="C54" s="449"/>
      <c r="D54" s="403">
        <v>320</v>
      </c>
      <c r="E54" s="403"/>
      <c r="F54" s="488"/>
      <c r="G54" s="454"/>
      <c r="H54" s="331">
        <v>190</v>
      </c>
      <c r="J54" s="403">
        <v>55</v>
      </c>
      <c r="L54" s="331">
        <f t="shared" si="1"/>
        <v>510</v>
      </c>
      <c r="N54" s="488"/>
    </row>
    <row r="55" spans="1:16">
      <c r="A55" s="331" t="s">
        <v>640</v>
      </c>
      <c r="C55" s="332"/>
      <c r="D55" s="331">
        <v>259</v>
      </c>
      <c r="F55" s="403">
        <v>525</v>
      </c>
      <c r="H55" s="331">
        <v>266</v>
      </c>
      <c r="J55" s="403">
        <v>581</v>
      </c>
      <c r="L55" s="331">
        <f t="shared" si="1"/>
        <v>525</v>
      </c>
      <c r="N55" s="403">
        <v>1106</v>
      </c>
    </row>
    <row r="56" spans="1:16" s="442" customFormat="1">
      <c r="A56" s="442" t="s">
        <v>1193</v>
      </c>
      <c r="D56" s="443">
        <v>60</v>
      </c>
      <c r="E56" s="443"/>
      <c r="F56" s="443">
        <v>64</v>
      </c>
      <c r="G56" s="443"/>
      <c r="J56" s="443"/>
      <c r="K56" s="443"/>
      <c r="L56" s="442">
        <f t="shared" si="1"/>
        <v>60</v>
      </c>
      <c r="N56" s="443">
        <v>64</v>
      </c>
    </row>
    <row r="57" spans="1:16" ht="15.75">
      <c r="A57" s="444" t="s">
        <v>641</v>
      </c>
      <c r="B57" s="444"/>
      <c r="C57" s="445"/>
      <c r="D57" s="45">
        <f>SUM(D33:D56)</f>
        <v>6453</v>
      </c>
      <c r="E57" s="45" t="s">
        <v>1194</v>
      </c>
      <c r="F57" s="45">
        <f>SUM(F33:F56)</f>
        <v>5359</v>
      </c>
      <c r="G57" s="45"/>
      <c r="H57" s="45">
        <f>SUM(H33:H56)</f>
        <v>6621</v>
      </c>
      <c r="I57" s="45"/>
      <c r="J57" s="452">
        <f>SUM(J32:J56)</f>
        <v>5823</v>
      </c>
      <c r="K57" s="452"/>
      <c r="L57" s="45">
        <f t="shared" si="1"/>
        <v>13074</v>
      </c>
      <c r="M57" s="45" t="s">
        <v>1194</v>
      </c>
      <c r="N57" s="45">
        <f>SUM(F57+J57)</f>
        <v>11182</v>
      </c>
      <c r="P57" s="331">
        <f>SUM(N32:N56)</f>
        <v>11182</v>
      </c>
    </row>
    <row r="58" spans="1:16" ht="15.75">
      <c r="A58" s="444"/>
      <c r="B58" s="444"/>
      <c r="C58" s="445"/>
      <c r="D58" s="45"/>
      <c r="E58" s="45"/>
      <c r="F58" s="45"/>
      <c r="G58" s="45"/>
      <c r="H58" s="45"/>
      <c r="I58" s="45"/>
      <c r="J58" s="452"/>
      <c r="K58" s="452"/>
      <c r="L58" s="45"/>
      <c r="M58" s="45"/>
      <c r="N58" s="45"/>
    </row>
    <row r="59" spans="1:16" ht="15.75">
      <c r="A59" s="444"/>
      <c r="B59" s="444"/>
      <c r="C59" s="445"/>
      <c r="D59" s="45"/>
      <c r="E59" s="45"/>
      <c r="F59" s="45"/>
      <c r="G59" s="45"/>
      <c r="H59" s="45"/>
      <c r="I59" s="45"/>
      <c r="J59" s="452"/>
      <c r="K59" s="452"/>
      <c r="L59" s="45"/>
      <c r="M59" s="45"/>
      <c r="N59" s="45"/>
    </row>
    <row r="60" spans="1:16">
      <c r="C60" s="435"/>
    </row>
    <row r="61" spans="1:16" ht="15.75">
      <c r="A61" s="455" t="s">
        <v>642</v>
      </c>
      <c r="C61" s="435"/>
    </row>
    <row r="62" spans="1:16">
      <c r="A62" s="331" t="s">
        <v>631</v>
      </c>
      <c r="C62" s="331"/>
      <c r="D62" s="331">
        <v>19613</v>
      </c>
      <c r="E62" s="331" t="s">
        <v>1178</v>
      </c>
      <c r="F62" s="403">
        <v>23129</v>
      </c>
      <c r="H62" s="331">
        <v>24111</v>
      </c>
      <c r="I62" s="331" t="s">
        <v>1162</v>
      </c>
      <c r="J62" s="403">
        <v>24344</v>
      </c>
      <c r="L62" s="331">
        <f t="shared" si="1"/>
        <v>43724</v>
      </c>
      <c r="M62" s="331" t="s">
        <v>1179</v>
      </c>
      <c r="N62" s="403">
        <f>SUM(F62+J62)</f>
        <v>47473</v>
      </c>
    </row>
    <row r="63" spans="1:16" s="332" customFormat="1">
      <c r="A63" s="332" t="s">
        <v>335</v>
      </c>
      <c r="D63" s="332">
        <v>6453</v>
      </c>
      <c r="E63" s="332" t="s">
        <v>1194</v>
      </c>
      <c r="F63" s="440">
        <v>5359</v>
      </c>
      <c r="G63" s="440"/>
      <c r="H63" s="332">
        <v>6621</v>
      </c>
      <c r="J63" s="440">
        <v>5823</v>
      </c>
      <c r="K63" s="440"/>
      <c r="L63" s="332">
        <f t="shared" si="1"/>
        <v>13074</v>
      </c>
      <c r="M63" s="332" t="s">
        <v>1194</v>
      </c>
      <c r="N63" s="403">
        <f>SUM(F63+J63)</f>
        <v>11182</v>
      </c>
    </row>
    <row r="64" spans="1:16" s="442" customFormat="1">
      <c r="A64" s="442" t="s">
        <v>1195</v>
      </c>
      <c r="F64" s="443"/>
      <c r="G64" s="443"/>
      <c r="J64" s="443">
        <v>750</v>
      </c>
      <c r="K64" s="443"/>
      <c r="N64" s="443">
        <f>SUM(F64+J64)</f>
        <v>750</v>
      </c>
    </row>
    <row r="65" spans="1:14" ht="15.75">
      <c r="A65" s="444" t="s">
        <v>643</v>
      </c>
      <c r="B65" s="444"/>
      <c r="C65" s="445"/>
      <c r="D65" s="45">
        <f>SUM(D62:D63)</f>
        <v>26066</v>
      </c>
      <c r="E65" s="45" t="s">
        <v>1161</v>
      </c>
      <c r="F65" s="45">
        <f>SUM(F62:F64)</f>
        <v>28488</v>
      </c>
      <c r="G65" s="45"/>
      <c r="H65" s="45">
        <f>SUM(H62:H63)</f>
        <v>30732</v>
      </c>
      <c r="I65" s="45" t="s">
        <v>1162</v>
      </c>
      <c r="J65" s="452">
        <f>SUM(J62:J64)</f>
        <v>30917</v>
      </c>
      <c r="K65" s="452"/>
      <c r="L65" s="45">
        <f t="shared" si="1"/>
        <v>56798</v>
      </c>
      <c r="M65" s="45" t="s">
        <v>1163</v>
      </c>
      <c r="N65" s="452">
        <f>SUM(F65+J65)</f>
        <v>59405</v>
      </c>
    </row>
    <row r="66" spans="1:14" ht="15.75">
      <c r="A66" s="444"/>
      <c r="B66" s="444"/>
      <c r="C66" s="445"/>
    </row>
    <row r="67" spans="1:14" ht="15.75">
      <c r="A67" s="444"/>
      <c r="B67" s="444"/>
      <c r="C67" s="445"/>
    </row>
    <row r="68" spans="1:14" ht="15.75">
      <c r="A68" s="444"/>
      <c r="B68" s="444"/>
      <c r="C68" s="445"/>
    </row>
    <row r="69" spans="1:14" ht="15.75">
      <c r="A69" s="444"/>
      <c r="B69" s="444"/>
      <c r="C69" s="445"/>
    </row>
    <row r="70" spans="1:14">
      <c r="C70" s="435"/>
    </row>
    <row r="71" spans="1:14">
      <c r="C71" s="435"/>
      <c r="F71" s="331"/>
      <c r="G71" s="456"/>
      <c r="H71" s="435"/>
      <c r="L71" s="456"/>
    </row>
    <row r="72" spans="1:14">
      <c r="C72" s="435"/>
      <c r="F72" s="331"/>
      <c r="G72" s="456"/>
      <c r="H72" s="435"/>
      <c r="K72" s="489"/>
      <c r="L72" s="489"/>
    </row>
    <row r="73" spans="1:14">
      <c r="C73" s="435"/>
      <c r="L73" s="457"/>
    </row>
  </sheetData>
  <mergeCells count="9">
    <mergeCell ref="F53:F54"/>
    <mergeCell ref="N53:N54"/>
    <mergeCell ref="K72:L72"/>
    <mergeCell ref="D4:F4"/>
    <mergeCell ref="H4:J4"/>
    <mergeCell ref="L4:N4"/>
    <mergeCell ref="D16:E16"/>
    <mergeCell ref="H16:I16"/>
    <mergeCell ref="L16:M1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8" orientation="landscape" r:id="rId1"/>
  <headerFooter alignWithMargins="0">
    <oddHeader>&amp;C&amp;"Arial CE,Félkövér"&amp;12Őcsényi Közös Önkormányzati Hivatal  &amp;R6b.  melléklet a 7/2014.(.IV.28.) önkormányzati rendelethez</oddHeader>
    <oddFooter>&amp;P. oldal</oddFooter>
  </headerFooter>
  <rowBreaks count="1" manualBreakCount="1">
    <brk id="3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7">
    <tabColor theme="3" tint="-0.249977111117893"/>
  </sheetPr>
  <dimension ref="A1:IT20855"/>
  <sheetViews>
    <sheetView view="pageLayout" zoomScaleNormal="100" zoomScaleSheetLayoutView="100" workbookViewId="0">
      <selection activeCell="I110" sqref="I110"/>
    </sheetView>
  </sheetViews>
  <sheetFormatPr defaultColWidth="0" defaultRowHeight="0" customHeight="1" zeroHeight="1"/>
  <cols>
    <col min="1" max="1" width="4.28515625" style="30" customWidth="1"/>
    <col min="2" max="2" width="4.140625" style="32" customWidth="1"/>
    <col min="3" max="3" width="4" style="30" customWidth="1"/>
    <col min="4" max="4" width="4.42578125" style="30" customWidth="1"/>
    <col min="5" max="5" width="39.5703125" style="30" customWidth="1"/>
    <col min="6" max="8" width="13.7109375" style="35" customWidth="1"/>
    <col min="9" max="9" width="9.28515625" style="30" customWidth="1"/>
    <col min="10" max="10" width="12" style="34" hidden="1" customWidth="1"/>
    <col min="11" max="16384" width="12" style="29" hidden="1"/>
  </cols>
  <sheetData>
    <row r="1" spans="1:10" s="8" customFormat="1" ht="49.5" customHeight="1">
      <c r="A1" s="251" t="s">
        <v>203</v>
      </c>
      <c r="B1" s="251" t="s">
        <v>0</v>
      </c>
      <c r="C1" s="251" t="s">
        <v>204</v>
      </c>
      <c r="D1" s="251" t="s">
        <v>205</v>
      </c>
      <c r="E1" s="252" t="s">
        <v>22</v>
      </c>
      <c r="F1" s="253" t="s">
        <v>647</v>
      </c>
      <c r="G1" s="253" t="s">
        <v>648</v>
      </c>
      <c r="H1" s="253" t="s">
        <v>649</v>
      </c>
      <c r="I1" s="253" t="s">
        <v>650</v>
      </c>
      <c r="J1" s="74"/>
    </row>
    <row r="2" spans="1:10" ht="12.75">
      <c r="A2" s="172"/>
      <c r="B2" s="173"/>
      <c r="C2" s="172"/>
      <c r="D2" s="172">
        <v>1</v>
      </c>
      <c r="E2" s="30" t="s">
        <v>491</v>
      </c>
      <c r="F2" s="146">
        <v>0</v>
      </c>
      <c r="G2" s="146">
        <v>796</v>
      </c>
      <c r="H2" s="146">
        <v>796</v>
      </c>
      <c r="I2" s="340">
        <f t="shared" ref="I2:I65" si="0">IF(G2&lt;&gt;0,H2/G2,"n.é.")</f>
        <v>1</v>
      </c>
    </row>
    <row r="3" spans="1:10" ht="12.75">
      <c r="A3" s="172"/>
      <c r="B3" s="173"/>
      <c r="C3" s="172"/>
      <c r="D3" s="172">
        <v>2</v>
      </c>
      <c r="E3" s="30" t="s">
        <v>106</v>
      </c>
      <c r="F3" s="146">
        <v>0</v>
      </c>
      <c r="G3" s="146">
        <v>0</v>
      </c>
      <c r="H3" s="146">
        <v>0</v>
      </c>
      <c r="I3" s="340" t="str">
        <f t="shared" si="0"/>
        <v>n.é.</v>
      </c>
    </row>
    <row r="4" spans="1:10" ht="12.75">
      <c r="A4" s="172"/>
      <c r="B4" s="173"/>
      <c r="C4" s="172"/>
      <c r="D4" s="172">
        <v>3</v>
      </c>
      <c r="E4" s="30" t="s">
        <v>107</v>
      </c>
      <c r="F4" s="146">
        <v>660</v>
      </c>
      <c r="G4" s="146">
        <v>0</v>
      </c>
      <c r="H4" s="146">
        <v>0</v>
      </c>
      <c r="I4" s="340" t="str">
        <f t="shared" si="0"/>
        <v>n.é.</v>
      </c>
    </row>
    <row r="5" spans="1:10" ht="12.75">
      <c r="A5" s="172"/>
      <c r="B5" s="173"/>
      <c r="C5" s="172"/>
      <c r="D5" s="172">
        <v>4</v>
      </c>
      <c r="E5" s="30" t="s">
        <v>108</v>
      </c>
      <c r="F5" s="146">
        <v>0</v>
      </c>
      <c r="G5" s="146">
        <v>0</v>
      </c>
      <c r="H5" s="146">
        <v>0</v>
      </c>
      <c r="I5" s="340" t="str">
        <f t="shared" si="0"/>
        <v>n.é.</v>
      </c>
    </row>
    <row r="6" spans="1:10" ht="12.75">
      <c r="A6" s="172"/>
      <c r="B6" s="173"/>
      <c r="C6" s="172"/>
      <c r="D6" s="172">
        <v>5</v>
      </c>
      <c r="E6" s="30" t="s">
        <v>109</v>
      </c>
      <c r="F6" s="146">
        <v>0</v>
      </c>
      <c r="G6" s="146">
        <v>0</v>
      </c>
      <c r="H6" s="146">
        <v>0</v>
      </c>
      <c r="I6" s="340" t="str">
        <f t="shared" si="0"/>
        <v>n.é.</v>
      </c>
    </row>
    <row r="7" spans="1:10" ht="12.75">
      <c r="A7" s="172"/>
      <c r="B7" s="173"/>
      <c r="C7" s="172"/>
      <c r="D7" s="172">
        <v>6</v>
      </c>
      <c r="E7" s="30" t="s">
        <v>110</v>
      </c>
      <c r="F7" s="146">
        <v>0</v>
      </c>
      <c r="G7" s="146">
        <v>0</v>
      </c>
      <c r="H7" s="146">
        <v>0</v>
      </c>
      <c r="I7" s="340" t="str">
        <f t="shared" si="0"/>
        <v>n.é.</v>
      </c>
    </row>
    <row r="8" spans="1:10" ht="12.75">
      <c r="A8" s="172"/>
      <c r="B8" s="173"/>
      <c r="C8" s="172"/>
      <c r="D8" s="172">
        <v>7</v>
      </c>
      <c r="E8" s="30" t="s">
        <v>111</v>
      </c>
      <c r="F8" s="146">
        <v>0</v>
      </c>
      <c r="G8" s="146">
        <v>0</v>
      </c>
      <c r="H8" s="146">
        <v>0</v>
      </c>
      <c r="I8" s="340" t="str">
        <f t="shared" si="0"/>
        <v>n.é.</v>
      </c>
    </row>
    <row r="9" spans="1:10" ht="12.75">
      <c r="A9" s="172"/>
      <c r="B9" s="173"/>
      <c r="C9" s="172"/>
      <c r="D9" s="172">
        <v>8</v>
      </c>
      <c r="E9" s="30" t="s">
        <v>182</v>
      </c>
      <c r="F9" s="146">
        <v>0</v>
      </c>
      <c r="G9" s="146">
        <v>0</v>
      </c>
      <c r="H9" s="146">
        <v>0</v>
      </c>
      <c r="I9" s="340" t="str">
        <f t="shared" si="0"/>
        <v>n.é.</v>
      </c>
    </row>
    <row r="10" spans="1:10" ht="12.75">
      <c r="A10" s="172"/>
      <c r="B10" s="173"/>
      <c r="C10" s="172"/>
      <c r="D10" s="172">
        <v>9</v>
      </c>
      <c r="E10" s="30" t="s">
        <v>190</v>
      </c>
      <c r="F10" s="146">
        <v>0</v>
      </c>
      <c r="G10" s="146">
        <v>0</v>
      </c>
      <c r="H10" s="146">
        <v>0</v>
      </c>
      <c r="I10" s="340" t="str">
        <f t="shared" si="0"/>
        <v>n.é.</v>
      </c>
    </row>
    <row r="11" spans="1:10" s="9" customFormat="1" ht="12.75">
      <c r="A11" s="184"/>
      <c r="B11" s="184">
        <v>1</v>
      </c>
      <c r="C11" s="184"/>
      <c r="D11" s="184"/>
      <c r="E11" s="153" t="s">
        <v>1</v>
      </c>
      <c r="F11" s="159">
        <f>SUM(F2:F10)</f>
        <v>660</v>
      </c>
      <c r="G11" s="159">
        <f>SUM(G2:G10)</f>
        <v>796</v>
      </c>
      <c r="H11" s="159">
        <f>SUM(H2:H10)</f>
        <v>796</v>
      </c>
      <c r="I11" s="366">
        <f t="shared" si="0"/>
        <v>1</v>
      </c>
      <c r="J11" s="75"/>
    </row>
    <row r="12" spans="1:10" s="9" customFormat="1" ht="12.75">
      <c r="A12" s="184"/>
      <c r="B12" s="184">
        <v>2</v>
      </c>
      <c r="C12" s="184"/>
      <c r="D12" s="184"/>
      <c r="E12" s="153" t="s">
        <v>492</v>
      </c>
      <c r="F12" s="159">
        <v>29969</v>
      </c>
      <c r="G12" s="159">
        <v>32931</v>
      </c>
      <c r="H12" s="154">
        <v>32930</v>
      </c>
      <c r="I12" s="366">
        <f t="shared" si="0"/>
        <v>0.99996963347605594</v>
      </c>
      <c r="J12" s="75"/>
    </row>
    <row r="13" spans="1:10" s="10" customFormat="1" ht="12.75">
      <c r="A13" s="186"/>
      <c r="B13" s="186">
        <v>3</v>
      </c>
      <c r="C13" s="186"/>
      <c r="D13" s="186"/>
      <c r="E13" s="155" t="s">
        <v>112</v>
      </c>
      <c r="F13" s="159">
        <v>0</v>
      </c>
      <c r="G13" s="159">
        <v>0</v>
      </c>
      <c r="H13" s="159">
        <v>0</v>
      </c>
      <c r="I13" s="366" t="str">
        <f t="shared" si="0"/>
        <v>n.é.</v>
      </c>
      <c r="J13" s="76"/>
    </row>
    <row r="14" spans="1:10" s="10" customFormat="1" ht="12.75">
      <c r="A14" s="177"/>
      <c r="B14" s="177"/>
      <c r="C14" s="177"/>
      <c r="D14" s="172">
        <v>1</v>
      </c>
      <c r="E14" s="372" t="s">
        <v>696</v>
      </c>
      <c r="F14" s="148">
        <v>0</v>
      </c>
      <c r="G14" s="148">
        <v>5</v>
      </c>
      <c r="H14" s="148">
        <v>5</v>
      </c>
      <c r="I14" s="340">
        <f t="shared" si="0"/>
        <v>1</v>
      </c>
      <c r="J14" s="76"/>
    </row>
    <row r="15" spans="1:10" s="10" customFormat="1" ht="12.75">
      <c r="A15" s="177"/>
      <c r="B15" s="177"/>
      <c r="C15" s="177"/>
      <c r="D15" s="172">
        <v>2</v>
      </c>
      <c r="E15" s="30" t="s">
        <v>493</v>
      </c>
      <c r="F15" s="148">
        <v>0</v>
      </c>
      <c r="G15" s="148">
        <v>0</v>
      </c>
      <c r="H15" s="148">
        <v>0</v>
      </c>
      <c r="I15" s="340" t="str">
        <f t="shared" si="0"/>
        <v>n.é.</v>
      </c>
      <c r="J15" s="76"/>
    </row>
    <row r="16" spans="1:10" s="10" customFormat="1" ht="12.75">
      <c r="A16" s="177"/>
      <c r="B16" s="177"/>
      <c r="C16" s="177"/>
      <c r="D16" s="172">
        <v>3</v>
      </c>
      <c r="E16" s="30" t="s">
        <v>494</v>
      </c>
      <c r="F16" s="148">
        <v>0</v>
      </c>
      <c r="G16" s="148">
        <v>0</v>
      </c>
      <c r="H16" s="148">
        <v>0</v>
      </c>
      <c r="I16" s="340" t="str">
        <f t="shared" si="0"/>
        <v>n.é.</v>
      </c>
      <c r="J16" s="76"/>
    </row>
    <row r="17" spans="1:254" s="10" customFormat="1" ht="12.75">
      <c r="A17" s="186"/>
      <c r="B17" s="186">
        <v>4</v>
      </c>
      <c r="C17" s="186"/>
      <c r="D17" s="186"/>
      <c r="E17" s="153" t="s">
        <v>665</v>
      </c>
      <c r="F17" s="159">
        <f>SUM(F14:F16)</f>
        <v>0</v>
      </c>
      <c r="G17" s="159">
        <f>SUM(G14:G16)</f>
        <v>5</v>
      </c>
      <c r="H17" s="159">
        <f>SUM(H14:H16)</f>
        <v>5</v>
      </c>
      <c r="I17" s="366">
        <f t="shared" si="0"/>
        <v>1</v>
      </c>
      <c r="J17" s="76"/>
    </row>
    <row r="18" spans="1:254" s="11" customFormat="1" ht="14.25" customHeight="1">
      <c r="A18" s="184"/>
      <c r="B18" s="184">
        <v>5</v>
      </c>
      <c r="C18" s="184"/>
      <c r="D18" s="184"/>
      <c r="E18" s="153" t="s">
        <v>697</v>
      </c>
      <c r="F18" s="159">
        <f t="shared" ref="F18:F19" si="1">SUM(F15:F17)</f>
        <v>0</v>
      </c>
      <c r="G18" s="159">
        <v>200</v>
      </c>
      <c r="H18" s="156">
        <v>200</v>
      </c>
      <c r="I18" s="366">
        <f t="shared" si="0"/>
        <v>1</v>
      </c>
      <c r="J18" s="77"/>
    </row>
    <row r="19" spans="1:254" s="11" customFormat="1" ht="14.25" customHeight="1">
      <c r="A19" s="184"/>
      <c r="B19" s="184">
        <v>6</v>
      </c>
      <c r="C19" s="184"/>
      <c r="D19" s="184"/>
      <c r="E19" s="153" t="s">
        <v>664</v>
      </c>
      <c r="F19" s="159">
        <f t="shared" si="1"/>
        <v>0</v>
      </c>
      <c r="G19" s="159">
        <v>297</v>
      </c>
      <c r="H19" s="156">
        <v>297</v>
      </c>
      <c r="I19" s="366">
        <f t="shared" si="0"/>
        <v>1</v>
      </c>
      <c r="J19" s="77"/>
    </row>
    <row r="20" spans="1:254" s="11" customFormat="1" ht="14.25" customHeight="1">
      <c r="A20" s="184"/>
      <c r="B20" s="184">
        <v>7</v>
      </c>
      <c r="C20" s="184"/>
      <c r="D20" s="184"/>
      <c r="E20" s="153" t="s">
        <v>505</v>
      </c>
      <c r="F20" s="156">
        <v>0</v>
      </c>
      <c r="G20" s="156">
        <v>0</v>
      </c>
      <c r="H20" s="156">
        <v>0</v>
      </c>
      <c r="I20" s="366" t="str">
        <f t="shared" si="0"/>
        <v>n.é.</v>
      </c>
      <c r="J20" s="77"/>
    </row>
    <row r="21" spans="1:254" s="9" customFormat="1" ht="12.75">
      <c r="A21" s="184"/>
      <c r="B21" s="184">
        <v>8</v>
      </c>
      <c r="C21" s="184"/>
      <c r="D21" s="184"/>
      <c r="E21" s="153" t="s">
        <v>507</v>
      </c>
      <c r="F21" s="156">
        <v>0</v>
      </c>
      <c r="G21" s="156">
        <v>0</v>
      </c>
      <c r="H21" s="156">
        <v>0</v>
      </c>
      <c r="I21" s="366" t="str">
        <f t="shared" si="0"/>
        <v>n.é.</v>
      </c>
      <c r="J21" s="14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s="152" customFormat="1" ht="21.75" customHeight="1">
      <c r="A22" s="157"/>
      <c r="B22" s="158"/>
      <c r="C22" s="157"/>
      <c r="D22" s="157"/>
      <c r="E22" s="157" t="s">
        <v>528</v>
      </c>
      <c r="F22" s="160">
        <f>F11+F12+F13+F17+F18+F19+F20+F21</f>
        <v>30629</v>
      </c>
      <c r="G22" s="160">
        <f>G11+G12+G13+G17+G18+G19+G20+G21</f>
        <v>34229</v>
      </c>
      <c r="H22" s="160">
        <f>H11+H12+H13+H17+H18+H19+H20+H21</f>
        <v>34228</v>
      </c>
      <c r="I22" s="367">
        <f t="shared" si="0"/>
        <v>0.99997078500686554</v>
      </c>
    </row>
    <row r="23" spans="1:254" s="24" customFormat="1" ht="49.5" customHeight="1">
      <c r="A23" s="251" t="s">
        <v>203</v>
      </c>
      <c r="B23" s="251" t="s">
        <v>0</v>
      </c>
      <c r="C23" s="251" t="s">
        <v>204</v>
      </c>
      <c r="D23" s="251" t="s">
        <v>205</v>
      </c>
      <c r="E23" s="252" t="s">
        <v>32</v>
      </c>
      <c r="F23" s="253" t="s">
        <v>532</v>
      </c>
      <c r="G23" s="253" t="s">
        <v>648</v>
      </c>
      <c r="H23" s="253" t="s">
        <v>649</v>
      </c>
      <c r="I23" s="253" t="s">
        <v>650</v>
      </c>
    </row>
    <row r="24" spans="1:254" s="30" customFormat="1" ht="12.75">
      <c r="A24" s="172"/>
      <c r="B24" s="173"/>
      <c r="C24" s="172"/>
      <c r="D24" s="172">
        <v>1</v>
      </c>
      <c r="E24" s="372" t="s">
        <v>671</v>
      </c>
      <c r="F24" s="148">
        <v>18363</v>
      </c>
      <c r="G24" s="148">
        <v>19585</v>
      </c>
      <c r="H24" s="148">
        <v>19912</v>
      </c>
      <c r="I24" s="340">
        <f t="shared" si="0"/>
        <v>1.0166964513658412</v>
      </c>
    </row>
    <row r="25" spans="1:254" s="30" customFormat="1" ht="12.75">
      <c r="A25" s="172"/>
      <c r="B25" s="173"/>
      <c r="C25" s="172"/>
      <c r="D25" s="172">
        <v>2</v>
      </c>
      <c r="E25" s="372" t="s">
        <v>672</v>
      </c>
      <c r="F25" s="148">
        <v>480</v>
      </c>
      <c r="G25" s="148">
        <v>646</v>
      </c>
      <c r="H25" s="148">
        <v>646</v>
      </c>
      <c r="I25" s="340">
        <f t="shared" si="0"/>
        <v>1</v>
      </c>
    </row>
    <row r="26" spans="1:254" s="30" customFormat="1" ht="12.75">
      <c r="A26" s="172"/>
      <c r="B26" s="173"/>
      <c r="C26" s="172"/>
      <c r="D26" s="172">
        <v>3</v>
      </c>
      <c r="E26" s="30" t="s">
        <v>183</v>
      </c>
      <c r="F26" s="148">
        <v>0</v>
      </c>
      <c r="G26" s="148">
        <v>0</v>
      </c>
      <c r="H26" s="148">
        <v>42</v>
      </c>
      <c r="I26" s="340" t="str">
        <f t="shared" si="0"/>
        <v>n.é.</v>
      </c>
    </row>
    <row r="27" spans="1:254" s="22" customFormat="1" ht="12.75">
      <c r="A27" s="182"/>
      <c r="B27" s="183"/>
      <c r="C27" s="179">
        <v>1</v>
      </c>
      <c r="D27" s="182"/>
      <c r="E27" s="22" t="s">
        <v>498</v>
      </c>
      <c r="F27" s="149">
        <f>SUM(F24:F26)</f>
        <v>18843</v>
      </c>
      <c r="G27" s="149">
        <f>SUM(G24:G26)</f>
        <v>20231</v>
      </c>
      <c r="H27" s="149">
        <f>SUM(H24:H26)</f>
        <v>20600</v>
      </c>
      <c r="I27" s="341">
        <f t="shared" si="0"/>
        <v>1.0182393356729771</v>
      </c>
    </row>
    <row r="28" spans="1:254" s="30" customFormat="1" ht="12.75">
      <c r="A28" s="172"/>
      <c r="B28" s="173"/>
      <c r="C28" s="179"/>
      <c r="D28" s="172">
        <v>1</v>
      </c>
      <c r="E28" s="30" t="s">
        <v>113</v>
      </c>
      <c r="F28" s="148">
        <v>0</v>
      </c>
      <c r="G28" s="148">
        <v>0</v>
      </c>
      <c r="H28" s="148">
        <v>0</v>
      </c>
      <c r="I28" s="340" t="str">
        <f t="shared" si="0"/>
        <v>n.é.</v>
      </c>
    </row>
    <row r="29" spans="1:254" s="25" customFormat="1" ht="14.25" customHeight="1">
      <c r="A29" s="172"/>
      <c r="B29" s="173"/>
      <c r="C29" s="179"/>
      <c r="D29" s="172">
        <v>2</v>
      </c>
      <c r="E29" s="30" t="s">
        <v>114</v>
      </c>
      <c r="F29" s="148">
        <v>0</v>
      </c>
      <c r="G29" s="148">
        <v>0</v>
      </c>
      <c r="H29" s="148">
        <v>0</v>
      </c>
      <c r="I29" s="340" t="str">
        <f t="shared" si="0"/>
        <v>n.é.</v>
      </c>
    </row>
    <row r="30" spans="1:254" s="30" customFormat="1" ht="12.75">
      <c r="A30" s="172"/>
      <c r="B30" s="173"/>
      <c r="C30" s="179"/>
      <c r="D30" s="172">
        <v>3</v>
      </c>
      <c r="E30" s="30" t="s">
        <v>115</v>
      </c>
      <c r="F30" s="148">
        <v>0</v>
      </c>
      <c r="G30" s="148">
        <v>0</v>
      </c>
      <c r="H30" s="148">
        <v>0</v>
      </c>
      <c r="I30" s="340" t="str">
        <f t="shared" si="0"/>
        <v>n.é.</v>
      </c>
    </row>
    <row r="31" spans="1:254" s="22" customFormat="1" ht="12.75">
      <c r="A31" s="182"/>
      <c r="B31" s="183"/>
      <c r="C31" s="179">
        <v>2</v>
      </c>
      <c r="D31" s="182"/>
      <c r="E31" s="22" t="s">
        <v>499</v>
      </c>
      <c r="F31" s="149">
        <f>SUM(F28:F30)</f>
        <v>0</v>
      </c>
      <c r="G31" s="149">
        <f>SUM(G28:G30)</f>
        <v>0</v>
      </c>
      <c r="H31" s="149">
        <f>SUM(H28:H30)</f>
        <v>0</v>
      </c>
      <c r="I31" s="341" t="str">
        <f t="shared" si="0"/>
        <v>n.é.</v>
      </c>
    </row>
    <row r="32" spans="1:254" s="30" customFormat="1" ht="12.75">
      <c r="A32" s="172"/>
      <c r="B32" s="173"/>
      <c r="C32" s="179"/>
      <c r="D32" s="172">
        <v>1</v>
      </c>
      <c r="E32" s="30" t="s">
        <v>116</v>
      </c>
      <c r="F32" s="148">
        <v>0</v>
      </c>
      <c r="G32" s="148">
        <v>0</v>
      </c>
      <c r="H32" s="148">
        <v>0</v>
      </c>
      <c r="I32" s="340" t="str">
        <f t="shared" si="0"/>
        <v>n.é.</v>
      </c>
    </row>
    <row r="33" spans="1:17" s="30" customFormat="1" ht="12.75">
      <c r="A33" s="172"/>
      <c r="B33" s="173"/>
      <c r="C33" s="179"/>
      <c r="D33" s="172">
        <v>2</v>
      </c>
      <c r="E33" s="30" t="s">
        <v>38</v>
      </c>
      <c r="F33" s="148">
        <v>0</v>
      </c>
      <c r="G33" s="148">
        <v>0</v>
      </c>
      <c r="H33" s="148">
        <v>0</v>
      </c>
      <c r="I33" s="340" t="str">
        <f t="shared" si="0"/>
        <v>n.é.</v>
      </c>
    </row>
    <row r="34" spans="1:17" s="25" customFormat="1" ht="14.25" customHeight="1">
      <c r="A34" s="172"/>
      <c r="B34" s="173"/>
      <c r="C34" s="179"/>
      <c r="D34" s="172">
        <v>3</v>
      </c>
      <c r="E34" s="30" t="s">
        <v>202</v>
      </c>
      <c r="F34" s="148">
        <v>378</v>
      </c>
      <c r="G34" s="148">
        <v>1392</v>
      </c>
      <c r="H34" s="148">
        <v>1391</v>
      </c>
      <c r="I34" s="340">
        <f t="shared" si="0"/>
        <v>0.99928160919540232</v>
      </c>
    </row>
    <row r="35" spans="1:17" s="30" customFormat="1" ht="12.75">
      <c r="A35" s="172"/>
      <c r="B35" s="173"/>
      <c r="C35" s="179"/>
      <c r="D35" s="172">
        <v>4</v>
      </c>
      <c r="E35" s="30" t="s">
        <v>117</v>
      </c>
      <c r="F35" s="33">
        <v>621</v>
      </c>
      <c r="G35" s="33">
        <v>621</v>
      </c>
      <c r="H35" s="33">
        <v>247</v>
      </c>
      <c r="I35" s="340">
        <f t="shared" si="0"/>
        <v>0.39774557165861513</v>
      </c>
    </row>
    <row r="36" spans="1:17" s="22" customFormat="1" ht="12.75">
      <c r="A36" s="182"/>
      <c r="B36" s="183"/>
      <c r="C36" s="179">
        <v>3</v>
      </c>
      <c r="D36" s="182"/>
      <c r="E36" s="22" t="s">
        <v>40</v>
      </c>
      <c r="F36" s="147">
        <f>SUM(F32:F35)</f>
        <v>999</v>
      </c>
      <c r="G36" s="147">
        <f>SUM(G32:G35)</f>
        <v>2013</v>
      </c>
      <c r="H36" s="147">
        <f>SUM(H32:H35)</f>
        <v>1638</v>
      </c>
      <c r="I36" s="341">
        <f t="shared" si="0"/>
        <v>0.8137108792846498</v>
      </c>
    </row>
    <row r="37" spans="1:17" s="30" customFormat="1" ht="12.75">
      <c r="A37" s="172"/>
      <c r="B37" s="173"/>
      <c r="C37" s="179"/>
      <c r="D37" s="172">
        <v>1</v>
      </c>
      <c r="E37" s="30" t="s">
        <v>41</v>
      </c>
      <c r="F37" s="148">
        <v>46</v>
      </c>
      <c r="G37" s="148">
        <v>46</v>
      </c>
      <c r="H37" s="148">
        <v>40</v>
      </c>
      <c r="I37" s="340">
        <f t="shared" si="0"/>
        <v>0.86956521739130432</v>
      </c>
    </row>
    <row r="38" spans="1:17" s="30" customFormat="1" ht="12.75">
      <c r="A38" s="172"/>
      <c r="B38" s="173"/>
      <c r="C38" s="179"/>
      <c r="D38" s="172">
        <v>2</v>
      </c>
      <c r="E38" s="30" t="s">
        <v>42</v>
      </c>
      <c r="F38" s="148">
        <v>1580</v>
      </c>
      <c r="G38" s="148">
        <v>1808</v>
      </c>
      <c r="H38" s="148">
        <v>1820</v>
      </c>
      <c r="I38" s="340">
        <f t="shared" si="0"/>
        <v>1.0066371681415929</v>
      </c>
    </row>
    <row r="39" spans="1:17" s="30" customFormat="1" ht="12.75">
      <c r="A39" s="172"/>
      <c r="B39" s="173"/>
      <c r="C39" s="179"/>
      <c r="D39" s="172">
        <v>3</v>
      </c>
      <c r="E39" s="30" t="s">
        <v>118</v>
      </c>
      <c r="F39" s="148">
        <v>0</v>
      </c>
      <c r="G39" s="148">
        <v>0</v>
      </c>
      <c r="H39" s="148">
        <v>0</v>
      </c>
      <c r="I39" s="340" t="str">
        <f t="shared" si="0"/>
        <v>n.é.</v>
      </c>
    </row>
    <row r="40" spans="1:17" s="22" customFormat="1" ht="12.75">
      <c r="A40" s="182"/>
      <c r="B40" s="183"/>
      <c r="C40" s="179">
        <v>4</v>
      </c>
      <c r="D40" s="182"/>
      <c r="E40" s="22" t="s">
        <v>500</v>
      </c>
      <c r="F40" s="149">
        <f>SUM(F37:F39)</f>
        <v>1626</v>
      </c>
      <c r="G40" s="149">
        <f>SUM(G37:G39)</f>
        <v>1854</v>
      </c>
      <c r="H40" s="149">
        <f>SUM(H37:H39)</f>
        <v>1860</v>
      </c>
      <c r="I40" s="341">
        <f t="shared" si="0"/>
        <v>1.0032362459546926</v>
      </c>
    </row>
    <row r="41" spans="1:17" s="25" customFormat="1" ht="14.25" customHeight="1">
      <c r="A41" s="172"/>
      <c r="B41" s="173"/>
      <c r="C41" s="179"/>
      <c r="D41" s="172">
        <v>1</v>
      </c>
      <c r="E41" s="30" t="s">
        <v>120</v>
      </c>
      <c r="F41" s="148">
        <v>0</v>
      </c>
      <c r="G41" s="148">
        <v>0</v>
      </c>
      <c r="H41" s="148">
        <v>0</v>
      </c>
      <c r="I41" s="340" t="str">
        <f t="shared" si="0"/>
        <v>n.é.</v>
      </c>
    </row>
    <row r="42" spans="1:17" s="25" customFormat="1" ht="14.25" customHeight="1">
      <c r="A42" s="172"/>
      <c r="B42" s="173"/>
      <c r="C42" s="179"/>
      <c r="D42" s="172">
        <v>2</v>
      </c>
      <c r="E42" s="30" t="s">
        <v>562</v>
      </c>
      <c r="F42" s="148">
        <v>0</v>
      </c>
      <c r="G42" s="148">
        <v>0</v>
      </c>
      <c r="H42" s="148">
        <v>0</v>
      </c>
      <c r="I42" s="340" t="str">
        <f t="shared" si="0"/>
        <v>n.é.</v>
      </c>
    </row>
    <row r="43" spans="1:17" s="23" customFormat="1" ht="14.25" customHeight="1">
      <c r="A43" s="182"/>
      <c r="B43" s="183"/>
      <c r="C43" s="179">
        <v>5</v>
      </c>
      <c r="D43" s="182"/>
      <c r="E43" s="22" t="s">
        <v>501</v>
      </c>
      <c r="F43" s="149">
        <f>SUM(F41:F42)</f>
        <v>0</v>
      </c>
      <c r="G43" s="149">
        <f>SUM(G41:G42)</f>
        <v>0</v>
      </c>
      <c r="H43" s="149">
        <f>SUM(H41:H42)</f>
        <v>0</v>
      </c>
      <c r="I43" s="368" t="str">
        <f t="shared" si="0"/>
        <v>n.é.</v>
      </c>
    </row>
    <row r="44" spans="1:17" s="25" customFormat="1" ht="14.25" customHeight="1">
      <c r="A44" s="172"/>
      <c r="B44" s="173"/>
      <c r="C44" s="179"/>
      <c r="D44" s="172">
        <v>1</v>
      </c>
      <c r="E44" s="30" t="s">
        <v>44</v>
      </c>
      <c r="F44" s="148">
        <v>0</v>
      </c>
      <c r="G44" s="148">
        <v>297</v>
      </c>
      <c r="H44" s="148">
        <v>297</v>
      </c>
      <c r="I44" s="340">
        <f t="shared" si="0"/>
        <v>1</v>
      </c>
      <c r="Q44" s="25" t="s">
        <v>119</v>
      </c>
    </row>
    <row r="45" spans="1:17" s="23" customFormat="1" ht="14.25" customHeight="1">
      <c r="A45" s="182"/>
      <c r="B45" s="183"/>
      <c r="C45" s="179">
        <v>6</v>
      </c>
      <c r="D45" s="182"/>
      <c r="E45" s="22" t="s">
        <v>502</v>
      </c>
      <c r="F45" s="149">
        <f>SUM(F44)</f>
        <v>0</v>
      </c>
      <c r="G45" s="149">
        <f>SUM(G44)</f>
        <v>297</v>
      </c>
      <c r="H45" s="149">
        <f>SUM(H44)</f>
        <v>297</v>
      </c>
      <c r="I45" s="368">
        <f t="shared" si="0"/>
        <v>1</v>
      </c>
    </row>
    <row r="46" spans="1:17" s="22" customFormat="1" ht="12.75">
      <c r="A46" s="184"/>
      <c r="B46" s="184">
        <v>1</v>
      </c>
      <c r="C46" s="184"/>
      <c r="D46" s="184"/>
      <c r="E46" s="153" t="s">
        <v>47</v>
      </c>
      <c r="F46" s="159">
        <f>F27+F31+F36+F40+F43+F45</f>
        <v>21468</v>
      </c>
      <c r="G46" s="159">
        <f>G27+G31+G36+G40+G43+G45</f>
        <v>24395</v>
      </c>
      <c r="H46" s="159">
        <f>H27+H31+H36+H40+H43+H45</f>
        <v>24395</v>
      </c>
      <c r="I46" s="366">
        <f t="shared" si="0"/>
        <v>1</v>
      </c>
    </row>
    <row r="47" spans="1:17" s="30" customFormat="1" ht="12.75">
      <c r="A47" s="172"/>
      <c r="B47" s="173"/>
      <c r="C47" s="172">
        <v>1</v>
      </c>
      <c r="D47" s="172"/>
      <c r="E47" s="30" t="s">
        <v>479</v>
      </c>
      <c r="F47" s="148">
        <v>5190</v>
      </c>
      <c r="G47" s="148">
        <v>5763</v>
      </c>
      <c r="H47" s="148">
        <v>5732</v>
      </c>
      <c r="I47" s="340">
        <f t="shared" si="0"/>
        <v>0.99462085719243454</v>
      </c>
    </row>
    <row r="48" spans="1:17" s="25" customFormat="1" ht="14.25" customHeight="1">
      <c r="A48" s="172"/>
      <c r="B48" s="173"/>
      <c r="C48" s="172">
        <v>2</v>
      </c>
      <c r="D48" s="172"/>
      <c r="E48" s="30" t="s">
        <v>48</v>
      </c>
      <c r="F48" s="148">
        <v>0</v>
      </c>
      <c r="G48" s="148">
        <v>0</v>
      </c>
      <c r="H48" s="148">
        <v>0</v>
      </c>
      <c r="I48" s="340" t="str">
        <f t="shared" si="0"/>
        <v>n.é.</v>
      </c>
    </row>
    <row r="49" spans="1:254" s="30" customFormat="1" ht="12.75">
      <c r="A49" s="172"/>
      <c r="B49" s="173"/>
      <c r="C49" s="172">
        <v>3</v>
      </c>
      <c r="D49" s="172"/>
      <c r="E49" s="30" t="s">
        <v>49</v>
      </c>
      <c r="F49" s="148">
        <v>0</v>
      </c>
      <c r="G49" s="148">
        <v>263</v>
      </c>
      <c r="H49" s="148">
        <v>290</v>
      </c>
      <c r="I49" s="340">
        <f t="shared" si="0"/>
        <v>1.102661596958175</v>
      </c>
    </row>
    <row r="50" spans="1:254" s="30" customFormat="1" ht="12.75">
      <c r="A50" s="172"/>
      <c r="B50" s="173"/>
      <c r="C50" s="172">
        <v>4</v>
      </c>
      <c r="D50" s="172"/>
      <c r="E50" s="30" t="s">
        <v>121</v>
      </c>
      <c r="F50" s="148">
        <v>263</v>
      </c>
      <c r="G50" s="148">
        <v>0</v>
      </c>
      <c r="H50" s="148">
        <v>2</v>
      </c>
      <c r="I50" s="340">
        <f>IF(G49&lt;&gt;0,H49/G49,"n.é.")</f>
        <v>1.102661596958175</v>
      </c>
    </row>
    <row r="51" spans="1:254" s="30" customFormat="1" ht="12.75">
      <c r="A51" s="172"/>
      <c r="B51" s="173"/>
      <c r="C51" s="172">
        <v>5</v>
      </c>
      <c r="D51" s="172"/>
      <c r="E51" s="30" t="s">
        <v>51</v>
      </c>
      <c r="F51" s="148">
        <v>0</v>
      </c>
      <c r="G51" s="148">
        <v>0</v>
      </c>
      <c r="H51" s="148">
        <v>0</v>
      </c>
      <c r="I51" s="340" t="str">
        <f t="shared" si="0"/>
        <v>n.é.</v>
      </c>
    </row>
    <row r="52" spans="1:254" s="22" customFormat="1" ht="12.75">
      <c r="A52" s="184"/>
      <c r="B52" s="184">
        <v>2</v>
      </c>
      <c r="C52" s="184"/>
      <c r="D52" s="184"/>
      <c r="E52" s="153" t="s">
        <v>495</v>
      </c>
      <c r="F52" s="159">
        <f>SUM(F47:F51)</f>
        <v>5453</v>
      </c>
      <c r="G52" s="159">
        <f>SUM(G47:G51)</f>
        <v>6026</v>
      </c>
      <c r="H52" s="159">
        <f>SUM(H47:H51)</f>
        <v>6024</v>
      </c>
      <c r="I52" s="366">
        <f t="shared" si="0"/>
        <v>0.99966810487885827</v>
      </c>
    </row>
    <row r="53" spans="1:254" s="24" customFormat="1" ht="49.5" customHeight="1">
      <c r="A53" s="251" t="s">
        <v>203</v>
      </c>
      <c r="B53" s="251" t="s">
        <v>0</v>
      </c>
      <c r="C53" s="251" t="s">
        <v>204</v>
      </c>
      <c r="D53" s="251" t="s">
        <v>205</v>
      </c>
      <c r="E53" s="252" t="s">
        <v>32</v>
      </c>
      <c r="F53" s="253" t="s">
        <v>532</v>
      </c>
      <c r="G53" s="253" t="s">
        <v>648</v>
      </c>
      <c r="H53" s="253" t="s">
        <v>649</v>
      </c>
      <c r="I53" s="253" t="s">
        <v>650</v>
      </c>
    </row>
    <row r="54" spans="1:254" ht="12.75">
      <c r="A54" s="172"/>
      <c r="B54" s="173"/>
      <c r="C54" s="163"/>
      <c r="D54" s="172">
        <v>1</v>
      </c>
      <c r="E54" s="30" t="s">
        <v>122</v>
      </c>
      <c r="F54" s="148">
        <v>0</v>
      </c>
      <c r="G54" s="148">
        <v>0</v>
      </c>
      <c r="H54" s="148">
        <v>0</v>
      </c>
      <c r="I54" s="340" t="str">
        <f t="shared" si="0"/>
        <v>n.é.</v>
      </c>
      <c r="J54" s="44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</row>
    <row r="55" spans="1:254" ht="12.75">
      <c r="A55" s="172"/>
      <c r="B55" s="173"/>
      <c r="C55" s="179"/>
      <c r="D55" s="172">
        <v>2</v>
      </c>
      <c r="E55" s="30" t="s">
        <v>123</v>
      </c>
      <c r="F55" s="148">
        <v>15</v>
      </c>
      <c r="G55" s="148">
        <v>15</v>
      </c>
      <c r="H55" s="148">
        <v>7</v>
      </c>
      <c r="I55" s="340">
        <f t="shared" si="0"/>
        <v>0.46666666666666667</v>
      </c>
    </row>
    <row r="56" spans="1:254" s="12" customFormat="1" ht="14.25" customHeight="1">
      <c r="A56" s="172"/>
      <c r="B56" s="173"/>
      <c r="C56" s="179"/>
      <c r="D56" s="172">
        <v>3</v>
      </c>
      <c r="E56" s="30" t="s">
        <v>124</v>
      </c>
      <c r="F56" s="148">
        <v>0</v>
      </c>
      <c r="G56" s="148">
        <v>0</v>
      </c>
      <c r="H56" s="148">
        <v>0</v>
      </c>
      <c r="I56" s="340" t="str">
        <f t="shared" si="0"/>
        <v>n.é.</v>
      </c>
      <c r="J56" s="78"/>
    </row>
    <row r="57" spans="1:254" ht="12.75">
      <c r="A57" s="172"/>
      <c r="B57" s="173"/>
      <c r="C57" s="179"/>
      <c r="D57" s="172">
        <v>4</v>
      </c>
      <c r="E57" s="30" t="s">
        <v>125</v>
      </c>
      <c r="F57" s="148">
        <v>85</v>
      </c>
      <c r="G57" s="148">
        <v>85</v>
      </c>
      <c r="H57" s="148">
        <v>63</v>
      </c>
      <c r="I57" s="340">
        <f t="shared" si="0"/>
        <v>0.74117647058823533</v>
      </c>
    </row>
    <row r="58" spans="1:254" ht="12.75">
      <c r="A58" s="172"/>
      <c r="B58" s="173"/>
      <c r="C58" s="179"/>
      <c r="D58" s="172">
        <v>5</v>
      </c>
      <c r="E58" s="30" t="s">
        <v>126</v>
      </c>
      <c r="F58" s="148">
        <v>40</v>
      </c>
      <c r="G58" s="148">
        <v>40</v>
      </c>
      <c r="H58" s="148">
        <v>10</v>
      </c>
      <c r="I58" s="340">
        <f t="shared" si="0"/>
        <v>0.25</v>
      </c>
    </row>
    <row r="59" spans="1:254" ht="12.75">
      <c r="A59" s="172"/>
      <c r="B59" s="173"/>
      <c r="C59" s="179"/>
      <c r="D59" s="172">
        <v>6</v>
      </c>
      <c r="E59" s="30" t="s">
        <v>127</v>
      </c>
      <c r="F59" s="148">
        <v>30</v>
      </c>
      <c r="G59" s="148">
        <v>30</v>
      </c>
      <c r="H59" s="148">
        <v>30</v>
      </c>
      <c r="I59" s="340">
        <f t="shared" si="0"/>
        <v>1</v>
      </c>
    </row>
    <row r="60" spans="1:254" ht="12.75">
      <c r="A60" s="172"/>
      <c r="B60" s="173"/>
      <c r="C60" s="179"/>
      <c r="D60" s="172">
        <v>7</v>
      </c>
      <c r="E60" s="30" t="s">
        <v>128</v>
      </c>
      <c r="F60" s="148">
        <v>0</v>
      </c>
      <c r="G60" s="148">
        <v>0</v>
      </c>
      <c r="H60" s="148">
        <v>0</v>
      </c>
      <c r="I60" s="340" t="str">
        <f t="shared" si="0"/>
        <v>n.é.</v>
      </c>
    </row>
    <row r="61" spans="1:254" ht="12.75">
      <c r="A61" s="172"/>
      <c r="B61" s="173"/>
      <c r="C61" s="179"/>
      <c r="D61" s="172">
        <v>8</v>
      </c>
      <c r="E61" s="30" t="s">
        <v>129</v>
      </c>
      <c r="F61" s="148">
        <v>0</v>
      </c>
      <c r="G61" s="148">
        <v>0</v>
      </c>
      <c r="H61" s="148">
        <v>0</v>
      </c>
      <c r="I61" s="340" t="str">
        <f t="shared" si="0"/>
        <v>n.é.</v>
      </c>
    </row>
    <row r="62" spans="1:254" s="12" customFormat="1" ht="14.25" customHeight="1">
      <c r="A62" s="172"/>
      <c r="B62" s="173"/>
      <c r="C62" s="179"/>
      <c r="D62" s="172">
        <v>9</v>
      </c>
      <c r="E62" s="30" t="s">
        <v>130</v>
      </c>
      <c r="F62" s="148">
        <v>50</v>
      </c>
      <c r="G62" s="148">
        <v>50</v>
      </c>
      <c r="H62" s="148">
        <v>17</v>
      </c>
      <c r="I62" s="340">
        <f t="shared" si="0"/>
        <v>0.34</v>
      </c>
      <c r="J62" s="78"/>
    </row>
    <row r="63" spans="1:254" ht="12.75">
      <c r="A63" s="172"/>
      <c r="B63" s="173"/>
      <c r="C63" s="179"/>
      <c r="D63" s="172">
        <v>10</v>
      </c>
      <c r="E63" s="30" t="s">
        <v>192</v>
      </c>
      <c r="F63" s="148">
        <v>260</v>
      </c>
      <c r="G63" s="148">
        <v>260</v>
      </c>
      <c r="H63" s="148">
        <v>350</v>
      </c>
      <c r="I63" s="340">
        <f t="shared" si="0"/>
        <v>1.3461538461538463</v>
      </c>
    </row>
    <row r="64" spans="1:254" ht="12" customHeight="1">
      <c r="A64" s="172"/>
      <c r="B64" s="173"/>
      <c r="C64" s="179"/>
      <c r="D64" s="172">
        <v>11</v>
      </c>
      <c r="E64" s="30" t="s">
        <v>55</v>
      </c>
      <c r="F64" s="148">
        <v>72</v>
      </c>
      <c r="G64" s="148">
        <v>72</v>
      </c>
      <c r="H64" s="148">
        <v>57</v>
      </c>
      <c r="I64" s="340">
        <f t="shared" si="0"/>
        <v>0.79166666666666663</v>
      </c>
    </row>
    <row r="65" spans="1:10" ht="12" customHeight="1">
      <c r="A65" s="172"/>
      <c r="B65" s="173"/>
      <c r="C65" s="179"/>
      <c r="D65" s="172">
        <v>12</v>
      </c>
      <c r="E65" s="30" t="s">
        <v>56</v>
      </c>
      <c r="F65" s="148">
        <v>280</v>
      </c>
      <c r="G65" s="148">
        <v>280</v>
      </c>
      <c r="H65" s="148">
        <v>182</v>
      </c>
      <c r="I65" s="340">
        <f t="shared" si="0"/>
        <v>0.65</v>
      </c>
    </row>
    <row r="66" spans="1:10" s="9" customFormat="1" ht="14.25" customHeight="1">
      <c r="A66" s="182"/>
      <c r="B66" s="183"/>
      <c r="C66" s="179">
        <v>1</v>
      </c>
      <c r="D66" s="182"/>
      <c r="E66" s="22" t="s">
        <v>131</v>
      </c>
      <c r="F66" s="149">
        <f>SUM(F54:F65)</f>
        <v>832</v>
      </c>
      <c r="G66" s="149">
        <f>SUM(G54:G65)</f>
        <v>832</v>
      </c>
      <c r="H66" s="149">
        <f>SUM(H54:H65)</f>
        <v>716</v>
      </c>
      <c r="I66" s="341">
        <f t="shared" ref="I66:I104" si="2">IF(G66&lt;&gt;0,H66/G66,"n.é.")</f>
        <v>0.86057692307692313</v>
      </c>
      <c r="J66" s="75"/>
    </row>
    <row r="67" spans="1:10" ht="12.75">
      <c r="A67" s="172"/>
      <c r="B67" s="173"/>
      <c r="C67" s="179"/>
      <c r="D67" s="172">
        <v>1</v>
      </c>
      <c r="E67" s="30" t="s">
        <v>132</v>
      </c>
      <c r="F67" s="148">
        <v>85</v>
      </c>
      <c r="G67" s="148">
        <v>85</v>
      </c>
      <c r="H67" s="148">
        <v>64</v>
      </c>
      <c r="I67" s="340">
        <f t="shared" si="2"/>
        <v>0.75294117647058822</v>
      </c>
    </row>
    <row r="68" spans="1:10" ht="12.75">
      <c r="A68" s="172"/>
      <c r="B68" s="173"/>
      <c r="C68" s="179"/>
      <c r="D68" s="172">
        <v>2</v>
      </c>
      <c r="E68" s="30" t="s">
        <v>59</v>
      </c>
      <c r="F68" s="148">
        <v>100</v>
      </c>
      <c r="G68" s="148">
        <v>100</v>
      </c>
      <c r="H68" s="148">
        <v>89</v>
      </c>
      <c r="I68" s="340">
        <f t="shared" si="2"/>
        <v>0.89</v>
      </c>
    </row>
    <row r="69" spans="1:10" ht="12.75">
      <c r="A69" s="172"/>
      <c r="B69" s="173"/>
      <c r="C69" s="179"/>
      <c r="D69" s="172">
        <v>3</v>
      </c>
      <c r="E69" s="30" t="s">
        <v>133</v>
      </c>
      <c r="F69" s="148">
        <v>0</v>
      </c>
      <c r="G69" s="148">
        <v>0</v>
      </c>
      <c r="H69" s="148">
        <v>0</v>
      </c>
      <c r="I69" s="340" t="str">
        <f t="shared" si="2"/>
        <v>n.é.</v>
      </c>
    </row>
    <row r="70" spans="1:10" s="9" customFormat="1" ht="12.75">
      <c r="A70" s="182"/>
      <c r="B70" s="183"/>
      <c r="C70" s="179">
        <v>2</v>
      </c>
      <c r="D70" s="182"/>
      <c r="E70" s="22" t="s">
        <v>61</v>
      </c>
      <c r="F70" s="149">
        <f>SUM(F67:F69)</f>
        <v>185</v>
      </c>
      <c r="G70" s="149">
        <f>SUM(G67:G69)</f>
        <v>185</v>
      </c>
      <c r="H70" s="149">
        <f>SUM(H67:H69)</f>
        <v>153</v>
      </c>
      <c r="I70" s="341">
        <f t="shared" si="2"/>
        <v>0.82702702702702702</v>
      </c>
      <c r="J70" s="75"/>
    </row>
    <row r="71" spans="1:10" ht="12.75">
      <c r="A71" s="172"/>
      <c r="B71" s="173"/>
      <c r="C71" s="179"/>
      <c r="D71" s="172">
        <v>1</v>
      </c>
      <c r="E71" s="372" t="s">
        <v>62</v>
      </c>
      <c r="F71" s="148">
        <v>0</v>
      </c>
      <c r="G71" s="148">
        <v>93</v>
      </c>
      <c r="H71" s="148">
        <v>209</v>
      </c>
      <c r="I71" s="340">
        <f t="shared" si="2"/>
        <v>2.247311827956989</v>
      </c>
    </row>
    <row r="72" spans="1:10" s="9" customFormat="1" ht="12.75">
      <c r="A72" s="182"/>
      <c r="B72" s="183"/>
      <c r="C72" s="179"/>
      <c r="D72" s="172">
        <v>2</v>
      </c>
      <c r="E72" s="30" t="s">
        <v>135</v>
      </c>
      <c r="F72" s="148">
        <v>0</v>
      </c>
      <c r="G72" s="148">
        <v>0</v>
      </c>
      <c r="H72" s="148">
        <v>0</v>
      </c>
      <c r="I72" s="340" t="str">
        <f t="shared" si="2"/>
        <v>n.é.</v>
      </c>
      <c r="J72" s="75"/>
    </row>
    <row r="73" spans="1:10" s="9" customFormat="1" ht="12.75">
      <c r="A73" s="182"/>
      <c r="B73" s="183"/>
      <c r="C73" s="179"/>
      <c r="D73" s="172">
        <v>3</v>
      </c>
      <c r="E73" s="30" t="s">
        <v>136</v>
      </c>
      <c r="F73" s="148">
        <v>670</v>
      </c>
      <c r="G73" s="148">
        <v>478</v>
      </c>
      <c r="H73" s="148">
        <v>518</v>
      </c>
      <c r="I73" s="340">
        <f t="shared" si="2"/>
        <v>1.0836820083682008</v>
      </c>
      <c r="J73" s="75"/>
    </row>
    <row r="74" spans="1:10" ht="12.75">
      <c r="A74" s="172"/>
      <c r="B74" s="173"/>
      <c r="C74" s="179"/>
      <c r="D74" s="172">
        <v>4</v>
      </c>
      <c r="E74" s="30" t="s">
        <v>137</v>
      </c>
      <c r="F74" s="148">
        <v>160</v>
      </c>
      <c r="G74" s="148">
        <v>352</v>
      </c>
      <c r="H74" s="148">
        <v>365</v>
      </c>
      <c r="I74" s="340">
        <f t="shared" si="2"/>
        <v>1.0369318181818181</v>
      </c>
    </row>
    <row r="75" spans="1:10" s="12" customFormat="1" ht="14.25" customHeight="1">
      <c r="A75" s="172"/>
      <c r="B75" s="173"/>
      <c r="C75" s="179"/>
      <c r="D75" s="172">
        <v>5</v>
      </c>
      <c r="E75" s="30" t="s">
        <v>138</v>
      </c>
      <c r="F75" s="148">
        <v>160</v>
      </c>
      <c r="G75" s="148">
        <v>160</v>
      </c>
      <c r="H75" s="148">
        <v>139</v>
      </c>
      <c r="I75" s="340">
        <f t="shared" si="2"/>
        <v>0.86875000000000002</v>
      </c>
      <c r="J75" s="78"/>
    </row>
    <row r="76" spans="1:10" ht="12.75">
      <c r="A76" s="172"/>
      <c r="B76" s="173"/>
      <c r="C76" s="179"/>
      <c r="D76" s="172">
        <v>6</v>
      </c>
      <c r="E76" s="30" t="s">
        <v>139</v>
      </c>
      <c r="F76" s="148">
        <v>70</v>
      </c>
      <c r="G76" s="148">
        <v>70</v>
      </c>
      <c r="H76" s="148">
        <v>31</v>
      </c>
      <c r="I76" s="340">
        <f t="shared" si="2"/>
        <v>0.44285714285714284</v>
      </c>
    </row>
    <row r="77" spans="1:10" ht="12.75">
      <c r="A77" s="172"/>
      <c r="B77" s="173"/>
      <c r="C77" s="179"/>
      <c r="D77" s="172">
        <v>7</v>
      </c>
      <c r="E77" s="30" t="s">
        <v>140</v>
      </c>
      <c r="F77" s="148">
        <v>221</v>
      </c>
      <c r="G77" s="148">
        <v>193</v>
      </c>
      <c r="H77" s="148">
        <v>169</v>
      </c>
      <c r="I77" s="340">
        <f t="shared" si="2"/>
        <v>0.87564766839378239</v>
      </c>
    </row>
    <row r="78" spans="1:10" ht="12.75">
      <c r="A78" s="172"/>
      <c r="B78" s="173"/>
      <c r="C78" s="163"/>
      <c r="D78" s="172">
        <v>8</v>
      </c>
      <c r="E78" s="30" t="s">
        <v>147</v>
      </c>
      <c r="F78" s="148">
        <v>0</v>
      </c>
      <c r="G78" s="148">
        <v>0</v>
      </c>
      <c r="H78" s="148">
        <v>0</v>
      </c>
      <c r="I78" s="340" t="str">
        <f t="shared" si="2"/>
        <v>n.é.</v>
      </c>
    </row>
    <row r="79" spans="1:10" ht="12.75">
      <c r="A79" s="172"/>
      <c r="B79" s="173"/>
      <c r="C79" s="163"/>
      <c r="D79" s="172">
        <v>9</v>
      </c>
      <c r="E79" s="30" t="s">
        <v>141</v>
      </c>
      <c r="F79" s="148">
        <v>12</v>
      </c>
      <c r="G79" s="148">
        <v>22</v>
      </c>
      <c r="H79" s="148">
        <v>27</v>
      </c>
      <c r="I79" s="340">
        <f t="shared" si="2"/>
        <v>1.2272727272727273</v>
      </c>
    </row>
    <row r="80" spans="1:10" s="8" customFormat="1" ht="12.75" customHeight="1">
      <c r="A80" s="24"/>
      <c r="B80" s="150"/>
      <c r="C80" s="179">
        <v>3</v>
      </c>
      <c r="D80" s="24"/>
      <c r="E80" s="22" t="s">
        <v>71</v>
      </c>
      <c r="F80" s="149">
        <f>SUM(F71:F79)</f>
        <v>1293</v>
      </c>
      <c r="G80" s="149">
        <f>SUM(G71:G79)</f>
        <v>1368</v>
      </c>
      <c r="H80" s="149">
        <f>SUM(H71:H79)</f>
        <v>1458</v>
      </c>
      <c r="I80" s="341">
        <f t="shared" si="2"/>
        <v>1.0657894736842106</v>
      </c>
      <c r="J80" s="74"/>
    </row>
    <row r="81" spans="1:10" s="8" customFormat="1" ht="49.5" customHeight="1">
      <c r="A81" s="251" t="s">
        <v>203</v>
      </c>
      <c r="B81" s="251" t="s">
        <v>0</v>
      </c>
      <c r="C81" s="251" t="s">
        <v>204</v>
      </c>
      <c r="D81" s="251" t="s">
        <v>205</v>
      </c>
      <c r="E81" s="252" t="s">
        <v>32</v>
      </c>
      <c r="F81" s="253" t="s">
        <v>532</v>
      </c>
      <c r="G81" s="253" t="s">
        <v>648</v>
      </c>
      <c r="H81" s="253" t="s">
        <v>649</v>
      </c>
      <c r="I81" s="253" t="s">
        <v>650</v>
      </c>
      <c r="J81" s="74"/>
    </row>
    <row r="82" spans="1:10" ht="12.75">
      <c r="A82" s="172"/>
      <c r="B82" s="173"/>
      <c r="C82" s="172"/>
      <c r="D82" s="172">
        <v>1</v>
      </c>
      <c r="E82" s="30" t="s">
        <v>142</v>
      </c>
      <c r="F82" s="193">
        <v>612</v>
      </c>
      <c r="G82" s="193">
        <v>612</v>
      </c>
      <c r="H82" s="193">
        <v>591</v>
      </c>
      <c r="I82" s="340">
        <f t="shared" si="2"/>
        <v>0.96568627450980393</v>
      </c>
    </row>
    <row r="83" spans="1:10" s="14" customFormat="1" ht="12.75">
      <c r="A83" s="174"/>
      <c r="B83" s="175"/>
      <c r="C83" s="172"/>
      <c r="D83" s="176">
        <v>2</v>
      </c>
      <c r="E83" s="30" t="s">
        <v>143</v>
      </c>
      <c r="F83" s="193">
        <v>0</v>
      </c>
      <c r="G83" s="193">
        <v>0</v>
      </c>
      <c r="H83" s="193">
        <v>0</v>
      </c>
      <c r="I83" s="340" t="str">
        <f t="shared" si="2"/>
        <v>n.é.</v>
      </c>
      <c r="J83" s="142"/>
    </row>
    <row r="84" spans="1:10" s="10" customFormat="1" ht="12.75">
      <c r="A84" s="177"/>
      <c r="B84" s="178"/>
      <c r="C84" s="179">
        <v>4</v>
      </c>
      <c r="D84" s="177"/>
      <c r="E84" s="379" t="s">
        <v>144</v>
      </c>
      <c r="F84" s="149">
        <f>SUM(F82:F83)</f>
        <v>612</v>
      </c>
      <c r="G84" s="149">
        <f>SUM(G82:G83)</f>
        <v>612</v>
      </c>
      <c r="H84" s="149">
        <f>SUM(H82:H83)</f>
        <v>591</v>
      </c>
      <c r="I84" s="341">
        <f t="shared" si="2"/>
        <v>0.96568627450980393</v>
      </c>
      <c r="J84" s="76"/>
    </row>
    <row r="85" spans="1:10" s="13" customFormat="1" ht="12.75">
      <c r="A85" s="180"/>
      <c r="B85" s="181"/>
      <c r="C85" s="172"/>
      <c r="D85" s="176">
        <v>1</v>
      </c>
      <c r="E85" s="30" t="s">
        <v>74</v>
      </c>
      <c r="F85" s="148">
        <v>80</v>
      </c>
      <c r="G85" s="148">
        <v>80</v>
      </c>
      <c r="H85" s="148">
        <v>0</v>
      </c>
      <c r="I85" s="340">
        <f t="shared" si="2"/>
        <v>0</v>
      </c>
      <c r="J85" s="143"/>
    </row>
    <row r="86" spans="1:10" s="13" customFormat="1" ht="12.75">
      <c r="A86" s="180"/>
      <c r="B86" s="181"/>
      <c r="C86" s="172"/>
      <c r="D86" s="176">
        <v>2</v>
      </c>
      <c r="E86" s="30" t="s">
        <v>145</v>
      </c>
      <c r="F86" s="148">
        <v>0</v>
      </c>
      <c r="G86" s="148">
        <v>0</v>
      </c>
      <c r="H86" s="148">
        <v>0</v>
      </c>
      <c r="I86" s="340" t="str">
        <f t="shared" si="2"/>
        <v>n.é.</v>
      </c>
      <c r="J86" s="143"/>
    </row>
    <row r="87" spans="1:10" s="9" customFormat="1" ht="12.75">
      <c r="A87" s="182"/>
      <c r="B87" s="183"/>
      <c r="C87" s="172">
        <v>5</v>
      </c>
      <c r="D87" s="182"/>
      <c r="E87" s="22" t="s">
        <v>146</v>
      </c>
      <c r="F87" s="149">
        <f>SUM(F85:F86)</f>
        <v>80</v>
      </c>
      <c r="G87" s="149">
        <f>SUM(G85:G86)</f>
        <v>80</v>
      </c>
      <c r="H87" s="149">
        <v>0</v>
      </c>
      <c r="I87" s="368">
        <f t="shared" si="2"/>
        <v>0</v>
      </c>
      <c r="J87" s="75"/>
    </row>
    <row r="88" spans="1:10" s="9" customFormat="1" ht="12.75">
      <c r="A88" s="182"/>
      <c r="B88" s="183"/>
      <c r="C88" s="172">
        <v>6</v>
      </c>
      <c r="D88" s="182"/>
      <c r="E88" s="379" t="s">
        <v>148</v>
      </c>
      <c r="F88" s="147">
        <v>25</v>
      </c>
      <c r="G88" s="147">
        <v>25</v>
      </c>
      <c r="H88" s="147">
        <v>10</v>
      </c>
      <c r="I88" s="341">
        <f t="shared" si="2"/>
        <v>0.4</v>
      </c>
      <c r="J88" s="75"/>
    </row>
    <row r="89" spans="1:10" ht="12.75">
      <c r="A89" s="172"/>
      <c r="B89" s="173"/>
      <c r="C89" s="172">
        <v>7</v>
      </c>
      <c r="D89" s="177"/>
      <c r="E89" s="22" t="s">
        <v>149</v>
      </c>
      <c r="F89" s="147">
        <v>380</v>
      </c>
      <c r="G89" s="147">
        <v>255</v>
      </c>
      <c r="H89" s="147">
        <v>255</v>
      </c>
      <c r="I89" s="341">
        <f t="shared" si="2"/>
        <v>1</v>
      </c>
    </row>
    <row r="90" spans="1:10" ht="12.75">
      <c r="A90" s="172"/>
      <c r="B90" s="173"/>
      <c r="C90" s="172"/>
      <c r="D90" s="176">
        <v>1</v>
      </c>
      <c r="E90" s="30" t="s">
        <v>78</v>
      </c>
      <c r="F90" s="148">
        <v>301</v>
      </c>
      <c r="G90" s="148">
        <v>301</v>
      </c>
      <c r="H90" s="148">
        <v>344</v>
      </c>
      <c r="I90" s="340">
        <f>IF(G90&lt;&gt;0,H90/G90,"n.é.")</f>
        <v>1.1428571428571428</v>
      </c>
    </row>
    <row r="91" spans="1:10" s="13" customFormat="1" ht="12.75">
      <c r="A91" s="180"/>
      <c r="B91" s="181"/>
      <c r="C91" s="172"/>
      <c r="D91" s="176">
        <v>2</v>
      </c>
      <c r="E91" s="30" t="s">
        <v>666</v>
      </c>
      <c r="F91" s="148">
        <v>0</v>
      </c>
      <c r="G91" s="148">
        <v>150</v>
      </c>
      <c r="H91" s="148">
        <v>278</v>
      </c>
      <c r="I91" s="340">
        <f t="shared" si="2"/>
        <v>1.8533333333333333</v>
      </c>
      <c r="J91" s="143"/>
    </row>
    <row r="92" spans="1:10" s="9" customFormat="1" ht="12.75">
      <c r="A92" s="182"/>
      <c r="B92" s="183"/>
      <c r="C92" s="172">
        <v>8</v>
      </c>
      <c r="D92" s="182"/>
      <c r="E92" s="22" t="s">
        <v>79</v>
      </c>
      <c r="F92" s="147">
        <f>SUM(F90:F91)</f>
        <v>301</v>
      </c>
      <c r="G92" s="147">
        <f>SUM(G90:G91)</f>
        <v>451</v>
      </c>
      <c r="H92" s="147">
        <f>SUM(H90:H91)</f>
        <v>622</v>
      </c>
      <c r="I92" s="341">
        <f t="shared" si="2"/>
        <v>1.3791574279379157</v>
      </c>
      <c r="J92" s="75"/>
    </row>
    <row r="93" spans="1:10" s="9" customFormat="1" ht="12.75">
      <c r="A93" s="184"/>
      <c r="B93" s="184">
        <v>3</v>
      </c>
      <c r="C93" s="184"/>
      <c r="D93" s="184"/>
      <c r="E93" s="153" t="s">
        <v>150</v>
      </c>
      <c r="F93" s="159">
        <f>F66+F70+F80+F84+F87+F88+F89+F92</f>
        <v>3708</v>
      </c>
      <c r="G93" s="159">
        <f>G66+G70+G80+G84+G87+G88+G89+G92</f>
        <v>3808</v>
      </c>
      <c r="H93" s="159">
        <f>H66+H70+H80+H84+H87+H88+H89+H92</f>
        <v>3805</v>
      </c>
      <c r="I93" s="366">
        <f t="shared" si="2"/>
        <v>0.99921218487394958</v>
      </c>
      <c r="J93" s="75"/>
    </row>
    <row r="94" spans="1:10" s="73" customFormat="1" ht="14.25" customHeight="1" thickBot="1">
      <c r="A94" s="182"/>
      <c r="B94" s="183"/>
      <c r="C94" s="172"/>
      <c r="D94" s="176">
        <v>1</v>
      </c>
      <c r="E94" s="30" t="s">
        <v>151</v>
      </c>
      <c r="F94" s="148">
        <v>0</v>
      </c>
      <c r="G94" s="148">
        <v>0</v>
      </c>
      <c r="H94" s="148">
        <v>0</v>
      </c>
      <c r="I94" s="340" t="str">
        <f t="shared" si="2"/>
        <v>n.é.</v>
      </c>
      <c r="J94" s="144"/>
    </row>
    <row r="95" spans="1:10" s="79" customFormat="1" ht="14.25" customHeight="1" thickTop="1" thickBot="1">
      <c r="A95" s="184"/>
      <c r="B95" s="184">
        <v>4</v>
      </c>
      <c r="C95" s="184"/>
      <c r="D95" s="184"/>
      <c r="E95" s="153" t="s">
        <v>337</v>
      </c>
      <c r="F95" s="164">
        <f>SUM(F94:F94)</f>
        <v>0</v>
      </c>
      <c r="G95" s="164">
        <f>SUM(G94:G94)</f>
        <v>0</v>
      </c>
      <c r="H95" s="164">
        <f>SUM(H94:H94)</f>
        <v>0</v>
      </c>
      <c r="I95" s="366" t="str">
        <f t="shared" si="2"/>
        <v>n.é.</v>
      </c>
      <c r="J95" s="145"/>
    </row>
    <row r="96" spans="1:10" s="12" customFormat="1" ht="14.25" customHeight="1" thickTop="1">
      <c r="A96" s="185"/>
      <c r="B96" s="186">
        <v>5</v>
      </c>
      <c r="C96" s="165"/>
      <c r="D96" s="185"/>
      <c r="E96" s="166" t="s">
        <v>5</v>
      </c>
      <c r="F96" s="156">
        <v>0</v>
      </c>
      <c r="G96" s="156">
        <v>0</v>
      </c>
      <c r="H96" s="156">
        <v>0</v>
      </c>
      <c r="I96" s="366" t="str">
        <f t="shared" si="2"/>
        <v>n.é.</v>
      </c>
      <c r="J96" s="78"/>
    </row>
    <row r="97" spans="1:10" s="12" customFormat="1" ht="14.25" customHeight="1">
      <c r="A97" s="187">
        <v>1</v>
      </c>
      <c r="B97" s="188"/>
      <c r="C97" s="168"/>
      <c r="D97" s="189"/>
      <c r="E97" s="169" t="s">
        <v>503</v>
      </c>
      <c r="F97" s="170">
        <f>F46+F52+F93+F95+F96</f>
        <v>30629</v>
      </c>
      <c r="G97" s="170">
        <f>G46+G52+G93+G95+G96</f>
        <v>34229</v>
      </c>
      <c r="H97" s="170">
        <f>H46+H52+H93+H95+H96</f>
        <v>34224</v>
      </c>
      <c r="I97" s="369">
        <f t="shared" si="2"/>
        <v>0.99985392503432757</v>
      </c>
      <c r="J97" s="78"/>
    </row>
    <row r="98" spans="1:10" s="12" customFormat="1" ht="14.25" customHeight="1">
      <c r="A98" s="172"/>
      <c r="B98" s="176"/>
      <c r="C98" s="151"/>
      <c r="D98" s="172">
        <v>1</v>
      </c>
      <c r="E98" s="46" t="s">
        <v>97</v>
      </c>
      <c r="F98" s="148">
        <v>0</v>
      </c>
      <c r="G98" s="148">
        <v>0</v>
      </c>
      <c r="H98" s="148">
        <v>0</v>
      </c>
      <c r="I98" s="340" t="str">
        <f t="shared" si="2"/>
        <v>n.é.</v>
      </c>
      <c r="J98" s="78"/>
    </row>
    <row r="99" spans="1:10" s="12" customFormat="1" ht="14.25" customHeight="1">
      <c r="A99" s="172"/>
      <c r="B99" s="176"/>
      <c r="C99" s="151"/>
      <c r="D99" s="172">
        <v>2</v>
      </c>
      <c r="E99" s="46" t="s">
        <v>98</v>
      </c>
      <c r="F99" s="148">
        <v>0</v>
      </c>
      <c r="G99" s="148">
        <v>0</v>
      </c>
      <c r="H99" s="148">
        <v>0</v>
      </c>
      <c r="I99" s="340" t="str">
        <f t="shared" si="2"/>
        <v>n.é.</v>
      </c>
      <c r="J99" s="78"/>
    </row>
    <row r="100" spans="1:10" s="12" customFormat="1" ht="14.25" customHeight="1">
      <c r="A100" s="172"/>
      <c r="B100" s="176"/>
      <c r="C100" s="151"/>
      <c r="D100" s="172">
        <v>3</v>
      </c>
      <c r="E100" s="46" t="s">
        <v>99</v>
      </c>
      <c r="F100" s="148">
        <v>0</v>
      </c>
      <c r="G100" s="148">
        <v>0</v>
      </c>
      <c r="H100" s="148">
        <v>0</v>
      </c>
      <c r="I100" s="340" t="str">
        <f t="shared" si="2"/>
        <v>n.é.</v>
      </c>
      <c r="J100" s="78"/>
    </row>
    <row r="101" spans="1:10" ht="12.75">
      <c r="A101" s="172"/>
      <c r="B101" s="173"/>
      <c r="C101" s="172"/>
      <c r="D101" s="172">
        <v>4</v>
      </c>
      <c r="E101" s="46" t="s">
        <v>100</v>
      </c>
      <c r="F101" s="148">
        <v>0</v>
      </c>
      <c r="G101" s="148">
        <v>0</v>
      </c>
      <c r="H101" s="148">
        <v>0</v>
      </c>
      <c r="I101" s="340" t="str">
        <f t="shared" si="2"/>
        <v>n.é.</v>
      </c>
    </row>
    <row r="102" spans="1:10" s="9" customFormat="1" ht="12.75">
      <c r="A102" s="184"/>
      <c r="B102" s="184">
        <v>1</v>
      </c>
      <c r="C102" s="185"/>
      <c r="D102" s="184"/>
      <c r="E102" s="153" t="s">
        <v>101</v>
      </c>
      <c r="F102" s="156">
        <f>SUM(F98:F101)</f>
        <v>0</v>
      </c>
      <c r="G102" s="156">
        <f>SUM(G98:G101)</f>
        <v>0</v>
      </c>
      <c r="H102" s="156">
        <f>SUM(H98:H101)</f>
        <v>0</v>
      </c>
      <c r="I102" s="156">
        <f>SUM(I98:I101)</f>
        <v>0</v>
      </c>
      <c r="J102" s="75"/>
    </row>
    <row r="103" spans="1:10" s="9" customFormat="1" ht="12.75">
      <c r="A103" s="187">
        <v>2</v>
      </c>
      <c r="B103" s="187"/>
      <c r="C103" s="189"/>
      <c r="D103" s="187"/>
      <c r="E103" s="167" t="s">
        <v>504</v>
      </c>
      <c r="F103" s="171">
        <f>SUM(F98:F102)</f>
        <v>0</v>
      </c>
      <c r="G103" s="171">
        <f>SUM(G98:G102)</f>
        <v>0</v>
      </c>
      <c r="H103" s="171">
        <f>SUM(H98:H102)</f>
        <v>0</v>
      </c>
      <c r="I103" s="171">
        <f>SUM(I98:I102)</f>
        <v>0</v>
      </c>
      <c r="J103" s="75"/>
    </row>
    <row r="104" spans="1:10" s="162" customFormat="1" ht="17.25" customHeight="1">
      <c r="A104" s="190"/>
      <c r="B104" s="191"/>
      <c r="C104" s="192"/>
      <c r="D104" s="192"/>
      <c r="E104" s="157" t="s">
        <v>527</v>
      </c>
      <c r="F104" s="160">
        <f>F97+F103</f>
        <v>30629</v>
      </c>
      <c r="G104" s="160">
        <f>G97+G103</f>
        <v>34229</v>
      </c>
      <c r="H104" s="160">
        <f>H97+H103</f>
        <v>34224</v>
      </c>
      <c r="I104" s="367">
        <f t="shared" si="2"/>
        <v>0.99985392503432757</v>
      </c>
      <c r="J104" s="161"/>
    </row>
    <row r="105" spans="1:10" ht="12.75"/>
    <row r="106" spans="1:10" ht="12.75" customHeight="1"/>
    <row r="107" spans="1:10" ht="12.75" customHeight="1"/>
    <row r="108" spans="1:10" ht="12.75" customHeight="1"/>
    <row r="109" spans="1:10" ht="12.75" customHeight="1"/>
    <row r="110" spans="1:10" ht="12.75" customHeight="1"/>
    <row r="111" spans="1:10" ht="12.75" customHeight="1"/>
    <row r="112" spans="1:10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</sheetData>
  <phoneticPr fontId="21" type="noConversion"/>
  <pageMargins left="1.5748031496062993" right="0.78740157480314965" top="0.98425196850393704" bottom="0.98425196850393704" header="0.51181102362204722" footer="0.51181102362204722"/>
  <pageSetup paperSize="9" orientation="landscape" r:id="rId1"/>
  <headerFooter alignWithMargins="0">
    <oddHeader>&amp;C&amp;"Arial CE,Félkövér"&amp;12Őcsényi Tarkabarka Óvoda és Családi Napközi&amp;R7.  melléklet a
7/2014.(IV.28.) önkormányzati rendelethez</oddHeader>
    <oddFooter>&amp;P. oldal</oddFooter>
  </headerFooter>
  <rowBreaks count="2" manualBreakCount="2">
    <brk id="22" max="16383" man="1"/>
    <brk id="8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8" enableFormatConditionsCalculation="0">
    <tabColor theme="6" tint="0.79998168889431442"/>
  </sheetPr>
  <dimension ref="A1:E57"/>
  <sheetViews>
    <sheetView view="pageLayout" zoomScaleNormal="100" zoomScaleSheetLayoutView="100" workbookViewId="0">
      <selection activeCell="G4" sqref="G4"/>
    </sheetView>
  </sheetViews>
  <sheetFormatPr defaultRowHeight="15.95" customHeight="1"/>
  <cols>
    <col min="1" max="1" width="6.42578125" style="39" customWidth="1"/>
    <col min="2" max="2" width="27.28515625" style="37" customWidth="1"/>
    <col min="3" max="3" width="17.7109375" style="37" customWidth="1"/>
    <col min="4" max="4" width="19.28515625" style="38" customWidth="1"/>
    <col min="5" max="5" width="18.28515625" style="38" customWidth="1"/>
    <col min="6" max="16384" width="9.140625" style="37"/>
  </cols>
  <sheetData>
    <row r="1" spans="1:5" ht="21.95" customHeight="1">
      <c r="A1" s="495" t="s">
        <v>153</v>
      </c>
      <c r="B1" s="495"/>
      <c r="C1" s="348"/>
      <c r="D1" s="349"/>
      <c r="E1" s="349"/>
    </row>
    <row r="2" spans="1:5" ht="21.95" customHeight="1">
      <c r="A2" s="350" t="s">
        <v>530</v>
      </c>
      <c r="B2" s="351" t="s">
        <v>152</v>
      </c>
      <c r="C2" s="347" t="s">
        <v>154</v>
      </c>
      <c r="D2" s="352" t="s">
        <v>193</v>
      </c>
      <c r="E2" s="352" t="s">
        <v>194</v>
      </c>
    </row>
    <row r="3" spans="1:5" ht="21.95" customHeight="1">
      <c r="A3" s="353" t="s">
        <v>184</v>
      </c>
      <c r="B3" s="348" t="s">
        <v>197</v>
      </c>
      <c r="C3" s="349">
        <f>33089000-C5</f>
        <v>32628000</v>
      </c>
      <c r="D3" s="349">
        <v>0</v>
      </c>
      <c r="E3" s="349">
        <f>C3-D3</f>
        <v>32628000</v>
      </c>
    </row>
    <row r="4" spans="1:5" ht="21.95" customHeight="1">
      <c r="A4" s="353" t="s">
        <v>185</v>
      </c>
      <c r="B4" s="348" t="s">
        <v>198</v>
      </c>
      <c r="C4" s="349">
        <v>0</v>
      </c>
      <c r="D4" s="349">
        <v>0</v>
      </c>
      <c r="E4" s="349">
        <f>C4-D4</f>
        <v>0</v>
      </c>
    </row>
    <row r="5" spans="1:5" ht="21.95" customHeight="1">
      <c r="A5" s="353" t="s">
        <v>186</v>
      </c>
      <c r="B5" s="348" t="s">
        <v>663</v>
      </c>
      <c r="C5" s="349">
        <v>461000</v>
      </c>
      <c r="D5" s="349">
        <v>0</v>
      </c>
      <c r="E5" s="349">
        <f>C5-D5</f>
        <v>461000</v>
      </c>
    </row>
    <row r="6" spans="1:5" ht="21.95" customHeight="1">
      <c r="A6" s="354"/>
      <c r="B6" s="355" t="s">
        <v>175</v>
      </c>
      <c r="C6" s="356">
        <f>SUM(C3:C5)</f>
        <v>33089000</v>
      </c>
      <c r="D6" s="356">
        <f>SUM(D3:D5)</f>
        <v>0</v>
      </c>
      <c r="E6" s="356">
        <f>SUM(E3:E5)</f>
        <v>33089000</v>
      </c>
    </row>
    <row r="7" spans="1:5" ht="21.95" customHeight="1">
      <c r="A7" s="353"/>
      <c r="B7" s="357"/>
      <c r="C7" s="358"/>
      <c r="D7" s="358"/>
      <c r="E7" s="358"/>
    </row>
    <row r="8" spans="1:5" ht="21.95" customHeight="1">
      <c r="A8" s="495" t="s">
        <v>156</v>
      </c>
      <c r="B8" s="495"/>
      <c r="C8" s="349"/>
      <c r="D8" s="349"/>
      <c r="E8" s="349"/>
    </row>
    <row r="9" spans="1:5" ht="21.95" customHeight="1">
      <c r="A9" s="350" t="s">
        <v>530</v>
      </c>
      <c r="B9" s="351" t="s">
        <v>152</v>
      </c>
      <c r="C9" s="347" t="s">
        <v>154</v>
      </c>
      <c r="D9" s="352" t="s">
        <v>193</v>
      </c>
      <c r="E9" s="352" t="s">
        <v>194</v>
      </c>
    </row>
    <row r="10" spans="1:5" ht="21.95" customHeight="1">
      <c r="A10" s="353" t="s">
        <v>184</v>
      </c>
      <c r="B10" s="348" t="s">
        <v>199</v>
      </c>
      <c r="C10" s="349">
        <v>0</v>
      </c>
      <c r="D10" s="349">
        <v>0</v>
      </c>
      <c r="E10" s="349">
        <f>C10-D10</f>
        <v>0</v>
      </c>
    </row>
    <row r="11" spans="1:5" ht="21.95" customHeight="1">
      <c r="A11" s="353" t="s">
        <v>185</v>
      </c>
      <c r="B11" s="348" t="s">
        <v>200</v>
      </c>
      <c r="C11" s="349">
        <v>0</v>
      </c>
      <c r="D11" s="349">
        <v>0</v>
      </c>
      <c r="E11" s="349">
        <f>C11-D11</f>
        <v>0</v>
      </c>
    </row>
    <row r="12" spans="1:5" ht="21.95" customHeight="1">
      <c r="A12" s="353" t="s">
        <v>186</v>
      </c>
      <c r="B12" s="348" t="s">
        <v>201</v>
      </c>
      <c r="C12" s="349"/>
      <c r="D12" s="349">
        <v>0</v>
      </c>
      <c r="E12" s="349">
        <f t="shared" ref="E12:E14" si="0">C12-D12</f>
        <v>0</v>
      </c>
    </row>
    <row r="13" spans="1:5" ht="21.95" customHeight="1">
      <c r="A13" s="353" t="s">
        <v>187</v>
      </c>
      <c r="B13" s="348" t="s">
        <v>554</v>
      </c>
      <c r="C13" s="349">
        <v>654000</v>
      </c>
      <c r="D13" s="349"/>
      <c r="E13" s="349">
        <f t="shared" si="0"/>
        <v>654000</v>
      </c>
    </row>
    <row r="14" spans="1:5" ht="21.95" customHeight="1">
      <c r="A14" s="353" t="s">
        <v>188</v>
      </c>
      <c r="B14" s="348" t="s">
        <v>708</v>
      </c>
      <c r="C14" s="349">
        <v>2422000</v>
      </c>
      <c r="D14" s="349">
        <v>2422000</v>
      </c>
      <c r="E14" s="349">
        <f t="shared" si="0"/>
        <v>0</v>
      </c>
    </row>
    <row r="15" spans="1:5" ht="21.95" customHeight="1">
      <c r="A15" s="354"/>
      <c r="B15" s="355" t="s">
        <v>175</v>
      </c>
      <c r="C15" s="356">
        <f>SUM(C10:C14)</f>
        <v>3076000</v>
      </c>
      <c r="D15" s="356">
        <f>SUM(D10:D14)</f>
        <v>2422000</v>
      </c>
      <c r="E15" s="356">
        <f>SUM(E10:E14)</f>
        <v>654000</v>
      </c>
    </row>
    <row r="16" spans="1:5" ht="21.95" customHeight="1">
      <c r="A16" s="353"/>
      <c r="B16" s="348"/>
      <c r="C16" s="358"/>
      <c r="D16" s="358"/>
      <c r="E16" s="358"/>
    </row>
    <row r="17" spans="1:5" ht="21.95" customHeight="1">
      <c r="A17" s="359"/>
      <c r="B17" s="360" t="s">
        <v>531</v>
      </c>
      <c r="C17" s="361">
        <f>C6+C15</f>
        <v>36165000</v>
      </c>
      <c r="D17" s="361">
        <f>D6+D15</f>
        <v>2422000</v>
      </c>
      <c r="E17" s="361">
        <f>E6+E15</f>
        <v>33743000</v>
      </c>
    </row>
    <row r="18" spans="1:5" ht="21.95" customHeight="1">
      <c r="A18" s="362"/>
      <c r="B18" s="363"/>
      <c r="C18" s="364"/>
      <c r="D18" s="364"/>
      <c r="E18" s="364"/>
    </row>
    <row r="19" spans="1:5" ht="21.95" customHeight="1">
      <c r="A19" s="346" t="s">
        <v>546</v>
      </c>
      <c r="B19" s="346"/>
      <c r="C19" s="349"/>
      <c r="D19" s="349"/>
      <c r="E19" s="349"/>
    </row>
    <row r="20" spans="1:5" ht="21.95" customHeight="1">
      <c r="A20" s="350" t="s">
        <v>530</v>
      </c>
      <c r="B20" s="351" t="s">
        <v>152</v>
      </c>
      <c r="C20" s="496" t="s">
        <v>547</v>
      </c>
      <c r="D20" s="496"/>
      <c r="E20" s="365"/>
    </row>
    <row r="21" spans="1:5" ht="21.95" customHeight="1">
      <c r="A21" s="353" t="s">
        <v>184</v>
      </c>
      <c r="B21" s="348" t="s">
        <v>548</v>
      </c>
      <c r="C21" s="493">
        <v>893250</v>
      </c>
      <c r="D21" s="493"/>
      <c r="E21" s="364"/>
    </row>
    <row r="22" spans="1:5" ht="21.95" customHeight="1">
      <c r="A22" s="354"/>
      <c r="B22" s="355" t="s">
        <v>175</v>
      </c>
      <c r="C22" s="494">
        <f>SUM(C21:C21)</f>
        <v>893250</v>
      </c>
      <c r="D22" s="494"/>
      <c r="E22" s="364"/>
    </row>
    <row r="25" spans="1:5" ht="15.95" customHeight="1">
      <c r="C25" s="38"/>
    </row>
    <row r="26" spans="1:5" ht="15.95" customHeight="1">
      <c r="C26" s="38"/>
    </row>
    <row r="27" spans="1:5" ht="15.95" customHeight="1">
      <c r="C27" s="38"/>
    </row>
    <row r="28" spans="1:5" ht="15.95" customHeight="1">
      <c r="C28" s="38"/>
    </row>
    <row r="29" spans="1:5" ht="15.95" customHeight="1">
      <c r="C29" s="38"/>
    </row>
    <row r="30" spans="1:5" ht="15.95" customHeight="1">
      <c r="C30" s="38"/>
    </row>
    <row r="31" spans="1:5" ht="15.95" customHeight="1">
      <c r="C31" s="38"/>
    </row>
    <row r="32" spans="1:5" ht="15.95" customHeight="1">
      <c r="C32" s="38"/>
    </row>
    <row r="33" spans="2:5" ht="15.95" customHeight="1">
      <c r="C33" s="38"/>
    </row>
    <row r="34" spans="2:5" ht="15.95" customHeight="1">
      <c r="C34" s="38"/>
    </row>
    <row r="35" spans="2:5" ht="15.95" customHeight="1">
      <c r="C35" s="38"/>
    </row>
    <row r="36" spans="2:5" ht="15.95" customHeight="1">
      <c r="C36" s="38"/>
    </row>
    <row r="37" spans="2:5" ht="15.95" customHeight="1">
      <c r="C37" s="38"/>
    </row>
    <row r="38" spans="2:5" ht="15.95" customHeight="1">
      <c r="C38" s="38"/>
    </row>
    <row r="39" spans="2:5" ht="15.95" customHeight="1">
      <c r="C39" s="38"/>
    </row>
    <row r="40" spans="2:5" ht="15.95" customHeight="1">
      <c r="C40" s="38"/>
    </row>
    <row r="41" spans="2:5" ht="15.95" customHeight="1">
      <c r="C41" s="38"/>
    </row>
    <row r="42" spans="2:5" ht="15.95" customHeight="1">
      <c r="C42" s="38"/>
    </row>
    <row r="43" spans="2:5" ht="15.95" customHeight="1">
      <c r="C43" s="38"/>
    </row>
    <row r="44" spans="2:5" ht="15.95" customHeight="1">
      <c r="C44" s="38"/>
    </row>
    <row r="45" spans="2:5" ht="15.95" customHeight="1">
      <c r="B45" s="40"/>
      <c r="C45" s="41"/>
      <c r="D45" s="41"/>
      <c r="E45" s="41"/>
    </row>
    <row r="46" spans="2:5" ht="15.95" customHeight="1">
      <c r="B46" s="40"/>
      <c r="C46" s="41"/>
    </row>
    <row r="47" spans="2:5" ht="15.95" customHeight="1">
      <c r="B47" s="40"/>
      <c r="C47" s="41"/>
      <c r="D47" s="41"/>
      <c r="E47" s="41"/>
    </row>
    <row r="50" spans="2:3" ht="15.95" customHeight="1">
      <c r="B50" s="40"/>
    </row>
    <row r="52" spans="2:3" ht="15.95" customHeight="1">
      <c r="C52" s="42"/>
    </row>
    <row r="53" spans="2:3" ht="15.95" customHeight="1">
      <c r="C53" s="39"/>
    </row>
    <row r="54" spans="2:3" ht="15.95" customHeight="1">
      <c r="B54" s="40"/>
      <c r="C54" s="43"/>
    </row>
    <row r="57" spans="2:3" ht="15.95" customHeight="1">
      <c r="B57" s="40"/>
      <c r="C57" s="41"/>
    </row>
  </sheetData>
  <mergeCells count="5">
    <mergeCell ref="C21:D21"/>
    <mergeCell ref="C22:D22"/>
    <mergeCell ref="A1:B1"/>
    <mergeCell ref="A8:B8"/>
    <mergeCell ref="C20:D20"/>
  </mergeCells>
  <phoneticPr fontId="21" type="noConversion"/>
  <pageMargins left="2.3622047244094491" right="0.74803149606299213" top="1.3385826771653544" bottom="0.98425196850393704" header="0.43307086614173229" footer="0.51181102362204722"/>
  <pageSetup paperSize="9" scale="91" orientation="landscape" r:id="rId1"/>
  <headerFooter alignWithMargins="0">
    <oddHeader>&amp;C&amp;"Arial CE,Félkövér"&amp;12Beruházások, felújítások, kezességvállalások&amp;R8. melléklet a
7/2014.(IV.28.) önkormányzati rendelethez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7</vt:i4>
      </vt:variant>
    </vt:vector>
  </HeadingPairs>
  <TitlesOfParts>
    <vt:vector size="29" baseType="lpstr">
      <vt:lpstr>01</vt:lpstr>
      <vt:lpstr>02</vt:lpstr>
      <vt:lpstr>03</vt:lpstr>
      <vt:lpstr>04</vt:lpstr>
      <vt:lpstr>05</vt:lpstr>
      <vt:lpstr>06a</vt:lpstr>
      <vt:lpstr>06b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23</vt:lpstr>
      <vt:lpstr>'03'!Nyomtatási_terület</vt:lpstr>
      <vt:lpstr>'05'!Nyomtatási_terület</vt:lpstr>
      <vt:lpstr>'06a'!Nyomtatási_terület</vt:lpstr>
      <vt:lpstr>'06b'!Nyomtatási_terület</vt:lpstr>
      <vt:lpstr>'07'!Nyomtatási_terület</vt:lpstr>
      <vt:lpstr>'10'!Nyomtatási_terület</vt:lpstr>
      <vt:lpstr>'12'!Nyomtatási_terület</vt:lpstr>
    </vt:vector>
  </TitlesOfParts>
  <Company>Őcsényi Közös Önk. Hiv.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2013. I. féléves beszámoló</dc:title>
  <dc:creator>Horváth Gábor</dc:creator>
  <cp:lastModifiedBy>user</cp:lastModifiedBy>
  <cp:lastPrinted>2014-04-16T09:19:33Z</cp:lastPrinted>
  <dcterms:created xsi:type="dcterms:W3CDTF">2009-02-13T07:41:59Z</dcterms:created>
  <dcterms:modified xsi:type="dcterms:W3CDTF">2014-04-28T12:41:45Z</dcterms:modified>
</cp:coreProperties>
</file>