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/>
  </bookViews>
  <sheets>
    <sheet name="1.sz.mell." sheetId="1" r:id="rId1"/>
    <sheet name="2.sz.mell." sheetId="2" r:id="rId2"/>
    <sheet name="3.sz.mell." sheetId="3" r:id="rId3"/>
    <sheet name="4.sz.mell." sheetId="4" r:id="rId4"/>
    <sheet name="5.sz.mell." sheetId="5" r:id="rId5"/>
    <sheet name="6.sz.mell" sheetId="6" r:id="rId6"/>
    <sheet name="7.sz.mell." sheetId="7" r:id="rId7"/>
    <sheet name="8.sz.mell." sheetId="8" r:id="rId8"/>
    <sheet name="9.sz.mell." sheetId="9" r:id="rId9"/>
    <sheet name="10.sz.mell." sheetId="10" r:id="rId10"/>
    <sheet name="Részletező_Önk" sheetId="11" r:id="rId11"/>
    <sheet name="Részletező_KÖH" sheetId="12" r:id="rId12"/>
  </sheets>
  <externalReferences>
    <externalReference r:id="rId13"/>
  </externalReferences>
  <calcPr calcId="162913"/>
</workbook>
</file>

<file path=xl/calcChain.xml><?xml version="1.0" encoding="utf-8"?>
<calcChain xmlns="http://schemas.openxmlformats.org/spreadsheetml/2006/main">
  <c r="F65" i="12" l="1"/>
  <c r="D63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E46" i="12"/>
  <c r="F46" i="12" s="1"/>
  <c r="F45" i="12"/>
  <c r="F44" i="12"/>
  <c r="F43" i="12"/>
  <c r="E42" i="12"/>
  <c r="D42" i="12"/>
  <c r="F41" i="12"/>
  <c r="F40" i="12"/>
  <c r="F39" i="12"/>
  <c r="F38" i="12"/>
  <c r="F37" i="12"/>
  <c r="F36" i="12"/>
  <c r="F35" i="12"/>
  <c r="F34" i="12"/>
  <c r="F33" i="12"/>
  <c r="F32" i="12"/>
  <c r="F31" i="12"/>
  <c r="D30" i="12"/>
  <c r="F30" i="12" s="1"/>
  <c r="F29" i="12"/>
  <c r="F28" i="12"/>
  <c r="D27" i="12"/>
  <c r="F27" i="12" s="1"/>
  <c r="F26" i="12"/>
  <c r="F25" i="12"/>
  <c r="F24" i="12"/>
  <c r="F23" i="12"/>
  <c r="F22" i="12"/>
  <c r="F21" i="12"/>
  <c r="F20" i="12"/>
  <c r="F19" i="12"/>
  <c r="D19" i="12"/>
  <c r="F18" i="12"/>
  <c r="F17" i="12"/>
  <c r="F16" i="12"/>
  <c r="D16" i="12"/>
  <c r="F14" i="12"/>
  <c r="F13" i="12"/>
  <c r="E12" i="12"/>
  <c r="D12" i="12"/>
  <c r="E11" i="12"/>
  <c r="E6" i="12" s="1"/>
  <c r="D9" i="12"/>
  <c r="F9" i="12" s="1"/>
  <c r="D8" i="12"/>
  <c r="F8" i="12" s="1"/>
  <c r="E7" i="12"/>
  <c r="D7" i="12"/>
  <c r="F7" i="12" s="1"/>
  <c r="F5" i="12"/>
  <c r="F4" i="12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U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T45" i="11"/>
  <c r="W45" i="11" s="1"/>
  <c r="W44" i="11"/>
  <c r="Y43" i="11"/>
  <c r="I43" i="11"/>
  <c r="W43" i="11" s="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W41" i="11"/>
  <c r="W40" i="11"/>
  <c r="W39" i="11"/>
  <c r="W38" i="11"/>
  <c r="R37" i="11"/>
  <c r="W37" i="11" s="1"/>
  <c r="V36" i="11"/>
  <c r="W36" i="11" s="1"/>
  <c r="W35" i="11"/>
  <c r="W34" i="11"/>
  <c r="W33" i="11"/>
  <c r="W32" i="11"/>
  <c r="W31" i="11"/>
  <c r="U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W29" i="11"/>
  <c r="W28" i="11"/>
  <c r="U27" i="11"/>
  <c r="R27" i="11"/>
  <c r="Q27" i="11"/>
  <c r="Q11" i="11" s="1"/>
  <c r="P27" i="11"/>
  <c r="O27" i="11"/>
  <c r="N27" i="11"/>
  <c r="M27" i="11"/>
  <c r="M11" i="11" s="1"/>
  <c r="L27" i="11"/>
  <c r="K27" i="11"/>
  <c r="J27" i="11"/>
  <c r="I27" i="11"/>
  <c r="I11" i="11" s="1"/>
  <c r="H27" i="11"/>
  <c r="G27" i="11"/>
  <c r="F27" i="11"/>
  <c r="E27" i="11"/>
  <c r="E11" i="11" s="1"/>
  <c r="D27" i="11"/>
  <c r="W26" i="11"/>
  <c r="W25" i="11"/>
  <c r="W24" i="11"/>
  <c r="W23" i="11"/>
  <c r="W22" i="11"/>
  <c r="W21" i="11"/>
  <c r="W20" i="11"/>
  <c r="U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W19" i="11" s="1"/>
  <c r="W18" i="11"/>
  <c r="W17" i="11"/>
  <c r="U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W16" i="11" s="1"/>
  <c r="W15" i="11"/>
  <c r="W14" i="11"/>
  <c r="W13" i="11"/>
  <c r="U12" i="11"/>
  <c r="U11" i="11" s="1"/>
  <c r="Q12" i="11"/>
  <c r="P12" i="11"/>
  <c r="P11" i="11" s="1"/>
  <c r="O12" i="11"/>
  <c r="N12" i="11"/>
  <c r="N11" i="11" s="1"/>
  <c r="M12" i="11"/>
  <c r="L12" i="11"/>
  <c r="L11" i="11" s="1"/>
  <c r="K12" i="11"/>
  <c r="J12" i="11"/>
  <c r="J11" i="11" s="1"/>
  <c r="I12" i="11"/>
  <c r="H12" i="11"/>
  <c r="H11" i="11" s="1"/>
  <c r="G12" i="11"/>
  <c r="F12" i="11"/>
  <c r="F11" i="11" s="1"/>
  <c r="E12" i="11"/>
  <c r="D12" i="11"/>
  <c r="W12" i="11" s="1"/>
  <c r="R11" i="11"/>
  <c r="O11" i="11"/>
  <c r="K11" i="11"/>
  <c r="G11" i="11"/>
  <c r="W9" i="11"/>
  <c r="Q8" i="11"/>
  <c r="P8" i="11"/>
  <c r="P7" i="11" s="1"/>
  <c r="P10" i="11" s="1"/>
  <c r="P6" i="11" s="1"/>
  <c r="N8" i="11"/>
  <c r="M8" i="11"/>
  <c r="M7" i="11" s="1"/>
  <c r="L8" i="11"/>
  <c r="F8" i="11"/>
  <c r="W8" i="11" s="1"/>
  <c r="D8" i="11"/>
  <c r="U7" i="11"/>
  <c r="U10" i="11" s="1"/>
  <c r="R7" i="11"/>
  <c r="R10" i="11" s="1"/>
  <c r="Q7" i="11"/>
  <c r="Q10" i="11" s="1"/>
  <c r="O7" i="11"/>
  <c r="O10" i="11" s="1"/>
  <c r="O6" i="11" s="1"/>
  <c r="N7" i="11"/>
  <c r="N10" i="11" s="1"/>
  <c r="L7" i="11"/>
  <c r="L10" i="11" s="1"/>
  <c r="L6" i="11" s="1"/>
  <c r="K7" i="11"/>
  <c r="K10" i="11" s="1"/>
  <c r="J7" i="11"/>
  <c r="J10" i="11" s="1"/>
  <c r="J6" i="11" s="1"/>
  <c r="I7" i="11"/>
  <c r="I10" i="11" s="1"/>
  <c r="H7" i="11"/>
  <c r="H10" i="11" s="1"/>
  <c r="H6" i="11" s="1"/>
  <c r="G7" i="11"/>
  <c r="G10" i="11" s="1"/>
  <c r="F7" i="11"/>
  <c r="F10" i="11" s="1"/>
  <c r="F6" i="11" s="1"/>
  <c r="E7" i="11"/>
  <c r="E10" i="11" s="1"/>
  <c r="D7" i="11"/>
  <c r="T6" i="11"/>
  <c r="S6" i="11"/>
  <c r="W5" i="11"/>
  <c r="W4" i="11"/>
  <c r="D13" i="10"/>
  <c r="C13" i="10"/>
  <c r="E12" i="10"/>
  <c r="E10" i="10"/>
  <c r="E8" i="10"/>
  <c r="E13" i="10" s="1"/>
  <c r="C13" i="9"/>
  <c r="D10" i="8"/>
  <c r="E10" i="8" s="1"/>
  <c r="C10" i="8"/>
  <c r="C41" i="7"/>
  <c r="C10" i="7"/>
  <c r="C33" i="7" s="1"/>
  <c r="D107" i="6"/>
  <c r="D104" i="6"/>
  <c r="D108" i="6" s="1"/>
  <c r="D94" i="6"/>
  <c r="D95" i="6" s="1"/>
  <c r="E92" i="6"/>
  <c r="D82" i="6"/>
  <c r="D80" i="6" s="1"/>
  <c r="D79" i="6"/>
  <c r="D74" i="6"/>
  <c r="D73" i="6"/>
  <c r="D72" i="6"/>
  <c r="D71" i="6"/>
  <c r="D70" i="6"/>
  <c r="D69" i="6"/>
  <c r="D68" i="6"/>
  <c r="D65" i="6"/>
  <c r="D64" i="6"/>
  <c r="D63" i="6"/>
  <c r="D62" i="6"/>
  <c r="D61" i="6"/>
  <c r="D59" i="6"/>
  <c r="D58" i="6"/>
  <c r="D57" i="6"/>
  <c r="D56" i="6"/>
  <c r="D55" i="6"/>
  <c r="D51" i="6"/>
  <c r="D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D42" i="6"/>
  <c r="D41" i="6"/>
  <c r="D40" i="6"/>
  <c r="D37" i="6"/>
  <c r="D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D28" i="6"/>
  <c r="D27" i="6"/>
  <c r="D26" i="6"/>
  <c r="E23" i="6"/>
  <c r="D23" i="6"/>
  <c r="E21" i="6"/>
  <c r="D21" i="6"/>
  <c r="C21" i="6"/>
  <c r="E20" i="6"/>
  <c r="D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E15" i="6"/>
  <c r="D15" i="6"/>
  <c r="C15" i="6"/>
  <c r="E14" i="6"/>
  <c r="D14" i="6"/>
  <c r="E13" i="6"/>
  <c r="D13" i="6"/>
  <c r="E12" i="6"/>
  <c r="D12" i="6"/>
  <c r="E11" i="6"/>
  <c r="D11" i="6"/>
  <c r="F22" i="5"/>
  <c r="F21" i="5"/>
  <c r="F20" i="5"/>
  <c r="F19" i="5"/>
  <c r="F18" i="5"/>
  <c r="F17" i="5"/>
  <c r="F12" i="5"/>
  <c r="F9" i="5"/>
  <c r="F10" i="5" s="1"/>
  <c r="F13" i="5" s="1"/>
  <c r="E54" i="4"/>
  <c r="E51" i="4"/>
  <c r="C45" i="4"/>
  <c r="C44" i="4"/>
  <c r="C42" i="4"/>
  <c r="C41" i="4"/>
  <c r="C34" i="4"/>
  <c r="C32" i="4"/>
  <c r="C37" i="4" s="1"/>
  <c r="C22" i="4"/>
  <c r="F45" i="3"/>
  <c r="F47" i="3" s="1"/>
  <c r="F42" i="3"/>
  <c r="F41" i="3"/>
  <c r="F43" i="3" s="1"/>
  <c r="F40" i="3"/>
  <c r="F37" i="3"/>
  <c r="F36" i="3"/>
  <c r="F35" i="3"/>
  <c r="F34" i="3"/>
  <c r="F33" i="3"/>
  <c r="F38" i="3" s="1"/>
  <c r="F27" i="3"/>
  <c r="F28" i="3" s="1"/>
  <c r="F23" i="3"/>
  <c r="F15" i="3"/>
  <c r="F14" i="3"/>
  <c r="F13" i="3"/>
  <c r="F12" i="3"/>
  <c r="F11" i="3"/>
  <c r="F16" i="3" s="1"/>
  <c r="G58" i="2"/>
  <c r="G54" i="2"/>
  <c r="G52" i="2"/>
  <c r="G51" i="2"/>
  <c r="G53" i="2" s="1"/>
  <c r="G49" i="2"/>
  <c r="G48" i="2"/>
  <c r="G47" i="2"/>
  <c r="G45" i="2"/>
  <c r="G44" i="2"/>
  <c r="G43" i="2"/>
  <c r="G42" i="2"/>
  <c r="G41" i="2"/>
  <c r="G46" i="2" s="1"/>
  <c r="G36" i="2"/>
  <c r="G35" i="2"/>
  <c r="G33" i="2"/>
  <c r="G34" i="2" s="1"/>
  <c r="G29" i="2"/>
  <c r="G28" i="2"/>
  <c r="G26" i="2"/>
  <c r="G25" i="2"/>
  <c r="G23" i="2"/>
  <c r="G22" i="2"/>
  <c r="G20" i="2" s="1"/>
  <c r="G21" i="2"/>
  <c r="G19" i="2"/>
  <c r="G18" i="2"/>
  <c r="G38" i="2" s="1"/>
  <c r="G17" i="2"/>
  <c r="G16" i="2"/>
  <c r="G15" i="2"/>
  <c r="G14" i="2"/>
  <c r="G13" i="2"/>
  <c r="G12" i="2"/>
  <c r="G11" i="2"/>
  <c r="G10" i="2" s="1"/>
  <c r="E27" i="1"/>
  <c r="C27" i="1"/>
  <c r="C26" i="1" s="1"/>
  <c r="E26" i="1"/>
  <c r="E22" i="1"/>
  <c r="C22" i="1"/>
  <c r="C24" i="1" s="1"/>
  <c r="E21" i="1"/>
  <c r="E24" i="1" s="1"/>
  <c r="E20" i="1"/>
  <c r="C20" i="1"/>
  <c r="C19" i="1"/>
  <c r="C18" i="1"/>
  <c r="C17" i="1"/>
  <c r="C16" i="1"/>
  <c r="E15" i="1"/>
  <c r="C15" i="1"/>
  <c r="E14" i="1"/>
  <c r="C13" i="1"/>
  <c r="E12" i="1"/>
  <c r="C12" i="1"/>
  <c r="E11" i="1"/>
  <c r="C11" i="1"/>
  <c r="E10" i="1"/>
  <c r="E19" i="1" s="1"/>
  <c r="C10" i="1"/>
  <c r="C21" i="1" s="1"/>
  <c r="C25" i="1" s="1"/>
  <c r="C28" i="1" s="1"/>
  <c r="G24" i="2" l="1"/>
  <c r="G32" i="2" s="1"/>
  <c r="G39" i="2" s="1"/>
  <c r="F30" i="3"/>
  <c r="F48" i="3"/>
  <c r="C46" i="4"/>
  <c r="D38" i="6"/>
  <c r="D66" i="6"/>
  <c r="D75" i="6"/>
  <c r="V6" i="11"/>
  <c r="E6" i="11"/>
  <c r="G6" i="11"/>
  <c r="I6" i="11"/>
  <c r="K6" i="11"/>
  <c r="R6" i="11"/>
  <c r="W27" i="11"/>
  <c r="W30" i="11"/>
  <c r="W42" i="11"/>
  <c r="G50" i="2"/>
  <c r="G56" i="2" s="1"/>
  <c r="F23" i="5"/>
  <c r="D22" i="6"/>
  <c r="D24" i="6" s="1"/>
  <c r="E22" i="6"/>
  <c r="E111" i="6" s="1"/>
  <c r="D52" i="6"/>
  <c r="D81" i="6"/>
  <c r="Q6" i="11"/>
  <c r="U6" i="11"/>
  <c r="W46" i="11"/>
  <c r="D11" i="12"/>
  <c r="F11" i="12" s="1"/>
  <c r="F42" i="12"/>
  <c r="D10" i="12"/>
  <c r="F10" i="12" s="1"/>
  <c r="M10" i="11"/>
  <c r="M6" i="11" s="1"/>
  <c r="N6" i="11"/>
  <c r="W7" i="11"/>
  <c r="D11" i="11"/>
  <c r="W11" i="11" s="1"/>
  <c r="D10" i="11"/>
  <c r="E94" i="6"/>
  <c r="E104" i="6" s="1"/>
  <c r="E25" i="1"/>
  <c r="E28" i="1"/>
  <c r="D83" i="6" l="1"/>
  <c r="D111" i="6" s="1"/>
  <c r="D6" i="12"/>
  <c r="F6" i="12" s="1"/>
  <c r="F62" i="12" s="1"/>
  <c r="D6" i="11"/>
  <c r="W6" i="11" s="1"/>
  <c r="W62" i="11" s="1"/>
  <c r="W10" i="11"/>
  <c r="E107" i="6"/>
  <c r="D15" i="12"/>
  <c r="F15" i="12"/>
  <c r="F12" i="12"/>
</calcChain>
</file>

<file path=xl/comments1.xml><?xml version="1.0" encoding="utf-8"?>
<comments xmlns="http://schemas.openxmlformats.org/spreadsheetml/2006/main">
  <authors>
    <author>User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  <charset val="238"/>
          </rPr>
          <t>2018-ről:36 fő
2019:21 fő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4" authorId="0" shapeId="0">
      <text>
        <r>
          <rPr>
            <sz val="9"/>
            <color indexed="81"/>
            <rFont val="Tahoma"/>
            <family val="2"/>
            <charset val="238"/>
          </rPr>
          <t>Zsuzsi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Pisti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Éva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Béla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  <charset val="238"/>
          </rPr>
          <t>Kati</t>
        </r>
      </text>
    </comment>
    <comment ref="Q4" authorId="0" shapeId="0">
      <text>
        <r>
          <rPr>
            <b/>
            <sz val="9"/>
            <color indexed="81"/>
            <rFont val="Tahoma"/>
            <charset val="1"/>
          </rPr>
          <t>Erika</t>
        </r>
      </text>
    </comment>
    <comment ref="F37" authorId="0" shapeId="0">
      <text>
        <r>
          <rPr>
            <b/>
            <sz val="9"/>
            <color indexed="81"/>
            <rFont val="Tahoma"/>
            <charset val="1"/>
          </rPr>
          <t xml:space="preserve">tartalék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38"/>
          </rPr>
          <t>Társulás: 142.531,-
Ovi: 69.239.041,-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3" authorId="0" shapeId="0">
      <text>
        <r>
          <rPr>
            <sz val="9"/>
            <color indexed="81"/>
            <rFont val="Tahoma"/>
            <family val="2"/>
            <charset val="238"/>
          </rPr>
          <t xml:space="preserve">közút:5.332.230,-
pm bér:280.100,-
gyermekétk:11.107.638,
közös hivatal: 35.907.200,-
</t>
        </r>
      </text>
    </comment>
    <comment ref="F56" authorId="0" shapeId="0">
      <text>
        <r>
          <rPr>
            <b/>
            <sz val="9"/>
            <color indexed="81"/>
            <rFont val="Tahoma"/>
            <charset val="1"/>
          </rPr>
          <t xml:space="preserve">Horváth Imre 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 hivatal működési kiegészítése:
Csép:5.032.380,-
Ete:7.646.200,-
társulás:
1.212.681,-</t>
        </r>
      </text>
    </comment>
  </commentList>
</comments>
</file>

<file path=xl/sharedStrings.xml><?xml version="1.0" encoding="utf-8"?>
<sst xmlns="http://schemas.openxmlformats.org/spreadsheetml/2006/main" count="785" uniqueCount="493">
  <si>
    <t>1. melléklet a 1/2019.(III.14.) önkormányzati rendelethez</t>
  </si>
  <si>
    <t>Tárkány Község Önkormányzata 2019. évi mérlege</t>
  </si>
  <si>
    <t>Adatok E Ft-ban</t>
  </si>
  <si>
    <t>A</t>
  </si>
  <si>
    <t>B</t>
  </si>
  <si>
    <t>C</t>
  </si>
  <si>
    <t>D</t>
  </si>
  <si>
    <t>Eredeti előirányzat</t>
  </si>
  <si>
    <t>Sorszám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</si>
  <si>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</si>
  <si>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</si>
  <si>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</si>
  <si>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</si>
  <si>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</si>
  <si>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</si>
  <si>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Helyi adók</t>
  </si>
  <si>
    <t>Dologi kiadások, egyéb folyó kiadások</t>
  </si>
  <si>
    <t>gépjárműadó</t>
  </si>
  <si>
    <t>Működési célú pénzeszközátadások</t>
  </si>
  <si>
    <t>Központi költségvetésből kapott támogatás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</si>
  <si>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</si>
  <si>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</si>
  <si>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</si>
  <si>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</si>
  <si>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célú támogatásértékű bev egyéb</t>
  </si>
  <si>
    <t>Működési kiadás összesen</t>
  </si>
  <si>
    <t>Működési célú pénzeszközátvétel - társ.telep.</t>
  </si>
  <si>
    <t>Felhalmozási kiadások</t>
  </si>
  <si>
    <t>Működési bevételek összesen</t>
  </si>
  <si>
    <t>Céltartalék</t>
  </si>
  <si>
    <t>Felhalmozási célú támogatások</t>
  </si>
  <si>
    <t>Általános tartalék</t>
  </si>
  <si>
    <t>Felhalmozási célú bevételek</t>
  </si>
  <si>
    <t>Tartalék összesen</t>
  </si>
  <si>
    <t>Költségvetési pénzforgalmi bevétel</t>
  </si>
  <si>
    <t>Költségvetési pénzforg. kiadás</t>
  </si>
  <si>
    <t>Hiány</t>
  </si>
  <si>
    <t>Finanszírozási kiadás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</si>
  <si>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</si>
  <si>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 xml:space="preserve">Közös Hivatal pénzmaradvány korrigálás </t>
  </si>
  <si>
    <t>Bevételek összesen</t>
  </si>
  <si>
    <t>Kiadások összesen</t>
  </si>
  <si>
    <t>2. melléklet az 1/2019.(III.14.) önkormányzati rendelethez</t>
  </si>
  <si>
    <t xml:space="preserve">Tárkány Község Önkormányzata, a Közös Önkormányzati Hivatal </t>
  </si>
  <si>
    <t>együttes kiadásai és bevételei 2019. évben</t>
  </si>
  <si>
    <t xml:space="preserve">Adatok E Ft-ban </t>
  </si>
  <si>
    <t>Működési célú BEVÉTELEK</t>
  </si>
  <si>
    <t xml:space="preserve">Eredeti előirányzat </t>
  </si>
  <si>
    <t>1. Intézményi működési bevételek</t>
  </si>
  <si>
    <t>Közvetített szolgáltatás</t>
  </si>
  <si>
    <t xml:space="preserve">Bérleti díjak </t>
  </si>
  <si>
    <t>Szociális étkezés</t>
  </si>
  <si>
    <t>Szolgáltatások</t>
  </si>
  <si>
    <t>Befektetett pénzügyi eszközök</t>
  </si>
  <si>
    <t xml:space="preserve">Tulajdonosi bevételek </t>
  </si>
  <si>
    <t xml:space="preserve">Egyéb működési bevétel </t>
  </si>
  <si>
    <t>Kiszámlázott termékek és szolg. ÁFA</t>
  </si>
  <si>
    <t>2. Önkormányzatok sajátos működési bevétele</t>
  </si>
  <si>
    <t>Talajterhelési díj</t>
  </si>
  <si>
    <t>Gépjárműadó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</si>
  <si>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</si>
  <si>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</si>
  <si>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</si>
  <si>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</si>
  <si>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</si>
  <si>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Egyéb tevékenység miatti bevétel (Közös,Társulás)</t>
  </si>
  <si>
    <t>4. Működési célú pénzeszköz átvétel vállalkozástól</t>
  </si>
  <si>
    <t>5. Tárgyi eszköz értékesítése</t>
  </si>
  <si>
    <t>I.</t>
  </si>
  <si>
    <t>Saját bevételek</t>
  </si>
  <si>
    <t>Központi költségvetéstől kapott támogatás</t>
  </si>
  <si>
    <t>II.</t>
  </si>
  <si>
    <t>Támogatás</t>
  </si>
  <si>
    <t xml:space="preserve">Felhalmoási célú támogatás </t>
  </si>
  <si>
    <t>III</t>
  </si>
  <si>
    <t>Pénzforgalom nélküli bevétel (pénzmaradvány)</t>
  </si>
  <si>
    <t>Pénzforgalom nélküli bevétel (pénzmaradvány korrigálás KÖH)</t>
  </si>
  <si>
    <t>IV.</t>
  </si>
  <si>
    <t>Finanszírozási bevételek (óvoda, közös)</t>
  </si>
  <si>
    <t>Bevételek együtt I-II-III-IV.</t>
  </si>
  <si>
    <t>KIADÁSOK</t>
  </si>
  <si>
    <t>Személyi jellegű 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</si>
  <si>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</si>
  <si>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</si>
  <si>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</si>
  <si>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</si>
  <si>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</si>
  <si>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</si>
  <si>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</si>
  <si>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Áfa</t>
  </si>
  <si>
    <t xml:space="preserve">Finanszírozási kiadások (közös) </t>
  </si>
  <si>
    <t>Finaszírozási kiadás korrigálás (KÖH pénzmaradvány)</t>
  </si>
  <si>
    <t>Kiadások mindösszesen</t>
  </si>
  <si>
    <t>Költségvetési létszámkeret</t>
  </si>
  <si>
    <t>Közfoglalkoztatottak engedélyezett létszámkeret</t>
  </si>
  <si>
    <t>3. melléklet az 1/2019.(III.14.) önkormányzati rendelethez</t>
  </si>
  <si>
    <t>Tárkány Község Önkormányzat kiadási és bevételei 2019. évben</t>
  </si>
  <si>
    <t>Sorsz.</t>
  </si>
  <si>
    <t>MEGNEVEZÉS</t>
  </si>
  <si>
    <t>Intézményi működési bevételek</t>
  </si>
  <si>
    <t>Önkormányzat sajátos működési bevétele-helyi adók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</si>
  <si>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</si>
  <si>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</si>
  <si>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</si>
  <si>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Összesen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</si>
  <si>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</si>
  <si>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</si>
  <si>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</si>
  <si>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</si>
  <si>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</si>
  <si>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</si>
  <si>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</si>
  <si>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 xml:space="preserve">Helyi önkormányzat bevételek összesen: </t>
  </si>
  <si>
    <t>Működési célú KIADÁSOK</t>
  </si>
  <si>
    <t>Munkaadót terhelő járulék</t>
  </si>
  <si>
    <t>Dologi jellegű kiadások, adók, díjak</t>
  </si>
  <si>
    <t>Műk.célú pénzeszköz átadás</t>
  </si>
  <si>
    <t>Társ.-és szoc.pol.juttatások</t>
  </si>
  <si>
    <t xml:space="preserve">Működési kiadások </t>
  </si>
  <si>
    <t>Felhalmozási, felújítási célú KIADÁSOK</t>
  </si>
  <si>
    <t xml:space="preserve">Beruházási kiadások </t>
  </si>
  <si>
    <t xml:space="preserve">Felújítási kiadások </t>
  </si>
  <si>
    <t>Falhamozási kiadások ÁFA</t>
  </si>
  <si>
    <t>Tartalék</t>
  </si>
  <si>
    <t>Tartalék összesen:</t>
  </si>
  <si>
    <t xml:space="preserve">Helyi önkormányzat kiadások összesen </t>
  </si>
  <si>
    <t>4. melléklet az 1/2019.(III.14.)  önkormányzati rendelethez</t>
  </si>
  <si>
    <t>BEVÉTELEK   2019.</t>
  </si>
  <si>
    <t>sorszám</t>
  </si>
  <si>
    <t>Bevétel</t>
  </si>
  <si>
    <t>Helyi önkorm. működésének ált. támogatása</t>
  </si>
  <si>
    <t>Önkormányzati hivatal működésének támogatása</t>
  </si>
  <si>
    <t>Óvoda működési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</si>
  <si>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</si>
  <si>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</si>
  <si>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</si>
  <si>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</si>
  <si>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</si>
  <si>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Gyermekétkeztetés támogatása</t>
  </si>
  <si>
    <t>Szociális feladatok támogatása</t>
  </si>
  <si>
    <t>Szociális étkeztetés</t>
  </si>
  <si>
    <t>Polgármesteri illetmény támogatása</t>
  </si>
  <si>
    <t>Könyvtári, közművelődési és múzeumi feladatok támogatása</t>
  </si>
  <si>
    <t>Működési célú költségvetési és kiegészítő támogatások</t>
  </si>
  <si>
    <t>Normatív, kötött felhasználású támogatás összesen:</t>
  </si>
  <si>
    <t xml:space="preserve">Építményadó </t>
  </si>
  <si>
    <t>Magánszemélyek kommunális adója</t>
  </si>
  <si>
    <t>Iparűzési adó</t>
  </si>
  <si>
    <t>Közvetített szolgáltatások</t>
  </si>
  <si>
    <t xml:space="preserve">Bérleti díj  </t>
  </si>
  <si>
    <t>Étkezési térítési díj (szociális étkezés)</t>
  </si>
  <si>
    <t xml:space="preserve">Tulajdonosi bevétel </t>
  </si>
  <si>
    <t>Egyéb működési bevétel</t>
  </si>
  <si>
    <t>Saját bevételek összesen:</t>
  </si>
  <si>
    <t>Védőnő  támogatása Tb-i alaptól</t>
  </si>
  <si>
    <t>Iskola egészségügyi szolgáltatás támogatása Tb. Alaptól</t>
  </si>
  <si>
    <t>KÖH hozzájárulás</t>
  </si>
  <si>
    <t>Közfoglalkoztatási programok támogatása</t>
  </si>
  <si>
    <t>Mezei őrszolgálat támogatása (NAV)</t>
  </si>
  <si>
    <t xml:space="preserve">Tárkány-Ete Köznevelési Társulás </t>
  </si>
  <si>
    <t xml:space="preserve">Működési célú támogatás-pályázati bevételek </t>
  </si>
  <si>
    <t>Pénzmaradvány (pénzforgalom nélküli bevétel)</t>
  </si>
  <si>
    <t>Költségvetési bevételek összesen</t>
  </si>
  <si>
    <t xml:space="preserve">KÖH hozzájárulás részletei: </t>
  </si>
  <si>
    <t>Ete</t>
  </si>
  <si>
    <t>Csép</t>
  </si>
  <si>
    <t>5. melléklet az 1/2019.(III.14.) önkormányzati rendelethez</t>
  </si>
  <si>
    <t>Tárkányi Közös Önkormányzati Hivatal kiadásai és bevételei 2019. évben</t>
  </si>
  <si>
    <t>Önkormányzatok elszámolása költségvetési szerveikkel</t>
  </si>
  <si>
    <t>Pénzforgalom nélküli BEVÉTELEK</t>
  </si>
  <si>
    <t>Közös Hivatal bevétel összesen:</t>
  </si>
  <si>
    <t>Készletbeszerzések</t>
  </si>
  <si>
    <t>Kiküldetések, reklám- és propagadakiadások</t>
  </si>
  <si>
    <t>Vásárolt termékek és szolg. ÁFA</t>
  </si>
  <si>
    <t>Felhalmozási, felújítási célú kiadások</t>
  </si>
  <si>
    <t>Kiadások összesen:</t>
  </si>
  <si>
    <t>Engedélyezett létszám:</t>
  </si>
  <si>
    <t>6. melléklet az1/2019. (III.14.)önkormányzati rendelethez</t>
  </si>
  <si>
    <t xml:space="preserve">Tárkány Község Önkormányzatának </t>
  </si>
  <si>
    <t>2019. évi kiadásai és foglalkoztatotti létszáma feladatonként</t>
  </si>
  <si>
    <t>I.Kötelezően ellátandó feladatok</t>
  </si>
  <si>
    <t>Megnevezés</t>
  </si>
  <si>
    <t xml:space="preserve">   Engedélyezett létszám fő</t>
  </si>
  <si>
    <t xml:space="preserve">1/ Személyi juttatások </t>
  </si>
  <si>
    <t>Önkormányzatok és önkormányzati hivatalok jogalkotó és igazgatási tevékenysége</t>
  </si>
  <si>
    <t>Köztemető-fenntartás és -működtetés</t>
  </si>
  <si>
    <t xml:space="preserve">Az önkomrányzati vagyonnal való gazdálkodással kapcsolatos feladatok </t>
  </si>
  <si>
    <t>Közvilágítás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</si>
  <si>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</si>
  <si>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</si>
  <si>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</si>
  <si>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</si>
  <si>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 xml:space="preserve">Szociális étkeztetés szociális konyhán </t>
  </si>
  <si>
    <t xml:space="preserve">   Munkaadókat terhelő járulék összesen</t>
  </si>
  <si>
    <t>3/ Dologi kiadások, adók, díjak</t>
  </si>
  <si>
    <t xml:space="preserve">    Dologi kiadás összesen</t>
  </si>
  <si>
    <t>4/ Pénzeszköz átadások</t>
  </si>
  <si>
    <t xml:space="preserve">      Államháztartáson belülre</t>
  </si>
  <si>
    <t xml:space="preserve">Köznevelési Társulás - Óvoda működési támogatása </t>
  </si>
  <si>
    <t>Közös Hivatal működési támogatása</t>
  </si>
  <si>
    <t>Többcélú Kist. Társ. Működési kiadásaihoz</t>
  </si>
  <si>
    <t xml:space="preserve">Működési célú pe. Átadás nem önk </t>
  </si>
  <si>
    <t xml:space="preserve">Elvonások, visszafizetések </t>
  </si>
  <si>
    <t xml:space="preserve">      Államháztartáson kívülre</t>
  </si>
  <si>
    <t xml:space="preserve">Tárkányi Roma Nemzetiségi Önkormányzat </t>
  </si>
  <si>
    <t xml:space="preserve">Ösztöndíjak </t>
  </si>
  <si>
    <t>Non-profit szervezetek támogatása</t>
  </si>
  <si>
    <t>Tagdíjak, hozzárjáulások</t>
  </si>
  <si>
    <t xml:space="preserve">Egyházak támogatása </t>
  </si>
  <si>
    <t xml:space="preserve">    Pénzeszköz átadás összesen:</t>
  </si>
  <si>
    <t>5/ Társadalom és szociálpolitikai juttatások</t>
  </si>
  <si>
    <t xml:space="preserve">Idősek nappali ell.kiegészítése(térítési díj átvállalás)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</si>
  <si>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</si>
  <si>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</si>
  <si>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</si>
  <si>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</si>
  <si>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</si>
  <si>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</si>
  <si>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</si>
  <si>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</si>
  <si>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</si>
  <si>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</si>
  <si>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</si>
  <si>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>Beruházások Áfája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</si>
  <si>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</si>
  <si>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</si>
  <si>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</si>
  <si>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</si>
  <si>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</si>
  <si>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</si>
  <si>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</si>
  <si>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Országos,területi választás</t>
  </si>
  <si>
    <t>2/ Dologi kiadások</t>
  </si>
  <si>
    <t>Kiadás választások</t>
  </si>
  <si>
    <t>7. melléklet az 1/2019. (III.14.) önkormányzati rendelethez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</si>
  <si>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</si>
  <si>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</si>
  <si>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</si>
  <si>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 xml:space="preserve">Óvoda működési támogatása-Tárkány-Ete Köznevelési Társulás </t>
  </si>
  <si>
    <t>Települési Önkormányzatok Országos Szövetsége (TÖOSZ tagdíj)</t>
  </si>
  <si>
    <t>Polgárőr Egyesület</t>
  </si>
  <si>
    <t>Polgárőr Egyesület pályázati önrész</t>
  </si>
  <si>
    <t>Sport Egyesület - öregfiúk</t>
  </si>
  <si>
    <t xml:space="preserve">Labdarúgó Utánpótlás Egyesület </t>
  </si>
  <si>
    <t>Tűzoltó Egyesület</t>
  </si>
  <si>
    <t>Hóvirág Egyesület</t>
  </si>
  <si>
    <t xml:space="preserve">Szivárvány Tánccsoport </t>
  </si>
  <si>
    <t xml:space="preserve">Vadásztársaság </t>
  </si>
  <si>
    <t>Borverseny</t>
  </si>
  <si>
    <t>Keresztény Gondolkodású Polgárok Honvédelmi Egyesülete</t>
  </si>
  <si>
    <t>Katolikus egyház támogatása</t>
  </si>
  <si>
    <t>Református egyház támogatása</t>
  </si>
  <si>
    <t xml:space="preserve">Bursa Hungarica-felsőoktatási ösztöndíj </t>
  </si>
  <si>
    <t>Arany János tehetséggondozó program-ösztöndíj</t>
  </si>
  <si>
    <t xml:space="preserve">Védőnői rendelői műk.ktsghez hozzájárulás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</si>
  <si>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</si>
  <si>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</si>
  <si>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</si>
  <si>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</si>
  <si>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Működési célú pénzeszközátadás összesen:</t>
  </si>
  <si>
    <t>Idősek nappali ell.kiegészítése(térítési díj átvállalás) - egész évi</t>
  </si>
  <si>
    <t>Szociális pénzbeli ellátások összesen:</t>
  </si>
  <si>
    <t>8. melléklet az 1/2019. (III.14.) önkormányzati rendelethez</t>
  </si>
  <si>
    <t>Az önkormányzat 2019. évi felújítási előirányzatai célonként</t>
  </si>
  <si>
    <t xml:space="preserve">  </t>
  </si>
  <si>
    <t>Felújítási kiadás megnevezése</t>
  </si>
  <si>
    <t xml:space="preserve">Eredeti tervezett bevétel </t>
  </si>
  <si>
    <t>Eredeti tervezett kiadás</t>
  </si>
  <si>
    <t>Önrész</t>
  </si>
  <si>
    <t>nemleges</t>
  </si>
  <si>
    <t>Felújítási kiadások összesen</t>
  </si>
  <si>
    <t>9. melléklet az 1/2019. (III.14.) önkormányzati rendelethez</t>
  </si>
  <si>
    <t>Az önkormányzat 2019. évi felhalmozási kiadásai feladatonként</t>
  </si>
  <si>
    <t>Felhalmozási kiadás megnevezése</t>
  </si>
  <si>
    <t>Felhalmozási kiadások összesen</t>
  </si>
  <si>
    <t>10. melléklet az 1/2019. (III.14.) önkormányzati rendelethez</t>
  </si>
  <si>
    <t>Az európai uniós forrásból finanszírozott támogatással megvalósuló programok, projektek bevételei, kiadásai</t>
  </si>
  <si>
    <t xml:space="preserve">                                                                Adatok E Ft-ban </t>
  </si>
  <si>
    <t>Projekt megnevezése</t>
  </si>
  <si>
    <t>Eredeti tervezett bevétel</t>
  </si>
  <si>
    <t xml:space="preserve">TOP-2.1.3-15 Tó pályázat </t>
  </si>
  <si>
    <t>EFOP-4.1.7-16-2017-00082 Kultúr felújítás</t>
  </si>
  <si>
    <t xml:space="preserve">VP-6-7.2.1-7.4.1.2-16 Külterületi út </t>
  </si>
  <si>
    <t>VP6-7.2.1-7.4.1.3-17 Konyha</t>
  </si>
  <si>
    <t>EFOP-3.9.2-16-2017-00018 Térségi gyermek</t>
  </si>
  <si>
    <t>Támogatással finansz. összesen</t>
  </si>
  <si>
    <t>s. sz</t>
  </si>
  <si>
    <t>nyilv.tart szla száma</t>
  </si>
  <si>
    <t xml:space="preserve">Önkormányatok elszámolásai a központi költségvetéssel </t>
  </si>
  <si>
    <t xml:space="preserve">Támogatási célú finanszírozási műveletek </t>
  </si>
  <si>
    <t xml:space="preserve">Hosszabb időtartamú közfoglalkoztatás </t>
  </si>
  <si>
    <t>Közfoglalkoztatási mintaprogram</t>
  </si>
  <si>
    <t>Zöldterület-kezelés</t>
  </si>
  <si>
    <t xml:space="preserve">Váors, községszolgáltatási egyéb szolgáltatások </t>
  </si>
  <si>
    <t xml:space="preserve">Család és nővédelmi egészségügyi gondozás </t>
  </si>
  <si>
    <t>Sportlétesítmények, edzőtáborok működtetési és fejlesztése</t>
  </si>
  <si>
    <t xml:space="preserve">Könyvtári szolgáltatások </t>
  </si>
  <si>
    <t>Közművelődés-hagyományos közösségi kulturális értékek gondozása</t>
  </si>
  <si>
    <t>Civil szervezetek működési támogatása</t>
  </si>
  <si>
    <t>Óvodai nevelés, ellátás működtetési feladatai</t>
  </si>
  <si>
    <t>Önkormányzatok funkcióra nem sorolható bevételei államháztartáson kívülről</t>
  </si>
  <si>
    <t>Egyéb szociális pénzbeni és temészetbeni ellátások, támogatások</t>
  </si>
  <si>
    <t>összesen</t>
  </si>
  <si>
    <t>011130</t>
  </si>
  <si>
    <t>013320</t>
  </si>
  <si>
    <t>013350</t>
  </si>
  <si>
    <t>018010</t>
  </si>
  <si>
    <t>018030</t>
  </si>
  <si>
    <t>041233</t>
  </si>
  <si>
    <t>041237</t>
  </si>
  <si>
    <t>064010</t>
  </si>
  <si>
    <t>066010</t>
  </si>
  <si>
    <t>066020</t>
  </si>
  <si>
    <t>074031</t>
  </si>
  <si>
    <t>081043</t>
  </si>
  <si>
    <t>082044</t>
  </si>
  <si>
    <t>082092</t>
  </si>
  <si>
    <t>084031</t>
  </si>
  <si>
    <t>091140</t>
  </si>
  <si>
    <t>900020</t>
  </si>
  <si>
    <t>107051</t>
  </si>
  <si>
    <t>107060</t>
  </si>
  <si>
    <t>Lésztám</t>
  </si>
  <si>
    <t>Finanszírozott létszám</t>
  </si>
  <si>
    <t>1.</t>
  </si>
  <si>
    <t>05.</t>
  </si>
  <si>
    <t>Kiadási előirányzatok, kötelezettségvállalások, más fizetési kötelezettségek, teljesítés</t>
  </si>
  <si>
    <t>2.</t>
  </si>
  <si>
    <t>051.</t>
  </si>
  <si>
    <t>Személyi juttatások</t>
  </si>
  <si>
    <t>3.</t>
  </si>
  <si>
    <t>0511.</t>
  </si>
  <si>
    <t>Foglalkoztatottak személyi juttatásai</t>
  </si>
  <si>
    <t>4.</t>
  </si>
  <si>
    <t>0512.</t>
  </si>
  <si>
    <t>Cafeteria</t>
  </si>
  <si>
    <t>5.</t>
  </si>
  <si>
    <t>052.</t>
  </si>
  <si>
    <t>Munkaadókat terhelő járulékok és szociális hozzájárulási adó</t>
  </si>
  <si>
    <t>6.</t>
  </si>
  <si>
    <t>053.</t>
  </si>
  <si>
    <t>Dologi kiadások</t>
  </si>
  <si>
    <t>7.</t>
  </si>
  <si>
    <t>0531.</t>
  </si>
  <si>
    <t>Készletbeszerzés</t>
  </si>
  <si>
    <t>8.</t>
  </si>
  <si>
    <t>05311.</t>
  </si>
  <si>
    <t>Szakmai anyagok beszerzése</t>
  </si>
  <si>
    <t>9.</t>
  </si>
  <si>
    <t>05312.</t>
  </si>
  <si>
    <t>Üzemeltetési anyagok beszerzése</t>
  </si>
  <si>
    <t>10.</t>
  </si>
  <si>
    <t>05313.</t>
  </si>
  <si>
    <t>Árubeszerzés</t>
  </si>
  <si>
    <t>11.</t>
  </si>
  <si>
    <t>0532.</t>
  </si>
  <si>
    <t>Kommunikációs szolgáltatások</t>
  </si>
  <si>
    <t>12.</t>
  </si>
  <si>
    <t>05321.</t>
  </si>
  <si>
    <t>Informatikai szolgáltatások igénybevétele</t>
  </si>
  <si>
    <t>13.</t>
  </si>
  <si>
    <t>05322.</t>
  </si>
  <si>
    <t>Egyéb kommunikációs szolgáltatások</t>
  </si>
  <si>
    <t>14.</t>
  </si>
  <si>
    <t>0533.</t>
  </si>
  <si>
    <t>Szolgáltatási kiadások</t>
  </si>
  <si>
    <t>15.</t>
  </si>
  <si>
    <t>05331.</t>
  </si>
  <si>
    <t>Közüzemi díjak</t>
  </si>
  <si>
    <t>16.</t>
  </si>
  <si>
    <t>05332.</t>
  </si>
  <si>
    <t>Vásárolt élelmezés</t>
  </si>
  <si>
    <t>17.</t>
  </si>
  <si>
    <t>05333.</t>
  </si>
  <si>
    <t>Bérleti és lízing díjak</t>
  </si>
  <si>
    <t>18.</t>
  </si>
  <si>
    <t>05334.</t>
  </si>
  <si>
    <t>Karbantartási, kisjavítási szolgáltatások</t>
  </si>
  <si>
    <t>19.</t>
  </si>
  <si>
    <t>05335.</t>
  </si>
  <si>
    <t>20.</t>
  </si>
  <si>
    <t>05336.</t>
  </si>
  <si>
    <t>Szakmai tevékenységet segítő szolgáltatások</t>
  </si>
  <si>
    <t>21.</t>
  </si>
  <si>
    <t>05337.</t>
  </si>
  <si>
    <t>Egyéb szolgáltatások</t>
  </si>
  <si>
    <t>22.</t>
  </si>
  <si>
    <t>0534.</t>
  </si>
  <si>
    <t>23.</t>
  </si>
  <si>
    <t>05341.</t>
  </si>
  <si>
    <t>Kiküldetések kiadásai</t>
  </si>
  <si>
    <t>24.</t>
  </si>
  <si>
    <t>05342.</t>
  </si>
  <si>
    <t>Reklám-és propagandakiadások</t>
  </si>
  <si>
    <t>25.</t>
  </si>
  <si>
    <t>0535.</t>
  </si>
  <si>
    <t>Különféle befizetések és egyéb dologi kiadások</t>
  </si>
  <si>
    <t>26.</t>
  </si>
  <si>
    <t>05351.</t>
  </si>
  <si>
    <t>Működési célú előzetesen felszámított általános forgalmi adó</t>
  </si>
  <si>
    <t>27.</t>
  </si>
  <si>
    <t>05352.</t>
  </si>
  <si>
    <t xml:space="preserve">Fizetendő általános forgalmi adó </t>
  </si>
  <si>
    <t>28.</t>
  </si>
  <si>
    <t>05353.</t>
  </si>
  <si>
    <t>Kamatkiadások</t>
  </si>
  <si>
    <t>29.</t>
  </si>
  <si>
    <t>05354.</t>
  </si>
  <si>
    <t>Egyéb pénzügyi műveletek kiadásai</t>
  </si>
  <si>
    <t>30.</t>
  </si>
  <si>
    <t>05355.</t>
  </si>
  <si>
    <t>Egyéb dologi kiadások</t>
  </si>
  <si>
    <t>31.</t>
  </si>
  <si>
    <t>054.</t>
  </si>
  <si>
    <t>32.</t>
  </si>
  <si>
    <t>055.</t>
  </si>
  <si>
    <t>Egyéb működési célú kiadások</t>
  </si>
  <si>
    <t>33.</t>
  </si>
  <si>
    <t>056.</t>
  </si>
  <si>
    <t>34.</t>
  </si>
  <si>
    <t>057.</t>
  </si>
  <si>
    <t>Felújítások (áfá-val)</t>
  </si>
  <si>
    <t>35.</t>
  </si>
  <si>
    <t>058.</t>
  </si>
  <si>
    <t>Egyéb felhalmozási célú kiadások</t>
  </si>
  <si>
    <t>36.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</si>
  <si>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</si>
  <si>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</si>
  <si>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</si>
  <si>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</si>
  <si>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</si>
  <si>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</si>
  <si>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</si>
  <si>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</si>
  <si>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 xml:space="preserve">Állami támogatás 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</si>
  <si>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</si>
  <si>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</si>
  <si>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</si>
  <si>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</si>
  <si>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</si>
  <si>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</si>
  <si>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</si>
  <si>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</si>
  <si>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</si>
  <si>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</si>
  <si>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</si>
  <si>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</si>
  <si>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</si>
  <si>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</si>
  <si>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</si>
  <si>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</si>
  <si>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</si>
  <si>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</si>
  <si>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</si>
  <si>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</si>
  <si>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</si>
  <si>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</si>
  <si>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</si>
  <si>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</si>
  <si>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</si>
  <si>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</si>
  <si>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</si>
  <si>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</si>
  <si>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</si>
  <si>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</si>
  <si>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</si>
  <si>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</si>
  <si>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</si>
  <si>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</si>
  <si>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</si>
  <si>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</si>
  <si>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</si>
  <si>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</si>
  <si>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</si>
  <si>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</si>
  <si>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</si>
  <si>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</si>
  <si>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</si>
  <si>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</si>
  <si>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</si>
  <si>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</si>
  <si>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</si>
  <si>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</si>
  <si>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</si>
  <si>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</si>
  <si>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</si>
  <si>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 xml:space="preserve">Önkormányzatok és önkormányzati hivatalok jogalkotó és általános igazgatási tevékenysége </t>
  </si>
  <si>
    <t xml:space="preserve">Állami támogatás: </t>
  </si>
  <si>
    <t xml:space="preserve">Ellenőrzés: </t>
  </si>
  <si>
    <t xml:space="preserve">Önkormányzati támogatás: </t>
  </si>
  <si>
    <t>Csép 368 fő 14,89%</t>
  </si>
  <si>
    <t>Ete 621 fő 25,12%</t>
  </si>
  <si>
    <t>Tárkány 1483 fő 59,99 %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</si>
</sst>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_-* #,##0&quot; Ft&quot;_-;\-* #,##0&quot; Ft&quot;_-;_-* \-??&quot; Ft&quot;_-;_-@_-"/>
    <numFmt numFmtId="166" formatCode="_-* #,##0\ _F_t_-;\-* #,##0\ _F_t_-;_-* &quot;-&quot;??\ _F_t_-;_-@_-"/>
    <numFmt numFmtId="167" formatCode="_-* #,##0\ _F_t_-;\-* #,##0\ _F_t_-;_-* \-??\ _F_t_-;_-@_-"/>
    <numFmt numFmtId="168" formatCode="#,##0\ &quot;Ft&quot;"/>
    <numFmt numFmtId="169" formatCode="#,##0&quot; Ft&quot;"/>
    <numFmt numFmtId="170" formatCode="_-* #,##0.000\ _F_t_-;\-* #,##0.000\ _F_t_-;_-* &quot;-&quot;???\ _F_t_-;_-@_-"/>
    <numFmt numFmtId="171" formatCode="#,##0.00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i/>
      <sz val="8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5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8" fillId="0" borderId="0" xfId="0" applyFont="1" applyBorder="1"/>
    <xf numFmtId="0" fontId="3" fillId="0" borderId="7" xfId="0" applyFont="1" applyBorder="1" applyAlignment="1">
      <alignment horizontal="center"/>
    </xf>
    <xf numFmtId="0" fontId="6" fillId="0" borderId="11" xfId="0" applyFont="1" applyBorder="1"/>
    <xf numFmtId="164" fontId="6" fillId="0" borderId="11" xfId="0" applyNumberFormat="1" applyFont="1" applyBorder="1"/>
    <xf numFmtId="0" fontId="3" fillId="0" borderId="11" xfId="0" applyFont="1" applyBorder="1"/>
    <xf numFmtId="164" fontId="3" fillId="0" borderId="12" xfId="0" applyNumberFormat="1" applyFont="1" applyFill="1" applyBorder="1"/>
    <xf numFmtId="0" fontId="3" fillId="0" borderId="11" xfId="0" applyFont="1" applyBorder="1" applyAlignment="1">
      <alignment horizontal="right"/>
    </xf>
    <xf numFmtId="164" fontId="3" fillId="0" borderId="11" xfId="0" applyNumberFormat="1" applyFont="1" applyBorder="1"/>
    <xf numFmtId="164" fontId="3" fillId="0" borderId="12" xfId="0" applyNumberFormat="1" applyFont="1" applyBorder="1"/>
    <xf numFmtId="0" fontId="6" fillId="2" borderId="11" xfId="0" applyFont="1" applyFill="1" applyBorder="1" applyAlignment="1">
      <alignment wrapText="1"/>
    </xf>
    <xf numFmtId="164" fontId="6" fillId="2" borderId="11" xfId="0" applyNumberFormat="1" applyFont="1" applyFill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6" fillId="0" borderId="11" xfId="0" applyNumberFormat="1" applyFont="1" applyFill="1" applyBorder="1"/>
    <xf numFmtId="0" fontId="9" fillId="0" borderId="11" xfId="0" applyFont="1" applyBorder="1"/>
    <xf numFmtId="164" fontId="9" fillId="0" borderId="12" xfId="0" applyNumberFormat="1" applyFont="1" applyBorder="1"/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5" fillId="0" borderId="11" xfId="0" applyFont="1" applyFill="1" applyBorder="1"/>
    <xf numFmtId="164" fontId="5" fillId="0" borderId="12" xfId="0" applyNumberFormat="1" applyFont="1" applyBorder="1"/>
    <xf numFmtId="164" fontId="5" fillId="0" borderId="12" xfId="0" applyNumberFormat="1" applyFont="1" applyFill="1" applyBorder="1"/>
    <xf numFmtId="0" fontId="5" fillId="0" borderId="11" xfId="0" applyFont="1" applyBorder="1"/>
    <xf numFmtId="164" fontId="5" fillId="0" borderId="11" xfId="0" applyNumberFormat="1" applyFont="1" applyBorder="1"/>
    <xf numFmtId="0" fontId="3" fillId="2" borderId="11" xfId="0" applyFont="1" applyFill="1" applyBorder="1"/>
    <xf numFmtId="164" fontId="3" fillId="2" borderId="12" xfId="0" applyNumberFormat="1" applyFont="1" applyFill="1" applyBorder="1"/>
    <xf numFmtId="0" fontId="10" fillId="0" borderId="11" xfId="0" applyFont="1" applyFill="1" applyBorder="1"/>
    <xf numFmtId="164" fontId="10" fillId="0" borderId="12" xfId="0" applyNumberFormat="1" applyFont="1" applyFill="1" applyBorder="1"/>
    <xf numFmtId="0" fontId="6" fillId="2" borderId="11" xfId="0" applyFont="1" applyFill="1" applyBorder="1"/>
    <xf numFmtId="0" fontId="3" fillId="0" borderId="13" xfId="0" applyFont="1" applyBorder="1" applyAlignment="1">
      <alignment horizontal="center"/>
    </xf>
    <xf numFmtId="0" fontId="5" fillId="0" borderId="14" xfId="0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0" fillId="0" borderId="0" xfId="0" applyNumberFormat="1"/>
    <xf numFmtId="0" fontId="11" fillId="0" borderId="0" xfId="0" applyFont="1" applyBorder="1" applyAlignment="1">
      <alignment horizontal="center"/>
    </xf>
    <xf numFmtId="165" fontId="11" fillId="0" borderId="0" xfId="2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0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3" fillId="0" borderId="16" xfId="0" applyFont="1" applyBorder="1"/>
    <xf numFmtId="0" fontId="3" fillId="0" borderId="17" xfId="0" applyFont="1" applyBorder="1"/>
    <xf numFmtId="0" fontId="6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6" fontId="6" fillId="0" borderId="21" xfId="1" applyNumberFormat="1" applyFont="1" applyBorder="1" applyAlignment="1">
      <alignment horizontal="right"/>
    </xf>
    <xf numFmtId="0" fontId="8" fillId="0" borderId="0" xfId="0" applyFont="1"/>
    <xf numFmtId="0" fontId="3" fillId="0" borderId="20" xfId="0" applyFont="1" applyBorder="1" applyAlignment="1">
      <alignment horizontal="center"/>
    </xf>
    <xf numFmtId="166" fontId="3" fillId="0" borderId="21" xfId="1" applyNumberFormat="1" applyFont="1" applyBorder="1" applyAlignment="1">
      <alignment horizontal="right"/>
    </xf>
    <xf numFmtId="0" fontId="6" fillId="0" borderId="20" xfId="0" applyFont="1" applyFill="1" applyBorder="1" applyAlignment="1">
      <alignment horizontal="left"/>
    </xf>
    <xf numFmtId="166" fontId="0" fillId="0" borderId="0" xfId="0" applyNumberFormat="1"/>
    <xf numFmtId="0" fontId="6" fillId="0" borderId="20" xfId="0" applyFont="1" applyFill="1" applyBorder="1"/>
    <xf numFmtId="0" fontId="6" fillId="0" borderId="20" xfId="0" applyFont="1" applyBorder="1"/>
    <xf numFmtId="0" fontId="3" fillId="0" borderId="20" xfId="0" applyFont="1" applyFill="1" applyBorder="1"/>
    <xf numFmtId="0" fontId="3" fillId="0" borderId="20" xfId="0" applyFont="1" applyBorder="1"/>
    <xf numFmtId="166" fontId="6" fillId="0" borderId="21" xfId="0" applyNumberFormat="1" applyFont="1" applyBorder="1"/>
    <xf numFmtId="0" fontId="12" fillId="0" borderId="20" xfId="0" applyFont="1" applyBorder="1" applyAlignment="1">
      <alignment horizontal="center"/>
    </xf>
    <xf numFmtId="0" fontId="12" fillId="3" borderId="20" xfId="0" applyFont="1" applyFill="1" applyBorder="1" applyAlignment="1">
      <alignment horizontal="left"/>
    </xf>
    <xf numFmtId="166" fontId="12" fillId="3" borderId="21" xfId="0" applyNumberFormat="1" applyFont="1" applyFill="1" applyBorder="1"/>
    <xf numFmtId="0" fontId="14" fillId="0" borderId="0" xfId="0" applyFont="1"/>
    <xf numFmtId="166" fontId="6" fillId="3" borderId="21" xfId="0" applyNumberFormat="1" applyFont="1" applyFill="1" applyBorder="1"/>
    <xf numFmtId="0" fontId="6" fillId="0" borderId="21" xfId="0" applyFont="1" applyBorder="1" applyAlignment="1">
      <alignment horizontal="center"/>
    </xf>
    <xf numFmtId="166" fontId="12" fillId="0" borderId="21" xfId="0" applyNumberFormat="1" applyFont="1" applyFill="1" applyBorder="1"/>
    <xf numFmtId="166" fontId="12" fillId="0" borderId="21" xfId="0" applyNumberFormat="1" applyFont="1" applyBorder="1"/>
    <xf numFmtId="0" fontId="12" fillId="0" borderId="20" xfId="0" applyFont="1" applyBorder="1" applyAlignment="1">
      <alignment horizontal="left"/>
    </xf>
    <xf numFmtId="166" fontId="8" fillId="0" borderId="0" xfId="0" applyNumberFormat="1" applyFont="1"/>
    <xf numFmtId="41" fontId="6" fillId="0" borderId="21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41" fontId="6" fillId="0" borderId="2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Fill="1" applyBorder="1"/>
    <xf numFmtId="0" fontId="0" fillId="0" borderId="0" xfId="0" applyAlignment="1"/>
    <xf numFmtId="0" fontId="15" fillId="0" borderId="0" xfId="0" applyFont="1"/>
    <xf numFmtId="0" fontId="16" fillId="0" borderId="0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167" fontId="3" fillId="0" borderId="12" xfId="1" applyNumberFormat="1" applyFont="1" applyFill="1" applyBorder="1" applyAlignment="1" applyProtection="1">
      <alignment horizontal="right"/>
    </xf>
    <xf numFmtId="167" fontId="17" fillId="2" borderId="12" xfId="1" applyNumberFormat="1" applyFont="1" applyFill="1" applyBorder="1" applyAlignment="1" applyProtection="1">
      <alignment horizontal="right"/>
    </xf>
    <xf numFmtId="0" fontId="4" fillId="0" borderId="7" xfId="0" applyFont="1" applyBorder="1" applyAlignment="1">
      <alignment horizontal="center"/>
    </xf>
    <xf numFmtId="167" fontId="16" fillId="0" borderId="12" xfId="0" applyNumberFormat="1" applyFont="1" applyBorder="1"/>
    <xf numFmtId="0" fontId="16" fillId="0" borderId="7" xfId="0" applyFont="1" applyBorder="1" applyAlignment="1">
      <alignment horizontal="center"/>
    </xf>
    <xf numFmtId="167" fontId="17" fillId="0" borderId="12" xfId="1" applyNumberFormat="1" applyFont="1" applyFill="1" applyBorder="1" applyAlignment="1" applyProtection="1">
      <alignment horizontal="right"/>
    </xf>
    <xf numFmtId="167" fontId="16" fillId="0" borderId="12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167" fontId="16" fillId="0" borderId="12" xfId="1" applyNumberFormat="1" applyFont="1" applyFill="1" applyBorder="1" applyAlignment="1" applyProtection="1"/>
    <xf numFmtId="0" fontId="17" fillId="0" borderId="7" xfId="0" applyFont="1" applyBorder="1" applyAlignment="1">
      <alignment horizontal="center"/>
    </xf>
    <xf numFmtId="0" fontId="16" fillId="0" borderId="11" xfId="0" applyFont="1" applyFill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/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center"/>
    </xf>
    <xf numFmtId="167" fontId="16" fillId="0" borderId="27" xfId="1" applyNumberFormat="1" applyFont="1" applyFill="1" applyBorder="1" applyAlignment="1" applyProtection="1">
      <alignment horizontal="right"/>
    </xf>
    <xf numFmtId="0" fontId="16" fillId="0" borderId="35" xfId="0" applyFont="1" applyBorder="1" applyAlignment="1"/>
    <xf numFmtId="0" fontId="16" fillId="0" borderId="16" xfId="0" applyFont="1" applyBorder="1" applyAlignment="1"/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6" fillId="0" borderId="20" xfId="0" applyFont="1" applyBorder="1"/>
    <xf numFmtId="0" fontId="16" fillId="0" borderId="21" xfId="0" applyFont="1" applyBorder="1" applyAlignment="1">
      <alignment horizontal="center" wrapText="1"/>
    </xf>
    <xf numFmtId="0" fontId="16" fillId="0" borderId="20" xfId="0" applyFont="1" applyBorder="1" applyAlignment="1">
      <alignment horizontal="left"/>
    </xf>
    <xf numFmtId="41" fontId="16" fillId="0" borderId="21" xfId="0" applyNumberFormat="1" applyFont="1" applyBorder="1" applyAlignment="1">
      <alignment horizontal="left"/>
    </xf>
    <xf numFmtId="41" fontId="3" fillId="0" borderId="21" xfId="0" applyNumberFormat="1" applyFont="1" applyBorder="1"/>
    <xf numFmtId="41" fontId="0" fillId="0" borderId="0" xfId="0" applyNumberFormat="1"/>
    <xf numFmtId="0" fontId="3" fillId="0" borderId="20" xfId="0" applyFont="1" applyBorder="1" applyAlignment="1">
      <alignment wrapText="1"/>
    </xf>
    <xf numFmtId="41" fontId="3" fillId="0" borderId="21" xfId="0" applyNumberFormat="1" applyFont="1" applyBorder="1" applyAlignment="1"/>
    <xf numFmtId="0" fontId="17" fillId="0" borderId="20" xfId="0" applyFont="1" applyBorder="1"/>
    <xf numFmtId="41" fontId="17" fillId="0" borderId="21" xfId="0" applyNumberFormat="1" applyFont="1" applyBorder="1"/>
    <xf numFmtId="0" fontId="17" fillId="0" borderId="20" xfId="0" applyFont="1" applyFill="1" applyBorder="1"/>
    <xf numFmtId="41" fontId="17" fillId="0" borderId="21" xfId="0" applyNumberFormat="1" applyFont="1" applyFill="1" applyBorder="1"/>
    <xf numFmtId="3" fontId="17" fillId="0" borderId="20" xfId="0" applyNumberFormat="1" applyFont="1" applyBorder="1"/>
    <xf numFmtId="41" fontId="16" fillId="0" borderId="21" xfId="0" applyNumberFormat="1" applyFont="1" applyFill="1" applyBorder="1"/>
    <xf numFmtId="3" fontId="16" fillId="0" borderId="20" xfId="0" applyNumberFormat="1" applyFont="1" applyBorder="1" applyAlignment="1">
      <alignment horizontal="left"/>
    </xf>
    <xf numFmtId="41" fontId="16" fillId="0" borderId="21" xfId="0" applyNumberFormat="1" applyFont="1" applyFill="1" applyBorder="1" applyAlignment="1">
      <alignment horizontal="left"/>
    </xf>
    <xf numFmtId="168" fontId="16" fillId="0" borderId="20" xfId="0" applyNumberFormat="1" applyFont="1" applyBorder="1"/>
    <xf numFmtId="0" fontId="16" fillId="0" borderId="26" xfId="0" applyFont="1" applyBorder="1"/>
    <xf numFmtId="41" fontId="16" fillId="0" borderId="27" xfId="0" applyNumberFormat="1" applyFont="1" applyBorder="1"/>
    <xf numFmtId="0" fontId="11" fillId="0" borderId="0" xfId="0" applyFont="1"/>
    <xf numFmtId="0" fontId="17" fillId="0" borderId="0" xfId="0" applyFont="1" applyFill="1" applyBorder="1"/>
    <xf numFmtId="0" fontId="1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7" fontId="3" fillId="0" borderId="12" xfId="1" applyNumberFormat="1" applyFont="1" applyFill="1" applyBorder="1" applyAlignment="1" applyProtection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3" fillId="0" borderId="11" xfId="0" applyFont="1" applyFill="1" applyBorder="1"/>
    <xf numFmtId="41" fontId="3" fillId="0" borderId="12" xfId="0" applyNumberFormat="1" applyFont="1" applyBorder="1" applyAlignment="1">
      <alignment horizontal="right"/>
    </xf>
    <xf numFmtId="41" fontId="0" fillId="0" borderId="12" xfId="0" applyNumberFormat="1" applyFont="1" applyBorder="1" applyAlignment="1">
      <alignment horizontal="right"/>
    </xf>
    <xf numFmtId="0" fontId="0" fillId="0" borderId="15" xfId="0" applyBorder="1" applyAlignment="1">
      <alignment horizontal="right"/>
    </xf>
    <xf numFmtId="0" fontId="18" fillId="0" borderId="0" xfId="0" applyFont="1"/>
    <xf numFmtId="0" fontId="14" fillId="0" borderId="0" xfId="0" applyFont="1" applyFill="1" applyAlignment="1"/>
    <xf numFmtId="0" fontId="6" fillId="0" borderId="0" xfId="0" applyFont="1"/>
    <xf numFmtId="0" fontId="6" fillId="0" borderId="0" xfId="0" applyFont="1" applyAlignment="1"/>
    <xf numFmtId="0" fontId="6" fillId="0" borderId="0" xfId="0" applyFont="1" applyFill="1" applyAlignment="1"/>
    <xf numFmtId="0" fontId="19" fillId="0" borderId="20" xfId="0" applyFont="1" applyBorder="1"/>
    <xf numFmtId="0" fontId="0" fillId="0" borderId="24" xfId="0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0" xfId="0" applyFont="1" applyBorder="1"/>
    <xf numFmtId="164" fontId="19" fillId="0" borderId="43" xfId="1" applyNumberFormat="1" applyFont="1" applyBorder="1"/>
    <xf numFmtId="0" fontId="19" fillId="0" borderId="44" xfId="0" applyFont="1" applyFill="1" applyBorder="1"/>
    <xf numFmtId="0" fontId="21" fillId="0" borderId="44" xfId="0" applyFont="1" applyBorder="1" applyAlignment="1">
      <alignment horizontal="left" vertical="center" wrapText="1"/>
    </xf>
    <xf numFmtId="164" fontId="19" fillId="0" borderId="43" xfId="1" applyNumberFormat="1" applyFont="1" applyFill="1" applyBorder="1"/>
    <xf numFmtId="0" fontId="19" fillId="0" borderId="43" xfId="0" applyFont="1" applyFill="1" applyBorder="1" applyAlignment="1">
      <alignment horizontal="center"/>
    </xf>
    <xf numFmtId="0" fontId="21" fillId="0" borderId="0" xfId="0" applyFont="1" applyBorder="1" applyAlignment="1">
      <alignment horizontal="left" vertical="center" wrapText="1"/>
    </xf>
    <xf numFmtId="0" fontId="19" fillId="0" borderId="0" xfId="0" applyFont="1" applyFill="1" applyBorder="1"/>
    <xf numFmtId="0" fontId="19" fillId="0" borderId="0" xfId="0" applyFont="1" applyFill="1" applyBorder="1" applyAlignment="1">
      <alignment wrapText="1"/>
    </xf>
    <xf numFmtId="49" fontId="19" fillId="0" borderId="0" xfId="0" applyNumberFormat="1" applyFont="1" applyFill="1" applyBorder="1"/>
    <xf numFmtId="0" fontId="20" fillId="4" borderId="23" xfId="0" applyFont="1" applyFill="1" applyBorder="1"/>
    <xf numFmtId="164" fontId="20" fillId="4" borderId="20" xfId="1" applyNumberFormat="1" applyFont="1" applyFill="1" applyBorder="1"/>
    <xf numFmtId="164" fontId="20" fillId="4" borderId="20" xfId="1" applyNumberFormat="1" applyFont="1" applyFill="1" applyBorder="1" applyAlignment="1">
      <alignment horizontal="center"/>
    </xf>
    <xf numFmtId="0" fontId="20" fillId="0" borderId="39" xfId="0" applyFont="1" applyFill="1" applyBorder="1" applyAlignment="1">
      <alignment horizontal="center"/>
    </xf>
    <xf numFmtId="0" fontId="20" fillId="3" borderId="23" xfId="0" applyFont="1" applyFill="1" applyBorder="1"/>
    <xf numFmtId="164" fontId="19" fillId="3" borderId="20" xfId="0" applyNumberFormat="1" applyFont="1" applyFill="1" applyBorder="1"/>
    <xf numFmtId="0" fontId="19" fillId="0" borderId="39" xfId="0" applyFont="1" applyFill="1" applyBorder="1"/>
    <xf numFmtId="0" fontId="19" fillId="0" borderId="43" xfId="0" applyFont="1" applyFill="1" applyBorder="1"/>
    <xf numFmtId="0" fontId="20" fillId="4" borderId="36" xfId="0" applyFont="1" applyFill="1" applyBorder="1"/>
    <xf numFmtId="0" fontId="19" fillId="4" borderId="36" xfId="0" applyFont="1" applyFill="1" applyBorder="1"/>
    <xf numFmtId="164" fontId="20" fillId="4" borderId="39" xfId="1" applyNumberFormat="1" applyFont="1" applyFill="1" applyBorder="1"/>
    <xf numFmtId="0" fontId="22" fillId="0" borderId="0" xfId="0" applyFont="1" applyBorder="1"/>
    <xf numFmtId="0" fontId="22" fillId="0" borderId="0" xfId="0" applyFont="1" applyFill="1" applyBorder="1"/>
    <xf numFmtId="164" fontId="19" fillId="0" borderId="43" xfId="1" quotePrefix="1" applyNumberFormat="1" applyFont="1" applyBorder="1"/>
    <xf numFmtId="0" fontId="20" fillId="4" borderId="45" xfId="0" applyFont="1" applyFill="1" applyBorder="1"/>
    <xf numFmtId="164" fontId="20" fillId="4" borderId="26" xfId="1" applyNumberFormat="1" applyFont="1" applyFill="1" applyBorder="1"/>
    <xf numFmtId="0" fontId="20" fillId="4" borderId="23" xfId="0" applyFont="1" applyFill="1" applyBorder="1" applyAlignment="1">
      <alignment horizontal="left" indent="2"/>
    </xf>
    <xf numFmtId="0" fontId="20" fillId="5" borderId="46" xfId="0" applyFont="1" applyFill="1" applyBorder="1"/>
    <xf numFmtId="164" fontId="20" fillId="5" borderId="47" xfId="0" applyNumberFormat="1" applyFont="1" applyFill="1" applyBorder="1"/>
    <xf numFmtId="0" fontId="19" fillId="0" borderId="48" xfId="0" applyFont="1" applyFill="1" applyBorder="1" applyAlignment="1">
      <alignment horizontal="center"/>
    </xf>
    <xf numFmtId="0" fontId="3" fillId="0" borderId="49" xfId="0" applyFont="1" applyBorder="1"/>
    <xf numFmtId="0" fontId="3" fillId="0" borderId="0" xfId="0" applyFont="1" applyFill="1"/>
    <xf numFmtId="0" fontId="20" fillId="0" borderId="48" xfId="0" applyFont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0" fillId="0" borderId="24" xfId="0" applyBorder="1" applyAlignment="1"/>
    <xf numFmtId="0" fontId="20" fillId="0" borderId="20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0" fillId="4" borderId="20" xfId="0" applyFont="1" applyFill="1" applyBorder="1"/>
    <xf numFmtId="0" fontId="19" fillId="0" borderId="19" xfId="0" applyFont="1" applyBorder="1" applyAlignment="1">
      <alignment horizontal="center"/>
    </xf>
    <xf numFmtId="0" fontId="19" fillId="0" borderId="20" xfId="0" applyFont="1" applyFill="1" applyBorder="1"/>
    <xf numFmtId="164" fontId="19" fillId="0" borderId="20" xfId="1" applyNumberFormat="1" applyFont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20" fillId="5" borderId="26" xfId="0" applyFont="1" applyFill="1" applyBorder="1"/>
    <xf numFmtId="164" fontId="20" fillId="5" borderId="26" xfId="0" applyNumberFormat="1" applyFont="1" applyFill="1" applyBorder="1" applyAlignment="1">
      <alignment horizontal="center"/>
    </xf>
    <xf numFmtId="164" fontId="23" fillId="0" borderId="0" xfId="1" applyNumberFormat="1" applyFont="1" applyBorder="1"/>
    <xf numFmtId="0" fontId="20" fillId="4" borderId="20" xfId="0" applyFont="1" applyFill="1" applyBorder="1" applyAlignment="1">
      <alignment horizontal="center"/>
    </xf>
    <xf numFmtId="0" fontId="20" fillId="0" borderId="20" xfId="0" applyFont="1" applyFill="1" applyBorder="1"/>
    <xf numFmtId="0" fontId="19" fillId="0" borderId="51" xfId="0" applyFont="1" applyFill="1" applyBorder="1" applyAlignment="1">
      <alignment horizontal="center"/>
    </xf>
    <xf numFmtId="164" fontId="20" fillId="5" borderId="58" xfId="0" applyNumberFormat="1" applyFont="1" applyFill="1" applyBorder="1"/>
    <xf numFmtId="0" fontId="23" fillId="0" borderId="0" xfId="0" applyFont="1" applyFill="1" applyBorder="1" applyAlignment="1">
      <alignment horizontal="center"/>
    </xf>
    <xf numFmtId="0" fontId="0" fillId="0" borderId="0" xfId="0" applyFill="1"/>
    <xf numFmtId="169" fontId="0" fillId="0" borderId="0" xfId="0" applyNumberFormat="1"/>
    <xf numFmtId="0" fontId="5" fillId="0" borderId="0" xfId="0" applyFont="1" applyBorder="1" applyAlignment="1">
      <alignment horizontal="center"/>
    </xf>
    <xf numFmtId="0" fontId="25" fillId="0" borderId="0" xfId="0" applyFont="1"/>
    <xf numFmtId="169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8" fillId="0" borderId="0" xfId="0" applyFont="1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/>
    <xf numFmtId="3" fontId="3" fillId="0" borderId="20" xfId="0" applyNumberFormat="1" applyFont="1" applyFill="1" applyBorder="1"/>
    <xf numFmtId="0" fontId="3" fillId="0" borderId="20" xfId="0" applyFont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16" fillId="0" borderId="20" xfId="0" applyFont="1" applyFill="1" applyBorder="1"/>
    <xf numFmtId="3" fontId="16" fillId="0" borderId="20" xfId="0" applyNumberFormat="1" applyFont="1" applyFill="1" applyBorder="1"/>
    <xf numFmtId="3" fontId="17" fillId="0" borderId="20" xfId="0" applyNumberFormat="1" applyFont="1" applyFill="1" applyBorder="1"/>
    <xf numFmtId="0" fontId="17" fillId="0" borderId="39" xfId="0" applyFont="1" applyFill="1" applyBorder="1"/>
    <xf numFmtId="3" fontId="17" fillId="0" borderId="39" xfId="0" applyNumberFormat="1" applyFont="1" applyFill="1" applyBorder="1"/>
    <xf numFmtId="0" fontId="16" fillId="0" borderId="26" xfId="0" applyFont="1" applyFill="1" applyBorder="1"/>
    <xf numFmtId="3" fontId="16" fillId="0" borderId="26" xfId="0" applyNumberFormat="1" applyFont="1" applyFill="1" applyBorder="1"/>
    <xf numFmtId="0" fontId="0" fillId="0" borderId="0" xfId="0" applyFont="1" applyBorder="1" applyAlignment="1">
      <alignment horizontal="center"/>
    </xf>
    <xf numFmtId="0" fontId="12" fillId="0" borderId="0" xfId="0" applyFont="1" applyBorder="1"/>
    <xf numFmtId="169" fontId="12" fillId="0" borderId="0" xfId="0" applyNumberFormat="1" applyFont="1" applyFill="1" applyBorder="1"/>
    <xf numFmtId="169" fontId="0" fillId="0" borderId="0" xfId="0" applyNumberFormat="1" applyBorder="1"/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center"/>
    </xf>
    <xf numFmtId="0" fontId="25" fillId="0" borderId="0" xfId="0" applyFont="1" applyAlignment="1"/>
    <xf numFmtId="0" fontId="26" fillId="0" borderId="0" xfId="0" applyFont="1"/>
    <xf numFmtId="0" fontId="25" fillId="0" borderId="0" xfId="0" applyFont="1" applyAlignment="1">
      <alignment horizontal="right"/>
    </xf>
    <xf numFmtId="0" fontId="25" fillId="0" borderId="16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5" fillId="0" borderId="19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41" fontId="25" fillId="0" borderId="20" xfId="0" applyNumberFormat="1" applyFont="1" applyBorder="1" applyAlignment="1">
      <alignment horizontal="center" vertical="center"/>
    </xf>
    <xf numFmtId="41" fontId="0" fillId="0" borderId="20" xfId="0" applyNumberFormat="1" applyBorder="1" applyAlignment="1">
      <alignment vertical="center"/>
    </xf>
    <xf numFmtId="0" fontId="25" fillId="0" borderId="25" xfId="0" applyFont="1" applyBorder="1" applyAlignment="1">
      <alignment vertical="top" wrapText="1"/>
    </xf>
    <xf numFmtId="0" fontId="26" fillId="0" borderId="26" xfId="0" applyFont="1" applyBorder="1"/>
    <xf numFmtId="41" fontId="26" fillId="0" borderId="26" xfId="0" applyNumberFormat="1" applyFont="1" applyBorder="1"/>
    <xf numFmtId="41" fontId="26" fillId="0" borderId="26" xfId="0" applyNumberFormat="1" applyFont="1" applyBorder="1" applyAlignment="1">
      <alignment horizontal="center"/>
    </xf>
    <xf numFmtId="41" fontId="2" fillId="0" borderId="26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vertical="top" wrapText="1"/>
    </xf>
    <xf numFmtId="3" fontId="3" fillId="0" borderId="20" xfId="0" applyNumberFormat="1" applyFont="1" applyBorder="1" applyAlignment="1">
      <alignment horizontal="center"/>
    </xf>
    <xf numFmtId="0" fontId="3" fillId="0" borderId="59" xfId="0" applyFont="1" applyBorder="1" applyAlignment="1">
      <alignment vertical="top" wrapText="1"/>
    </xf>
    <xf numFmtId="0" fontId="3" fillId="0" borderId="39" xfId="0" applyFont="1" applyBorder="1"/>
    <xf numFmtId="3" fontId="3" fillId="0" borderId="39" xfId="0" applyNumberFormat="1" applyFont="1" applyBorder="1" applyAlignment="1">
      <alignment horizontal="center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/>
    <xf numFmtId="3" fontId="4" fillId="0" borderId="26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41" fontId="3" fillId="0" borderId="20" xfId="0" applyNumberFormat="1" applyFont="1" applyBorder="1" applyAlignment="1">
      <alignment vertical="center" wrapText="1"/>
    </xf>
    <xf numFmtId="41" fontId="0" fillId="0" borderId="20" xfId="0" applyNumberFormat="1" applyBorder="1"/>
    <xf numFmtId="0" fontId="3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41" fontId="4" fillId="0" borderId="26" xfId="0" applyNumberFormat="1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left" vertical="center" wrapText="1"/>
    </xf>
    <xf numFmtId="0" fontId="28" fillId="5" borderId="20" xfId="0" applyFont="1" applyFill="1" applyBorder="1" applyAlignment="1">
      <alignment horizontal="center" vertical="center" wrapText="1"/>
    </xf>
    <xf numFmtId="3" fontId="28" fillId="5" borderId="20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1" fillId="0" borderId="20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vertical="center"/>
    </xf>
    <xf numFmtId="0" fontId="29" fillId="6" borderId="20" xfId="0" applyFont="1" applyFill="1" applyBorder="1" applyAlignment="1">
      <alignment vertical="center"/>
    </xf>
    <xf numFmtId="170" fontId="29" fillId="6" borderId="20" xfId="0" applyNumberFormat="1" applyFont="1" applyFill="1" applyBorder="1" applyAlignment="1">
      <alignment vertical="center"/>
    </xf>
    <xf numFmtId="0" fontId="28" fillId="0" borderId="20" xfId="0" applyFont="1" applyFill="1" applyBorder="1" applyAlignment="1">
      <alignment vertical="center"/>
    </xf>
    <xf numFmtId="170" fontId="28" fillId="0" borderId="20" xfId="0" applyNumberFormat="1" applyFont="1" applyFill="1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170" fontId="21" fillId="0" borderId="20" xfId="0" applyNumberFormat="1" applyFont="1" applyFill="1" applyBorder="1" applyAlignment="1">
      <alignment vertical="center"/>
    </xf>
    <xf numFmtId="0" fontId="21" fillId="0" borderId="20" xfId="0" applyFont="1" applyBorder="1" applyAlignment="1">
      <alignment vertical="center"/>
    </xf>
    <xf numFmtId="170" fontId="21" fillId="0" borderId="20" xfId="0" applyNumberFormat="1" applyFont="1" applyBorder="1" applyAlignment="1">
      <alignment vertical="center"/>
    </xf>
    <xf numFmtId="170" fontId="0" fillId="0" borderId="0" xfId="0" applyNumberFormat="1"/>
    <xf numFmtId="170" fontId="0" fillId="0" borderId="0" xfId="0" applyNumberFormat="1" applyFill="1"/>
    <xf numFmtId="170" fontId="30" fillId="0" borderId="20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8" fillId="0" borderId="0" xfId="0" applyFont="1" applyFill="1" applyAlignment="1">
      <alignment horizontal="center" vertical="center"/>
    </xf>
    <xf numFmtId="170" fontId="21" fillId="0" borderId="0" xfId="0" applyNumberFormat="1" applyFont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171" fontId="28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170" fontId="33" fillId="0" borderId="20" xfId="1" applyNumberFormat="1" applyFont="1" applyFill="1" applyBorder="1" applyAlignment="1">
      <alignment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vertical="center"/>
    </xf>
    <xf numFmtId="170" fontId="33" fillId="0" borderId="20" xfId="0" applyNumberFormat="1" applyFont="1" applyFill="1" applyBorder="1" applyAlignment="1">
      <alignment vertical="center"/>
    </xf>
    <xf numFmtId="0" fontId="34" fillId="0" borderId="0" xfId="0" applyFont="1"/>
    <xf numFmtId="170" fontId="33" fillId="0" borderId="20" xfId="0" applyNumberFormat="1" applyFont="1" applyBorder="1" applyAlignment="1">
      <alignment vertical="center"/>
    </xf>
    <xf numFmtId="170" fontId="2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6" fillId="0" borderId="26" xfId="0" applyFont="1" applyBorder="1" applyAlignment="1"/>
    <xf numFmtId="0" fontId="3" fillId="0" borderId="26" xfId="0" applyFont="1" applyBorder="1" applyAlignment="1"/>
    <xf numFmtId="0" fontId="12" fillId="0" borderId="20" xfId="0" applyFont="1" applyBorder="1" applyAlignment="1">
      <alignment horizontal="left"/>
    </xf>
    <xf numFmtId="0" fontId="12" fillId="3" borderId="20" xfId="0" applyFont="1" applyFill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3" fillId="0" borderId="20" xfId="0" applyFont="1" applyBorder="1" applyAlignment="1"/>
    <xf numFmtId="0" fontId="3" fillId="0" borderId="20" xfId="0" applyFont="1" applyFill="1" applyBorder="1" applyAlignment="1"/>
    <xf numFmtId="0" fontId="6" fillId="0" borderId="20" xfId="0" applyFont="1" applyFill="1" applyBorder="1" applyAlignment="1"/>
    <xf numFmtId="0" fontId="3" fillId="0" borderId="2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8" xfId="0" applyFont="1" applyFill="1" applyBorder="1" applyAlignment="1"/>
    <xf numFmtId="0" fontId="3" fillId="0" borderId="9" xfId="0" applyFont="1" applyBorder="1" applyAlignment="1"/>
    <xf numFmtId="0" fontId="3" fillId="0" borderId="31" xfId="0" applyFont="1" applyBorder="1" applyAlignment="1"/>
    <xf numFmtId="0" fontId="16" fillId="0" borderId="8" xfId="0" applyFont="1" applyBorder="1" applyAlignment="1"/>
    <xf numFmtId="0" fontId="3" fillId="2" borderId="8" xfId="0" applyFont="1" applyFill="1" applyBorder="1" applyAlignment="1"/>
    <xf numFmtId="0" fontId="3" fillId="0" borderId="11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6" fillId="0" borderId="11" xfId="0" applyFont="1" applyBorder="1" applyAlignment="1"/>
    <xf numFmtId="0" fontId="3" fillId="0" borderId="11" xfId="0" applyFont="1" applyBorder="1" applyAlignment="1"/>
    <xf numFmtId="0" fontId="3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0" fillId="0" borderId="29" xfId="0" applyBorder="1" applyAlignment="1"/>
    <xf numFmtId="0" fontId="0" fillId="0" borderId="6" xfId="0" applyBorder="1" applyAlignment="1"/>
    <xf numFmtId="0" fontId="17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0" fontId="17" fillId="0" borderId="7" xfId="0" applyFont="1" applyBorder="1" applyAlignment="1">
      <alignment horizontal="center" vertical="center"/>
    </xf>
    <xf numFmtId="0" fontId="3" fillId="0" borderId="7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11" xfId="0" applyFont="1" applyBorder="1" applyAlignment="1"/>
    <xf numFmtId="0" fontId="16" fillId="0" borderId="14" xfId="0" applyFont="1" applyFill="1" applyBorder="1" applyAlignment="1"/>
    <xf numFmtId="0" fontId="0" fillId="0" borderId="14" xfId="0" applyFont="1" applyBorder="1" applyAlignment="1"/>
    <xf numFmtId="0" fontId="16" fillId="0" borderId="6" xfId="0" applyFont="1" applyBorder="1" applyAlignment="1">
      <alignment horizontal="center" vertical="center"/>
    </xf>
    <xf numFmtId="0" fontId="3" fillId="0" borderId="11" xfId="0" applyFont="1" applyFill="1" applyBorder="1" applyAlignment="1"/>
    <xf numFmtId="0" fontId="16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16" fillId="0" borderId="9" xfId="0" applyFont="1" applyBorder="1" applyAlignment="1"/>
    <xf numFmtId="0" fontId="16" fillId="0" borderId="31" xfId="0" applyFont="1" applyBorder="1" applyAlignment="1"/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28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9" fillId="0" borderId="22" xfId="0" applyFont="1" applyBorder="1" applyAlignment="1"/>
    <xf numFmtId="0" fontId="0" fillId="0" borderId="24" xfId="0" applyBorder="1" applyAlignment="1"/>
    <xf numFmtId="0" fontId="19" fillId="0" borderId="16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19" fillId="0" borderId="52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20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wrapText="1"/>
    </xf>
    <xf numFmtId="0" fontId="0" fillId="0" borderId="5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36" xfId="0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20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center" vertical="center" wrapText="1"/>
    </xf>
    <xf numFmtId="3" fontId="21" fillId="0" borderId="43" xfId="0" applyNumberFormat="1" applyFont="1" applyBorder="1" applyAlignment="1">
      <alignment horizontal="center" vertical="center" wrapText="1"/>
    </xf>
    <xf numFmtId="3" fontId="21" fillId="0" borderId="51" xfId="0" applyNumberFormat="1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~1/AppData/Local/Temp/K&#246;lts&#233;gvet&#233;s_&#214;nkorm&#225;nyzat_2019_T&#225;rk&#225;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ámú melléklet"/>
      <sheetName val="2.számú melléklet"/>
      <sheetName val="3.számú melléklet"/>
      <sheetName val="4.számú melléklet"/>
      <sheetName val="5.számú melléklet"/>
      <sheetName val="6.számú melléklet"/>
      <sheetName val="7.számú melléklet"/>
      <sheetName val="8.számú melléklet"/>
      <sheetName val="9.számú melléklet "/>
      <sheetName val="10.számú melléklet"/>
      <sheetName val="Részletező_Önk"/>
      <sheetName val="Bér_Önk"/>
      <sheetName val="Részletező_Közös"/>
      <sheetName val="Bér_Közös"/>
    </sheetNames>
    <sheetDataSet>
      <sheetData sheetId="0" refreshError="1"/>
      <sheetData sheetId="1">
        <row r="21">
          <cell r="G21">
            <v>0</v>
          </cell>
        </row>
        <row r="22">
          <cell r="G22">
            <v>5800</v>
          </cell>
        </row>
        <row r="23">
          <cell r="G23">
            <v>66460</v>
          </cell>
        </row>
        <row r="25">
          <cell r="G25">
            <v>4259</v>
          </cell>
        </row>
        <row r="26">
          <cell r="G26">
            <v>24415.650999999998</v>
          </cell>
        </row>
        <row r="27">
          <cell r="G27">
            <v>0</v>
          </cell>
        </row>
        <row r="28">
          <cell r="G28">
            <v>1080</v>
          </cell>
        </row>
        <row r="29">
          <cell r="G29">
            <v>13891</v>
          </cell>
        </row>
        <row r="33">
          <cell r="G33">
            <v>109042</v>
          </cell>
        </row>
        <row r="36">
          <cell r="G36">
            <v>23712.913</v>
          </cell>
        </row>
        <row r="37">
          <cell r="G37">
            <v>-209</v>
          </cell>
        </row>
        <row r="41">
          <cell r="G41">
            <v>81228.39499999999</v>
          </cell>
        </row>
        <row r="42">
          <cell r="G42">
            <v>15839.537024999998</v>
          </cell>
        </row>
        <row r="43">
          <cell r="G43">
            <v>52349.5</v>
          </cell>
        </row>
        <row r="44">
          <cell r="G44">
            <v>133359.35399999999</v>
          </cell>
        </row>
        <row r="45">
          <cell r="G45">
            <v>4450</v>
          </cell>
        </row>
        <row r="50">
          <cell r="G50">
            <v>188628</v>
          </cell>
        </row>
        <row r="51">
          <cell r="G51">
            <v>0</v>
          </cell>
        </row>
        <row r="52">
          <cell r="G52">
            <v>8805</v>
          </cell>
        </row>
        <row r="54">
          <cell r="G54">
            <v>51907.199999999997</v>
          </cell>
        </row>
        <row r="55">
          <cell r="G55">
            <v>-209</v>
          </cell>
        </row>
      </sheetData>
      <sheetData sheetId="2">
        <row r="11">
          <cell r="F11">
            <v>8364</v>
          </cell>
        </row>
        <row r="33">
          <cell r="F33">
            <v>45337.819999999992</v>
          </cell>
        </row>
        <row r="34">
          <cell r="F34">
            <v>8840.8748999999989</v>
          </cell>
        </row>
        <row r="35">
          <cell r="F35">
            <v>43122.81</v>
          </cell>
        </row>
        <row r="36">
          <cell r="F36">
            <v>133359.35399999999</v>
          </cell>
        </row>
        <row r="37">
          <cell r="F37">
            <v>4450</v>
          </cell>
        </row>
        <row r="40">
          <cell r="F40">
            <v>148525.9842519685</v>
          </cell>
        </row>
        <row r="41">
          <cell r="F41">
            <v>0</v>
          </cell>
        </row>
        <row r="42">
          <cell r="F42">
            <v>40102.015748031496</v>
          </cell>
        </row>
        <row r="45">
          <cell r="F45">
            <v>8805</v>
          </cell>
        </row>
        <row r="46">
          <cell r="F46">
            <v>0</v>
          </cell>
        </row>
      </sheetData>
      <sheetData sheetId="3">
        <row r="9">
          <cell r="C9">
            <v>35907</v>
          </cell>
        </row>
        <row r="10">
          <cell r="C10">
            <v>46063</v>
          </cell>
        </row>
        <row r="22">
          <cell r="C22">
            <v>109042</v>
          </cell>
        </row>
        <row r="24">
          <cell r="C24">
            <v>0</v>
          </cell>
        </row>
        <row r="25">
          <cell r="C25">
            <v>1460</v>
          </cell>
        </row>
        <row r="26">
          <cell r="C26">
            <v>65000</v>
          </cell>
        </row>
        <row r="27">
          <cell r="C27">
            <v>0</v>
          </cell>
        </row>
        <row r="28">
          <cell r="C28">
            <v>5800</v>
          </cell>
        </row>
        <row r="29">
          <cell r="C29">
            <v>600</v>
          </cell>
        </row>
        <row r="30">
          <cell r="C30">
            <v>200</v>
          </cell>
        </row>
        <row r="31">
          <cell r="C31">
            <v>35</v>
          </cell>
        </row>
        <row r="32">
          <cell r="C32">
            <v>2041</v>
          </cell>
        </row>
        <row r="33">
          <cell r="C33">
            <v>700</v>
          </cell>
        </row>
        <row r="34">
          <cell r="C34">
            <v>200</v>
          </cell>
        </row>
        <row r="35">
          <cell r="C35">
            <v>3836</v>
          </cell>
        </row>
        <row r="36">
          <cell r="C36">
            <v>752</v>
          </cell>
        </row>
        <row r="38">
          <cell r="C38">
            <v>4168</v>
          </cell>
        </row>
        <row r="39">
          <cell r="C39">
            <v>91</v>
          </cell>
        </row>
        <row r="40">
          <cell r="C40">
            <v>12678</v>
          </cell>
        </row>
        <row r="41">
          <cell r="C41">
            <v>24415.650999999998</v>
          </cell>
        </row>
        <row r="42">
          <cell r="C42">
            <v>1080</v>
          </cell>
        </row>
        <row r="43">
          <cell r="C43">
            <v>1213</v>
          </cell>
        </row>
        <row r="44">
          <cell r="C44">
            <v>175728</v>
          </cell>
        </row>
        <row r="45">
          <cell r="C45">
            <v>23504.186000000002</v>
          </cell>
        </row>
      </sheetData>
      <sheetData sheetId="4">
        <row r="12">
          <cell r="F12">
            <v>208.727</v>
          </cell>
        </row>
        <row r="17">
          <cell r="F17">
            <v>35890.574999999997</v>
          </cell>
        </row>
        <row r="18">
          <cell r="F18">
            <v>6998.6621249999998</v>
          </cell>
        </row>
        <row r="19">
          <cell r="F19">
            <v>1883.69</v>
          </cell>
        </row>
        <row r="20">
          <cell r="F20">
            <v>4059</v>
          </cell>
        </row>
        <row r="21">
          <cell r="F21">
            <v>2000</v>
          </cell>
        </row>
        <row r="22">
          <cell r="F22">
            <v>1284</v>
          </cell>
        </row>
        <row r="26">
          <cell r="F26">
            <v>0</v>
          </cell>
        </row>
        <row r="27">
          <cell r="F27">
            <v>0</v>
          </cell>
        </row>
      </sheetData>
      <sheetData sheetId="5">
        <row r="24">
          <cell r="D24">
            <v>45337.819999999992</v>
          </cell>
        </row>
        <row r="38">
          <cell r="D38">
            <v>8840.8748999999989</v>
          </cell>
        </row>
        <row r="52">
          <cell r="D52">
            <v>43122.81</v>
          </cell>
        </row>
        <row r="66">
          <cell r="D66">
            <v>133359.35399999999</v>
          </cell>
        </row>
        <row r="75">
          <cell r="D75">
            <v>4450</v>
          </cell>
        </row>
        <row r="77">
          <cell r="D77">
            <v>8805</v>
          </cell>
        </row>
        <row r="79">
          <cell r="D79">
            <v>0</v>
          </cell>
        </row>
        <row r="80">
          <cell r="D80">
            <v>148525.9842519685</v>
          </cell>
        </row>
        <row r="81">
          <cell r="D81">
            <v>40102.015748031496</v>
          </cell>
        </row>
        <row r="93">
          <cell r="D93">
            <v>0</v>
          </cell>
        </row>
        <row r="103">
          <cell r="D103">
            <v>0</v>
          </cell>
        </row>
        <row r="107">
          <cell r="D107">
            <v>0</v>
          </cell>
        </row>
      </sheetData>
      <sheetData sheetId="6">
        <row r="8">
          <cell r="C8">
            <v>2938</v>
          </cell>
        </row>
        <row r="9">
          <cell r="C9">
            <v>960</v>
          </cell>
        </row>
        <row r="10">
          <cell r="C10">
            <v>69381.572</v>
          </cell>
        </row>
        <row r="11">
          <cell r="C11">
            <v>51907</v>
          </cell>
        </row>
        <row r="12">
          <cell r="C12">
            <v>30</v>
          </cell>
        </row>
        <row r="13">
          <cell r="C13">
            <v>400</v>
          </cell>
        </row>
        <row r="14">
          <cell r="C14">
            <v>700</v>
          </cell>
        </row>
        <row r="15">
          <cell r="C15">
            <v>105</v>
          </cell>
        </row>
        <row r="16">
          <cell r="C16">
            <v>50</v>
          </cell>
        </row>
        <row r="17">
          <cell r="C17">
            <v>400</v>
          </cell>
        </row>
        <row r="18">
          <cell r="C18">
            <v>500</v>
          </cell>
        </row>
        <row r="19">
          <cell r="C19">
            <v>50</v>
          </cell>
        </row>
        <row r="20">
          <cell r="C20">
            <v>100</v>
          </cell>
        </row>
        <row r="21">
          <cell r="C21">
            <v>200</v>
          </cell>
        </row>
        <row r="22">
          <cell r="C22">
            <v>200</v>
          </cell>
        </row>
        <row r="23">
          <cell r="C23">
            <v>200</v>
          </cell>
        </row>
        <row r="24">
          <cell r="C24">
            <v>250</v>
          </cell>
        </row>
        <row r="25">
          <cell r="C25">
            <v>250</v>
          </cell>
        </row>
        <row r="26">
          <cell r="C26">
            <v>300</v>
          </cell>
        </row>
        <row r="27">
          <cell r="C27">
            <v>25</v>
          </cell>
        </row>
        <row r="28">
          <cell r="C28">
            <v>300</v>
          </cell>
        </row>
        <row r="29">
          <cell r="C29">
            <v>43</v>
          </cell>
        </row>
        <row r="30">
          <cell r="C30">
            <v>161</v>
          </cell>
        </row>
        <row r="31">
          <cell r="C31">
            <v>95</v>
          </cell>
        </row>
        <row r="32">
          <cell r="C32">
            <v>52</v>
          </cell>
        </row>
        <row r="33">
          <cell r="C33">
            <v>129597.572</v>
          </cell>
        </row>
        <row r="34">
          <cell r="C34">
            <v>1000</v>
          </cell>
        </row>
        <row r="35">
          <cell r="C35">
            <v>600</v>
          </cell>
        </row>
        <row r="36">
          <cell r="C36">
            <v>750</v>
          </cell>
        </row>
        <row r="37">
          <cell r="C37">
            <v>500</v>
          </cell>
        </row>
        <row r="38">
          <cell r="C38">
            <v>200</v>
          </cell>
        </row>
        <row r="39">
          <cell r="C39">
            <v>400</v>
          </cell>
        </row>
        <row r="40">
          <cell r="C40">
            <v>1000</v>
          </cell>
        </row>
        <row r="41">
          <cell r="C41">
            <v>4450</v>
          </cell>
        </row>
      </sheetData>
      <sheetData sheetId="7">
        <row r="10">
          <cell r="C10">
            <v>0</v>
          </cell>
          <cell r="D10">
            <v>0</v>
          </cell>
        </row>
      </sheetData>
      <sheetData sheetId="8" refreshError="1"/>
      <sheetData sheetId="9">
        <row r="13">
          <cell r="C13">
            <v>175728</v>
          </cell>
          <cell r="D13">
            <v>188628</v>
          </cell>
        </row>
      </sheetData>
      <sheetData sheetId="10">
        <row r="1">
          <cell r="L1" t="str">
            <v>Zöldterület-kezelés</v>
          </cell>
          <cell r="M1" t="str">
            <v xml:space="preserve">Váors, községszolgáltatási egyéb szolgáltatások </v>
          </cell>
          <cell r="N1" t="str">
            <v xml:space="preserve">Család és nővédelmi egészségügyi gondozás </v>
          </cell>
          <cell r="O1" t="str">
            <v>Sportlétesítmények, edzőtáborok működtetési és fejlesztése</v>
          </cell>
          <cell r="P1" t="str">
            <v xml:space="preserve">Könyvtári szolgáltatások </v>
          </cell>
          <cell r="Q1" t="str">
            <v>Közművelődés-hagyományos közösségi kulturális értékek gondozása</v>
          </cell>
          <cell r="U1" t="str">
            <v xml:space="preserve">Szociális étkeztetés szociális konyhán </v>
          </cell>
        </row>
        <row r="4">
          <cell r="D4">
            <v>2</v>
          </cell>
          <cell r="E4">
            <v>0</v>
          </cell>
          <cell r="F4">
            <v>1</v>
          </cell>
          <cell r="I4">
            <v>36</v>
          </cell>
          <cell r="J4">
            <v>21</v>
          </cell>
          <cell r="K4">
            <v>0</v>
          </cell>
          <cell r="L4">
            <v>1</v>
          </cell>
          <cell r="M4">
            <v>0.5</v>
          </cell>
          <cell r="N4">
            <v>1</v>
          </cell>
          <cell r="O4">
            <v>0</v>
          </cell>
          <cell r="P4">
            <v>0.5</v>
          </cell>
          <cell r="Q4">
            <v>1</v>
          </cell>
          <cell r="U4">
            <v>0</v>
          </cell>
        </row>
        <row r="5">
          <cell r="J5">
            <v>21</v>
          </cell>
        </row>
        <row r="7">
          <cell r="D7">
            <v>8830.9249999999993</v>
          </cell>
          <cell r="E7">
            <v>0</v>
          </cell>
          <cell r="F7">
            <v>2886.4</v>
          </cell>
          <cell r="I7">
            <v>8953.89</v>
          </cell>
          <cell r="J7">
            <v>15930.605</v>
          </cell>
          <cell r="K7">
            <v>0</v>
          </cell>
          <cell r="L7">
            <v>1777</v>
          </cell>
          <cell r="M7">
            <v>1262.75</v>
          </cell>
          <cell r="N7">
            <v>1433.5</v>
          </cell>
          <cell r="O7">
            <v>0</v>
          </cell>
          <cell r="P7">
            <v>1262.75</v>
          </cell>
          <cell r="Q7">
            <v>3000</v>
          </cell>
          <cell r="U7">
            <v>0</v>
          </cell>
        </row>
        <row r="9">
          <cell r="U9">
            <v>0</v>
          </cell>
        </row>
        <row r="10">
          <cell r="D10">
            <v>1722.0303749999998</v>
          </cell>
          <cell r="E10">
            <v>0</v>
          </cell>
          <cell r="F10">
            <v>562.84800000000007</v>
          </cell>
          <cell r="I10">
            <v>1746.00855</v>
          </cell>
          <cell r="J10">
            <v>3106.467975</v>
          </cell>
          <cell r="L10">
            <v>346.51499999999999</v>
          </cell>
          <cell r="M10">
            <v>246.23625000000001</v>
          </cell>
          <cell r="N10">
            <v>279.53250000000003</v>
          </cell>
          <cell r="O10">
            <v>0</v>
          </cell>
          <cell r="P10">
            <v>246.23625000000001</v>
          </cell>
          <cell r="Q10">
            <v>585</v>
          </cell>
        </row>
        <row r="11">
          <cell r="D11">
            <v>569</v>
          </cell>
          <cell r="E11">
            <v>831</v>
          </cell>
          <cell r="F11">
            <v>0</v>
          </cell>
          <cell r="I11">
            <v>121.48699999999999</v>
          </cell>
          <cell r="J11">
            <v>2382.3229999999999</v>
          </cell>
          <cell r="K11">
            <v>2802</v>
          </cell>
          <cell r="L11">
            <v>517</v>
          </cell>
          <cell r="M11">
            <v>25369</v>
          </cell>
          <cell r="N11">
            <v>174</v>
          </cell>
          <cell r="O11">
            <v>665</v>
          </cell>
          <cell r="P11">
            <v>660</v>
          </cell>
          <cell r="Q11">
            <v>5619</v>
          </cell>
          <cell r="U11">
            <v>3413</v>
          </cell>
        </row>
        <row r="37">
          <cell r="H37">
            <v>69381.572</v>
          </cell>
        </row>
        <row r="41">
          <cell r="G41">
            <v>3761.7820000000002</v>
          </cell>
        </row>
        <row r="43">
          <cell r="I43">
            <v>9948.3619999999992</v>
          </cell>
          <cell r="J43">
            <v>14467.289000000001</v>
          </cell>
        </row>
        <row r="60">
          <cell r="H60">
            <v>23504.186000000002</v>
          </cell>
        </row>
      </sheetData>
      <sheetData sheetId="11">
        <row r="6">
          <cell r="K6">
            <v>497900</v>
          </cell>
        </row>
        <row r="7">
          <cell r="K7">
            <v>150000</v>
          </cell>
        </row>
        <row r="8">
          <cell r="K8">
            <v>70000</v>
          </cell>
        </row>
        <row r="9">
          <cell r="K9">
            <v>275100</v>
          </cell>
        </row>
        <row r="10">
          <cell r="K10">
            <v>210575</v>
          </cell>
        </row>
        <row r="11">
          <cell r="K11">
            <v>90250</v>
          </cell>
        </row>
        <row r="12">
          <cell r="K12">
            <v>90250</v>
          </cell>
        </row>
        <row r="13">
          <cell r="K13">
            <v>138000</v>
          </cell>
        </row>
        <row r="23">
          <cell r="K23">
            <v>289600</v>
          </cell>
        </row>
        <row r="24">
          <cell r="K24">
            <v>225075</v>
          </cell>
        </row>
        <row r="25">
          <cell r="K25">
            <v>179075</v>
          </cell>
        </row>
        <row r="26">
          <cell r="K26">
            <v>97500</v>
          </cell>
        </row>
        <row r="27">
          <cell r="K27">
            <v>97500</v>
          </cell>
        </row>
        <row r="28">
          <cell r="K28">
            <v>149000</v>
          </cell>
        </row>
        <row r="29">
          <cell r="K29">
            <v>250000</v>
          </cell>
        </row>
      </sheetData>
      <sheetData sheetId="12">
        <row r="7">
          <cell r="F7">
            <v>35890.574999999997</v>
          </cell>
        </row>
        <row r="10">
          <cell r="F10">
            <v>6998.6621249999998</v>
          </cell>
        </row>
        <row r="12">
          <cell r="D12">
            <v>1883.69</v>
          </cell>
        </row>
        <row r="16">
          <cell r="D16">
            <v>1818</v>
          </cell>
        </row>
        <row r="19">
          <cell r="D19">
            <v>2241</v>
          </cell>
        </row>
        <row r="27">
          <cell r="D27">
            <v>2000</v>
          </cell>
        </row>
        <row r="31">
          <cell r="D31">
            <v>1284</v>
          </cell>
        </row>
        <row r="60">
          <cell r="D60">
            <v>208.727</v>
          </cell>
          <cell r="E60">
            <v>51907.199999999997</v>
          </cell>
        </row>
      </sheetData>
      <sheetData sheetId="13">
        <row r="14">
          <cell r="K14">
            <v>2173800</v>
          </cell>
        </row>
        <row r="21">
          <cell r="K21">
            <v>882750</v>
          </cell>
        </row>
        <row r="33">
          <cell r="K33">
            <v>2117600</v>
          </cell>
        </row>
        <row r="39">
          <cell r="K39">
            <v>703675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13" workbookViewId="0">
      <selection activeCell="G9" sqref="G9"/>
    </sheetView>
  </sheetViews>
  <sheetFormatPr defaultRowHeight="15"/>
  <cols>
    <col min="1" max="1" width="8.42578125" customWidth="1"/>
    <col min="2" max="2" width="40.7109375" customWidth="1"/>
    <col min="3" max="3" width="13.28515625" customWidth="1"/>
    <col min="4" max="4" width="34.28515625" customWidth="1"/>
    <col min="5" max="5" width="13.28515625" customWidth="1"/>
    <col min="6" max="8" width="13.42578125" customWidth="1"/>
    <col min="11" max="11" width="10.42578125" bestFit="1" customWidth="1"/>
  </cols>
  <sheetData>
    <row r="1" spans="1:13">
      <c r="A1" s="327" t="s">
        <v>0</v>
      </c>
      <c r="B1" s="327"/>
      <c r="C1" s="327"/>
      <c r="D1" s="327"/>
      <c r="E1" s="327"/>
      <c r="F1" s="1"/>
      <c r="G1" s="1"/>
      <c r="H1" s="1"/>
    </row>
    <row r="2" spans="1:13">
      <c r="A2" s="2"/>
      <c r="B2" s="2"/>
      <c r="C2" s="2"/>
      <c r="D2" s="2"/>
      <c r="E2" s="2"/>
      <c r="F2" s="2"/>
      <c r="G2" s="2"/>
      <c r="H2" s="2"/>
    </row>
    <row r="3" spans="1:13">
      <c r="A3" s="2"/>
      <c r="B3" s="2"/>
      <c r="C3" s="2"/>
      <c r="D3" s="2"/>
      <c r="E3" s="2"/>
      <c r="F3" s="2"/>
      <c r="G3" s="2"/>
      <c r="H3" s="2"/>
    </row>
    <row r="4" spans="1:13">
      <c r="A4" s="2"/>
      <c r="B4" s="2"/>
      <c r="C4" s="2"/>
      <c r="D4" s="2"/>
      <c r="E4" s="2"/>
      <c r="F4" s="2"/>
      <c r="G4" s="2"/>
      <c r="H4" s="2"/>
    </row>
    <row r="5" spans="1:13">
      <c r="A5" s="328" t="s">
        <v>1</v>
      </c>
      <c r="B5" s="329"/>
      <c r="C5" s="329"/>
      <c r="D5" s="329"/>
      <c r="E5" s="329"/>
      <c r="F5" s="3"/>
      <c r="G5" s="3"/>
      <c r="H5" s="1"/>
      <c r="I5" s="4"/>
      <c r="J5" s="4"/>
      <c r="K5" s="4"/>
      <c r="L5" s="4"/>
      <c r="M5" s="4"/>
    </row>
    <row r="6" spans="1:13" ht="16.5" thickBot="1">
      <c r="A6" s="2"/>
      <c r="B6" s="5"/>
      <c r="C6" s="5"/>
      <c r="D6" s="5"/>
      <c r="E6" s="6" t="s">
        <v>2</v>
      </c>
      <c r="F6" s="6"/>
      <c r="G6" s="7"/>
      <c r="H6" s="6"/>
      <c r="I6" s="4"/>
      <c r="J6" s="4"/>
      <c r="K6" s="4"/>
      <c r="L6" s="4"/>
      <c r="M6" s="4"/>
    </row>
    <row r="7" spans="1:13">
      <c r="A7" s="8"/>
      <c r="B7" s="9" t="s">
        <v>3</v>
      </c>
      <c r="C7" s="9" t="s">
        <v>4</v>
      </c>
      <c r="D7" s="9" t="s">
        <v>5</v>
      </c>
      <c r="E7" s="10" t="s">
        <v>6</v>
      </c>
      <c r="F7" s="4"/>
      <c r="G7" s="4"/>
      <c r="H7" s="11"/>
      <c r="I7" s="4"/>
      <c r="J7" s="4"/>
    </row>
    <row r="8" spans="1:13" ht="26.25">
      <c r="A8" s="12"/>
      <c r="B8" s="13"/>
      <c r="C8" s="14" t="s">
        <v>7</v>
      </c>
      <c r="D8" s="13"/>
      <c r="E8" s="15" t="s">
        <v>7</v>
      </c>
      <c r="F8" s="4"/>
      <c r="G8" s="4"/>
      <c r="H8" s="11"/>
      <c r="I8" s="4"/>
      <c r="J8" s="4"/>
    </row>
    <row r="9" spans="1:13" ht="15.75">
      <c r="A9" s="16" t="s">
        <v>8</v>
      </c>
      <c r="B9" s="330" t="s">
        <v>9</v>
      </c>
      <c r="C9" s="331"/>
      <c r="D9" s="330" t="s">
        <v>10</v>
      </c>
      <c r="E9" s="332"/>
      <c r="F9" s="17"/>
      <c r="G9" s="17"/>
      <c r="H9" s="4"/>
      <c r="I9" s="4"/>
      <c r="J9" s="4"/>
    </row>
    <row r="10" spans="1:13">
      <c r="A10" s="18">
        <v>1</v>
      </c>
      <c r="B10" s="19" t="s">
        <v>11</v>
      </c>
      <c r="C10" s="20">
        <f>'[1]3.számú melléklet'!F11</f>
        <v>8364</v>
      </c>
      <c r="D10" s="21" t="s">
        <v>12</v>
      </c>
      <c r="E10" s="22">
        <f>'[1]2.számú melléklet'!G41</f>
        <v>81228.39499999999</v>
      </c>
      <c r="F10" s="17"/>
      <c r="G10" s="17"/>
      <c r="H10" s="4"/>
      <c r="I10" s="4"/>
      <c r="J10" s="4"/>
    </row>
    <row r="11" spans="1:13">
      <c r="A11" s="18">
        <v>2</v>
      </c>
      <c r="B11" s="19" t="s">
        <v>13</v>
      </c>
      <c r="C11" s="20">
        <f>(C12+C13)</f>
        <v>72260</v>
      </c>
      <c r="D11" s="21" t="s">
        <v>14</v>
      </c>
      <c r="E11" s="22">
        <f>'[1]2.számú melléklet'!G42</f>
        <v>15839.537024999998</v>
      </c>
      <c r="F11" s="17"/>
      <c r="G11" s="17"/>
      <c r="H11" s="11"/>
      <c r="I11" s="4"/>
      <c r="J11" s="4"/>
    </row>
    <row r="12" spans="1:13">
      <c r="A12" s="18">
        <v>3</v>
      </c>
      <c r="B12" s="23" t="s">
        <v>15</v>
      </c>
      <c r="C12" s="24">
        <f>('[1]2.számú melléklet'!G21+'[1]2.számú melléklet'!G23)</f>
        <v>66460</v>
      </c>
      <c r="D12" s="21" t="s">
        <v>16</v>
      </c>
      <c r="E12" s="22">
        <f>'[1]2.számú melléklet'!G43</f>
        <v>52349.5</v>
      </c>
      <c r="F12" s="4"/>
      <c r="G12" s="4"/>
      <c r="H12" s="4"/>
      <c r="I12" s="4"/>
      <c r="J12" s="4"/>
    </row>
    <row r="13" spans="1:13">
      <c r="A13" s="18">
        <v>4</v>
      </c>
      <c r="B13" s="23" t="s">
        <v>17</v>
      </c>
      <c r="C13" s="24">
        <f>'[1]2.számú melléklet'!G22</f>
        <v>5800</v>
      </c>
      <c r="D13" s="21"/>
      <c r="E13" s="25"/>
      <c r="F13" s="11"/>
      <c r="G13" s="11"/>
      <c r="H13" s="11"/>
      <c r="I13" s="11"/>
      <c r="J13" s="4"/>
    </row>
    <row r="14" spans="1:13">
      <c r="A14" s="18">
        <v>5</v>
      </c>
      <c r="B14" s="26"/>
      <c r="C14" s="27"/>
      <c r="D14" s="21" t="s">
        <v>18</v>
      </c>
      <c r="E14" s="25">
        <f>'[1]2.számú melléklet'!G44</f>
        <v>133359.35399999999</v>
      </c>
      <c r="F14" s="28"/>
      <c r="G14" s="28"/>
      <c r="H14" s="28"/>
      <c r="I14" s="28"/>
      <c r="J14" s="4"/>
    </row>
    <row r="15" spans="1:13">
      <c r="A15" s="18">
        <v>6</v>
      </c>
      <c r="B15" s="26" t="s">
        <v>19</v>
      </c>
      <c r="C15" s="20">
        <f>'[1]2.számú melléklet'!G33</f>
        <v>109042</v>
      </c>
      <c r="D15" s="21" t="s">
        <v>20</v>
      </c>
      <c r="E15" s="25">
        <f>'[1]2.számú melléklet'!G45</f>
        <v>4450</v>
      </c>
      <c r="F15" s="28"/>
      <c r="G15" s="29"/>
      <c r="H15" s="28"/>
      <c r="I15" s="28"/>
      <c r="J15" s="4"/>
    </row>
    <row r="16" spans="1:13">
      <c r="A16" s="18">
        <v>7</v>
      </c>
      <c r="B16" s="19" t="s">
        <v>21</v>
      </c>
      <c r="C16" s="30">
        <f>'[1]2.számú melléklet'!G25</f>
        <v>4259</v>
      </c>
      <c r="D16" s="31"/>
      <c r="E16" s="32"/>
      <c r="F16" s="33"/>
      <c r="G16" s="34"/>
      <c r="H16" s="33"/>
      <c r="I16" s="35"/>
      <c r="J16" s="4"/>
    </row>
    <row r="17" spans="1:15">
      <c r="A17" s="18">
        <v>8</v>
      </c>
      <c r="B17" s="19" t="s">
        <v>22</v>
      </c>
      <c r="C17" s="20">
        <f>'[1]2.számú melléklet'!G26+'[1]2.számú melléklet'!G29</f>
        <v>38306.650999999998</v>
      </c>
      <c r="D17" s="21"/>
      <c r="E17" s="25"/>
      <c r="F17" s="36"/>
      <c r="G17" s="36"/>
      <c r="H17" s="36"/>
      <c r="I17" s="37"/>
      <c r="J17" s="4"/>
    </row>
    <row r="18" spans="1:15" ht="17.100000000000001" customHeight="1">
      <c r="A18" s="18">
        <v>9</v>
      </c>
      <c r="B18" s="19" t="s">
        <v>23</v>
      </c>
      <c r="C18" s="20">
        <f>'[1]2.számú melléklet'!G27</f>
        <v>0</v>
      </c>
      <c r="D18" s="21"/>
      <c r="E18" s="25"/>
      <c r="F18" s="36"/>
      <c r="G18" s="36"/>
      <c r="H18" s="36"/>
      <c r="I18" s="37"/>
      <c r="J18" s="4"/>
    </row>
    <row r="19" spans="1:15" ht="17.100000000000001" customHeight="1">
      <c r="A19" s="18">
        <v>10</v>
      </c>
      <c r="B19" s="38" t="s">
        <v>24</v>
      </c>
      <c r="C19" s="20">
        <f>'[1]2.számú melléklet'!G28</f>
        <v>1080</v>
      </c>
      <c r="D19" s="39" t="s">
        <v>25</v>
      </c>
      <c r="E19" s="40">
        <f t="shared" ref="E19" si="0">SUM(E10:E18)</f>
        <v>287226.78602499998</v>
      </c>
      <c r="F19" s="33"/>
      <c r="G19" s="33"/>
      <c r="H19" s="33"/>
      <c r="I19" s="35"/>
      <c r="J19" s="4"/>
    </row>
    <row r="20" spans="1:15" ht="17.100000000000001" customHeight="1">
      <c r="A20" s="18">
        <v>11</v>
      </c>
      <c r="B20" s="19" t="s">
        <v>26</v>
      </c>
      <c r="C20" s="20">
        <f>'[1]2.számú melléklet'!F30</f>
        <v>0</v>
      </c>
      <c r="D20" s="39" t="s">
        <v>27</v>
      </c>
      <c r="E20" s="41">
        <f>'[1]2.számú melléklet'!G50</f>
        <v>188628</v>
      </c>
      <c r="F20" s="33"/>
      <c r="G20" s="34"/>
      <c r="H20" s="33"/>
      <c r="I20" s="35"/>
      <c r="J20" s="4"/>
    </row>
    <row r="21" spans="1:15" ht="17.100000000000001" customHeight="1">
      <c r="A21" s="18">
        <v>12</v>
      </c>
      <c r="B21" s="42" t="s">
        <v>28</v>
      </c>
      <c r="C21" s="43">
        <f t="shared" ref="C21" si="1">C10+C11+C15+C16+C17+C18+C19+C20</f>
        <v>233311.65100000001</v>
      </c>
      <c r="D21" s="44" t="s">
        <v>29</v>
      </c>
      <c r="E21" s="45">
        <f>'[1]2.számú melléklet'!G51</f>
        <v>0</v>
      </c>
      <c r="F21" s="33"/>
      <c r="G21" s="33"/>
      <c r="H21" s="33"/>
      <c r="I21" s="35"/>
      <c r="J21" s="4"/>
    </row>
    <row r="22" spans="1:15" ht="17.100000000000001" customHeight="1">
      <c r="A22" s="18">
        <v>13</v>
      </c>
      <c r="B22" s="21" t="s">
        <v>30</v>
      </c>
      <c r="C22" s="24">
        <f>'[1]8.számú melléklet'!C10+'[1]10.számú melléklet'!C13</f>
        <v>175728</v>
      </c>
      <c r="D22" s="44" t="s">
        <v>31</v>
      </c>
      <c r="E22" s="22">
        <f>'[1]2.számú melléklet'!G52</f>
        <v>8805</v>
      </c>
      <c r="F22" s="33"/>
      <c r="G22" s="33"/>
      <c r="H22" s="33"/>
      <c r="I22" s="35"/>
      <c r="J22" s="4"/>
    </row>
    <row r="23" spans="1:15" ht="17.100000000000001" customHeight="1">
      <c r="A23" s="18">
        <v>14</v>
      </c>
      <c r="B23" s="21"/>
      <c r="C23" s="24"/>
      <c r="D23" s="21"/>
      <c r="E23" s="25"/>
      <c r="F23" s="33"/>
      <c r="G23" s="33"/>
      <c r="H23" s="33"/>
      <c r="I23" s="35"/>
      <c r="J23" s="4"/>
    </row>
    <row r="24" spans="1:15" ht="17.100000000000001" customHeight="1">
      <c r="A24" s="18">
        <v>15</v>
      </c>
      <c r="B24" s="19" t="s">
        <v>32</v>
      </c>
      <c r="C24" s="20">
        <f>SUM(C22)</f>
        <v>175728</v>
      </c>
      <c r="D24" s="39" t="s">
        <v>33</v>
      </c>
      <c r="E24" s="40">
        <f t="shared" ref="E24" si="2">SUM(E21:E23)</f>
        <v>8805</v>
      </c>
      <c r="F24" s="36"/>
      <c r="G24" s="36"/>
      <c r="H24" s="36"/>
      <c r="I24" s="37"/>
      <c r="J24" s="4"/>
    </row>
    <row r="25" spans="1:15" ht="17.100000000000001" customHeight="1">
      <c r="A25" s="18">
        <v>16</v>
      </c>
      <c r="B25" s="42" t="s">
        <v>34</v>
      </c>
      <c r="C25" s="43">
        <f t="shared" ref="C25" si="3">SUM(C21+C24)</f>
        <v>409039.65100000001</v>
      </c>
      <c r="D25" s="39" t="s">
        <v>35</v>
      </c>
      <c r="E25" s="40">
        <f t="shared" ref="E25" si="4">SUM(E19+E20+E24)</f>
        <v>484659.78602499998</v>
      </c>
      <c r="F25" s="36"/>
      <c r="G25" s="36"/>
      <c r="H25" s="36"/>
      <c r="I25" s="37"/>
      <c r="J25" s="4"/>
    </row>
    <row r="26" spans="1:15" ht="17.100000000000001" customHeight="1">
      <c r="A26" s="18">
        <v>17</v>
      </c>
      <c r="B26" s="21" t="s">
        <v>36</v>
      </c>
      <c r="C26" s="24">
        <f>C27</f>
        <v>23503.913</v>
      </c>
      <c r="D26" s="46" t="s">
        <v>37</v>
      </c>
      <c r="E26" s="47">
        <f>'[1]2.számú melléklet'!G54</f>
        <v>51907.199999999997</v>
      </c>
      <c r="F26" s="36"/>
      <c r="G26" s="36"/>
      <c r="H26" s="36"/>
      <c r="I26" s="37"/>
      <c r="J26" s="4"/>
    </row>
    <row r="27" spans="1:15" ht="17.100000000000001" customHeight="1">
      <c r="A27" s="18">
        <v>18</v>
      </c>
      <c r="B27" s="48" t="s">
        <v>38</v>
      </c>
      <c r="C27" s="27">
        <f>'[1]2.számú melléklet'!G36+'[1]2.számú melléklet'!G37</f>
        <v>23503.913</v>
      </c>
      <c r="D27" s="21" t="s">
        <v>39</v>
      </c>
      <c r="E27" s="25">
        <f>'[1]2.számú melléklet'!G55</f>
        <v>-209</v>
      </c>
      <c r="F27" s="36"/>
      <c r="G27" s="36"/>
      <c r="H27" s="36"/>
      <c r="I27" s="37"/>
      <c r="J27" s="4"/>
    </row>
    <row r="28" spans="1:15" ht="17.100000000000001" customHeight="1" thickBot="1">
      <c r="A28" s="49">
        <v>19</v>
      </c>
      <c r="B28" s="50" t="s">
        <v>40</v>
      </c>
      <c r="C28" s="51">
        <f t="shared" ref="C28" si="5">C25+C27</f>
        <v>432543.56400000001</v>
      </c>
      <c r="D28" s="50" t="s">
        <v>41</v>
      </c>
      <c r="E28" s="52">
        <f>E19+E20+E24-E26+E27</f>
        <v>432543.58602499997</v>
      </c>
      <c r="F28" s="33"/>
      <c r="G28" s="33"/>
      <c r="H28" s="33"/>
      <c r="I28" s="35"/>
      <c r="J28" s="4"/>
    </row>
    <row r="29" spans="1:15">
      <c r="E29" s="53"/>
      <c r="H29" s="53"/>
      <c r="I29" s="4"/>
      <c r="J29" s="33"/>
      <c r="K29" s="33"/>
      <c r="L29" s="33"/>
      <c r="M29" s="35"/>
      <c r="N29" s="4"/>
    </row>
    <row r="30" spans="1:15" ht="15.75">
      <c r="B30" s="54"/>
      <c r="C30" s="54"/>
      <c r="D30" s="54"/>
      <c r="E30" s="55"/>
      <c r="F30" s="4"/>
      <c r="G30" s="4"/>
      <c r="H30" s="4"/>
      <c r="I30" s="4"/>
      <c r="J30" s="33"/>
      <c r="K30" s="33"/>
      <c r="L30" s="33"/>
      <c r="M30" s="35"/>
      <c r="N30" s="4"/>
    </row>
    <row r="31" spans="1:15" hidden="1">
      <c r="B31" s="35"/>
      <c r="C31" s="35"/>
      <c r="D31" s="35"/>
      <c r="E31" s="4"/>
      <c r="F31" s="4"/>
      <c r="G31" s="4"/>
      <c r="H31" s="4"/>
      <c r="I31" s="4"/>
      <c r="J31" s="33"/>
      <c r="K31" s="33"/>
      <c r="L31" s="33"/>
      <c r="M31" s="35"/>
      <c r="N31" s="4"/>
    </row>
    <row r="32" spans="1:15">
      <c r="B32" s="35"/>
      <c r="C32" s="35"/>
      <c r="D32" s="35"/>
      <c r="E32" s="4"/>
      <c r="F32" s="4"/>
      <c r="G32" s="4"/>
      <c r="H32" s="4"/>
      <c r="I32" s="4"/>
      <c r="J32" s="33"/>
      <c r="K32" s="33"/>
      <c r="L32" s="33"/>
      <c r="M32" s="35"/>
      <c r="N32" s="4"/>
      <c r="O32" s="56"/>
    </row>
    <row r="33" spans="2:15" hidden="1">
      <c r="B33" s="35"/>
      <c r="C33" s="35"/>
      <c r="D33" s="35"/>
      <c r="E33" s="4"/>
      <c r="F33" s="4"/>
      <c r="G33" s="4"/>
      <c r="H33" s="4"/>
      <c r="I33" s="4"/>
      <c r="J33" s="33"/>
      <c r="K33" s="33"/>
      <c r="L33" s="33"/>
      <c r="M33" s="35"/>
      <c r="N33" s="4"/>
    </row>
    <row r="34" spans="2:15">
      <c r="B34" s="35"/>
      <c r="C34" s="35"/>
      <c r="D34" s="35"/>
      <c r="E34" s="17"/>
      <c r="F34" s="4"/>
      <c r="G34" s="4"/>
      <c r="H34" s="4"/>
      <c r="I34" s="4"/>
      <c r="J34" s="36"/>
      <c r="K34" s="36"/>
      <c r="L34" s="36"/>
      <c r="M34" s="37"/>
      <c r="N34" s="4"/>
      <c r="O34" s="57"/>
    </row>
    <row r="35" spans="2:15">
      <c r="B35" s="35"/>
      <c r="C35" s="35"/>
      <c r="D35" s="35"/>
      <c r="E35" s="4"/>
      <c r="F35" s="4"/>
      <c r="G35" s="4"/>
      <c r="H35" s="4"/>
      <c r="I35" s="4"/>
      <c r="J35" s="33"/>
      <c r="K35" s="33"/>
      <c r="L35" s="33"/>
      <c r="M35" s="35"/>
      <c r="N35" s="4"/>
      <c r="O35" s="56"/>
    </row>
    <row r="36" spans="2:15">
      <c r="B36" s="35"/>
      <c r="C36" s="35"/>
      <c r="D36" s="35"/>
      <c r="E36" s="4"/>
      <c r="F36" s="4"/>
      <c r="G36" s="4"/>
      <c r="H36" s="4"/>
      <c r="I36" s="4"/>
      <c r="J36" s="33"/>
      <c r="K36" s="33"/>
      <c r="L36" s="33"/>
      <c r="M36" s="35"/>
      <c r="N36" s="4"/>
    </row>
    <row r="37" spans="2:15">
      <c r="B37" s="35"/>
      <c r="C37" s="35"/>
      <c r="D37" s="35"/>
      <c r="E37" s="4"/>
      <c r="F37" s="4"/>
      <c r="G37" s="4"/>
      <c r="H37" s="4"/>
      <c r="I37" s="4"/>
      <c r="J37" s="33"/>
      <c r="K37" s="33"/>
      <c r="L37" s="33"/>
      <c r="M37" s="35"/>
      <c r="N37" s="4"/>
    </row>
    <row r="38" spans="2:15">
      <c r="B38" s="35"/>
      <c r="C38" s="35"/>
      <c r="D38" s="35"/>
      <c r="E38" s="17"/>
      <c r="F38" s="4"/>
      <c r="G38" s="4"/>
      <c r="H38" s="4"/>
      <c r="I38" s="4"/>
      <c r="J38" s="36"/>
      <c r="K38" s="36"/>
      <c r="L38" s="36"/>
      <c r="M38" s="37"/>
      <c r="N38" s="4"/>
    </row>
    <row r="39" spans="2:15">
      <c r="B39" s="35"/>
      <c r="C39" s="35"/>
      <c r="D39" s="35"/>
      <c r="E39" s="4"/>
      <c r="F39" s="4"/>
      <c r="G39" s="4"/>
      <c r="H39" s="4"/>
      <c r="I39" s="4"/>
      <c r="J39" s="33"/>
      <c r="K39" s="33"/>
      <c r="L39" s="33"/>
      <c r="M39" s="35"/>
      <c r="N39" s="4"/>
    </row>
    <row r="40" spans="2:15">
      <c r="B40" s="35"/>
      <c r="C40" s="35"/>
      <c r="D40" s="35"/>
      <c r="E40" s="4"/>
      <c r="F40" s="4"/>
      <c r="G40" s="4"/>
      <c r="H40" s="4"/>
      <c r="I40" s="4"/>
      <c r="J40" s="33"/>
      <c r="K40" s="33"/>
      <c r="L40" s="33"/>
      <c r="M40" s="35"/>
      <c r="N40" s="4"/>
    </row>
    <row r="41" spans="2:15">
      <c r="B41" s="35"/>
      <c r="C41" s="35"/>
      <c r="D41" s="35"/>
      <c r="E41" s="17"/>
      <c r="F41" s="4"/>
      <c r="G41" s="4"/>
      <c r="H41" s="4"/>
      <c r="I41" s="4"/>
      <c r="J41" s="36"/>
      <c r="K41" s="36"/>
      <c r="L41" s="36"/>
      <c r="M41" s="37"/>
      <c r="N41" s="4"/>
    </row>
    <row r="42" spans="2:15">
      <c r="B42" s="35"/>
      <c r="C42" s="35"/>
      <c r="D42" s="35"/>
      <c r="E42" s="4"/>
      <c r="F42" s="4"/>
      <c r="G42" s="4"/>
      <c r="H42" s="4"/>
      <c r="I42" s="4"/>
      <c r="J42" s="33"/>
      <c r="K42" s="33"/>
      <c r="L42" s="33"/>
      <c r="M42" s="35"/>
      <c r="N42" s="4"/>
    </row>
    <row r="43" spans="2:15">
      <c r="B43" s="35"/>
      <c r="C43" s="35"/>
      <c r="D43" s="35"/>
      <c r="E43" s="17"/>
      <c r="F43" s="4"/>
      <c r="G43" s="4"/>
      <c r="H43" s="4"/>
      <c r="I43" s="4"/>
      <c r="J43" s="36"/>
      <c r="K43" s="36"/>
      <c r="L43" s="36"/>
      <c r="M43" s="37"/>
      <c r="N43" s="4"/>
    </row>
    <row r="44" spans="2:15">
      <c r="B44" s="35"/>
      <c r="C44" s="35"/>
      <c r="D44" s="35"/>
      <c r="E44" s="58"/>
      <c r="F44" s="4"/>
      <c r="G44" s="4"/>
      <c r="H44" s="4"/>
      <c r="I44" s="4"/>
      <c r="J44" s="33"/>
      <c r="K44" s="33"/>
      <c r="L44" s="33"/>
      <c r="M44" s="35"/>
      <c r="N44" s="4"/>
    </row>
    <row r="45" spans="2:15">
      <c r="B45" s="35"/>
      <c r="C45" s="35"/>
      <c r="D45" s="35"/>
      <c r="E45" s="58"/>
      <c r="F45" s="4"/>
      <c r="G45" s="4"/>
      <c r="H45" s="4"/>
      <c r="I45" s="4"/>
      <c r="J45" s="33"/>
      <c r="K45" s="33"/>
      <c r="L45" s="33"/>
      <c r="M45" s="35"/>
      <c r="N45" s="4"/>
    </row>
    <row r="46" spans="2:15">
      <c r="B46" s="35"/>
      <c r="C46" s="35"/>
      <c r="D46" s="35"/>
      <c r="E46" s="17"/>
      <c r="F46" s="4"/>
      <c r="G46" s="4"/>
      <c r="H46" s="4"/>
      <c r="I46" s="4"/>
      <c r="J46" s="36"/>
      <c r="K46" s="36"/>
      <c r="L46" s="36"/>
      <c r="M46" s="37"/>
      <c r="N46" s="4"/>
    </row>
    <row r="47" spans="2: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2: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2:14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</sheetData>
  <mergeCells count="4">
    <mergeCell ref="A1:E1"/>
    <mergeCell ref="A5:E5"/>
    <mergeCell ref="B9:C9"/>
    <mergeCell ref="D9:E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12" sqref="F12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>
      <c r="A1" s="438" t="s">
        <v>275</v>
      </c>
      <c r="B1" s="329"/>
      <c r="C1" s="329"/>
      <c r="D1" s="329"/>
      <c r="E1" s="329"/>
      <c r="F1" s="93"/>
      <c r="G1" s="93"/>
      <c r="H1" s="93"/>
    </row>
    <row r="2" spans="1:8">
      <c r="A2" s="262"/>
      <c r="B2" s="2"/>
      <c r="C2" s="2"/>
      <c r="D2" s="2"/>
      <c r="E2" s="2"/>
      <c r="F2" s="2"/>
      <c r="G2" s="2"/>
      <c r="H2" s="2"/>
    </row>
    <row r="3" spans="1:8" ht="33" customHeight="1">
      <c r="A3" s="439" t="s">
        <v>276</v>
      </c>
      <c r="B3" s="329"/>
      <c r="C3" s="329"/>
      <c r="D3" s="329"/>
      <c r="E3" s="329"/>
      <c r="F3" s="93"/>
      <c r="G3" s="93"/>
      <c r="H3" s="93"/>
    </row>
    <row r="4" spans="1:8">
      <c r="A4" s="263" t="s">
        <v>264</v>
      </c>
      <c r="B4" s="2"/>
      <c r="C4" s="2"/>
      <c r="D4" s="2"/>
      <c r="E4" s="2"/>
      <c r="F4" s="2"/>
      <c r="G4" s="2"/>
      <c r="H4" s="2"/>
    </row>
    <row r="5" spans="1:8" ht="15.75" thickBot="1">
      <c r="A5" s="1"/>
      <c r="B5" s="1"/>
      <c r="C5" s="1"/>
      <c r="D5" s="278"/>
      <c r="E5" s="278" t="s">
        <v>277</v>
      </c>
      <c r="F5" s="1"/>
      <c r="G5" s="1"/>
    </row>
    <row r="6" spans="1:8" ht="30.75" customHeight="1">
      <c r="A6" s="266"/>
      <c r="B6" s="279" t="s">
        <v>3</v>
      </c>
      <c r="C6" s="280" t="s">
        <v>4</v>
      </c>
      <c r="D6" s="280" t="s">
        <v>5</v>
      </c>
      <c r="E6" s="248" t="s">
        <v>6</v>
      </c>
    </row>
    <row r="7" spans="1:8" ht="44.25" customHeight="1">
      <c r="A7" s="281"/>
      <c r="B7" s="268" t="s">
        <v>278</v>
      </c>
      <c r="C7" s="224" t="s">
        <v>279</v>
      </c>
      <c r="D7" s="224" t="s">
        <v>267</v>
      </c>
      <c r="E7" s="224" t="s">
        <v>268</v>
      </c>
    </row>
    <row r="8" spans="1:8">
      <c r="A8" s="281">
        <v>1</v>
      </c>
      <c r="B8" s="282" t="s">
        <v>280</v>
      </c>
      <c r="C8" s="283">
        <v>15000</v>
      </c>
      <c r="D8" s="283">
        <v>15000</v>
      </c>
      <c r="E8" s="284">
        <f>D8-C8</f>
        <v>0</v>
      </c>
    </row>
    <row r="9" spans="1:8">
      <c r="A9" s="281">
        <v>2</v>
      </c>
      <c r="B9" s="282" t="s">
        <v>281</v>
      </c>
      <c r="C9" s="283">
        <v>20000</v>
      </c>
      <c r="D9" s="283">
        <v>20000</v>
      </c>
      <c r="E9" s="284">
        <v>0</v>
      </c>
    </row>
    <row r="10" spans="1:8">
      <c r="A10" s="281">
        <v>3</v>
      </c>
      <c r="B10" s="282" t="s">
        <v>282</v>
      </c>
      <c r="C10" s="283">
        <v>116100</v>
      </c>
      <c r="D10" s="283">
        <v>129000</v>
      </c>
      <c r="E10" s="284">
        <f t="shared" ref="E10:E12" si="0">D10-C10</f>
        <v>12900</v>
      </c>
    </row>
    <row r="11" spans="1:8">
      <c r="A11" s="281">
        <v>4</v>
      </c>
      <c r="B11" s="282" t="s">
        <v>283</v>
      </c>
      <c r="C11" s="283">
        <v>10000</v>
      </c>
      <c r="D11" s="283">
        <v>10000</v>
      </c>
      <c r="E11" s="284"/>
    </row>
    <row r="12" spans="1:8">
      <c r="A12" s="281">
        <v>5</v>
      </c>
      <c r="B12" s="282" t="s">
        <v>284</v>
      </c>
      <c r="C12" s="283">
        <v>14628</v>
      </c>
      <c r="D12" s="283">
        <v>14628</v>
      </c>
      <c r="E12" s="284">
        <f t="shared" si="0"/>
        <v>0</v>
      </c>
    </row>
    <row r="13" spans="1:8" ht="15.75" thickBot="1">
      <c r="A13" s="285"/>
      <c r="B13" s="286" t="s">
        <v>285</v>
      </c>
      <c r="C13" s="287">
        <f t="shared" ref="C13:E13" si="1">SUM(C8:C12)</f>
        <v>175728</v>
      </c>
      <c r="D13" s="287">
        <f t="shared" si="1"/>
        <v>188628</v>
      </c>
      <c r="E13" s="287">
        <f t="shared" si="1"/>
        <v>12900</v>
      </c>
    </row>
    <row r="14" spans="1:8" ht="15.75">
      <c r="A14" s="215"/>
    </row>
  </sheetData>
  <mergeCells count="2">
    <mergeCell ref="A1:E1"/>
    <mergeCell ref="A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94"/>
  <sheetViews>
    <sheetView workbookViewId="0">
      <selection sqref="A1:XFD1048576"/>
    </sheetView>
  </sheetViews>
  <sheetFormatPr defaultRowHeight="15"/>
  <cols>
    <col min="1" max="1" width="9.140625" style="314"/>
    <col min="2" max="2" width="9.140625" style="313"/>
    <col min="3" max="3" width="55.42578125" style="313" customWidth="1"/>
    <col min="4" max="22" width="15.7109375" style="313" customWidth="1"/>
    <col min="23" max="23" width="15.7109375" style="319" customWidth="1"/>
    <col min="24" max="26" width="15.7109375" customWidth="1"/>
  </cols>
  <sheetData>
    <row r="1" spans="1:24" ht="56.25">
      <c r="A1" s="440" t="s">
        <v>286</v>
      </c>
      <c r="B1" s="441" t="s">
        <v>287</v>
      </c>
      <c r="C1" s="441" t="s">
        <v>181</v>
      </c>
      <c r="D1" s="288" t="s">
        <v>184</v>
      </c>
      <c r="E1" s="288" t="s">
        <v>185</v>
      </c>
      <c r="F1" s="288" t="s">
        <v>186</v>
      </c>
      <c r="G1" s="288" t="s">
        <v>288</v>
      </c>
      <c r="H1" s="288" t="s">
        <v>289</v>
      </c>
      <c r="I1" s="289" t="s">
        <v>290</v>
      </c>
      <c r="J1" s="289" t="s">
        <v>291</v>
      </c>
      <c r="K1" s="289" t="s">
        <v>187</v>
      </c>
      <c r="L1" s="289" t="s">
        <v>292</v>
      </c>
      <c r="M1" s="289" t="s">
        <v>293</v>
      </c>
      <c r="N1" s="289" t="s">
        <v>294</v>
      </c>
      <c r="O1" s="289" t="s">
        <v>295</v>
      </c>
      <c r="P1" s="289" t="s">
        <v>296</v>
      </c>
      <c r="Q1" s="289" t="s">
        <v>297</v>
      </c>
      <c r="R1" s="289" t="s">
        <v>298</v>
      </c>
      <c r="S1" s="289" t="s">
        <v>299</v>
      </c>
      <c r="T1" s="289" t="s">
        <v>300</v>
      </c>
      <c r="U1" s="290" t="s">
        <v>192</v>
      </c>
      <c r="V1" s="291" t="s">
        <v>301</v>
      </c>
      <c r="W1" s="442" t="s">
        <v>302</v>
      </c>
      <c r="X1" s="292"/>
    </row>
    <row r="2" spans="1:24">
      <c r="A2" s="440"/>
      <c r="B2" s="441"/>
      <c r="C2" s="441"/>
      <c r="D2" s="290" t="s">
        <v>303</v>
      </c>
      <c r="E2" s="290" t="s">
        <v>304</v>
      </c>
      <c r="F2" s="290" t="s">
        <v>305</v>
      </c>
      <c r="G2" s="290" t="s">
        <v>306</v>
      </c>
      <c r="H2" s="290" t="s">
        <v>307</v>
      </c>
      <c r="I2" s="290" t="s">
        <v>308</v>
      </c>
      <c r="J2" s="290" t="s">
        <v>309</v>
      </c>
      <c r="K2" s="290" t="s">
        <v>310</v>
      </c>
      <c r="L2" s="290" t="s">
        <v>311</v>
      </c>
      <c r="M2" s="290" t="s">
        <v>312</v>
      </c>
      <c r="N2" s="290" t="s">
        <v>313</v>
      </c>
      <c r="O2" s="290" t="s">
        <v>314</v>
      </c>
      <c r="P2" s="290" t="s">
        <v>315</v>
      </c>
      <c r="Q2" s="290" t="s">
        <v>316</v>
      </c>
      <c r="R2" s="290" t="s">
        <v>317</v>
      </c>
      <c r="S2" s="290" t="s">
        <v>318</v>
      </c>
      <c r="T2" s="290" t="s">
        <v>319</v>
      </c>
      <c r="U2" s="290" t="s">
        <v>320</v>
      </c>
      <c r="V2" s="290" t="s">
        <v>321</v>
      </c>
      <c r="W2" s="443"/>
      <c r="X2" s="293"/>
    </row>
    <row r="3" spans="1:24">
      <c r="A3" s="440"/>
      <c r="B3" s="441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>
        <v>999000</v>
      </c>
      <c r="V3" s="294"/>
      <c r="W3" s="444"/>
    </row>
    <row r="4" spans="1:24">
      <c r="A4" s="440"/>
      <c r="B4" s="441"/>
      <c r="C4" s="295" t="s">
        <v>322</v>
      </c>
      <c r="D4" s="296">
        <v>2</v>
      </c>
      <c r="E4" s="296">
        <v>0</v>
      </c>
      <c r="F4" s="296">
        <v>1</v>
      </c>
      <c r="G4" s="296">
        <v>0</v>
      </c>
      <c r="H4" s="296">
        <v>0</v>
      </c>
      <c r="I4" s="296">
        <v>36</v>
      </c>
      <c r="J4" s="296">
        <v>21</v>
      </c>
      <c r="K4" s="296">
        <v>0</v>
      </c>
      <c r="L4" s="296">
        <v>1</v>
      </c>
      <c r="M4" s="296">
        <v>0.5</v>
      </c>
      <c r="N4" s="296">
        <v>1</v>
      </c>
      <c r="O4" s="296">
        <v>0</v>
      </c>
      <c r="P4" s="296">
        <v>0.5</v>
      </c>
      <c r="Q4" s="296">
        <v>1</v>
      </c>
      <c r="R4" s="296"/>
      <c r="S4" s="296"/>
      <c r="T4" s="296"/>
      <c r="U4" s="296">
        <v>0</v>
      </c>
      <c r="V4" s="296"/>
      <c r="W4" s="297">
        <f>SUM(D4:U4)</f>
        <v>64</v>
      </c>
      <c r="X4" s="298"/>
    </row>
    <row r="5" spans="1:24">
      <c r="A5" s="299"/>
      <c r="B5" s="288"/>
      <c r="C5" s="295" t="s">
        <v>323</v>
      </c>
      <c r="D5" s="295"/>
      <c r="E5" s="295"/>
      <c r="F5" s="295"/>
      <c r="G5" s="295"/>
      <c r="H5" s="296"/>
      <c r="I5" s="296">
        <v>36</v>
      </c>
      <c r="J5" s="296">
        <v>21</v>
      </c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>
        <v>0</v>
      </c>
      <c r="V5" s="296"/>
      <c r="W5" s="297">
        <f>SUM(D5:U5)</f>
        <v>57</v>
      </c>
      <c r="X5" s="298"/>
    </row>
    <row r="6" spans="1:24">
      <c r="A6" s="300" t="s">
        <v>324</v>
      </c>
      <c r="B6" s="301" t="s">
        <v>325</v>
      </c>
      <c r="C6" s="302" t="s">
        <v>326</v>
      </c>
      <c r="D6" s="303">
        <f>SUM(D7,D10,D11,D36,D37,D38,D39,D40,D41)</f>
        <v>11121.955375</v>
      </c>
      <c r="E6" s="303">
        <f t="shared" ref="E6:V6" si="0">SUM(E7,E10,E11,E36,E37,E38,E39,E40,E41)</f>
        <v>831</v>
      </c>
      <c r="F6" s="303">
        <f t="shared" si="0"/>
        <v>12254.179</v>
      </c>
      <c r="G6" s="303">
        <f t="shared" si="0"/>
        <v>3761.7820000000002</v>
      </c>
      <c r="H6" s="303">
        <f t="shared" si="0"/>
        <v>121288.572</v>
      </c>
      <c r="I6" s="303">
        <f t="shared" si="0"/>
        <v>10821.385549999999</v>
      </c>
      <c r="J6" s="303">
        <f t="shared" si="0"/>
        <v>21419.395974999999</v>
      </c>
      <c r="K6" s="303">
        <f t="shared" si="0"/>
        <v>2802</v>
      </c>
      <c r="L6" s="303">
        <f t="shared" si="0"/>
        <v>2640.5149999999999</v>
      </c>
      <c r="M6" s="303">
        <f t="shared" si="0"/>
        <v>215505.98625000002</v>
      </c>
      <c r="N6" s="303">
        <f t="shared" si="0"/>
        <v>1887.0325</v>
      </c>
      <c r="O6" s="303">
        <f t="shared" si="0"/>
        <v>665</v>
      </c>
      <c r="P6" s="303">
        <f t="shared" si="0"/>
        <v>2168.9862499999999</v>
      </c>
      <c r="Q6" s="303">
        <f t="shared" si="0"/>
        <v>9204</v>
      </c>
      <c r="R6" s="303">
        <f t="shared" si="0"/>
        <v>8309</v>
      </c>
      <c r="S6" s="303">
        <f t="shared" si="0"/>
        <v>0</v>
      </c>
      <c r="T6" s="303">
        <f t="shared" si="0"/>
        <v>0</v>
      </c>
      <c r="U6" s="303">
        <f t="shared" si="0"/>
        <v>3413</v>
      </c>
      <c r="V6" s="303">
        <f t="shared" si="0"/>
        <v>4450</v>
      </c>
      <c r="W6" s="303">
        <f>SUM(D6:V6)</f>
        <v>432543.78990000003</v>
      </c>
    </row>
    <row r="7" spans="1:24">
      <c r="A7" s="300" t="s">
        <v>327</v>
      </c>
      <c r="B7" s="304" t="s">
        <v>328</v>
      </c>
      <c r="C7" s="304" t="s">
        <v>329</v>
      </c>
      <c r="D7" s="305">
        <f>SUM(D8:D9)</f>
        <v>8830.9249999999993</v>
      </c>
      <c r="E7" s="305">
        <f t="shared" ref="E7:R7" si="1">SUM(E8:E9)</f>
        <v>0</v>
      </c>
      <c r="F7" s="305">
        <f t="shared" si="1"/>
        <v>2886.4</v>
      </c>
      <c r="G7" s="305">
        <f t="shared" si="1"/>
        <v>0</v>
      </c>
      <c r="H7" s="305">
        <f t="shared" si="1"/>
        <v>0</v>
      </c>
      <c r="I7" s="305">
        <f t="shared" si="1"/>
        <v>8953.89</v>
      </c>
      <c r="J7" s="305">
        <f t="shared" si="1"/>
        <v>15930.605</v>
      </c>
      <c r="K7" s="305">
        <f t="shared" si="1"/>
        <v>0</v>
      </c>
      <c r="L7" s="305">
        <f t="shared" si="1"/>
        <v>1777</v>
      </c>
      <c r="M7" s="305">
        <f t="shared" si="1"/>
        <v>1262.75</v>
      </c>
      <c r="N7" s="305">
        <f t="shared" si="1"/>
        <v>1433.5</v>
      </c>
      <c r="O7" s="305">
        <f t="shared" si="1"/>
        <v>0</v>
      </c>
      <c r="P7" s="305">
        <f t="shared" si="1"/>
        <v>1262.75</v>
      </c>
      <c r="Q7" s="305">
        <f t="shared" si="1"/>
        <v>3000</v>
      </c>
      <c r="R7" s="305">
        <f t="shared" si="1"/>
        <v>0</v>
      </c>
      <c r="S7" s="305"/>
      <c r="T7" s="305"/>
      <c r="U7" s="305">
        <f t="shared" ref="U7" si="2">SUM(U8:U9)</f>
        <v>0</v>
      </c>
      <c r="V7" s="305"/>
      <c r="W7" s="303">
        <f t="shared" ref="W7:W35" si="3">SUM(D7:U7)</f>
        <v>45337.819999999992</v>
      </c>
      <c r="X7" s="292"/>
    </row>
    <row r="8" spans="1:24">
      <c r="A8" s="300" t="s">
        <v>330</v>
      </c>
      <c r="B8" s="306" t="s">
        <v>331</v>
      </c>
      <c r="C8" s="306" t="s">
        <v>332</v>
      </c>
      <c r="D8" s="307">
        <f>(([1]Bér_Önk!K25*11)+(([1]Bér_Önk!K6+[1]Bér_Önk!K7+[1]Bér_Önk!K8)*9))/1000</f>
        <v>8430.9249999999993</v>
      </c>
      <c r="E8" s="307"/>
      <c r="F8" s="307">
        <f>([1]Bér_Önk!K10+([1]Bér_Önk!K24*11))/1000</f>
        <v>2686.4</v>
      </c>
      <c r="G8" s="306"/>
      <c r="H8" s="307"/>
      <c r="I8" s="307">
        <v>8953.89</v>
      </c>
      <c r="J8" s="307">
        <v>15730.605</v>
      </c>
      <c r="K8" s="307"/>
      <c r="L8" s="307">
        <f>([1]Bér_Önk!K13+([1]Bér_Önk!K28*11))/1000</f>
        <v>1777</v>
      </c>
      <c r="M8" s="307">
        <f>([1]Bér_Önk!K11+([1]Bér_Önk!K26*11))/1000</f>
        <v>1162.75</v>
      </c>
      <c r="N8" s="307">
        <f>([1]Bér_Önk!K9+([1]Bér_Önk!K23*4))/1000</f>
        <v>1433.5</v>
      </c>
      <c r="O8" s="307"/>
      <c r="P8" s="307">
        <f>([1]Bér_Önk!K12+([1]Bér_Önk!K27*11))/1000</f>
        <v>1162.75</v>
      </c>
      <c r="Q8" s="307">
        <f>([1]Bér_Önk!K29*12)/1000</f>
        <v>3000</v>
      </c>
      <c r="R8" s="307"/>
      <c r="S8" s="307"/>
      <c r="T8" s="307"/>
      <c r="U8" s="307"/>
      <c r="V8" s="307"/>
      <c r="W8" s="303">
        <f t="shared" si="3"/>
        <v>44337.819999999992</v>
      </c>
    </row>
    <row r="9" spans="1:24">
      <c r="A9" s="300" t="s">
        <v>333</v>
      </c>
      <c r="B9" s="306" t="s">
        <v>334</v>
      </c>
      <c r="C9" s="306" t="s">
        <v>335</v>
      </c>
      <c r="D9" s="307">
        <v>400</v>
      </c>
      <c r="E9" s="307"/>
      <c r="F9" s="307">
        <v>200</v>
      </c>
      <c r="G9" s="306"/>
      <c r="H9" s="307"/>
      <c r="I9" s="307">
        <v>0</v>
      </c>
      <c r="J9" s="307">
        <v>200</v>
      </c>
      <c r="K9" s="307"/>
      <c r="L9" s="307"/>
      <c r="M9" s="307">
        <v>100</v>
      </c>
      <c r="N9" s="307"/>
      <c r="O9" s="307"/>
      <c r="P9" s="307">
        <v>100</v>
      </c>
      <c r="Q9" s="307"/>
      <c r="R9" s="307"/>
      <c r="S9" s="307"/>
      <c r="T9" s="307"/>
      <c r="U9" s="307">
        <v>0</v>
      </c>
      <c r="V9" s="307"/>
      <c r="W9" s="303">
        <f t="shared" si="3"/>
        <v>1000</v>
      </c>
    </row>
    <row r="10" spans="1:24">
      <c r="A10" s="300" t="s">
        <v>336</v>
      </c>
      <c r="B10" s="304" t="s">
        <v>337</v>
      </c>
      <c r="C10" s="304" t="s">
        <v>338</v>
      </c>
      <c r="D10" s="305">
        <f>D7*0.195</f>
        <v>1722.0303749999998</v>
      </c>
      <c r="E10" s="305">
        <f t="shared" ref="E10:U10" si="4">E7*0.195</f>
        <v>0</v>
      </c>
      <c r="F10" s="305">
        <f t="shared" si="4"/>
        <v>562.84800000000007</v>
      </c>
      <c r="G10" s="305">
        <f t="shared" si="4"/>
        <v>0</v>
      </c>
      <c r="H10" s="305">
        <f t="shared" si="4"/>
        <v>0</v>
      </c>
      <c r="I10" s="305">
        <f t="shared" si="4"/>
        <v>1746.00855</v>
      </c>
      <c r="J10" s="305">
        <f t="shared" si="4"/>
        <v>3106.467975</v>
      </c>
      <c r="K10" s="305">
        <f t="shared" si="4"/>
        <v>0</v>
      </c>
      <c r="L10" s="305">
        <f t="shared" si="4"/>
        <v>346.51499999999999</v>
      </c>
      <c r="M10" s="305">
        <f t="shared" si="4"/>
        <v>246.23625000000001</v>
      </c>
      <c r="N10" s="305">
        <f t="shared" si="4"/>
        <v>279.53250000000003</v>
      </c>
      <c r="O10" s="305">
        <f t="shared" si="4"/>
        <v>0</v>
      </c>
      <c r="P10" s="305">
        <f t="shared" si="4"/>
        <v>246.23625000000001</v>
      </c>
      <c r="Q10" s="305">
        <f t="shared" si="4"/>
        <v>585</v>
      </c>
      <c r="R10" s="305">
        <f t="shared" si="4"/>
        <v>0</v>
      </c>
      <c r="S10" s="305"/>
      <c r="T10" s="305"/>
      <c r="U10" s="305">
        <f t="shared" si="4"/>
        <v>0</v>
      </c>
      <c r="V10" s="305"/>
      <c r="W10" s="303">
        <f t="shared" si="3"/>
        <v>8840.8749000000007</v>
      </c>
    </row>
    <row r="11" spans="1:24">
      <c r="A11" s="300" t="s">
        <v>339</v>
      </c>
      <c r="B11" s="304" t="s">
        <v>340</v>
      </c>
      <c r="C11" s="304" t="s">
        <v>341</v>
      </c>
      <c r="D11" s="305">
        <f>D12+D16+D19+D27+D30</f>
        <v>569</v>
      </c>
      <c r="E11" s="305">
        <f t="shared" ref="E11:R11" si="5">E12+E16+E19+E27+E30</f>
        <v>831</v>
      </c>
      <c r="F11" s="305">
        <f t="shared" si="5"/>
        <v>0</v>
      </c>
      <c r="G11" s="305">
        <f t="shared" si="5"/>
        <v>0</v>
      </c>
      <c r="H11" s="305">
        <f t="shared" si="5"/>
        <v>0</v>
      </c>
      <c r="I11" s="305">
        <f t="shared" si="5"/>
        <v>121.48699999999999</v>
      </c>
      <c r="J11" s="305">
        <f t="shared" si="5"/>
        <v>2382.3229999999999</v>
      </c>
      <c r="K11" s="305">
        <f t="shared" si="5"/>
        <v>2802</v>
      </c>
      <c r="L11" s="305">
        <f t="shared" si="5"/>
        <v>517</v>
      </c>
      <c r="M11" s="305">
        <f t="shared" si="5"/>
        <v>25369</v>
      </c>
      <c r="N11" s="305">
        <f t="shared" si="5"/>
        <v>174</v>
      </c>
      <c r="O11" s="305">
        <f t="shared" si="5"/>
        <v>665</v>
      </c>
      <c r="P11" s="305">
        <f t="shared" si="5"/>
        <v>660</v>
      </c>
      <c r="Q11" s="305">
        <f t="shared" si="5"/>
        <v>5619</v>
      </c>
      <c r="R11" s="305">
        <f t="shared" si="5"/>
        <v>0</v>
      </c>
      <c r="S11" s="305"/>
      <c r="T11" s="305"/>
      <c r="U11" s="305">
        <f t="shared" ref="U11" si="6">U12+U16+U19+U27+U30</f>
        <v>3413</v>
      </c>
      <c r="V11" s="305"/>
      <c r="W11" s="303">
        <f t="shared" si="3"/>
        <v>43122.81</v>
      </c>
      <c r="X11" s="292"/>
    </row>
    <row r="12" spans="1:24">
      <c r="A12" s="300" t="s">
        <v>342</v>
      </c>
      <c r="B12" s="306" t="s">
        <v>343</v>
      </c>
      <c r="C12" s="306" t="s">
        <v>344</v>
      </c>
      <c r="D12" s="307">
        <f>D13+D14+D15</f>
        <v>0</v>
      </c>
      <c r="E12" s="307">
        <f t="shared" ref="E12:Q12" si="7">E13+E14+E15</f>
        <v>38</v>
      </c>
      <c r="F12" s="307">
        <f t="shared" si="7"/>
        <v>0</v>
      </c>
      <c r="G12" s="307">
        <f t="shared" si="7"/>
        <v>0</v>
      </c>
      <c r="H12" s="307">
        <f t="shared" si="7"/>
        <v>0</v>
      </c>
      <c r="I12" s="307">
        <f t="shared" si="7"/>
        <v>121.48699999999999</v>
      </c>
      <c r="J12" s="307">
        <f t="shared" si="7"/>
        <v>2382.3229999999999</v>
      </c>
      <c r="K12" s="307">
        <f t="shared" si="7"/>
        <v>0</v>
      </c>
      <c r="L12" s="307">
        <f t="shared" si="7"/>
        <v>215</v>
      </c>
      <c r="M12" s="307">
        <f t="shared" si="7"/>
        <v>2486</v>
      </c>
      <c r="N12" s="307">
        <f t="shared" si="7"/>
        <v>10</v>
      </c>
      <c r="O12" s="307">
        <f t="shared" si="7"/>
        <v>32</v>
      </c>
      <c r="P12" s="307">
        <f t="shared" si="7"/>
        <v>21</v>
      </c>
      <c r="Q12" s="307">
        <f t="shared" si="7"/>
        <v>1475</v>
      </c>
      <c r="R12" s="307"/>
      <c r="S12" s="307"/>
      <c r="T12" s="307"/>
      <c r="U12" s="307">
        <f t="shared" ref="U12" si="8">U13+U14+U15</f>
        <v>2687</v>
      </c>
      <c r="V12" s="307"/>
      <c r="W12" s="303">
        <f t="shared" si="3"/>
        <v>9467.81</v>
      </c>
    </row>
    <row r="13" spans="1:24">
      <c r="A13" s="300" t="s">
        <v>345</v>
      </c>
      <c r="B13" s="308" t="s">
        <v>346</v>
      </c>
      <c r="C13" s="308" t="s">
        <v>347</v>
      </c>
      <c r="D13" s="309"/>
      <c r="E13" s="309"/>
      <c r="F13" s="309"/>
      <c r="G13" s="308"/>
      <c r="H13" s="309"/>
      <c r="I13" s="309"/>
      <c r="J13" s="309"/>
      <c r="K13" s="309"/>
      <c r="L13" s="309"/>
      <c r="M13" s="309">
        <v>83</v>
      </c>
      <c r="N13" s="309"/>
      <c r="O13" s="309"/>
      <c r="P13" s="309">
        <v>21</v>
      </c>
      <c r="Q13" s="309">
        <v>123</v>
      </c>
      <c r="R13" s="309"/>
      <c r="S13" s="309"/>
      <c r="T13" s="309"/>
      <c r="U13" s="309"/>
      <c r="V13" s="309"/>
      <c r="W13" s="303">
        <f t="shared" si="3"/>
        <v>227</v>
      </c>
    </row>
    <row r="14" spans="1:24">
      <c r="A14" s="300" t="s">
        <v>348</v>
      </c>
      <c r="B14" s="308" t="s">
        <v>349</v>
      </c>
      <c r="C14" s="308" t="s">
        <v>350</v>
      </c>
      <c r="D14" s="309"/>
      <c r="E14" s="309">
        <v>38</v>
      </c>
      <c r="F14" s="309"/>
      <c r="G14" s="308"/>
      <c r="H14" s="309"/>
      <c r="I14" s="309">
        <v>121.48699999999999</v>
      </c>
      <c r="J14" s="309">
        <v>2382.3229999999999</v>
      </c>
      <c r="K14" s="309"/>
      <c r="L14" s="309">
        <v>215</v>
      </c>
      <c r="M14" s="309">
        <v>2403</v>
      </c>
      <c r="N14" s="309">
        <v>10</v>
      </c>
      <c r="O14" s="309">
        <v>32</v>
      </c>
      <c r="P14" s="309"/>
      <c r="Q14" s="309">
        <v>1352</v>
      </c>
      <c r="R14" s="309"/>
      <c r="S14" s="309"/>
      <c r="T14" s="309"/>
      <c r="U14" s="309">
        <v>2687</v>
      </c>
      <c r="V14" s="309"/>
      <c r="W14" s="303">
        <f t="shared" si="3"/>
        <v>9240.81</v>
      </c>
      <c r="X14" s="292"/>
    </row>
    <row r="15" spans="1:24">
      <c r="A15" s="300" t="s">
        <v>351</v>
      </c>
      <c r="B15" s="308" t="s">
        <v>352</v>
      </c>
      <c r="C15" s="308" t="s">
        <v>353</v>
      </c>
      <c r="D15" s="309"/>
      <c r="E15" s="309"/>
      <c r="F15" s="309"/>
      <c r="G15" s="308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>
        <v>0</v>
      </c>
      <c r="V15" s="309"/>
      <c r="W15" s="303">
        <f t="shared" si="3"/>
        <v>0</v>
      </c>
      <c r="X15" s="310"/>
    </row>
    <row r="16" spans="1:24">
      <c r="A16" s="300" t="s">
        <v>354</v>
      </c>
      <c r="B16" s="306" t="s">
        <v>355</v>
      </c>
      <c r="C16" s="306" t="s">
        <v>356</v>
      </c>
      <c r="D16" s="307">
        <f>D17+D18</f>
        <v>0</v>
      </c>
      <c r="E16" s="307">
        <f t="shared" ref="E16:R16" si="9">E17+E18</f>
        <v>0</v>
      </c>
      <c r="F16" s="307">
        <f t="shared" si="9"/>
        <v>0</v>
      </c>
      <c r="G16" s="307">
        <f t="shared" si="9"/>
        <v>0</v>
      </c>
      <c r="H16" s="307">
        <f t="shared" si="9"/>
        <v>0</v>
      </c>
      <c r="I16" s="307">
        <f t="shared" si="9"/>
        <v>0</v>
      </c>
      <c r="J16" s="307">
        <f t="shared" si="9"/>
        <v>0</v>
      </c>
      <c r="K16" s="307">
        <f t="shared" si="9"/>
        <v>0</v>
      </c>
      <c r="L16" s="307">
        <f t="shared" si="9"/>
        <v>0</v>
      </c>
      <c r="M16" s="307">
        <f t="shared" si="9"/>
        <v>608</v>
      </c>
      <c r="N16" s="307">
        <f t="shared" si="9"/>
        <v>84</v>
      </c>
      <c r="O16" s="307">
        <f t="shared" si="9"/>
        <v>0</v>
      </c>
      <c r="P16" s="307">
        <f t="shared" si="9"/>
        <v>145</v>
      </c>
      <c r="Q16" s="307">
        <f t="shared" si="9"/>
        <v>38</v>
      </c>
      <c r="R16" s="307">
        <f t="shared" si="9"/>
        <v>0</v>
      </c>
      <c r="S16" s="307"/>
      <c r="T16" s="307"/>
      <c r="U16" s="307">
        <f t="shared" ref="U16" si="10">U17+U18</f>
        <v>0</v>
      </c>
      <c r="V16" s="307"/>
      <c r="W16" s="303">
        <f t="shared" si="3"/>
        <v>875</v>
      </c>
    </row>
    <row r="17" spans="1:23">
      <c r="A17" s="300" t="s">
        <v>357</v>
      </c>
      <c r="B17" s="308" t="s">
        <v>358</v>
      </c>
      <c r="C17" s="308" t="s">
        <v>359</v>
      </c>
      <c r="D17" s="309"/>
      <c r="E17" s="309"/>
      <c r="F17" s="309"/>
      <c r="G17" s="308"/>
      <c r="H17" s="309"/>
      <c r="I17" s="309"/>
      <c r="J17" s="309"/>
      <c r="K17" s="309"/>
      <c r="L17" s="309"/>
      <c r="M17" s="309">
        <v>47</v>
      </c>
      <c r="N17" s="309"/>
      <c r="O17" s="309"/>
      <c r="P17" s="309">
        <v>19</v>
      </c>
      <c r="Q17" s="309"/>
      <c r="R17" s="309"/>
      <c r="S17" s="309"/>
      <c r="T17" s="309"/>
      <c r="U17" s="309">
        <v>0</v>
      </c>
      <c r="V17" s="309"/>
      <c r="W17" s="303">
        <f t="shared" si="3"/>
        <v>66</v>
      </c>
    </row>
    <row r="18" spans="1:23">
      <c r="A18" s="300" t="s">
        <v>360</v>
      </c>
      <c r="B18" s="308" t="s">
        <v>361</v>
      </c>
      <c r="C18" s="308" t="s">
        <v>362</v>
      </c>
      <c r="D18" s="309"/>
      <c r="E18" s="309"/>
      <c r="F18" s="309"/>
      <c r="G18" s="308"/>
      <c r="H18" s="309"/>
      <c r="I18" s="309"/>
      <c r="J18" s="309"/>
      <c r="K18" s="309"/>
      <c r="L18" s="309"/>
      <c r="M18" s="309">
        <v>561</v>
      </c>
      <c r="N18" s="309">
        <v>84</v>
      </c>
      <c r="O18" s="309"/>
      <c r="P18" s="309">
        <v>126</v>
      </c>
      <c r="Q18" s="309">
        <v>38</v>
      </c>
      <c r="R18" s="309"/>
      <c r="S18" s="309"/>
      <c r="T18" s="309"/>
      <c r="U18" s="309"/>
      <c r="V18" s="309"/>
      <c r="W18" s="303">
        <f t="shared" si="3"/>
        <v>809</v>
      </c>
    </row>
    <row r="19" spans="1:23">
      <c r="A19" s="300" t="s">
        <v>363</v>
      </c>
      <c r="B19" s="306" t="s">
        <v>364</v>
      </c>
      <c r="C19" s="306" t="s">
        <v>365</v>
      </c>
      <c r="D19" s="307">
        <f>D20+D21+D22+D23+D24+D25+D26</f>
        <v>448</v>
      </c>
      <c r="E19" s="307">
        <f t="shared" ref="E19:R19" si="11">E20+E21+E22+E23+E24+E25+E26</f>
        <v>617</v>
      </c>
      <c r="F19" s="307">
        <f t="shared" si="11"/>
        <v>0</v>
      </c>
      <c r="G19" s="307">
        <f t="shared" si="11"/>
        <v>0</v>
      </c>
      <c r="H19" s="307">
        <f t="shared" si="11"/>
        <v>0</v>
      </c>
      <c r="I19" s="307">
        <f t="shared" si="11"/>
        <v>0</v>
      </c>
      <c r="J19" s="307">
        <f t="shared" si="11"/>
        <v>0</v>
      </c>
      <c r="K19" s="307">
        <f t="shared" si="11"/>
        <v>2236</v>
      </c>
      <c r="L19" s="307">
        <f t="shared" si="11"/>
        <v>215</v>
      </c>
      <c r="M19" s="307">
        <f t="shared" si="11"/>
        <v>11129</v>
      </c>
      <c r="N19" s="307">
        <f t="shared" si="11"/>
        <v>56</v>
      </c>
      <c r="O19" s="307">
        <f t="shared" si="11"/>
        <v>494</v>
      </c>
      <c r="P19" s="307">
        <f t="shared" si="11"/>
        <v>225</v>
      </c>
      <c r="Q19" s="307">
        <f t="shared" si="11"/>
        <v>3084</v>
      </c>
      <c r="R19" s="307">
        <f t="shared" si="11"/>
        <v>0</v>
      </c>
      <c r="S19" s="307"/>
      <c r="T19" s="307"/>
      <c r="U19" s="307">
        <f t="shared" ref="U19" si="12">U20+U21+U22+U23+U24+U25+U26</f>
        <v>0</v>
      </c>
      <c r="V19" s="307"/>
      <c r="W19" s="303">
        <f t="shared" si="3"/>
        <v>18504</v>
      </c>
    </row>
    <row r="20" spans="1:23">
      <c r="A20" s="300" t="s">
        <v>366</v>
      </c>
      <c r="B20" s="308" t="s">
        <v>367</v>
      </c>
      <c r="C20" s="308" t="s">
        <v>368</v>
      </c>
      <c r="D20" s="309"/>
      <c r="E20" s="309">
        <v>7</v>
      </c>
      <c r="F20" s="309"/>
      <c r="G20" s="308"/>
      <c r="H20" s="309"/>
      <c r="I20" s="309"/>
      <c r="J20" s="309"/>
      <c r="K20" s="309">
        <v>2236</v>
      </c>
      <c r="L20" s="309"/>
      <c r="M20" s="309">
        <v>914</v>
      </c>
      <c r="N20" s="309"/>
      <c r="O20" s="309">
        <v>494</v>
      </c>
      <c r="P20" s="309">
        <v>207</v>
      </c>
      <c r="Q20" s="309">
        <v>1035</v>
      </c>
      <c r="R20" s="309"/>
      <c r="S20" s="309"/>
      <c r="T20" s="309"/>
      <c r="U20" s="309"/>
      <c r="V20" s="309"/>
      <c r="W20" s="303">
        <f t="shared" si="3"/>
        <v>4893</v>
      </c>
    </row>
    <row r="21" spans="1:23">
      <c r="A21" s="300" t="s">
        <v>369</v>
      </c>
      <c r="B21" s="308" t="s">
        <v>370</v>
      </c>
      <c r="C21" s="308" t="s">
        <v>371</v>
      </c>
      <c r="D21" s="309"/>
      <c r="E21" s="309"/>
      <c r="F21" s="309"/>
      <c r="G21" s="308"/>
      <c r="H21" s="309"/>
      <c r="I21" s="309"/>
      <c r="J21" s="309"/>
      <c r="K21" s="309"/>
      <c r="L21" s="309"/>
      <c r="M21" s="309">
        <v>586</v>
      </c>
      <c r="N21" s="309"/>
      <c r="O21" s="309"/>
      <c r="P21" s="309"/>
      <c r="Q21" s="309">
        <v>60</v>
      </c>
      <c r="R21" s="309"/>
      <c r="S21" s="309"/>
      <c r="T21" s="309"/>
      <c r="U21" s="309"/>
      <c r="V21" s="309"/>
      <c r="W21" s="303">
        <f t="shared" si="3"/>
        <v>646</v>
      </c>
    </row>
    <row r="22" spans="1:23">
      <c r="A22" s="300" t="s">
        <v>372</v>
      </c>
      <c r="B22" s="308" t="s">
        <v>373</v>
      </c>
      <c r="C22" s="308" t="s">
        <v>374</v>
      </c>
      <c r="D22" s="309"/>
      <c r="E22" s="309"/>
      <c r="F22" s="309"/>
      <c r="G22" s="308"/>
      <c r="H22" s="309"/>
      <c r="I22" s="309"/>
      <c r="J22" s="309"/>
      <c r="K22" s="309"/>
      <c r="L22" s="309"/>
      <c r="M22" s="309">
        <v>812</v>
      </c>
      <c r="N22" s="309"/>
      <c r="O22" s="309"/>
      <c r="P22" s="309"/>
      <c r="Q22" s="309">
        <v>70</v>
      </c>
      <c r="R22" s="309"/>
      <c r="S22" s="309"/>
      <c r="T22" s="309"/>
      <c r="U22" s="309"/>
      <c r="V22" s="309"/>
      <c r="W22" s="303">
        <f t="shared" si="3"/>
        <v>882</v>
      </c>
    </row>
    <row r="23" spans="1:23">
      <c r="A23" s="300" t="s">
        <v>375</v>
      </c>
      <c r="B23" s="308" t="s">
        <v>376</v>
      </c>
      <c r="C23" s="308" t="s">
        <v>377</v>
      </c>
      <c r="D23" s="309"/>
      <c r="E23" s="309"/>
      <c r="F23" s="309"/>
      <c r="G23" s="308"/>
      <c r="H23" s="309"/>
      <c r="I23" s="309"/>
      <c r="J23" s="309"/>
      <c r="K23" s="309"/>
      <c r="L23" s="309"/>
      <c r="M23" s="309">
        <v>850</v>
      </c>
      <c r="N23" s="309"/>
      <c r="O23" s="309"/>
      <c r="P23" s="309"/>
      <c r="Q23" s="309">
        <v>213</v>
      </c>
      <c r="R23" s="309"/>
      <c r="S23" s="309"/>
      <c r="T23" s="309"/>
      <c r="U23" s="309"/>
      <c r="V23" s="309"/>
      <c r="W23" s="303">
        <f t="shared" si="3"/>
        <v>1063</v>
      </c>
    </row>
    <row r="24" spans="1:23">
      <c r="A24" s="300" t="s">
        <v>378</v>
      </c>
      <c r="B24" s="308" t="s">
        <v>379</v>
      </c>
      <c r="C24" s="308" t="s">
        <v>148</v>
      </c>
      <c r="D24" s="309"/>
      <c r="E24" s="309"/>
      <c r="F24" s="309"/>
      <c r="G24" s="308"/>
      <c r="H24" s="309"/>
      <c r="I24" s="309"/>
      <c r="J24" s="309"/>
      <c r="K24" s="309"/>
      <c r="L24" s="309"/>
      <c r="M24" s="309">
        <v>624</v>
      </c>
      <c r="N24" s="309"/>
      <c r="O24" s="309"/>
      <c r="P24" s="309"/>
      <c r="Q24" s="309"/>
      <c r="R24" s="309"/>
      <c r="S24" s="309"/>
      <c r="T24" s="309"/>
      <c r="U24" s="309"/>
      <c r="V24" s="309"/>
      <c r="W24" s="303">
        <f t="shared" si="3"/>
        <v>624</v>
      </c>
    </row>
    <row r="25" spans="1:23">
      <c r="A25" s="300" t="s">
        <v>380</v>
      </c>
      <c r="B25" s="308" t="s">
        <v>381</v>
      </c>
      <c r="C25" s="308" t="s">
        <v>382</v>
      </c>
      <c r="D25" s="309">
        <v>448</v>
      </c>
      <c r="E25" s="309"/>
      <c r="F25" s="309"/>
      <c r="G25" s="308"/>
      <c r="H25" s="309"/>
      <c r="I25" s="309"/>
      <c r="J25" s="309"/>
      <c r="K25" s="309"/>
      <c r="L25" s="309"/>
      <c r="M25" s="309">
        <v>1164</v>
      </c>
      <c r="N25" s="309">
        <v>46</v>
      </c>
      <c r="O25" s="309"/>
      <c r="P25" s="309"/>
      <c r="Q25" s="309">
        <v>270</v>
      </c>
      <c r="R25" s="309"/>
      <c r="S25" s="309"/>
      <c r="T25" s="309"/>
      <c r="U25" s="309"/>
      <c r="V25" s="309"/>
      <c r="W25" s="303">
        <f t="shared" si="3"/>
        <v>1928</v>
      </c>
    </row>
    <row r="26" spans="1:23">
      <c r="A26" s="300" t="s">
        <v>383</v>
      </c>
      <c r="B26" s="308" t="s">
        <v>384</v>
      </c>
      <c r="C26" s="308" t="s">
        <v>385</v>
      </c>
      <c r="D26" s="309"/>
      <c r="E26" s="309">
        <v>610</v>
      </c>
      <c r="F26" s="309"/>
      <c r="G26" s="308"/>
      <c r="H26" s="307"/>
      <c r="I26" s="307"/>
      <c r="J26" s="307"/>
      <c r="K26" s="307"/>
      <c r="L26" s="307">
        <v>215</v>
      </c>
      <c r="M26" s="307">
        <v>6179</v>
      </c>
      <c r="N26" s="307">
        <v>10</v>
      </c>
      <c r="O26" s="307"/>
      <c r="P26" s="307">
        <v>18</v>
      </c>
      <c r="Q26" s="307">
        <v>1436</v>
      </c>
      <c r="R26" s="307"/>
      <c r="S26" s="307"/>
      <c r="T26" s="307"/>
      <c r="U26" s="307"/>
      <c r="V26" s="307"/>
      <c r="W26" s="303">
        <f t="shared" si="3"/>
        <v>8468</v>
      </c>
    </row>
    <row r="27" spans="1:23">
      <c r="A27" s="300" t="s">
        <v>386</v>
      </c>
      <c r="B27" s="306" t="s">
        <v>387</v>
      </c>
      <c r="C27" s="306" t="s">
        <v>172</v>
      </c>
      <c r="D27" s="307">
        <f>D28+D29</f>
        <v>0</v>
      </c>
      <c r="E27" s="307">
        <f t="shared" ref="E27:U27" si="13">E28+E29</f>
        <v>0</v>
      </c>
      <c r="F27" s="307">
        <f t="shared" si="13"/>
        <v>0</v>
      </c>
      <c r="G27" s="307">
        <f t="shared" si="13"/>
        <v>0</v>
      </c>
      <c r="H27" s="307">
        <f t="shared" si="13"/>
        <v>0</v>
      </c>
      <c r="I27" s="307">
        <f t="shared" si="13"/>
        <v>0</v>
      </c>
      <c r="J27" s="307">
        <f t="shared" si="13"/>
        <v>0</v>
      </c>
      <c r="K27" s="307">
        <f t="shared" si="13"/>
        <v>0</v>
      </c>
      <c r="L27" s="307">
        <f t="shared" si="13"/>
        <v>0</v>
      </c>
      <c r="M27" s="307">
        <f t="shared" si="13"/>
        <v>642</v>
      </c>
      <c r="N27" s="307">
        <f t="shared" si="13"/>
        <v>0</v>
      </c>
      <c r="O27" s="307">
        <f t="shared" si="13"/>
        <v>0</v>
      </c>
      <c r="P27" s="307">
        <f t="shared" si="13"/>
        <v>182</v>
      </c>
      <c r="Q27" s="307">
        <f t="shared" si="13"/>
        <v>0</v>
      </c>
      <c r="R27" s="307">
        <f t="shared" si="13"/>
        <v>0</v>
      </c>
      <c r="S27" s="307"/>
      <c r="T27" s="307"/>
      <c r="U27" s="307">
        <f t="shared" si="13"/>
        <v>0</v>
      </c>
      <c r="V27" s="307"/>
      <c r="W27" s="303">
        <f t="shared" si="3"/>
        <v>824</v>
      </c>
    </row>
    <row r="28" spans="1:23">
      <c r="A28" s="300" t="s">
        <v>388</v>
      </c>
      <c r="B28" s="308" t="s">
        <v>389</v>
      </c>
      <c r="C28" s="308" t="s">
        <v>390</v>
      </c>
      <c r="D28" s="309"/>
      <c r="E28" s="309"/>
      <c r="F28" s="309"/>
      <c r="G28" s="308"/>
      <c r="H28" s="309"/>
      <c r="I28" s="309"/>
      <c r="J28" s="309"/>
      <c r="K28" s="309"/>
      <c r="L28" s="309"/>
      <c r="M28" s="309">
        <v>522</v>
      </c>
      <c r="N28" s="309"/>
      <c r="O28" s="309"/>
      <c r="P28" s="309"/>
      <c r="Q28" s="309"/>
      <c r="R28" s="309"/>
      <c r="S28" s="309"/>
      <c r="T28" s="309"/>
      <c r="U28" s="309"/>
      <c r="V28" s="309"/>
      <c r="W28" s="303">
        <f t="shared" si="3"/>
        <v>522</v>
      </c>
    </row>
    <row r="29" spans="1:23">
      <c r="A29" s="300" t="s">
        <v>391</v>
      </c>
      <c r="B29" s="308" t="s">
        <v>392</v>
      </c>
      <c r="C29" s="308" t="s">
        <v>393</v>
      </c>
      <c r="D29" s="309"/>
      <c r="E29" s="309"/>
      <c r="F29" s="309"/>
      <c r="G29" s="308"/>
      <c r="H29" s="309"/>
      <c r="I29" s="309"/>
      <c r="J29" s="309"/>
      <c r="K29" s="309"/>
      <c r="L29" s="309"/>
      <c r="M29" s="309">
        <v>120</v>
      </c>
      <c r="N29" s="309"/>
      <c r="O29" s="309"/>
      <c r="P29" s="309">
        <v>182</v>
      </c>
      <c r="Q29" s="309"/>
      <c r="R29" s="309"/>
      <c r="S29" s="309"/>
      <c r="T29" s="309"/>
      <c r="U29" s="309"/>
      <c r="V29" s="309"/>
      <c r="W29" s="303">
        <f t="shared" si="3"/>
        <v>302</v>
      </c>
    </row>
    <row r="30" spans="1:23">
      <c r="A30" s="300" t="s">
        <v>394</v>
      </c>
      <c r="B30" s="306" t="s">
        <v>395</v>
      </c>
      <c r="C30" s="306" t="s">
        <v>396</v>
      </c>
      <c r="D30" s="307">
        <f>D31+D32+D33+D34+D35</f>
        <v>121</v>
      </c>
      <c r="E30" s="307">
        <f t="shared" ref="E30:R30" si="14">E31+E32+E33+E34+E35</f>
        <v>176</v>
      </c>
      <c r="F30" s="307">
        <f t="shared" si="14"/>
        <v>0</v>
      </c>
      <c r="G30" s="307">
        <f t="shared" si="14"/>
        <v>0</v>
      </c>
      <c r="H30" s="307">
        <f t="shared" si="14"/>
        <v>0</v>
      </c>
      <c r="I30" s="307">
        <f t="shared" si="14"/>
        <v>0</v>
      </c>
      <c r="J30" s="307">
        <f t="shared" si="14"/>
        <v>0</v>
      </c>
      <c r="K30" s="307">
        <f t="shared" si="14"/>
        <v>566</v>
      </c>
      <c r="L30" s="307">
        <f t="shared" si="14"/>
        <v>87</v>
      </c>
      <c r="M30" s="307">
        <f t="shared" si="14"/>
        <v>10504</v>
      </c>
      <c r="N30" s="307">
        <f t="shared" si="14"/>
        <v>24</v>
      </c>
      <c r="O30" s="307">
        <f t="shared" si="14"/>
        <v>139</v>
      </c>
      <c r="P30" s="307">
        <f t="shared" si="14"/>
        <v>87</v>
      </c>
      <c r="Q30" s="307">
        <f t="shared" si="14"/>
        <v>1022</v>
      </c>
      <c r="R30" s="307">
        <f t="shared" si="14"/>
        <v>0</v>
      </c>
      <c r="S30" s="307"/>
      <c r="T30" s="307"/>
      <c r="U30" s="307">
        <f t="shared" ref="U30" si="15">U31+U32+U33+U34+U35</f>
        <v>726</v>
      </c>
      <c r="V30" s="307"/>
      <c r="W30" s="303">
        <f t="shared" si="3"/>
        <v>13452</v>
      </c>
    </row>
    <row r="31" spans="1:23">
      <c r="A31" s="300" t="s">
        <v>397</v>
      </c>
      <c r="B31" s="308" t="s">
        <v>398</v>
      </c>
      <c r="C31" s="308" t="s">
        <v>399</v>
      </c>
      <c r="D31" s="309">
        <v>121</v>
      </c>
      <c r="E31" s="309">
        <v>176</v>
      </c>
      <c r="F31" s="309"/>
      <c r="G31" s="308"/>
      <c r="H31" s="309"/>
      <c r="I31" s="309"/>
      <c r="J31" s="309"/>
      <c r="K31" s="309">
        <v>566</v>
      </c>
      <c r="L31" s="309">
        <v>87</v>
      </c>
      <c r="M31" s="309">
        <v>2504</v>
      </c>
      <c r="N31" s="309">
        <v>24</v>
      </c>
      <c r="O31" s="309">
        <v>139</v>
      </c>
      <c r="P31" s="309">
        <v>87</v>
      </c>
      <c r="Q31" s="309">
        <v>1022</v>
      </c>
      <c r="R31" s="309"/>
      <c r="S31" s="309"/>
      <c r="T31" s="309"/>
      <c r="U31" s="309">
        <v>726</v>
      </c>
      <c r="V31" s="309"/>
      <c r="W31" s="303">
        <f t="shared" si="3"/>
        <v>5452</v>
      </c>
    </row>
    <row r="32" spans="1:23">
      <c r="A32" s="300" t="s">
        <v>400</v>
      </c>
      <c r="B32" s="308" t="s">
        <v>401</v>
      </c>
      <c r="C32" s="308" t="s">
        <v>402</v>
      </c>
      <c r="D32" s="309"/>
      <c r="E32" s="309"/>
      <c r="F32" s="309"/>
      <c r="G32" s="308"/>
      <c r="H32" s="309"/>
      <c r="I32" s="309"/>
      <c r="J32" s="309"/>
      <c r="K32" s="309"/>
      <c r="L32" s="309"/>
      <c r="M32" s="309">
        <v>8000</v>
      </c>
      <c r="N32" s="309"/>
      <c r="O32" s="309"/>
      <c r="P32" s="309"/>
      <c r="Q32" s="309"/>
      <c r="R32" s="309"/>
      <c r="S32" s="309"/>
      <c r="T32" s="309"/>
      <c r="U32" s="309"/>
      <c r="V32" s="309"/>
      <c r="W32" s="303">
        <f t="shared" si="3"/>
        <v>8000</v>
      </c>
    </row>
    <row r="33" spans="1:25">
      <c r="A33" s="300" t="s">
        <v>403</v>
      </c>
      <c r="B33" s="308" t="s">
        <v>404</v>
      </c>
      <c r="C33" s="308" t="s">
        <v>405</v>
      </c>
      <c r="D33" s="309"/>
      <c r="E33" s="309"/>
      <c r="F33" s="309"/>
      <c r="G33" s="308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3">
        <f t="shared" si="3"/>
        <v>0</v>
      </c>
    </row>
    <row r="34" spans="1:25">
      <c r="A34" s="300" t="s">
        <v>406</v>
      </c>
      <c r="B34" s="308" t="s">
        <v>407</v>
      </c>
      <c r="C34" s="308" t="s">
        <v>408</v>
      </c>
      <c r="D34" s="309"/>
      <c r="E34" s="309"/>
      <c r="F34" s="309"/>
      <c r="G34" s="308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3">
        <f t="shared" si="3"/>
        <v>0</v>
      </c>
    </row>
    <row r="35" spans="1:25">
      <c r="A35" s="300" t="s">
        <v>409</v>
      </c>
      <c r="B35" s="308" t="s">
        <v>410</v>
      </c>
      <c r="C35" s="308" t="s">
        <v>411</v>
      </c>
      <c r="D35" s="309"/>
      <c r="E35" s="309"/>
      <c r="F35" s="309"/>
      <c r="G35" s="308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3">
        <f t="shared" si="3"/>
        <v>0</v>
      </c>
    </row>
    <row r="36" spans="1:25">
      <c r="A36" s="300" t="s">
        <v>412</v>
      </c>
      <c r="B36" s="304" t="s">
        <v>413</v>
      </c>
      <c r="C36" s="304" t="s">
        <v>20</v>
      </c>
      <c r="D36" s="305"/>
      <c r="E36" s="305"/>
      <c r="F36" s="305"/>
      <c r="G36" s="304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>
        <f>'[1]7.számú melléklet'!C41</f>
        <v>4450</v>
      </c>
      <c r="W36" s="303">
        <f>SUM(D36:V36)</f>
        <v>4450</v>
      </c>
    </row>
    <row r="37" spans="1:25">
      <c r="A37" s="300" t="s">
        <v>414</v>
      </c>
      <c r="B37" s="304" t="s">
        <v>415</v>
      </c>
      <c r="C37" s="304" t="s">
        <v>416</v>
      </c>
      <c r="D37" s="305"/>
      <c r="E37" s="305"/>
      <c r="F37" s="305">
        <v>8804.9310000000005</v>
      </c>
      <c r="G37" s="304"/>
      <c r="H37" s="305">
        <v>69381.572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>
        <f>'[1]7.számú melléklet'!C33-'[1]7.számú melléklet'!C10-'[1]7.számú melléklet'!C11</f>
        <v>8309</v>
      </c>
      <c r="S37" s="305"/>
      <c r="T37" s="305"/>
      <c r="U37" s="305"/>
      <c r="V37" s="305"/>
      <c r="W37" s="303">
        <f>SUM(D37:U37)</f>
        <v>86495.502999999997</v>
      </c>
    </row>
    <row r="38" spans="1:25">
      <c r="A38" s="300" t="s">
        <v>417</v>
      </c>
      <c r="B38" s="304" t="s">
        <v>418</v>
      </c>
      <c r="C38" s="304" t="s">
        <v>222</v>
      </c>
      <c r="D38" s="305"/>
      <c r="E38" s="305"/>
      <c r="F38" s="305"/>
      <c r="G38" s="304"/>
      <c r="H38" s="305"/>
      <c r="I38" s="305"/>
      <c r="J38" s="305"/>
      <c r="K38" s="305"/>
      <c r="L38" s="305"/>
      <c r="M38" s="305">
        <v>188628</v>
      </c>
      <c r="N38" s="305"/>
      <c r="O38" s="305"/>
      <c r="P38" s="305"/>
      <c r="Q38" s="305"/>
      <c r="R38" s="305"/>
      <c r="S38" s="305"/>
      <c r="T38" s="305"/>
      <c r="U38" s="305"/>
      <c r="V38" s="305"/>
      <c r="W38" s="303">
        <f>SUM(D38:U38)</f>
        <v>188628</v>
      </c>
    </row>
    <row r="39" spans="1:25">
      <c r="A39" s="300" t="s">
        <v>419</v>
      </c>
      <c r="B39" s="304" t="s">
        <v>420</v>
      </c>
      <c r="C39" s="304" t="s">
        <v>421</v>
      </c>
      <c r="D39" s="305"/>
      <c r="E39" s="305"/>
      <c r="F39" s="305"/>
      <c r="G39" s="304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3">
        <f>SUM(D39:U39)</f>
        <v>0</v>
      </c>
    </row>
    <row r="40" spans="1:25">
      <c r="A40" s="300" t="s">
        <v>422</v>
      </c>
      <c r="B40" s="304" t="s">
        <v>423</v>
      </c>
      <c r="C40" s="304" t="s">
        <v>424</v>
      </c>
      <c r="D40" s="305"/>
      <c r="E40" s="305"/>
      <c r="F40" s="305"/>
      <c r="G40" s="304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3">
        <f>SUM(D40:U40)</f>
        <v>0</v>
      </c>
    </row>
    <row r="41" spans="1:25">
      <c r="A41" s="300" t="s">
        <v>425</v>
      </c>
      <c r="B41" s="304" t="s">
        <v>426</v>
      </c>
      <c r="C41" s="304" t="s">
        <v>427</v>
      </c>
      <c r="D41" s="305"/>
      <c r="E41" s="305"/>
      <c r="F41" s="305"/>
      <c r="G41" s="304">
        <v>3761.7820000000002</v>
      </c>
      <c r="H41" s="305">
        <v>51907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3">
        <f>SUM(D41:U41)</f>
        <v>55668.781999999999</v>
      </c>
    </row>
    <row r="42" spans="1:25">
      <c r="A42" s="300" t="s">
        <v>428</v>
      </c>
      <c r="B42" s="302" t="s">
        <v>429</v>
      </c>
      <c r="C42" s="302" t="s">
        <v>430</v>
      </c>
      <c r="D42" s="303">
        <f t="shared" ref="D42:T42" si="16">SUM(D43,D44,D45,D46,D57,D58,D59,D60)</f>
        <v>53327.167999999998</v>
      </c>
      <c r="E42" s="303">
        <f t="shared" si="16"/>
        <v>150.14400000000001</v>
      </c>
      <c r="F42" s="303">
        <f t="shared" si="16"/>
        <v>18807.861000000001</v>
      </c>
      <c r="G42" s="303">
        <f t="shared" si="16"/>
        <v>0</v>
      </c>
      <c r="H42" s="303">
        <f t="shared" si="16"/>
        <v>23504.186000000002</v>
      </c>
      <c r="I42" s="303">
        <f t="shared" si="16"/>
        <v>9948.3619999999992</v>
      </c>
      <c r="J42" s="303">
        <f t="shared" si="16"/>
        <v>14467.289000000001</v>
      </c>
      <c r="K42" s="303">
        <f t="shared" si="16"/>
        <v>3498.2179999999998</v>
      </c>
      <c r="L42" s="303">
        <f t="shared" si="16"/>
        <v>0</v>
      </c>
      <c r="M42" s="303">
        <f t="shared" si="16"/>
        <v>177395.91200000001</v>
      </c>
      <c r="N42" s="303">
        <f t="shared" si="16"/>
        <v>4258.7</v>
      </c>
      <c r="O42" s="303">
        <f t="shared" si="16"/>
        <v>0</v>
      </c>
      <c r="P42" s="303">
        <f t="shared" si="16"/>
        <v>0</v>
      </c>
      <c r="Q42" s="303">
        <f t="shared" si="16"/>
        <v>1800</v>
      </c>
      <c r="R42" s="303">
        <f t="shared" si="16"/>
        <v>0</v>
      </c>
      <c r="S42" s="303">
        <f t="shared" si="16"/>
        <v>46062.95</v>
      </c>
      <c r="T42" s="303">
        <f t="shared" si="16"/>
        <v>72260</v>
      </c>
      <c r="U42" s="303">
        <f>U43+U44+U45+U46+U57+V58+U59+U60</f>
        <v>3543</v>
      </c>
      <c r="V42" s="303">
        <f>V43+V44+V45+V46+V57+V59+V60</f>
        <v>3520</v>
      </c>
      <c r="W42" s="303">
        <f>SUM(D42:V42)</f>
        <v>432543.79000000004</v>
      </c>
    </row>
    <row r="43" spans="1:25" s="212" customFormat="1">
      <c r="A43" s="300" t="s">
        <v>431</v>
      </c>
      <c r="B43" s="304" t="s">
        <v>432</v>
      </c>
      <c r="C43" s="304" t="s">
        <v>433</v>
      </c>
      <c r="D43" s="305">
        <v>52627.167999999998</v>
      </c>
      <c r="E43" s="305">
        <v>150.14400000000001</v>
      </c>
      <c r="F43" s="305">
        <v>1080</v>
      </c>
      <c r="G43" s="304"/>
      <c r="H43" s="305"/>
      <c r="I43" s="305">
        <f>9826.875+121.487</f>
        <v>9948.3619999999992</v>
      </c>
      <c r="J43" s="305">
        <v>14467.289000000001</v>
      </c>
      <c r="K43" s="305">
        <v>3498.2179999999998</v>
      </c>
      <c r="L43" s="305">
        <v>0</v>
      </c>
      <c r="M43" s="305"/>
      <c r="N43" s="305">
        <v>4258.7</v>
      </c>
      <c r="O43" s="305"/>
      <c r="P43" s="305"/>
      <c r="Q43" s="305">
        <v>1800</v>
      </c>
      <c r="R43" s="305"/>
      <c r="S43" s="305">
        <v>46062.95</v>
      </c>
      <c r="T43" s="305"/>
      <c r="U43" s="305">
        <v>1384</v>
      </c>
      <c r="V43" s="305">
        <v>3520</v>
      </c>
      <c r="W43" s="303">
        <f>SUM(D43:V43)</f>
        <v>138796.83100000001</v>
      </c>
      <c r="X43" s="212" t="s">
        <v>434</v>
      </c>
      <c r="Y43" s="311">
        <f>SUM(V43,U43,S43,Q43,K43,E43,D43)</f>
        <v>109042.48</v>
      </c>
    </row>
    <row r="44" spans="1:25" s="212" customFormat="1">
      <c r="A44" s="300" t="s">
        <v>435</v>
      </c>
      <c r="B44" s="304" t="s">
        <v>436</v>
      </c>
      <c r="C44" s="304" t="s">
        <v>437</v>
      </c>
      <c r="D44" s="305"/>
      <c r="E44" s="305"/>
      <c r="F44" s="305"/>
      <c r="G44" s="304"/>
      <c r="H44" s="305"/>
      <c r="I44" s="305"/>
      <c r="J44" s="305"/>
      <c r="K44" s="305"/>
      <c r="L44" s="305"/>
      <c r="M44" s="305">
        <v>175728</v>
      </c>
      <c r="N44" s="305"/>
      <c r="O44" s="305"/>
      <c r="P44" s="305"/>
      <c r="Q44" s="305"/>
      <c r="R44" s="305"/>
      <c r="S44" s="305"/>
      <c r="T44" s="305"/>
      <c r="U44" s="305">
        <v>0</v>
      </c>
      <c r="V44" s="305"/>
      <c r="W44" s="303">
        <f t="shared" ref="W44:W60" si="17">SUM(D44:U44)</f>
        <v>175728</v>
      </c>
    </row>
    <row r="45" spans="1:25" s="212" customFormat="1">
      <c r="A45" s="300" t="s">
        <v>438</v>
      </c>
      <c r="B45" s="304" t="s">
        <v>439</v>
      </c>
      <c r="C45" s="304" t="s">
        <v>440</v>
      </c>
      <c r="D45" s="305"/>
      <c r="E45" s="305"/>
      <c r="F45" s="305"/>
      <c r="G45" s="304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>
        <f>'[1]4.számú melléklet'!C24+'[1]4.számú melléklet'!C25+'[1]4.számú melléklet'!C26+'[1]4.számú melléklet'!C27+'[1]4.számú melléklet'!C28</f>
        <v>72260</v>
      </c>
      <c r="U45" s="305">
        <v>0</v>
      </c>
      <c r="V45" s="305"/>
      <c r="W45" s="303">
        <f t="shared" si="17"/>
        <v>72260</v>
      </c>
    </row>
    <row r="46" spans="1:25" s="212" customFormat="1">
      <c r="A46" s="300" t="s">
        <v>441</v>
      </c>
      <c r="B46" s="304" t="s">
        <v>442</v>
      </c>
      <c r="C46" s="304" t="s">
        <v>443</v>
      </c>
      <c r="D46" s="305">
        <f>D47+D48+D49+D50+D51+D52+D53+D54+D55+D56</f>
        <v>700</v>
      </c>
      <c r="E46" s="305">
        <f t="shared" ref="E46:L46" si="18">E47+E48+E49+E50+E51+E52+E53+E54+E55+E56</f>
        <v>0</v>
      </c>
      <c r="F46" s="305">
        <f t="shared" si="18"/>
        <v>3836.6</v>
      </c>
      <c r="G46" s="305">
        <f t="shared" si="18"/>
        <v>0</v>
      </c>
      <c r="H46" s="305">
        <f t="shared" si="18"/>
        <v>0</v>
      </c>
      <c r="I46" s="305">
        <f t="shared" si="18"/>
        <v>0</v>
      </c>
      <c r="J46" s="305">
        <f t="shared" si="18"/>
        <v>0</v>
      </c>
      <c r="K46" s="305">
        <f t="shared" si="18"/>
        <v>0</v>
      </c>
      <c r="L46" s="305">
        <f t="shared" si="18"/>
        <v>0</v>
      </c>
      <c r="M46" s="305">
        <f>M47+M48+M49+M50+M51+M52+M53+M54+M55+M56</f>
        <v>1667.912</v>
      </c>
      <c r="N46" s="305">
        <f t="shared" ref="N46:Q46" si="19">N47+N48+N49+N50+N51+N52+N53+N54+N55+N56</f>
        <v>0</v>
      </c>
      <c r="O46" s="305">
        <f t="shared" si="19"/>
        <v>0</v>
      </c>
      <c r="P46" s="305">
        <f t="shared" si="19"/>
        <v>0</v>
      </c>
      <c r="Q46" s="305">
        <f t="shared" si="19"/>
        <v>0</v>
      </c>
      <c r="R46" s="305"/>
      <c r="S46" s="305"/>
      <c r="T46" s="305"/>
      <c r="U46" s="305">
        <f t="shared" ref="U46" si="20">SUM(U47:U56)</f>
        <v>2159</v>
      </c>
      <c r="V46" s="305"/>
      <c r="W46" s="303">
        <f t="shared" si="17"/>
        <v>8363.5120000000006</v>
      </c>
    </row>
    <row r="47" spans="1:25">
      <c r="A47" s="300" t="s">
        <v>444</v>
      </c>
      <c r="B47" s="308" t="s">
        <v>445</v>
      </c>
      <c r="C47" s="308" t="s">
        <v>446</v>
      </c>
      <c r="D47" s="309"/>
      <c r="E47" s="309"/>
      <c r="F47" s="309"/>
      <c r="G47" s="308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03">
        <f t="shared" si="17"/>
        <v>0</v>
      </c>
    </row>
    <row r="48" spans="1:25">
      <c r="A48" s="300" t="s">
        <v>447</v>
      </c>
      <c r="B48" s="308" t="s">
        <v>448</v>
      </c>
      <c r="C48" s="308" t="s">
        <v>449</v>
      </c>
      <c r="D48" s="309"/>
      <c r="E48" s="309"/>
      <c r="F48" s="309"/>
      <c r="G48" s="308"/>
      <c r="H48" s="312"/>
      <c r="I48" s="312"/>
      <c r="J48" s="312"/>
      <c r="K48" s="312"/>
      <c r="L48" s="312"/>
      <c r="M48" s="312">
        <v>235</v>
      </c>
      <c r="N48" s="312"/>
      <c r="O48" s="312"/>
      <c r="P48" s="312"/>
      <c r="Q48" s="312"/>
      <c r="R48" s="312"/>
      <c r="S48" s="312"/>
      <c r="T48" s="312"/>
      <c r="U48" s="312"/>
      <c r="V48" s="312"/>
      <c r="W48" s="303">
        <f t="shared" si="17"/>
        <v>235</v>
      </c>
    </row>
    <row r="49" spans="1:23">
      <c r="A49" s="300" t="s">
        <v>450</v>
      </c>
      <c r="B49" s="308" t="s">
        <v>451</v>
      </c>
      <c r="C49" s="308" t="s">
        <v>452</v>
      </c>
      <c r="D49" s="309"/>
      <c r="E49" s="309"/>
      <c r="F49" s="309"/>
      <c r="G49" s="308"/>
      <c r="H49" s="312"/>
      <c r="I49" s="312"/>
      <c r="J49" s="312"/>
      <c r="K49" s="312"/>
      <c r="L49" s="312"/>
      <c r="M49" s="312">
        <v>600</v>
      </c>
      <c r="N49" s="312"/>
      <c r="O49" s="312"/>
      <c r="P49" s="312"/>
      <c r="Q49" s="312"/>
      <c r="R49" s="312"/>
      <c r="S49" s="312"/>
      <c r="T49" s="312"/>
      <c r="U49" s="312"/>
      <c r="V49" s="312"/>
      <c r="W49" s="303">
        <f t="shared" si="17"/>
        <v>600</v>
      </c>
    </row>
    <row r="50" spans="1:23">
      <c r="A50" s="300" t="s">
        <v>453</v>
      </c>
      <c r="B50" s="308" t="s">
        <v>454</v>
      </c>
      <c r="C50" s="308" t="s">
        <v>455</v>
      </c>
      <c r="D50" s="309"/>
      <c r="E50" s="309"/>
      <c r="F50" s="309"/>
      <c r="G50" s="308"/>
      <c r="H50" s="312"/>
      <c r="I50" s="312"/>
      <c r="J50" s="312"/>
      <c r="K50" s="312"/>
      <c r="L50" s="312"/>
      <c r="M50" s="312">
        <v>200</v>
      </c>
      <c r="N50" s="312"/>
      <c r="O50" s="312"/>
      <c r="P50" s="312"/>
      <c r="Q50" s="312"/>
      <c r="R50" s="312"/>
      <c r="S50" s="312"/>
      <c r="T50" s="312"/>
      <c r="U50" s="312"/>
      <c r="V50" s="312"/>
      <c r="W50" s="303">
        <f t="shared" si="17"/>
        <v>200</v>
      </c>
    </row>
    <row r="51" spans="1:23">
      <c r="A51" s="300" t="s">
        <v>456</v>
      </c>
      <c r="B51" s="308" t="s">
        <v>457</v>
      </c>
      <c r="C51" s="308" t="s">
        <v>458</v>
      </c>
      <c r="D51" s="309"/>
      <c r="E51" s="309"/>
      <c r="F51" s="309"/>
      <c r="G51" s="308"/>
      <c r="H51" s="312"/>
      <c r="I51" s="312"/>
      <c r="J51" s="312"/>
      <c r="K51" s="312"/>
      <c r="L51" s="312"/>
      <c r="M51" s="312">
        <v>341</v>
      </c>
      <c r="N51" s="312"/>
      <c r="O51" s="312"/>
      <c r="P51" s="312"/>
      <c r="Q51" s="312"/>
      <c r="R51" s="312"/>
      <c r="S51" s="312"/>
      <c r="T51" s="312"/>
      <c r="U51" s="312">
        <v>1700</v>
      </c>
      <c r="V51" s="312"/>
      <c r="W51" s="303">
        <f t="shared" si="17"/>
        <v>2041</v>
      </c>
    </row>
    <row r="52" spans="1:23">
      <c r="A52" s="300" t="s">
        <v>459</v>
      </c>
      <c r="B52" s="308" t="s">
        <v>460</v>
      </c>
      <c r="C52" s="308" t="s">
        <v>461</v>
      </c>
      <c r="D52" s="309"/>
      <c r="E52" s="309"/>
      <c r="F52" s="309"/>
      <c r="G52" s="308"/>
      <c r="H52" s="312"/>
      <c r="I52" s="312"/>
      <c r="J52" s="312"/>
      <c r="K52" s="312"/>
      <c r="L52" s="312"/>
      <c r="M52" s="312">
        <v>291.91199999999998</v>
      </c>
      <c r="N52" s="312"/>
      <c r="O52" s="312"/>
      <c r="P52" s="312"/>
      <c r="Q52" s="312"/>
      <c r="R52" s="312"/>
      <c r="S52" s="312"/>
      <c r="T52" s="312"/>
      <c r="U52" s="312">
        <v>459</v>
      </c>
      <c r="V52" s="312"/>
      <c r="W52" s="303">
        <f t="shared" si="17"/>
        <v>750.91200000000003</v>
      </c>
    </row>
    <row r="53" spans="1:23">
      <c r="A53" s="300" t="s">
        <v>462</v>
      </c>
      <c r="B53" s="308" t="s">
        <v>463</v>
      </c>
      <c r="C53" s="308" t="s">
        <v>464</v>
      </c>
      <c r="D53" s="309"/>
      <c r="E53" s="309"/>
      <c r="F53" s="309"/>
      <c r="G53" s="308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12"/>
      <c r="V53" s="312"/>
      <c r="W53" s="303">
        <f t="shared" si="17"/>
        <v>0</v>
      </c>
    </row>
    <row r="54" spans="1:23">
      <c r="A54" s="300" t="s">
        <v>465</v>
      </c>
      <c r="B54" s="308" t="s">
        <v>466</v>
      </c>
      <c r="C54" s="308" t="s">
        <v>467</v>
      </c>
      <c r="D54" s="309">
        <v>700</v>
      </c>
      <c r="E54" s="309"/>
      <c r="F54" s="309"/>
      <c r="G54" s="308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03">
        <f t="shared" si="17"/>
        <v>700</v>
      </c>
    </row>
    <row r="55" spans="1:23">
      <c r="A55" s="300" t="s">
        <v>468</v>
      </c>
      <c r="B55" s="308" t="s">
        <v>469</v>
      </c>
      <c r="C55" s="308" t="s">
        <v>470</v>
      </c>
      <c r="D55" s="309"/>
      <c r="E55" s="309"/>
      <c r="F55" s="309"/>
      <c r="G55" s="308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03">
        <f t="shared" si="17"/>
        <v>0</v>
      </c>
    </row>
    <row r="56" spans="1:23">
      <c r="A56" s="300" t="s">
        <v>471</v>
      </c>
      <c r="B56" s="308" t="s">
        <v>472</v>
      </c>
      <c r="C56" s="308" t="s">
        <v>473</v>
      </c>
      <c r="D56" s="309"/>
      <c r="E56" s="309"/>
      <c r="F56" s="305">
        <v>3836.6</v>
      </c>
      <c r="G56" s="308"/>
      <c r="H56" s="312"/>
      <c r="I56" s="312"/>
      <c r="J56" s="312"/>
      <c r="K56" s="312"/>
      <c r="L56" s="312"/>
      <c r="M56" s="312">
        <v>0</v>
      </c>
      <c r="N56" s="312"/>
      <c r="O56" s="312"/>
      <c r="P56" s="312"/>
      <c r="Q56" s="312"/>
      <c r="R56" s="312"/>
      <c r="S56" s="312"/>
      <c r="T56" s="312"/>
      <c r="U56" s="312"/>
      <c r="V56" s="312"/>
      <c r="W56" s="303">
        <f t="shared" si="17"/>
        <v>3836.6</v>
      </c>
    </row>
    <row r="57" spans="1:23">
      <c r="A57" s="300" t="s">
        <v>474</v>
      </c>
      <c r="B57" s="304" t="s">
        <v>475</v>
      </c>
      <c r="C57" s="304" t="s">
        <v>476</v>
      </c>
      <c r="D57" s="305"/>
      <c r="E57" s="305"/>
      <c r="F57" s="305"/>
      <c r="G57" s="304"/>
      <c r="H57" s="305">
        <v>0</v>
      </c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>
        <v>0</v>
      </c>
      <c r="V57" s="305"/>
      <c r="W57" s="303">
        <f t="shared" si="17"/>
        <v>0</v>
      </c>
    </row>
    <row r="58" spans="1:23">
      <c r="A58" s="300" t="s">
        <v>477</v>
      </c>
      <c r="B58" s="304" t="s">
        <v>478</v>
      </c>
      <c r="C58" s="304" t="s">
        <v>479</v>
      </c>
      <c r="D58" s="305"/>
      <c r="E58" s="305"/>
      <c r="F58" s="305">
        <v>13891.261</v>
      </c>
      <c r="G58" s="304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V58" s="305">
        <v>0</v>
      </c>
      <c r="W58" s="303">
        <f>SUM(D58:V58)</f>
        <v>13891.261</v>
      </c>
    </row>
    <row r="59" spans="1:23">
      <c r="A59" s="300" t="s">
        <v>480</v>
      </c>
      <c r="B59" s="304" t="s">
        <v>481</v>
      </c>
      <c r="C59" s="304" t="s">
        <v>482</v>
      </c>
      <c r="D59" s="305"/>
      <c r="E59" s="305"/>
      <c r="F59" s="305"/>
      <c r="G59" s="304"/>
      <c r="H59" s="305">
        <v>0</v>
      </c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>
        <v>0</v>
      </c>
      <c r="V59" s="305"/>
      <c r="W59" s="303">
        <f t="shared" si="17"/>
        <v>0</v>
      </c>
    </row>
    <row r="60" spans="1:23">
      <c r="A60" s="300" t="s">
        <v>483</v>
      </c>
      <c r="B60" s="304" t="s">
        <v>484</v>
      </c>
      <c r="C60" s="304" t="s">
        <v>485</v>
      </c>
      <c r="D60" s="305"/>
      <c r="E60" s="305"/>
      <c r="F60" s="305"/>
      <c r="G60" s="304"/>
      <c r="H60" s="305">
        <v>23504.186000000002</v>
      </c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>
        <v>0</v>
      </c>
      <c r="V60" s="305"/>
      <c r="W60" s="303">
        <f t="shared" si="17"/>
        <v>23504.186000000002</v>
      </c>
    </row>
    <row r="61" spans="1:23"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</row>
    <row r="62" spans="1:23">
      <c r="A62" s="316"/>
      <c r="B62" s="317"/>
      <c r="C62" s="317"/>
      <c r="D62" s="317"/>
      <c r="E62" s="317"/>
      <c r="F62" s="317"/>
      <c r="G62" s="317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>
        <f>W42-W6</f>
        <v>1.0000000474974513E-4</v>
      </c>
    </row>
    <row r="63" spans="1:23">
      <c r="A63" s="316"/>
      <c r="B63" s="317"/>
      <c r="C63" s="317"/>
      <c r="D63" s="317"/>
      <c r="E63" s="317"/>
      <c r="F63" s="317"/>
      <c r="G63" s="317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</row>
    <row r="64" spans="1:23">
      <c r="A64" s="316"/>
      <c r="B64" s="317"/>
      <c r="C64" s="317"/>
      <c r="D64" s="317"/>
      <c r="E64" s="317"/>
      <c r="F64" s="317"/>
      <c r="G64" s="317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</row>
    <row r="65" spans="1:23">
      <c r="A65" s="316"/>
      <c r="B65" s="317"/>
      <c r="C65" s="317"/>
      <c r="D65" s="317"/>
      <c r="E65" s="317"/>
      <c r="F65" s="317"/>
      <c r="G65" s="317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</row>
    <row r="66" spans="1:23">
      <c r="A66" s="316"/>
      <c r="B66" s="317"/>
      <c r="C66" s="317"/>
      <c r="D66" s="317"/>
      <c r="E66" s="317"/>
      <c r="F66" s="317"/>
      <c r="G66" s="317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</row>
    <row r="67" spans="1:23">
      <c r="A67" s="316"/>
      <c r="B67" s="317"/>
      <c r="C67" s="317"/>
      <c r="D67" s="317"/>
      <c r="E67" s="317"/>
      <c r="F67" s="317"/>
      <c r="G67" s="317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S67" s="318"/>
      <c r="T67" s="318"/>
      <c r="U67" s="318"/>
      <c r="V67" s="318"/>
      <c r="W67" s="318"/>
    </row>
    <row r="68" spans="1:23">
      <c r="A68" s="316"/>
      <c r="B68" s="317"/>
      <c r="C68" s="317"/>
      <c r="D68" s="317"/>
      <c r="E68" s="317"/>
      <c r="F68" s="317"/>
      <c r="G68" s="317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</row>
    <row r="69" spans="1:23">
      <c r="A69" s="316"/>
      <c r="B69" s="317"/>
      <c r="C69" s="317"/>
      <c r="D69" s="317"/>
      <c r="E69" s="317"/>
      <c r="F69" s="317"/>
      <c r="G69" s="317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</row>
    <row r="70" spans="1:23">
      <c r="A70" s="316"/>
      <c r="B70" s="317"/>
      <c r="C70" s="317"/>
      <c r="D70" s="317"/>
      <c r="E70" s="317"/>
      <c r="F70" s="317"/>
      <c r="G70" s="317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</row>
    <row r="71" spans="1:23">
      <c r="A71" s="316"/>
      <c r="B71" s="317"/>
      <c r="C71" s="317"/>
      <c r="D71" s="317"/>
      <c r="E71" s="317"/>
      <c r="F71" s="317"/>
      <c r="G71" s="317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</row>
    <row r="72" spans="1:23">
      <c r="A72" s="316"/>
      <c r="B72" s="317"/>
      <c r="C72" s="317"/>
      <c r="D72" s="317"/>
      <c r="E72" s="317"/>
      <c r="F72" s="317"/>
      <c r="G72" s="317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</row>
    <row r="73" spans="1:23">
      <c r="A73" s="316"/>
      <c r="B73" s="317"/>
      <c r="C73" s="317"/>
      <c r="D73" s="317"/>
      <c r="E73" s="317"/>
      <c r="F73" s="317"/>
      <c r="G73" s="317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</row>
    <row r="74" spans="1:23">
      <c r="A74" s="316"/>
      <c r="B74" s="317"/>
      <c r="C74" s="317"/>
      <c r="D74" s="317"/>
      <c r="E74" s="317"/>
      <c r="F74" s="317"/>
      <c r="G74" s="317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</row>
    <row r="75" spans="1:23">
      <c r="A75" s="316"/>
      <c r="B75" s="317"/>
      <c r="C75" s="317"/>
      <c r="D75" s="317"/>
      <c r="E75" s="317"/>
      <c r="F75" s="317"/>
      <c r="G75" s="317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</row>
    <row r="76" spans="1:23">
      <c r="A76" s="316"/>
      <c r="B76" s="317"/>
      <c r="C76" s="317"/>
      <c r="D76" s="317"/>
      <c r="E76" s="317"/>
      <c r="F76" s="317"/>
      <c r="G76" s="317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</row>
    <row r="77" spans="1:23">
      <c r="A77" s="316"/>
      <c r="B77" s="317"/>
      <c r="C77" s="317"/>
      <c r="D77" s="317"/>
      <c r="E77" s="317"/>
      <c r="F77" s="317"/>
      <c r="G77" s="317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</row>
    <row r="78" spans="1:23">
      <c r="A78" s="316"/>
      <c r="B78" s="317"/>
      <c r="C78" s="317"/>
      <c r="D78" s="317"/>
      <c r="E78" s="317"/>
      <c r="F78" s="317"/>
      <c r="G78" s="317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23">
      <c r="A79" s="316"/>
      <c r="B79" s="317"/>
      <c r="C79" s="317"/>
      <c r="D79" s="317"/>
      <c r="E79" s="317"/>
      <c r="F79" s="317"/>
      <c r="G79" s="317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</row>
    <row r="80" spans="1:23">
      <c r="A80" s="316"/>
      <c r="B80" s="317"/>
      <c r="C80" s="317"/>
      <c r="D80" s="317"/>
      <c r="E80" s="317"/>
      <c r="F80" s="317"/>
      <c r="G80" s="317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</row>
    <row r="81" spans="1:23">
      <c r="A81" s="316"/>
      <c r="B81" s="317"/>
      <c r="C81" s="317"/>
      <c r="D81" s="317"/>
      <c r="E81" s="317"/>
      <c r="F81" s="317"/>
      <c r="G81" s="317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</row>
    <row r="82" spans="1:23">
      <c r="A82" s="316"/>
      <c r="B82" s="317"/>
      <c r="C82" s="317"/>
      <c r="D82" s="317"/>
      <c r="E82" s="317"/>
      <c r="F82" s="317"/>
      <c r="G82" s="317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</row>
    <row r="83" spans="1:23">
      <c r="A83" s="316"/>
      <c r="B83" s="317"/>
      <c r="C83" s="317"/>
      <c r="D83" s="317"/>
      <c r="E83" s="317"/>
      <c r="F83" s="317"/>
      <c r="G83" s="317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</row>
    <row r="84" spans="1:23">
      <c r="A84" s="316"/>
      <c r="B84" s="317"/>
      <c r="C84" s="317"/>
      <c r="D84" s="317"/>
      <c r="E84" s="317"/>
      <c r="F84" s="317"/>
      <c r="G84" s="317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</row>
    <row r="85" spans="1:23">
      <c r="A85" s="316"/>
      <c r="B85" s="317"/>
      <c r="C85" s="317"/>
      <c r="D85" s="317"/>
      <c r="E85" s="317"/>
      <c r="F85" s="317"/>
      <c r="G85" s="317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</row>
    <row r="86" spans="1:23">
      <c r="A86" s="316"/>
      <c r="B86" s="317"/>
      <c r="C86" s="317"/>
      <c r="D86" s="317"/>
      <c r="E86" s="317"/>
      <c r="F86" s="317"/>
      <c r="G86" s="317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</row>
    <row r="87" spans="1:23">
      <c r="A87" s="316"/>
      <c r="B87" s="317"/>
      <c r="C87" s="317"/>
      <c r="D87" s="317"/>
      <c r="E87" s="317"/>
      <c r="F87" s="317"/>
      <c r="G87" s="317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</row>
    <row r="88" spans="1:23">
      <c r="A88" s="316"/>
      <c r="B88" s="317"/>
      <c r="C88" s="317"/>
      <c r="D88" s="317"/>
      <c r="E88" s="317"/>
      <c r="F88" s="317"/>
      <c r="G88" s="317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</row>
    <row r="89" spans="1:23">
      <c r="A89" s="316"/>
      <c r="B89" s="317"/>
      <c r="C89" s="317"/>
      <c r="D89" s="317"/>
      <c r="E89" s="317"/>
      <c r="F89" s="317"/>
      <c r="G89" s="317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</row>
    <row r="90" spans="1:23">
      <c r="A90" s="316"/>
      <c r="B90" s="317"/>
      <c r="C90" s="317"/>
      <c r="D90" s="317"/>
      <c r="E90" s="317"/>
      <c r="F90" s="317"/>
      <c r="G90" s="317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</row>
    <row r="91" spans="1:23">
      <c r="A91" s="316"/>
      <c r="B91" s="317"/>
      <c r="C91" s="317"/>
      <c r="D91" s="317"/>
      <c r="E91" s="317"/>
      <c r="F91" s="317"/>
      <c r="G91" s="317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</row>
    <row r="92" spans="1:23">
      <c r="A92" s="316"/>
      <c r="B92" s="317"/>
      <c r="C92" s="317"/>
      <c r="D92" s="317"/>
      <c r="E92" s="317"/>
      <c r="F92" s="317"/>
      <c r="G92" s="317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</row>
    <row r="93" spans="1:23">
      <c r="A93" s="316"/>
      <c r="B93" s="317"/>
      <c r="C93" s="317"/>
      <c r="D93" s="317"/>
      <c r="E93" s="317"/>
      <c r="F93" s="317"/>
      <c r="G93" s="317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</row>
    <row r="94" spans="1:23">
      <c r="A94" s="316"/>
      <c r="B94" s="317"/>
      <c r="C94" s="317"/>
      <c r="D94" s="317"/>
      <c r="E94" s="317"/>
      <c r="F94" s="317"/>
      <c r="G94" s="317"/>
      <c r="H94" s="31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</row>
    <row r="95" spans="1:23">
      <c r="A95" s="316"/>
      <c r="B95" s="317"/>
      <c r="C95" s="317"/>
      <c r="D95" s="317"/>
      <c r="E95" s="317"/>
      <c r="F95" s="317"/>
      <c r="G95" s="317"/>
      <c r="H95" s="31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</row>
    <row r="96" spans="1:23">
      <c r="A96" s="316"/>
      <c r="B96" s="317"/>
      <c r="C96" s="317"/>
      <c r="D96" s="317"/>
      <c r="E96" s="317"/>
      <c r="F96" s="317"/>
      <c r="G96" s="317"/>
      <c r="H96" s="31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</row>
    <row r="97" spans="1:23">
      <c r="A97" s="316"/>
      <c r="B97" s="317"/>
      <c r="C97" s="317"/>
      <c r="D97" s="317"/>
      <c r="E97" s="317"/>
      <c r="F97" s="317"/>
      <c r="G97" s="317"/>
      <c r="H97" s="31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</row>
    <row r="98" spans="1:23">
      <c r="A98" s="316"/>
      <c r="B98" s="317"/>
      <c r="C98" s="317"/>
      <c r="D98" s="317"/>
      <c r="E98" s="317"/>
      <c r="F98" s="317"/>
      <c r="G98" s="317"/>
      <c r="H98" s="31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</row>
    <row r="99" spans="1:23">
      <c r="A99" s="316"/>
      <c r="B99" s="317"/>
      <c r="C99" s="317"/>
      <c r="D99" s="317"/>
      <c r="E99" s="317"/>
      <c r="F99" s="317"/>
      <c r="G99" s="317"/>
      <c r="H99" s="31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</row>
    <row r="100" spans="1:23">
      <c r="A100" s="316"/>
      <c r="B100" s="317"/>
      <c r="C100" s="317"/>
      <c r="D100" s="317"/>
      <c r="E100" s="317"/>
      <c r="F100" s="317"/>
      <c r="G100" s="317"/>
      <c r="H100" s="31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</row>
    <row r="101" spans="1:23">
      <c r="A101" s="316"/>
      <c r="B101" s="317"/>
      <c r="C101" s="317"/>
      <c r="D101" s="317"/>
      <c r="E101" s="317"/>
      <c r="F101" s="317"/>
      <c r="G101" s="317"/>
      <c r="H101" s="31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</row>
    <row r="102" spans="1:23">
      <c r="A102" s="316"/>
      <c r="B102" s="317"/>
      <c r="C102" s="317"/>
      <c r="D102" s="317"/>
      <c r="E102" s="317"/>
      <c r="F102" s="317"/>
      <c r="G102" s="317"/>
      <c r="H102" s="31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</row>
    <row r="103" spans="1:23">
      <c r="A103" s="316"/>
      <c r="B103" s="317"/>
      <c r="C103" s="317"/>
      <c r="D103" s="317"/>
      <c r="E103" s="317"/>
      <c r="F103" s="317"/>
      <c r="G103" s="317"/>
      <c r="H103" s="31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</row>
    <row r="104" spans="1:23">
      <c r="A104" s="316"/>
      <c r="B104" s="317"/>
      <c r="C104" s="317"/>
      <c r="D104" s="317"/>
      <c r="E104" s="317"/>
      <c r="F104" s="317"/>
      <c r="G104" s="317"/>
      <c r="H104" s="31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</row>
    <row r="105" spans="1:23">
      <c r="A105" s="316"/>
      <c r="B105" s="317"/>
      <c r="C105" s="317"/>
      <c r="D105" s="317"/>
      <c r="E105" s="317"/>
      <c r="F105" s="317"/>
      <c r="G105" s="317"/>
      <c r="H105" s="31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</row>
    <row r="106" spans="1:23">
      <c r="A106" s="316"/>
      <c r="B106" s="317"/>
      <c r="C106" s="317"/>
      <c r="D106" s="317"/>
      <c r="E106" s="317"/>
      <c r="F106" s="317"/>
      <c r="G106" s="317"/>
      <c r="H106" s="31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</row>
    <row r="107" spans="1:23">
      <c r="A107" s="316"/>
      <c r="B107" s="317"/>
      <c r="C107" s="317"/>
      <c r="D107" s="317"/>
      <c r="E107" s="317"/>
      <c r="F107" s="317"/>
      <c r="G107" s="317"/>
      <c r="H107" s="31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</row>
    <row r="108" spans="1:23">
      <c r="A108" s="316"/>
      <c r="B108" s="317"/>
      <c r="C108" s="317"/>
      <c r="D108" s="317"/>
      <c r="E108" s="317"/>
      <c r="F108" s="317"/>
      <c r="G108" s="317"/>
      <c r="H108" s="31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</row>
    <row r="109" spans="1:23">
      <c r="A109" s="316"/>
      <c r="B109" s="317"/>
      <c r="C109" s="317"/>
      <c r="D109" s="317"/>
      <c r="E109" s="317"/>
      <c r="F109" s="317"/>
      <c r="G109" s="317"/>
      <c r="H109" s="31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</row>
    <row r="110" spans="1:23">
      <c r="A110" s="316"/>
      <c r="B110" s="317"/>
      <c r="C110" s="317"/>
      <c r="D110" s="317"/>
      <c r="E110" s="317"/>
      <c r="F110" s="317"/>
      <c r="G110" s="317"/>
      <c r="H110" s="31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</row>
    <row r="111" spans="1:23">
      <c r="A111" s="316"/>
      <c r="B111" s="317"/>
      <c r="C111" s="317"/>
      <c r="D111" s="317"/>
      <c r="E111" s="317"/>
      <c r="F111" s="317"/>
      <c r="G111" s="317"/>
      <c r="H111" s="31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</row>
    <row r="112" spans="1:23">
      <c r="A112" s="316"/>
      <c r="B112" s="317"/>
      <c r="C112" s="317"/>
      <c r="D112" s="317"/>
      <c r="E112" s="317"/>
      <c r="F112" s="317"/>
      <c r="G112" s="317"/>
      <c r="H112" s="318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</row>
    <row r="113" spans="1:23">
      <c r="A113" s="316"/>
      <c r="B113" s="317"/>
      <c r="C113" s="317"/>
      <c r="D113" s="317"/>
      <c r="E113" s="317"/>
      <c r="F113" s="317"/>
      <c r="G113" s="317"/>
      <c r="H113" s="318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</row>
    <row r="114" spans="1:23">
      <c r="A114" s="316"/>
      <c r="B114" s="317"/>
      <c r="C114" s="317"/>
      <c r="D114" s="317"/>
      <c r="E114" s="317"/>
      <c r="F114" s="317"/>
      <c r="G114" s="317"/>
      <c r="H114" s="318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</row>
    <row r="115" spans="1:23">
      <c r="A115" s="316"/>
      <c r="B115" s="317"/>
      <c r="C115" s="317"/>
      <c r="D115" s="317"/>
      <c r="E115" s="317"/>
      <c r="F115" s="317"/>
      <c r="G115" s="317"/>
      <c r="H115" s="318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</row>
    <row r="116" spans="1:23">
      <c r="A116" s="316"/>
      <c r="B116" s="317"/>
      <c r="C116" s="317"/>
      <c r="D116" s="317"/>
      <c r="E116" s="317"/>
      <c r="F116" s="317"/>
      <c r="G116" s="317"/>
      <c r="H116" s="318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</row>
    <row r="117" spans="1:23">
      <c r="A117" s="316"/>
      <c r="B117" s="317"/>
      <c r="C117" s="317"/>
      <c r="D117" s="317"/>
      <c r="E117" s="317"/>
      <c r="F117" s="317"/>
      <c r="G117" s="317"/>
      <c r="H117" s="318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</row>
    <row r="118" spans="1:23">
      <c r="A118" s="316"/>
      <c r="B118" s="317"/>
      <c r="C118" s="317"/>
      <c r="D118" s="317"/>
      <c r="E118" s="317"/>
      <c r="F118" s="317"/>
      <c r="G118" s="317"/>
      <c r="H118" s="318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</row>
    <row r="119" spans="1:23">
      <c r="A119" s="316"/>
      <c r="B119" s="317"/>
      <c r="C119" s="317"/>
      <c r="D119" s="317"/>
      <c r="E119" s="317"/>
      <c r="F119" s="317"/>
      <c r="G119" s="317"/>
      <c r="H119" s="318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</row>
    <row r="120" spans="1:23">
      <c r="A120" s="316"/>
      <c r="B120" s="317"/>
      <c r="C120" s="317"/>
      <c r="D120" s="317"/>
      <c r="E120" s="317"/>
      <c r="F120" s="317"/>
      <c r="G120" s="317"/>
      <c r="H120" s="318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</row>
    <row r="121" spans="1:23">
      <c r="A121" s="316"/>
      <c r="B121" s="317"/>
      <c r="C121" s="317"/>
      <c r="D121" s="317"/>
      <c r="E121" s="317"/>
      <c r="F121" s="317"/>
      <c r="G121" s="317"/>
      <c r="H121" s="318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</row>
    <row r="122" spans="1:23">
      <c r="A122" s="316"/>
      <c r="B122" s="317"/>
      <c r="C122" s="317"/>
      <c r="D122" s="317"/>
      <c r="E122" s="317"/>
      <c r="F122" s="317"/>
      <c r="G122" s="317"/>
      <c r="H122" s="318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</row>
    <row r="123" spans="1:23">
      <c r="A123" s="316"/>
      <c r="B123" s="317"/>
      <c r="C123" s="317"/>
      <c r="D123" s="317"/>
      <c r="E123" s="317"/>
      <c r="F123" s="317"/>
      <c r="G123" s="317"/>
      <c r="H123" s="318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</row>
    <row r="124" spans="1:23">
      <c r="A124" s="316"/>
      <c r="B124" s="317"/>
      <c r="C124" s="317"/>
      <c r="D124" s="317"/>
      <c r="E124" s="317"/>
      <c r="F124" s="317"/>
      <c r="G124" s="317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</row>
    <row r="125" spans="1:23">
      <c r="A125" s="316"/>
      <c r="B125" s="317"/>
      <c r="C125" s="317"/>
      <c r="D125" s="317"/>
      <c r="E125" s="317"/>
      <c r="F125" s="317"/>
      <c r="G125" s="317"/>
      <c r="H125" s="318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</row>
    <row r="126" spans="1:23">
      <c r="A126" s="316"/>
      <c r="B126" s="317"/>
      <c r="C126" s="317"/>
      <c r="D126" s="317"/>
      <c r="E126" s="317"/>
      <c r="F126" s="317"/>
      <c r="G126" s="317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</row>
    <row r="127" spans="1:23">
      <c r="A127" s="316"/>
      <c r="B127" s="317"/>
      <c r="C127" s="317"/>
      <c r="D127" s="317"/>
      <c r="E127" s="317"/>
      <c r="F127" s="317"/>
      <c r="G127" s="317"/>
      <c r="H127" s="318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</row>
    <row r="128" spans="1:23">
      <c r="A128" s="316"/>
      <c r="B128" s="317"/>
      <c r="C128" s="317"/>
      <c r="D128" s="317"/>
      <c r="E128" s="317"/>
      <c r="F128" s="317"/>
      <c r="G128" s="317"/>
      <c r="H128" s="318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</row>
    <row r="129" spans="1:23">
      <c r="A129" s="316"/>
      <c r="B129" s="317"/>
      <c r="C129" s="317"/>
      <c r="D129" s="317"/>
      <c r="E129" s="317"/>
      <c r="F129" s="317"/>
      <c r="G129" s="317"/>
      <c r="H129" s="318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</row>
    <row r="130" spans="1:23">
      <c r="A130" s="316"/>
      <c r="B130" s="317"/>
      <c r="C130" s="317"/>
      <c r="D130" s="317"/>
      <c r="E130" s="317"/>
      <c r="F130" s="317"/>
      <c r="G130" s="317"/>
      <c r="H130" s="318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</row>
    <row r="131" spans="1:23">
      <c r="A131" s="316"/>
      <c r="B131" s="317"/>
      <c r="C131" s="317"/>
      <c r="D131" s="317"/>
      <c r="E131" s="317"/>
      <c r="F131" s="317"/>
      <c r="G131" s="317"/>
      <c r="H131" s="318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</row>
    <row r="132" spans="1:23">
      <c r="A132" s="316"/>
      <c r="B132" s="317"/>
      <c r="C132" s="317"/>
      <c r="D132" s="317"/>
      <c r="E132" s="317"/>
      <c r="F132" s="317"/>
      <c r="G132" s="317"/>
      <c r="H132" s="318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</row>
    <row r="133" spans="1:23">
      <c r="A133" s="316"/>
      <c r="B133" s="317"/>
      <c r="C133" s="317"/>
      <c r="D133" s="317"/>
      <c r="E133" s="317"/>
      <c r="F133" s="317"/>
      <c r="G133" s="317"/>
      <c r="H133" s="318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</row>
    <row r="134" spans="1:23">
      <c r="A134" s="316"/>
      <c r="B134" s="317"/>
      <c r="C134" s="317"/>
      <c r="D134" s="317"/>
      <c r="E134" s="317"/>
      <c r="F134" s="317"/>
      <c r="G134" s="317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</row>
    <row r="135" spans="1:23">
      <c r="A135" s="316"/>
      <c r="B135" s="317"/>
      <c r="C135" s="317"/>
      <c r="D135" s="317"/>
      <c r="E135" s="317"/>
      <c r="F135" s="317"/>
      <c r="G135" s="317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</row>
    <row r="136" spans="1:23">
      <c r="A136" s="316"/>
      <c r="B136" s="317"/>
      <c r="C136" s="317"/>
      <c r="D136" s="317"/>
      <c r="E136" s="317"/>
      <c r="F136" s="317"/>
      <c r="G136" s="317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</row>
    <row r="137" spans="1:23">
      <c r="A137" s="316"/>
      <c r="B137" s="317"/>
      <c r="C137" s="317"/>
      <c r="D137" s="317"/>
      <c r="E137" s="317"/>
      <c r="F137" s="317"/>
      <c r="G137" s="317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</row>
    <row r="138" spans="1:23">
      <c r="A138" s="316"/>
      <c r="B138" s="317"/>
      <c r="C138" s="317"/>
      <c r="D138" s="317"/>
      <c r="E138" s="317"/>
      <c r="F138" s="317"/>
      <c r="G138" s="317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</row>
    <row r="139" spans="1:23">
      <c r="A139" s="316"/>
      <c r="B139" s="317"/>
      <c r="C139" s="317"/>
      <c r="D139" s="317"/>
      <c r="E139" s="317"/>
      <c r="F139" s="317"/>
      <c r="G139" s="317"/>
      <c r="H139" s="318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</row>
    <row r="140" spans="1:23">
      <c r="A140" s="316"/>
      <c r="B140" s="317"/>
      <c r="C140" s="317"/>
      <c r="D140" s="317"/>
      <c r="E140" s="317"/>
      <c r="F140" s="317"/>
      <c r="G140" s="317"/>
      <c r="H140" s="318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</row>
    <row r="141" spans="1:23">
      <c r="A141" s="316"/>
      <c r="B141" s="317"/>
      <c r="C141" s="317"/>
      <c r="D141" s="317"/>
      <c r="E141" s="317"/>
      <c r="F141" s="317"/>
      <c r="G141" s="317"/>
      <c r="H141" s="318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</row>
    <row r="142" spans="1:23">
      <c r="A142" s="316"/>
      <c r="B142" s="317"/>
      <c r="C142" s="317"/>
      <c r="D142" s="317"/>
      <c r="E142" s="317"/>
      <c r="F142" s="317"/>
      <c r="G142" s="317"/>
      <c r="H142" s="318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</row>
    <row r="143" spans="1:23">
      <c r="A143" s="316"/>
      <c r="B143" s="317"/>
      <c r="C143" s="317"/>
      <c r="D143" s="317"/>
      <c r="E143" s="317"/>
      <c r="F143" s="317"/>
      <c r="G143" s="317"/>
      <c r="H143" s="318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</row>
    <row r="144" spans="1:23">
      <c r="A144" s="316"/>
      <c r="B144" s="317"/>
      <c r="C144" s="317"/>
      <c r="D144" s="317"/>
      <c r="E144" s="317"/>
      <c r="F144" s="317"/>
      <c r="G144" s="317"/>
      <c r="H144" s="318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</row>
    <row r="145" spans="1:23">
      <c r="A145" s="316"/>
      <c r="B145" s="317"/>
      <c r="C145" s="317"/>
      <c r="D145" s="317"/>
      <c r="E145" s="317"/>
      <c r="F145" s="317"/>
      <c r="G145" s="317"/>
      <c r="H145" s="318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</row>
    <row r="146" spans="1:23">
      <c r="A146" s="316"/>
      <c r="B146" s="317"/>
      <c r="C146" s="317"/>
      <c r="D146" s="317"/>
      <c r="E146" s="317"/>
      <c r="F146" s="317"/>
      <c r="G146" s="317"/>
      <c r="H146" s="318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</row>
    <row r="147" spans="1:23">
      <c r="A147" s="316"/>
      <c r="B147" s="317"/>
      <c r="C147" s="317"/>
      <c r="D147" s="317"/>
      <c r="E147" s="317"/>
      <c r="F147" s="317"/>
      <c r="G147" s="317"/>
      <c r="H147" s="318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</row>
    <row r="148" spans="1:23">
      <c r="A148" s="316"/>
      <c r="B148" s="317"/>
      <c r="C148" s="317"/>
      <c r="D148" s="317"/>
      <c r="E148" s="317"/>
      <c r="F148" s="317"/>
      <c r="G148" s="317"/>
      <c r="H148" s="318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</row>
    <row r="149" spans="1:23">
      <c r="A149" s="316"/>
      <c r="B149" s="317"/>
      <c r="C149" s="317"/>
      <c r="D149" s="317"/>
      <c r="E149" s="317"/>
      <c r="F149" s="317"/>
      <c r="G149" s="317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</row>
    <row r="150" spans="1:23">
      <c r="A150" s="316"/>
      <c r="B150" s="317"/>
      <c r="C150" s="317"/>
      <c r="D150" s="317"/>
      <c r="E150" s="317"/>
      <c r="F150" s="317"/>
      <c r="G150" s="317"/>
      <c r="H150" s="318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</row>
    <row r="151" spans="1:23">
      <c r="A151" s="316"/>
      <c r="B151" s="317"/>
      <c r="C151" s="317"/>
      <c r="D151" s="317"/>
      <c r="E151" s="317"/>
      <c r="F151" s="317"/>
      <c r="G151" s="317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</row>
    <row r="152" spans="1:23">
      <c r="A152" s="316"/>
      <c r="B152" s="317"/>
      <c r="C152" s="317"/>
      <c r="D152" s="317"/>
      <c r="E152" s="317"/>
      <c r="F152" s="317"/>
      <c r="G152" s="317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</row>
    <row r="153" spans="1:23">
      <c r="A153" s="316"/>
      <c r="B153" s="317"/>
      <c r="C153" s="317"/>
      <c r="D153" s="317"/>
      <c r="E153" s="317"/>
      <c r="F153" s="317"/>
      <c r="G153" s="317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</row>
    <row r="154" spans="1:23">
      <c r="A154" s="316"/>
      <c r="B154" s="317"/>
      <c r="C154" s="317"/>
      <c r="D154" s="317"/>
      <c r="E154" s="317"/>
      <c r="F154" s="317"/>
      <c r="G154" s="317"/>
      <c r="H154" s="318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</row>
    <row r="155" spans="1:23">
      <c r="A155" s="316"/>
      <c r="B155" s="317"/>
      <c r="C155" s="317"/>
      <c r="D155" s="317"/>
      <c r="E155" s="317"/>
      <c r="F155" s="317"/>
      <c r="G155" s="317"/>
      <c r="H155" s="318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</row>
    <row r="156" spans="1:23">
      <c r="A156" s="316"/>
      <c r="B156" s="317"/>
      <c r="C156" s="317"/>
      <c r="D156" s="317"/>
      <c r="E156" s="317"/>
      <c r="F156" s="317"/>
      <c r="G156" s="317"/>
      <c r="H156" s="318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</row>
    <row r="157" spans="1:23">
      <c r="A157" s="316"/>
      <c r="B157" s="317"/>
      <c r="C157" s="317"/>
      <c r="D157" s="317"/>
      <c r="E157" s="317"/>
      <c r="F157" s="317"/>
      <c r="G157" s="317"/>
      <c r="H157" s="318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</row>
    <row r="158" spans="1:23">
      <c r="A158" s="316"/>
      <c r="B158" s="317"/>
      <c r="C158" s="317"/>
      <c r="D158" s="317"/>
      <c r="E158" s="317"/>
      <c r="F158" s="317"/>
      <c r="G158" s="317"/>
      <c r="H158" s="318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</row>
    <row r="159" spans="1:23">
      <c r="A159" s="316"/>
      <c r="B159" s="317"/>
      <c r="C159" s="317"/>
      <c r="D159" s="317"/>
      <c r="E159" s="317"/>
      <c r="F159" s="317"/>
      <c r="G159" s="317"/>
      <c r="H159" s="318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</row>
    <row r="160" spans="1:23">
      <c r="A160" s="316"/>
      <c r="B160" s="317"/>
      <c r="C160" s="317"/>
      <c r="D160" s="317"/>
      <c r="E160" s="317"/>
      <c r="F160" s="317"/>
      <c r="G160" s="317"/>
      <c r="H160" s="318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</row>
    <row r="161" spans="1:23">
      <c r="A161" s="316"/>
      <c r="B161" s="317"/>
      <c r="C161" s="317"/>
      <c r="D161" s="317"/>
      <c r="E161" s="317"/>
      <c r="F161" s="317"/>
      <c r="G161" s="317"/>
      <c r="H161" s="318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</row>
    <row r="162" spans="1:23">
      <c r="A162" s="316"/>
      <c r="B162" s="317"/>
      <c r="C162" s="317"/>
      <c r="D162" s="317"/>
      <c r="E162" s="317"/>
      <c r="F162" s="317"/>
      <c r="G162" s="317"/>
      <c r="H162" s="318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</row>
    <row r="163" spans="1:23">
      <c r="A163" s="316"/>
      <c r="B163" s="317"/>
      <c r="C163" s="317"/>
      <c r="D163" s="317"/>
      <c r="E163" s="317"/>
      <c r="F163" s="317"/>
      <c r="G163" s="317"/>
      <c r="H163" s="318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</row>
    <row r="164" spans="1:23">
      <c r="A164" s="316"/>
      <c r="B164" s="317"/>
      <c r="C164" s="317"/>
      <c r="D164" s="317"/>
      <c r="E164" s="317"/>
      <c r="F164" s="317"/>
      <c r="G164" s="317"/>
      <c r="H164" s="318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</row>
    <row r="165" spans="1:23">
      <c r="A165" s="316"/>
      <c r="B165" s="317"/>
      <c r="C165" s="317"/>
      <c r="D165" s="317"/>
      <c r="E165" s="317"/>
      <c r="F165" s="317"/>
      <c r="G165" s="317"/>
      <c r="H165" s="318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</row>
    <row r="166" spans="1:23">
      <c r="A166" s="316"/>
      <c r="B166" s="317"/>
      <c r="C166" s="317"/>
      <c r="D166" s="317"/>
      <c r="E166" s="317"/>
      <c r="F166" s="317"/>
      <c r="G166" s="317"/>
      <c r="H166" s="318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</row>
    <row r="167" spans="1:23">
      <c r="A167" s="316"/>
      <c r="B167" s="317"/>
      <c r="C167" s="317"/>
      <c r="D167" s="317"/>
      <c r="E167" s="317"/>
      <c r="F167" s="317"/>
      <c r="G167" s="317"/>
      <c r="H167" s="318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</row>
    <row r="168" spans="1:23">
      <c r="A168" s="316"/>
      <c r="B168" s="317"/>
      <c r="C168" s="317"/>
      <c r="D168" s="317"/>
      <c r="E168" s="317"/>
      <c r="F168" s="317"/>
      <c r="G168" s="317"/>
      <c r="H168" s="318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</row>
    <row r="169" spans="1:23">
      <c r="A169" s="316"/>
      <c r="B169" s="317"/>
      <c r="C169" s="317"/>
      <c r="D169" s="317"/>
      <c r="E169" s="317"/>
      <c r="F169" s="317"/>
      <c r="G169" s="317"/>
      <c r="H169" s="318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</row>
    <row r="170" spans="1:23">
      <c r="A170" s="316"/>
      <c r="B170" s="317"/>
      <c r="C170" s="317"/>
      <c r="D170" s="317"/>
      <c r="E170" s="317"/>
      <c r="F170" s="317"/>
      <c r="G170" s="317"/>
      <c r="H170" s="318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</row>
    <row r="171" spans="1:23">
      <c r="A171" s="316"/>
      <c r="B171" s="317"/>
      <c r="C171" s="317"/>
      <c r="D171" s="317"/>
      <c r="E171" s="317"/>
      <c r="F171" s="317"/>
      <c r="G171" s="317"/>
      <c r="H171" s="318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</row>
    <row r="172" spans="1:23">
      <c r="A172" s="316"/>
      <c r="B172" s="317"/>
      <c r="C172" s="317"/>
      <c r="D172" s="317"/>
      <c r="E172" s="317"/>
      <c r="F172" s="317"/>
      <c r="G172" s="317"/>
      <c r="H172" s="318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</row>
    <row r="173" spans="1:23">
      <c r="A173" s="316"/>
      <c r="B173" s="317"/>
      <c r="C173" s="317"/>
      <c r="D173" s="317"/>
      <c r="E173" s="317"/>
      <c r="F173" s="317"/>
      <c r="G173" s="317"/>
      <c r="H173" s="318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</row>
    <row r="174" spans="1:23">
      <c r="A174" s="316"/>
      <c r="B174" s="317"/>
      <c r="C174" s="317"/>
      <c r="D174" s="317"/>
      <c r="E174" s="317"/>
      <c r="F174" s="317"/>
      <c r="G174" s="317"/>
      <c r="H174" s="318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</row>
    <row r="175" spans="1:23">
      <c r="A175" s="316"/>
      <c r="B175" s="317"/>
      <c r="C175" s="317"/>
      <c r="D175" s="317"/>
      <c r="E175" s="317"/>
      <c r="F175" s="317"/>
      <c r="G175" s="317"/>
      <c r="H175" s="318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</row>
    <row r="176" spans="1:23">
      <c r="A176" s="316"/>
      <c r="B176" s="317"/>
      <c r="C176" s="317"/>
      <c r="D176" s="317"/>
      <c r="E176" s="317"/>
      <c r="F176" s="317"/>
      <c r="G176" s="317"/>
      <c r="H176" s="318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</row>
    <row r="177" spans="1:23">
      <c r="A177" s="316"/>
      <c r="B177" s="317"/>
      <c r="C177" s="317"/>
      <c r="D177" s="317"/>
      <c r="E177" s="317"/>
      <c r="F177" s="317"/>
      <c r="G177" s="317"/>
      <c r="H177" s="318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</row>
    <row r="178" spans="1:23">
      <c r="A178" s="316"/>
      <c r="B178" s="317"/>
      <c r="C178" s="317"/>
      <c r="D178" s="317"/>
      <c r="E178" s="317"/>
      <c r="F178" s="317"/>
      <c r="G178" s="317"/>
      <c r="H178" s="318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</row>
    <row r="179" spans="1:23">
      <c r="A179" s="316"/>
      <c r="B179" s="317"/>
      <c r="C179" s="317"/>
      <c r="D179" s="317"/>
      <c r="E179" s="317"/>
      <c r="F179" s="317"/>
      <c r="G179" s="317"/>
      <c r="H179" s="318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</row>
    <row r="180" spans="1:23">
      <c r="A180" s="316"/>
      <c r="B180" s="317"/>
      <c r="C180" s="317"/>
      <c r="D180" s="317"/>
      <c r="E180" s="317"/>
      <c r="F180" s="317"/>
      <c r="G180" s="317"/>
      <c r="H180" s="318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</row>
    <row r="181" spans="1:23">
      <c r="A181" s="316"/>
      <c r="B181" s="317"/>
      <c r="C181" s="317"/>
      <c r="D181" s="317"/>
      <c r="E181" s="317"/>
      <c r="F181" s="317"/>
      <c r="G181" s="317"/>
      <c r="H181" s="318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</row>
    <row r="182" spans="1:23">
      <c r="A182" s="316"/>
      <c r="B182" s="317"/>
      <c r="C182" s="317"/>
      <c r="D182" s="317"/>
      <c r="E182" s="317"/>
      <c r="F182" s="317"/>
      <c r="G182" s="317"/>
      <c r="H182" s="318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</row>
    <row r="183" spans="1:23">
      <c r="A183" s="316"/>
      <c r="B183" s="317"/>
      <c r="C183" s="317"/>
      <c r="D183" s="317"/>
      <c r="E183" s="317"/>
      <c r="F183" s="317"/>
      <c r="G183" s="317"/>
      <c r="H183" s="318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</row>
    <row r="184" spans="1:23">
      <c r="A184" s="316"/>
      <c r="B184" s="317"/>
      <c r="C184" s="317"/>
      <c r="D184" s="317"/>
      <c r="E184" s="317"/>
      <c r="F184" s="317"/>
      <c r="G184" s="317"/>
      <c r="H184" s="318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</row>
    <row r="185" spans="1:23">
      <c r="A185" s="316"/>
      <c r="B185" s="317"/>
      <c r="C185" s="317"/>
      <c r="D185" s="317"/>
      <c r="E185" s="317"/>
      <c r="F185" s="317"/>
      <c r="G185" s="317"/>
      <c r="H185" s="318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</row>
    <row r="186" spans="1:23">
      <c r="A186" s="316"/>
      <c r="B186" s="317"/>
      <c r="C186" s="317"/>
      <c r="D186" s="317"/>
      <c r="E186" s="317"/>
      <c r="F186" s="317"/>
      <c r="G186" s="317"/>
      <c r="H186" s="318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</row>
    <row r="187" spans="1:23">
      <c r="A187" s="316"/>
      <c r="B187" s="317"/>
      <c r="C187" s="317"/>
      <c r="D187" s="317"/>
      <c r="E187" s="317"/>
      <c r="F187" s="317"/>
      <c r="G187" s="317"/>
      <c r="H187" s="318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</row>
    <row r="188" spans="1:23">
      <c r="A188" s="316"/>
      <c r="B188" s="317"/>
      <c r="C188" s="317"/>
      <c r="D188" s="317"/>
      <c r="E188" s="317"/>
      <c r="F188" s="317"/>
      <c r="G188" s="317"/>
      <c r="H188" s="318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</row>
    <row r="189" spans="1:23">
      <c r="A189" s="316"/>
      <c r="B189" s="317"/>
      <c r="C189" s="317"/>
      <c r="D189" s="317"/>
      <c r="E189" s="317"/>
      <c r="F189" s="317"/>
      <c r="G189" s="317"/>
      <c r="H189" s="317"/>
      <c r="I189" s="317"/>
      <c r="J189" s="317"/>
      <c r="K189" s="317"/>
      <c r="L189" s="317"/>
      <c r="M189" s="317"/>
      <c r="N189" s="317"/>
      <c r="O189" s="317"/>
      <c r="P189" s="317"/>
      <c r="Q189" s="317"/>
      <c r="R189" s="317"/>
      <c r="S189" s="317"/>
      <c r="T189" s="317"/>
      <c r="U189" s="317"/>
      <c r="V189" s="317"/>
      <c r="W189" s="317"/>
    </row>
    <row r="190" spans="1:23">
      <c r="A190" s="316"/>
      <c r="B190" s="317"/>
      <c r="C190" s="317"/>
      <c r="D190" s="317"/>
      <c r="E190" s="317"/>
      <c r="F190" s="317"/>
      <c r="G190" s="317"/>
      <c r="H190" s="317"/>
      <c r="I190" s="317"/>
      <c r="J190" s="317"/>
      <c r="K190" s="317"/>
      <c r="L190" s="317"/>
      <c r="M190" s="317"/>
      <c r="N190" s="317"/>
      <c r="O190" s="317"/>
      <c r="P190" s="317"/>
      <c r="Q190" s="317"/>
      <c r="R190" s="317"/>
      <c r="S190" s="317"/>
      <c r="T190" s="317"/>
      <c r="U190" s="317"/>
      <c r="V190" s="317"/>
      <c r="W190" s="317"/>
    </row>
    <row r="191" spans="1:23">
      <c r="A191" s="316"/>
      <c r="B191" s="317"/>
      <c r="C191" s="317"/>
      <c r="D191" s="317"/>
      <c r="E191" s="317"/>
      <c r="F191" s="317"/>
      <c r="G191" s="317"/>
      <c r="H191" s="317"/>
      <c r="I191" s="317"/>
      <c r="J191" s="317"/>
      <c r="K191" s="317"/>
      <c r="L191" s="317"/>
      <c r="M191" s="317"/>
      <c r="N191" s="317"/>
      <c r="O191" s="317"/>
      <c r="P191" s="317"/>
      <c r="Q191" s="317"/>
      <c r="R191" s="317"/>
      <c r="S191" s="317"/>
      <c r="T191" s="317"/>
      <c r="U191" s="317"/>
      <c r="V191" s="317"/>
      <c r="W191" s="317"/>
    </row>
    <row r="192" spans="1:23">
      <c r="A192" s="316"/>
      <c r="B192" s="317"/>
      <c r="C192" s="317"/>
      <c r="D192" s="317"/>
      <c r="E192" s="317"/>
      <c r="F192" s="317"/>
      <c r="G192" s="317"/>
      <c r="H192" s="317"/>
      <c r="I192" s="317"/>
      <c r="J192" s="317"/>
      <c r="K192" s="317"/>
      <c r="L192" s="317"/>
      <c r="M192" s="317"/>
      <c r="N192" s="317"/>
      <c r="O192" s="317"/>
      <c r="P192" s="317"/>
      <c r="Q192" s="317"/>
      <c r="R192" s="317"/>
      <c r="S192" s="317"/>
      <c r="T192" s="317"/>
      <c r="U192" s="317"/>
      <c r="V192" s="317"/>
      <c r="W192" s="317"/>
    </row>
    <row r="193" spans="1:23">
      <c r="A193" s="316"/>
      <c r="B193" s="317"/>
      <c r="C193" s="317"/>
      <c r="D193" s="317"/>
      <c r="E193" s="317"/>
      <c r="F193" s="317"/>
      <c r="G193" s="317"/>
      <c r="H193" s="317"/>
      <c r="I193" s="317"/>
      <c r="J193" s="317"/>
      <c r="K193" s="317"/>
      <c r="L193" s="317"/>
      <c r="M193" s="317"/>
      <c r="N193" s="317"/>
      <c r="O193" s="317"/>
      <c r="P193" s="317"/>
      <c r="Q193" s="317"/>
      <c r="R193" s="317"/>
      <c r="S193" s="317"/>
      <c r="T193" s="317"/>
      <c r="U193" s="317"/>
      <c r="V193" s="317"/>
      <c r="W193" s="317"/>
    </row>
    <row r="194" spans="1:23">
      <c r="A194" s="316"/>
      <c r="B194" s="317"/>
      <c r="C194" s="317"/>
      <c r="D194" s="317"/>
      <c r="E194" s="317"/>
      <c r="F194" s="317"/>
      <c r="G194" s="317"/>
      <c r="H194" s="317"/>
      <c r="I194" s="317"/>
      <c r="J194" s="317"/>
      <c r="K194" s="317"/>
      <c r="L194" s="317"/>
      <c r="M194" s="317"/>
      <c r="N194" s="317"/>
      <c r="O194" s="317"/>
      <c r="P194" s="317"/>
      <c r="Q194" s="317"/>
      <c r="R194" s="317"/>
      <c r="S194" s="317"/>
      <c r="T194" s="317"/>
      <c r="U194" s="317"/>
      <c r="V194" s="317"/>
      <c r="W194" s="317"/>
    </row>
  </sheetData>
  <mergeCells count="4">
    <mergeCell ref="A1:A4"/>
    <mergeCell ref="B1:B4"/>
    <mergeCell ref="C1:C2"/>
    <mergeCell ref="W1:W3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workbookViewId="0">
      <selection activeCell="J18" sqref="J18"/>
    </sheetView>
  </sheetViews>
  <sheetFormatPr defaultRowHeight="15"/>
  <cols>
    <col min="1" max="1" width="9.140625" style="314"/>
    <col min="2" max="2" width="9.140625" style="313"/>
    <col min="3" max="3" width="55.42578125" style="313" customWidth="1"/>
    <col min="4" max="5" width="15.7109375" style="313" customWidth="1"/>
    <col min="6" max="6" width="15.7109375" style="319" customWidth="1"/>
    <col min="7" max="8" width="15.7109375" customWidth="1"/>
  </cols>
  <sheetData>
    <row r="1" spans="1:6" ht="67.5">
      <c r="A1" s="440" t="s">
        <v>286</v>
      </c>
      <c r="B1" s="441" t="s">
        <v>287</v>
      </c>
      <c r="C1" s="441" t="s">
        <v>181</v>
      </c>
      <c r="D1" s="288" t="s">
        <v>486</v>
      </c>
      <c r="E1" s="288" t="s">
        <v>289</v>
      </c>
      <c r="F1" s="442" t="s">
        <v>302</v>
      </c>
    </row>
    <row r="2" spans="1:6">
      <c r="A2" s="440"/>
      <c r="B2" s="441"/>
      <c r="C2" s="441"/>
      <c r="D2" s="290" t="s">
        <v>303</v>
      </c>
      <c r="E2" s="290" t="s">
        <v>307</v>
      </c>
      <c r="F2" s="443"/>
    </row>
    <row r="3" spans="1:6">
      <c r="A3" s="440"/>
      <c r="B3" s="441"/>
      <c r="C3" s="288"/>
      <c r="D3" s="288"/>
      <c r="E3" s="288"/>
      <c r="F3" s="444"/>
    </row>
    <row r="4" spans="1:6">
      <c r="A4" s="440"/>
      <c r="B4" s="441"/>
      <c r="C4" s="295" t="s">
        <v>322</v>
      </c>
      <c r="D4" s="296">
        <v>9</v>
      </c>
      <c r="E4" s="296">
        <v>0</v>
      </c>
      <c r="F4" s="297">
        <f>SUM(D4:E4)</f>
        <v>9</v>
      </c>
    </row>
    <row r="5" spans="1:6">
      <c r="A5" s="299"/>
      <c r="B5" s="288"/>
      <c r="C5" s="295" t="s">
        <v>323</v>
      </c>
      <c r="D5" s="296">
        <v>8.74</v>
      </c>
      <c r="E5" s="296">
        <v>0</v>
      </c>
      <c r="F5" s="297">
        <f>SUM(D5:E5)</f>
        <v>8.74</v>
      </c>
    </row>
    <row r="6" spans="1:6">
      <c r="A6" s="300" t="s">
        <v>324</v>
      </c>
      <c r="B6" s="301" t="s">
        <v>325</v>
      </c>
      <c r="C6" s="302" t="s">
        <v>326</v>
      </c>
      <c r="D6" s="303">
        <f t="shared" ref="D6:E6" si="0">D7+D10+D11+D36+D37+D38+D39+D40+D41</f>
        <v>52115.927125000002</v>
      </c>
      <c r="E6" s="303">
        <f t="shared" si="0"/>
        <v>0</v>
      </c>
      <c r="F6" s="303">
        <f>SUM(D6:E6)</f>
        <v>52115.927125000002</v>
      </c>
    </row>
    <row r="7" spans="1:6">
      <c r="A7" s="300" t="s">
        <v>327</v>
      </c>
      <c r="B7" s="304" t="s">
        <v>328</v>
      </c>
      <c r="C7" s="304" t="s">
        <v>329</v>
      </c>
      <c r="D7" s="305">
        <f>SUM(D8:D9)</f>
        <v>35890.574999999997</v>
      </c>
      <c r="E7" s="305">
        <f>E8+E9</f>
        <v>0</v>
      </c>
      <c r="F7" s="303">
        <f t="shared" ref="F7:F60" si="1">SUM(D7:E7)</f>
        <v>35890.574999999997</v>
      </c>
    </row>
    <row r="8" spans="1:6">
      <c r="A8" s="300" t="s">
        <v>330</v>
      </c>
      <c r="B8" s="306" t="s">
        <v>331</v>
      </c>
      <c r="C8" s="306" t="s">
        <v>332</v>
      </c>
      <c r="D8" s="307">
        <f>([1]Bér_Közös!K14+[1]Bér_Közös!K21+([1]Bér_Közös!K33*11)+([1]Bér_Közös!K39*11))/1000</f>
        <v>34090.574999999997</v>
      </c>
      <c r="E8" s="307">
        <v>0</v>
      </c>
      <c r="F8" s="303">
        <f t="shared" si="1"/>
        <v>34090.574999999997</v>
      </c>
    </row>
    <row r="9" spans="1:6">
      <c r="A9" s="300" t="s">
        <v>333</v>
      </c>
      <c r="B9" s="306" t="s">
        <v>334</v>
      </c>
      <c r="C9" s="306" t="s">
        <v>335</v>
      </c>
      <c r="D9" s="307">
        <f>9*200</f>
        <v>1800</v>
      </c>
      <c r="E9" s="307">
        <v>0</v>
      </c>
      <c r="F9" s="303">
        <f t="shared" si="1"/>
        <v>1800</v>
      </c>
    </row>
    <row r="10" spans="1:6">
      <c r="A10" s="300" t="s">
        <v>336</v>
      </c>
      <c r="B10" s="304" t="s">
        <v>337</v>
      </c>
      <c r="C10" s="304" t="s">
        <v>338</v>
      </c>
      <c r="D10" s="305">
        <f>D7*0.195</f>
        <v>6998.6621249999998</v>
      </c>
      <c r="E10" s="305">
        <v>0</v>
      </c>
      <c r="F10" s="303">
        <f t="shared" si="1"/>
        <v>6998.6621249999998</v>
      </c>
    </row>
    <row r="11" spans="1:6">
      <c r="A11" s="300" t="s">
        <v>339</v>
      </c>
      <c r="B11" s="304" t="s">
        <v>340</v>
      </c>
      <c r="C11" s="304" t="s">
        <v>341</v>
      </c>
      <c r="D11" s="320">
        <f>D12+D16+D19+D27+D30</f>
        <v>9226.69</v>
      </c>
      <c r="E11" s="320">
        <f>E12+E16+E19+E27+E30</f>
        <v>0</v>
      </c>
      <c r="F11" s="303">
        <f t="shared" si="1"/>
        <v>9226.69</v>
      </c>
    </row>
    <row r="12" spans="1:6" s="324" customFormat="1">
      <c r="A12" s="321" t="s">
        <v>342</v>
      </c>
      <c r="B12" s="322" t="s">
        <v>343</v>
      </c>
      <c r="C12" s="322" t="s">
        <v>344</v>
      </c>
      <c r="D12" s="323">
        <f>D13+D14</f>
        <v>1883.69</v>
      </c>
      <c r="E12" s="323">
        <f t="shared" ref="E12:F12" si="2">SUM(E13:E15)</f>
        <v>0</v>
      </c>
      <c r="F12" s="303">
        <f t="shared" ca="1" si="2"/>
        <v>1858</v>
      </c>
    </row>
    <row r="13" spans="1:6">
      <c r="A13" s="300" t="s">
        <v>345</v>
      </c>
      <c r="B13" s="308" t="s">
        <v>346</v>
      </c>
      <c r="C13" s="308" t="s">
        <v>347</v>
      </c>
      <c r="D13" s="309">
        <v>128</v>
      </c>
      <c r="E13" s="309">
        <v>0</v>
      </c>
      <c r="F13" s="303">
        <f t="shared" si="1"/>
        <v>128</v>
      </c>
    </row>
    <row r="14" spans="1:6">
      <c r="A14" s="300" t="s">
        <v>348</v>
      </c>
      <c r="B14" s="308" t="s">
        <v>349</v>
      </c>
      <c r="C14" s="308" t="s">
        <v>350</v>
      </c>
      <c r="D14" s="309">
        <v>1755.69</v>
      </c>
      <c r="E14" s="309">
        <v>0</v>
      </c>
      <c r="F14" s="303">
        <f t="shared" si="1"/>
        <v>1755.69</v>
      </c>
    </row>
    <row r="15" spans="1:6">
      <c r="A15" s="300" t="s">
        <v>351</v>
      </c>
      <c r="B15" s="308" t="s">
        <v>352</v>
      </c>
      <c r="C15" s="308" t="s">
        <v>353</v>
      </c>
      <c r="D15" s="309">
        <f ca="1">SUM(D13:D15)</f>
        <v>0</v>
      </c>
      <c r="E15" s="309">
        <v>0</v>
      </c>
      <c r="F15" s="303">
        <f t="shared" ca="1" si="1"/>
        <v>0</v>
      </c>
    </row>
    <row r="16" spans="1:6">
      <c r="A16" s="300" t="s">
        <v>354</v>
      </c>
      <c r="B16" s="306" t="s">
        <v>355</v>
      </c>
      <c r="C16" s="306" t="s">
        <v>356</v>
      </c>
      <c r="D16" s="309">
        <f>SUM(D17:D18)</f>
        <v>1818</v>
      </c>
      <c r="E16" s="307">
        <v>0</v>
      </c>
      <c r="F16" s="303">
        <f t="shared" si="1"/>
        <v>1818</v>
      </c>
    </row>
    <row r="17" spans="1:6">
      <c r="A17" s="300" t="s">
        <v>357</v>
      </c>
      <c r="B17" s="308" t="s">
        <v>358</v>
      </c>
      <c r="C17" s="308" t="s">
        <v>359</v>
      </c>
      <c r="D17" s="309">
        <v>1664</v>
      </c>
      <c r="E17" s="309">
        <v>0</v>
      </c>
      <c r="F17" s="303">
        <f t="shared" si="1"/>
        <v>1664</v>
      </c>
    </row>
    <row r="18" spans="1:6">
      <c r="A18" s="300" t="s">
        <v>360</v>
      </c>
      <c r="B18" s="308" t="s">
        <v>361</v>
      </c>
      <c r="C18" s="308" t="s">
        <v>362</v>
      </c>
      <c r="D18" s="309">
        <v>154</v>
      </c>
      <c r="E18" s="309">
        <v>0</v>
      </c>
      <c r="F18" s="303">
        <f t="shared" si="1"/>
        <v>154</v>
      </c>
    </row>
    <row r="19" spans="1:6" s="324" customFormat="1">
      <c r="A19" s="321" t="s">
        <v>363</v>
      </c>
      <c r="B19" s="322" t="s">
        <v>364</v>
      </c>
      <c r="C19" s="322" t="s">
        <v>365</v>
      </c>
      <c r="D19" s="325">
        <f>SUM(D20:D26)</f>
        <v>2241</v>
      </c>
      <c r="E19" s="323">
        <v>0</v>
      </c>
      <c r="F19" s="303">
        <f t="shared" si="1"/>
        <v>2241</v>
      </c>
    </row>
    <row r="20" spans="1:6">
      <c r="A20" s="300" t="s">
        <v>366</v>
      </c>
      <c r="B20" s="308" t="s">
        <v>367</v>
      </c>
      <c r="C20" s="308" t="s">
        <v>368</v>
      </c>
      <c r="D20" s="309">
        <v>532</v>
      </c>
      <c r="E20" s="309">
        <v>0</v>
      </c>
      <c r="F20" s="303">
        <f t="shared" si="1"/>
        <v>532</v>
      </c>
    </row>
    <row r="21" spans="1:6">
      <c r="A21" s="300" t="s">
        <v>369</v>
      </c>
      <c r="B21" s="308" t="s">
        <v>370</v>
      </c>
      <c r="C21" s="308" t="s">
        <v>371</v>
      </c>
      <c r="D21" s="309">
        <v>46</v>
      </c>
      <c r="E21" s="309">
        <v>0</v>
      </c>
      <c r="F21" s="303">
        <f t="shared" si="1"/>
        <v>46</v>
      </c>
    </row>
    <row r="22" spans="1:6">
      <c r="A22" s="300" t="s">
        <v>372</v>
      </c>
      <c r="B22" s="308" t="s">
        <v>373</v>
      </c>
      <c r="C22" s="308" t="s">
        <v>374</v>
      </c>
      <c r="D22" s="309">
        <v>0</v>
      </c>
      <c r="E22" s="309">
        <v>0</v>
      </c>
      <c r="F22" s="303">
        <f t="shared" si="1"/>
        <v>0</v>
      </c>
    </row>
    <row r="23" spans="1:6">
      <c r="A23" s="300" t="s">
        <v>375</v>
      </c>
      <c r="B23" s="308" t="s">
        <v>376</v>
      </c>
      <c r="C23" s="308" t="s">
        <v>377</v>
      </c>
      <c r="D23" s="309">
        <v>0</v>
      </c>
      <c r="E23" s="309">
        <v>0</v>
      </c>
      <c r="F23" s="303">
        <f t="shared" si="1"/>
        <v>0</v>
      </c>
    </row>
    <row r="24" spans="1:6">
      <c r="A24" s="300" t="s">
        <v>378</v>
      </c>
      <c r="B24" s="308" t="s">
        <v>379</v>
      </c>
      <c r="C24" s="308" t="s">
        <v>148</v>
      </c>
      <c r="D24" s="309">
        <v>0</v>
      </c>
      <c r="E24" s="309">
        <v>0</v>
      </c>
      <c r="F24" s="303">
        <f t="shared" si="1"/>
        <v>0</v>
      </c>
    </row>
    <row r="25" spans="1:6">
      <c r="A25" s="300" t="s">
        <v>380</v>
      </c>
      <c r="B25" s="308" t="s">
        <v>381</v>
      </c>
      <c r="C25" s="308" t="s">
        <v>382</v>
      </c>
      <c r="D25" s="309">
        <v>858</v>
      </c>
      <c r="E25" s="309">
        <v>0</v>
      </c>
      <c r="F25" s="303">
        <f t="shared" si="1"/>
        <v>858</v>
      </c>
    </row>
    <row r="26" spans="1:6">
      <c r="A26" s="300" t="s">
        <v>383</v>
      </c>
      <c r="B26" s="308" t="s">
        <v>384</v>
      </c>
      <c r="C26" s="308" t="s">
        <v>385</v>
      </c>
      <c r="D26" s="309">
        <v>805</v>
      </c>
      <c r="E26" s="307">
        <v>0</v>
      </c>
      <c r="F26" s="303">
        <f t="shared" si="1"/>
        <v>805</v>
      </c>
    </row>
    <row r="27" spans="1:6" s="324" customFormat="1">
      <c r="A27" s="321" t="s">
        <v>386</v>
      </c>
      <c r="B27" s="322" t="s">
        <v>387</v>
      </c>
      <c r="C27" s="322" t="s">
        <v>172</v>
      </c>
      <c r="D27" s="325">
        <f>SUM(D28:D29)</f>
        <v>2000</v>
      </c>
      <c r="E27" s="323">
        <v>0</v>
      </c>
      <c r="F27" s="303">
        <f t="shared" si="1"/>
        <v>2000</v>
      </c>
    </row>
    <row r="28" spans="1:6">
      <c r="A28" s="300" t="s">
        <v>388</v>
      </c>
      <c r="B28" s="308" t="s">
        <v>389</v>
      </c>
      <c r="C28" s="308" t="s">
        <v>390</v>
      </c>
      <c r="D28" s="309">
        <v>2000</v>
      </c>
      <c r="E28" s="309">
        <v>0</v>
      </c>
      <c r="F28" s="303">
        <f t="shared" si="1"/>
        <v>2000</v>
      </c>
    </row>
    <row r="29" spans="1:6">
      <c r="A29" s="300" t="s">
        <v>391</v>
      </c>
      <c r="B29" s="308" t="s">
        <v>392</v>
      </c>
      <c r="C29" s="308" t="s">
        <v>393</v>
      </c>
      <c r="D29" s="309">
        <v>0</v>
      </c>
      <c r="E29" s="309">
        <v>0</v>
      </c>
      <c r="F29" s="303">
        <f t="shared" si="1"/>
        <v>0</v>
      </c>
    </row>
    <row r="30" spans="1:6">
      <c r="A30" s="300" t="s">
        <v>394</v>
      </c>
      <c r="B30" s="306" t="s">
        <v>395</v>
      </c>
      <c r="C30" s="306" t="s">
        <v>396</v>
      </c>
      <c r="D30" s="309">
        <f>SUM(D31:D35)</f>
        <v>1284</v>
      </c>
      <c r="E30" s="307">
        <v>0</v>
      </c>
      <c r="F30" s="303">
        <f t="shared" si="1"/>
        <v>1284</v>
      </c>
    </row>
    <row r="31" spans="1:6">
      <c r="A31" s="300" t="s">
        <v>397</v>
      </c>
      <c r="B31" s="308" t="s">
        <v>398</v>
      </c>
      <c r="C31" s="308" t="s">
        <v>399</v>
      </c>
      <c r="D31" s="309">
        <v>1284</v>
      </c>
      <c r="E31" s="309">
        <v>0</v>
      </c>
      <c r="F31" s="303">
        <f t="shared" si="1"/>
        <v>1284</v>
      </c>
    </row>
    <row r="32" spans="1:6">
      <c r="A32" s="300" t="s">
        <v>400</v>
      </c>
      <c r="B32" s="308" t="s">
        <v>401</v>
      </c>
      <c r="C32" s="308" t="s">
        <v>402</v>
      </c>
      <c r="D32" s="309">
        <v>0</v>
      </c>
      <c r="E32" s="309">
        <v>0</v>
      </c>
      <c r="F32" s="303">
        <f t="shared" si="1"/>
        <v>0</v>
      </c>
    </row>
    <row r="33" spans="1:6">
      <c r="A33" s="300" t="s">
        <v>403</v>
      </c>
      <c r="B33" s="308" t="s">
        <v>404</v>
      </c>
      <c r="C33" s="308" t="s">
        <v>405</v>
      </c>
      <c r="D33" s="309">
        <v>0</v>
      </c>
      <c r="E33" s="309">
        <v>0</v>
      </c>
      <c r="F33" s="303">
        <f t="shared" si="1"/>
        <v>0</v>
      </c>
    </row>
    <row r="34" spans="1:6">
      <c r="A34" s="300" t="s">
        <v>406</v>
      </c>
      <c r="B34" s="308" t="s">
        <v>407</v>
      </c>
      <c r="C34" s="308" t="s">
        <v>408</v>
      </c>
      <c r="D34" s="309">
        <v>0</v>
      </c>
      <c r="E34" s="309">
        <v>0</v>
      </c>
      <c r="F34" s="303">
        <f t="shared" si="1"/>
        <v>0</v>
      </c>
    </row>
    <row r="35" spans="1:6">
      <c r="A35" s="300" t="s">
        <v>409</v>
      </c>
      <c r="B35" s="308" t="s">
        <v>410</v>
      </c>
      <c r="C35" s="308" t="s">
        <v>411</v>
      </c>
      <c r="D35" s="309">
        <v>0</v>
      </c>
      <c r="E35" s="309">
        <v>0</v>
      </c>
      <c r="F35" s="303">
        <f t="shared" si="1"/>
        <v>0</v>
      </c>
    </row>
    <row r="36" spans="1:6">
      <c r="A36" s="300" t="s">
        <v>412</v>
      </c>
      <c r="B36" s="304" t="s">
        <v>413</v>
      </c>
      <c r="C36" s="304" t="s">
        <v>20</v>
      </c>
      <c r="D36" s="305">
        <v>0</v>
      </c>
      <c r="E36" s="305">
        <v>0</v>
      </c>
      <c r="F36" s="303">
        <f t="shared" si="1"/>
        <v>0</v>
      </c>
    </row>
    <row r="37" spans="1:6">
      <c r="A37" s="300" t="s">
        <v>414</v>
      </c>
      <c r="B37" s="304" t="s">
        <v>415</v>
      </c>
      <c r="C37" s="304" t="s">
        <v>416</v>
      </c>
      <c r="D37" s="305">
        <v>0</v>
      </c>
      <c r="E37" s="305">
        <v>0</v>
      </c>
      <c r="F37" s="303">
        <f t="shared" si="1"/>
        <v>0</v>
      </c>
    </row>
    <row r="38" spans="1:6">
      <c r="A38" s="300" t="s">
        <v>417</v>
      </c>
      <c r="B38" s="304" t="s">
        <v>418</v>
      </c>
      <c r="C38" s="304" t="s">
        <v>222</v>
      </c>
      <c r="D38" s="305">
        <v>0</v>
      </c>
      <c r="E38" s="305">
        <v>0</v>
      </c>
      <c r="F38" s="303">
        <f t="shared" si="1"/>
        <v>0</v>
      </c>
    </row>
    <row r="39" spans="1:6">
      <c r="A39" s="300" t="s">
        <v>419</v>
      </c>
      <c r="B39" s="304" t="s">
        <v>420</v>
      </c>
      <c r="C39" s="304" t="s">
        <v>421</v>
      </c>
      <c r="D39" s="305">
        <v>0</v>
      </c>
      <c r="E39" s="305">
        <v>0</v>
      </c>
      <c r="F39" s="303">
        <f t="shared" si="1"/>
        <v>0</v>
      </c>
    </row>
    <row r="40" spans="1:6">
      <c r="A40" s="300" t="s">
        <v>422</v>
      </c>
      <c r="B40" s="304" t="s">
        <v>423</v>
      </c>
      <c r="C40" s="304" t="s">
        <v>424</v>
      </c>
      <c r="D40" s="305">
        <v>0</v>
      </c>
      <c r="E40" s="305">
        <v>0</v>
      </c>
      <c r="F40" s="303">
        <f t="shared" si="1"/>
        <v>0</v>
      </c>
    </row>
    <row r="41" spans="1:6">
      <c r="A41" s="300" t="s">
        <v>425</v>
      </c>
      <c r="B41" s="304" t="s">
        <v>426</v>
      </c>
      <c r="C41" s="304" t="s">
        <v>427</v>
      </c>
      <c r="D41" s="305">
        <v>0</v>
      </c>
      <c r="E41" s="305">
        <v>0</v>
      </c>
      <c r="F41" s="303">
        <f t="shared" si="1"/>
        <v>0</v>
      </c>
    </row>
    <row r="42" spans="1:6">
      <c r="A42" s="300" t="s">
        <v>428</v>
      </c>
      <c r="B42" s="302" t="s">
        <v>429</v>
      </c>
      <c r="C42" s="302" t="s">
        <v>430</v>
      </c>
      <c r="D42" s="303">
        <f>SUM(D43:D60)</f>
        <v>208.727</v>
      </c>
      <c r="E42" s="303">
        <f t="shared" ref="E42" si="3">E43+E44+E45+E46+E57+E58+E59+E60</f>
        <v>51907.199999999997</v>
      </c>
      <c r="F42" s="303">
        <f t="shared" si="1"/>
        <v>52115.926999999996</v>
      </c>
    </row>
    <row r="43" spans="1:6" s="212" customFormat="1">
      <c r="A43" s="300" t="s">
        <v>431</v>
      </c>
      <c r="B43" s="304" t="s">
        <v>432</v>
      </c>
      <c r="C43" s="304" t="s">
        <v>433</v>
      </c>
      <c r="D43" s="305"/>
      <c r="E43" s="305">
        <v>0</v>
      </c>
      <c r="F43" s="303">
        <f t="shared" si="1"/>
        <v>0</v>
      </c>
    </row>
    <row r="44" spans="1:6" s="212" customFormat="1">
      <c r="A44" s="300" t="s">
        <v>435</v>
      </c>
      <c r="B44" s="304" t="s">
        <v>436</v>
      </c>
      <c r="C44" s="304" t="s">
        <v>437</v>
      </c>
      <c r="D44" s="305"/>
      <c r="E44" s="305">
        <v>0</v>
      </c>
      <c r="F44" s="303">
        <f t="shared" si="1"/>
        <v>0</v>
      </c>
    </row>
    <row r="45" spans="1:6" s="212" customFormat="1">
      <c r="A45" s="300" t="s">
        <v>438</v>
      </c>
      <c r="B45" s="304" t="s">
        <v>439</v>
      </c>
      <c r="C45" s="304" t="s">
        <v>440</v>
      </c>
      <c r="D45" s="305"/>
      <c r="E45" s="305">
        <v>0</v>
      </c>
      <c r="F45" s="303">
        <f t="shared" si="1"/>
        <v>0</v>
      </c>
    </row>
    <row r="46" spans="1:6" s="212" customFormat="1">
      <c r="A46" s="300" t="s">
        <v>441</v>
      </c>
      <c r="B46" s="304" t="s">
        <v>442</v>
      </c>
      <c r="C46" s="304" t="s">
        <v>443</v>
      </c>
      <c r="D46" s="305"/>
      <c r="E46" s="305">
        <f t="shared" ref="E46" si="4">SUM(E47:E56)</f>
        <v>0</v>
      </c>
      <c r="F46" s="303">
        <f t="shared" si="1"/>
        <v>0</v>
      </c>
    </row>
    <row r="47" spans="1:6">
      <c r="A47" s="300" t="s">
        <v>444</v>
      </c>
      <c r="B47" s="308" t="s">
        <v>445</v>
      </c>
      <c r="C47" s="308" t="s">
        <v>446</v>
      </c>
      <c r="D47" s="309"/>
      <c r="E47" s="312">
        <v>0</v>
      </c>
      <c r="F47" s="303">
        <f t="shared" si="1"/>
        <v>0</v>
      </c>
    </row>
    <row r="48" spans="1:6">
      <c r="A48" s="300" t="s">
        <v>447</v>
      </c>
      <c r="B48" s="308" t="s">
        <v>448</v>
      </c>
      <c r="C48" s="308" t="s">
        <v>449</v>
      </c>
      <c r="D48" s="309"/>
      <c r="E48" s="312">
        <v>0</v>
      </c>
      <c r="F48" s="303">
        <f t="shared" si="1"/>
        <v>0</v>
      </c>
    </row>
    <row r="49" spans="1:6">
      <c r="A49" s="300" t="s">
        <v>450</v>
      </c>
      <c r="B49" s="308" t="s">
        <v>451</v>
      </c>
      <c r="C49" s="308" t="s">
        <v>452</v>
      </c>
      <c r="D49" s="309"/>
      <c r="E49" s="312">
        <v>0</v>
      </c>
      <c r="F49" s="303">
        <f t="shared" si="1"/>
        <v>0</v>
      </c>
    </row>
    <row r="50" spans="1:6">
      <c r="A50" s="300" t="s">
        <v>453</v>
      </c>
      <c r="B50" s="308" t="s">
        <v>454</v>
      </c>
      <c r="C50" s="308" t="s">
        <v>455</v>
      </c>
      <c r="D50" s="309"/>
      <c r="E50" s="312">
        <v>0</v>
      </c>
      <c r="F50" s="303">
        <f t="shared" si="1"/>
        <v>0</v>
      </c>
    </row>
    <row r="51" spans="1:6">
      <c r="A51" s="300" t="s">
        <v>456</v>
      </c>
      <c r="B51" s="308" t="s">
        <v>457</v>
      </c>
      <c r="C51" s="308" t="s">
        <v>458</v>
      </c>
      <c r="D51" s="309"/>
      <c r="E51" s="312">
        <v>0</v>
      </c>
      <c r="F51" s="303">
        <f t="shared" si="1"/>
        <v>0</v>
      </c>
    </row>
    <row r="52" spans="1:6">
      <c r="A52" s="300" t="s">
        <v>459</v>
      </c>
      <c r="B52" s="308" t="s">
        <v>460</v>
      </c>
      <c r="C52" s="308" t="s">
        <v>461</v>
      </c>
      <c r="D52" s="309"/>
      <c r="E52" s="312">
        <v>0</v>
      </c>
      <c r="F52" s="303">
        <f t="shared" si="1"/>
        <v>0</v>
      </c>
    </row>
    <row r="53" spans="1:6">
      <c r="A53" s="300" t="s">
        <v>462</v>
      </c>
      <c r="B53" s="308" t="s">
        <v>463</v>
      </c>
      <c r="C53" s="308" t="s">
        <v>464</v>
      </c>
      <c r="D53" s="309"/>
      <c r="E53" s="312">
        <v>0</v>
      </c>
      <c r="F53" s="303">
        <f t="shared" si="1"/>
        <v>0</v>
      </c>
    </row>
    <row r="54" spans="1:6">
      <c r="A54" s="300" t="s">
        <v>465</v>
      </c>
      <c r="B54" s="308" t="s">
        <v>466</v>
      </c>
      <c r="C54" s="308" t="s">
        <v>467</v>
      </c>
      <c r="D54" s="309"/>
      <c r="E54" s="312">
        <v>0</v>
      </c>
      <c r="F54" s="303">
        <f t="shared" si="1"/>
        <v>0</v>
      </c>
    </row>
    <row r="55" spans="1:6">
      <c r="A55" s="300" t="s">
        <v>468</v>
      </c>
      <c r="B55" s="308" t="s">
        <v>469</v>
      </c>
      <c r="C55" s="308" t="s">
        <v>470</v>
      </c>
      <c r="D55" s="309"/>
      <c r="E55" s="312">
        <v>0</v>
      </c>
      <c r="F55" s="303">
        <f t="shared" si="1"/>
        <v>0</v>
      </c>
    </row>
    <row r="56" spans="1:6">
      <c r="A56" s="300" t="s">
        <v>471</v>
      </c>
      <c r="B56" s="308" t="s">
        <v>472</v>
      </c>
      <c r="C56" s="308" t="s">
        <v>473</v>
      </c>
      <c r="D56" s="309"/>
      <c r="E56" s="312">
        <v>0</v>
      </c>
      <c r="F56" s="303">
        <f t="shared" si="1"/>
        <v>0</v>
      </c>
    </row>
    <row r="57" spans="1:6">
      <c r="A57" s="300" t="s">
        <v>474</v>
      </c>
      <c r="B57" s="304" t="s">
        <v>475</v>
      </c>
      <c r="C57" s="304" t="s">
        <v>476</v>
      </c>
      <c r="D57" s="305"/>
      <c r="E57" s="305">
        <v>0</v>
      </c>
      <c r="F57" s="303">
        <f t="shared" si="1"/>
        <v>0</v>
      </c>
    </row>
    <row r="58" spans="1:6">
      <c r="A58" s="300" t="s">
        <v>477</v>
      </c>
      <c r="B58" s="304" t="s">
        <v>478</v>
      </c>
      <c r="C58" s="304" t="s">
        <v>479</v>
      </c>
      <c r="D58" s="305"/>
      <c r="E58" s="305">
        <v>0</v>
      </c>
      <c r="F58" s="303">
        <f t="shared" si="1"/>
        <v>0</v>
      </c>
    </row>
    <row r="59" spans="1:6">
      <c r="A59" s="300" t="s">
        <v>480</v>
      </c>
      <c r="B59" s="304" t="s">
        <v>481</v>
      </c>
      <c r="C59" s="304" t="s">
        <v>482</v>
      </c>
      <c r="D59" s="305"/>
      <c r="E59" s="305">
        <v>0</v>
      </c>
      <c r="F59" s="303">
        <f t="shared" si="1"/>
        <v>0</v>
      </c>
    </row>
    <row r="60" spans="1:6">
      <c r="A60" s="300" t="s">
        <v>483</v>
      </c>
      <c r="B60" s="304" t="s">
        <v>484</v>
      </c>
      <c r="C60" s="304" t="s">
        <v>485</v>
      </c>
      <c r="D60" s="305">
        <v>208.727</v>
      </c>
      <c r="E60" s="305">
        <v>51907.199999999997</v>
      </c>
      <c r="F60" s="303">
        <f t="shared" si="1"/>
        <v>52115.926999999996</v>
      </c>
    </row>
    <row r="61" spans="1:6">
      <c r="E61" s="315"/>
      <c r="F61" s="315"/>
    </row>
    <row r="62" spans="1:6">
      <c r="A62" s="316"/>
      <c r="B62" s="317"/>
      <c r="C62" s="317" t="s">
        <v>487</v>
      </c>
      <c r="D62" s="305">
        <v>35907.199999999997</v>
      </c>
      <c r="E62" s="318" t="s">
        <v>488</v>
      </c>
      <c r="F62" s="318">
        <f>F42-F6</f>
        <v>-1.2500000593718141E-4</v>
      </c>
    </row>
    <row r="63" spans="1:6">
      <c r="A63" s="316"/>
      <c r="B63" s="317"/>
      <c r="C63" s="317" t="s">
        <v>489</v>
      </c>
      <c r="D63" s="305">
        <f>SUM(D64:D66)</f>
        <v>16000</v>
      </c>
      <c r="E63" s="318"/>
      <c r="F63" s="318"/>
    </row>
    <row r="64" spans="1:6">
      <c r="A64" s="316"/>
      <c r="B64" s="317"/>
      <c r="C64" s="317" t="s">
        <v>490</v>
      </c>
      <c r="D64" s="326">
        <v>2382.4</v>
      </c>
      <c r="E64" s="318"/>
      <c r="F64" s="318"/>
    </row>
    <row r="65" spans="1:6">
      <c r="A65" s="316"/>
      <c r="B65" s="317"/>
      <c r="C65" s="317" t="s">
        <v>491</v>
      </c>
      <c r="D65" s="326">
        <v>4019.2</v>
      </c>
      <c r="E65" s="318"/>
      <c r="F65" s="318">
        <f>D62+D66</f>
        <v>45505.599999999999</v>
      </c>
    </row>
    <row r="66" spans="1:6">
      <c r="A66" s="316"/>
      <c r="B66" s="317"/>
      <c r="C66" s="317" t="s">
        <v>492</v>
      </c>
      <c r="D66" s="326">
        <v>9598.4</v>
      </c>
      <c r="E66" s="318"/>
      <c r="F66" s="318"/>
    </row>
    <row r="67" spans="1:6">
      <c r="A67" s="316"/>
      <c r="B67" s="317"/>
      <c r="C67" s="317"/>
      <c r="D67" s="317"/>
      <c r="E67" s="318"/>
      <c r="F67" s="318"/>
    </row>
    <row r="68" spans="1:6">
      <c r="A68" s="316"/>
      <c r="B68" s="317"/>
      <c r="C68" s="317"/>
      <c r="D68" s="317"/>
      <c r="E68" s="318"/>
      <c r="F68" s="318"/>
    </row>
    <row r="69" spans="1:6">
      <c r="A69" s="316"/>
      <c r="B69" s="317"/>
      <c r="C69" s="317"/>
      <c r="D69" s="317"/>
      <c r="E69" s="318"/>
      <c r="F69" s="318"/>
    </row>
    <row r="70" spans="1:6">
      <c r="A70" s="316"/>
      <c r="B70" s="317"/>
      <c r="C70" s="317"/>
      <c r="D70" s="317"/>
      <c r="E70" s="318"/>
      <c r="F70" s="318"/>
    </row>
    <row r="71" spans="1:6">
      <c r="A71" s="316"/>
      <c r="B71" s="317"/>
      <c r="C71" s="317"/>
      <c r="D71" s="317"/>
      <c r="E71" s="318"/>
      <c r="F71" s="318"/>
    </row>
    <row r="72" spans="1:6">
      <c r="A72" s="316"/>
      <c r="B72" s="317"/>
      <c r="C72" s="317"/>
      <c r="D72" s="317"/>
      <c r="E72" s="318"/>
      <c r="F72" s="318"/>
    </row>
    <row r="73" spans="1:6">
      <c r="A73" s="316"/>
      <c r="B73" s="317"/>
      <c r="C73" s="317"/>
      <c r="D73" s="317"/>
      <c r="E73" s="318"/>
      <c r="F73" s="318"/>
    </row>
    <row r="74" spans="1:6">
      <c r="A74" s="316"/>
      <c r="B74" s="317"/>
      <c r="C74" s="317"/>
      <c r="D74" s="317"/>
      <c r="E74" s="318"/>
      <c r="F74" s="318"/>
    </row>
    <row r="75" spans="1:6">
      <c r="A75" s="316"/>
      <c r="B75" s="317"/>
      <c r="C75" s="317"/>
      <c r="D75" s="317"/>
      <c r="E75" s="318"/>
      <c r="F75" s="318"/>
    </row>
    <row r="76" spans="1:6">
      <c r="A76" s="316"/>
      <c r="B76" s="317"/>
      <c r="C76" s="317"/>
      <c r="D76" s="317"/>
      <c r="E76" s="318"/>
      <c r="F76" s="318"/>
    </row>
    <row r="77" spans="1:6">
      <c r="A77" s="316"/>
      <c r="B77" s="317"/>
      <c r="C77" s="317"/>
      <c r="D77" s="317"/>
      <c r="E77" s="318"/>
      <c r="F77" s="318"/>
    </row>
    <row r="78" spans="1:6">
      <c r="A78" s="316"/>
      <c r="B78" s="317"/>
      <c r="C78" s="317"/>
      <c r="D78" s="317"/>
      <c r="E78" s="318"/>
      <c r="F78" s="318"/>
    </row>
    <row r="79" spans="1:6">
      <c r="A79" s="316"/>
      <c r="B79" s="317"/>
      <c r="C79" s="317"/>
      <c r="D79" s="317"/>
      <c r="E79" s="318"/>
      <c r="F79" s="318"/>
    </row>
    <row r="80" spans="1:6">
      <c r="A80" s="316"/>
      <c r="B80" s="317"/>
      <c r="C80" s="317"/>
      <c r="D80" s="317"/>
      <c r="E80" s="318"/>
      <c r="F80" s="318"/>
    </row>
    <row r="81" spans="1:6">
      <c r="A81" s="316"/>
      <c r="B81" s="317"/>
      <c r="C81" s="317"/>
      <c r="D81" s="317"/>
      <c r="E81" s="318"/>
      <c r="F81" s="318"/>
    </row>
    <row r="82" spans="1:6">
      <c r="A82" s="316"/>
      <c r="B82" s="317"/>
      <c r="C82" s="317"/>
      <c r="D82" s="317"/>
      <c r="E82" s="318"/>
      <c r="F82" s="318"/>
    </row>
    <row r="83" spans="1:6">
      <c r="A83" s="316"/>
      <c r="B83" s="317"/>
      <c r="C83" s="317"/>
      <c r="D83" s="317"/>
      <c r="E83" s="318"/>
      <c r="F83" s="318"/>
    </row>
    <row r="84" spans="1:6">
      <c r="A84" s="316"/>
      <c r="B84" s="317"/>
      <c r="C84" s="317"/>
      <c r="D84" s="317"/>
      <c r="E84" s="318"/>
      <c r="F84" s="318"/>
    </row>
    <row r="85" spans="1:6">
      <c r="A85" s="316"/>
      <c r="B85" s="317"/>
      <c r="C85" s="317"/>
      <c r="D85" s="317"/>
      <c r="E85" s="318"/>
      <c r="F85" s="318"/>
    </row>
    <row r="86" spans="1:6">
      <c r="A86" s="316"/>
      <c r="B86" s="317"/>
      <c r="C86" s="317"/>
      <c r="D86" s="317"/>
      <c r="E86" s="318"/>
      <c r="F86" s="318"/>
    </row>
    <row r="87" spans="1:6">
      <c r="A87" s="316"/>
      <c r="B87" s="317"/>
      <c r="C87" s="317"/>
      <c r="D87" s="317"/>
      <c r="E87" s="318"/>
      <c r="F87" s="318"/>
    </row>
    <row r="88" spans="1:6">
      <c r="A88" s="316"/>
      <c r="B88" s="317"/>
      <c r="C88" s="317"/>
      <c r="D88" s="317"/>
      <c r="E88" s="318"/>
      <c r="F88" s="318"/>
    </row>
    <row r="89" spans="1:6">
      <c r="A89" s="316"/>
      <c r="B89" s="317"/>
      <c r="C89" s="317"/>
      <c r="D89" s="317"/>
      <c r="E89" s="318"/>
      <c r="F89" s="318"/>
    </row>
    <row r="90" spans="1:6">
      <c r="A90" s="316"/>
      <c r="B90" s="317"/>
      <c r="C90" s="317"/>
      <c r="D90" s="317"/>
      <c r="E90" s="318"/>
      <c r="F90" s="318"/>
    </row>
    <row r="91" spans="1:6">
      <c r="A91" s="316"/>
      <c r="B91" s="317"/>
      <c r="C91" s="317"/>
      <c r="D91" s="317"/>
      <c r="E91" s="318"/>
      <c r="F91" s="318"/>
    </row>
    <row r="92" spans="1:6">
      <c r="A92" s="316"/>
      <c r="B92" s="317"/>
      <c r="C92" s="317"/>
      <c r="D92" s="317"/>
      <c r="E92" s="318"/>
      <c r="F92" s="318"/>
    </row>
    <row r="93" spans="1:6">
      <c r="A93" s="316"/>
      <c r="B93" s="317"/>
      <c r="C93" s="317"/>
      <c r="D93" s="317"/>
      <c r="E93" s="318"/>
      <c r="F93" s="318"/>
    </row>
    <row r="94" spans="1:6">
      <c r="A94" s="316"/>
      <c r="B94" s="317"/>
      <c r="C94" s="317"/>
      <c r="D94" s="317"/>
      <c r="E94" s="318"/>
      <c r="F94" s="318"/>
    </row>
    <row r="95" spans="1:6">
      <c r="A95" s="316"/>
      <c r="B95" s="317"/>
      <c r="C95" s="317"/>
      <c r="D95" s="317"/>
      <c r="E95" s="318"/>
      <c r="F95" s="318"/>
    </row>
    <row r="96" spans="1:6">
      <c r="A96" s="316"/>
      <c r="B96" s="317"/>
      <c r="C96" s="317"/>
      <c r="D96" s="317"/>
      <c r="E96" s="318"/>
      <c r="F96" s="318"/>
    </row>
    <row r="97" spans="1:6">
      <c r="A97" s="316"/>
      <c r="B97" s="317"/>
      <c r="C97" s="317"/>
      <c r="D97" s="317"/>
      <c r="E97" s="318"/>
      <c r="F97" s="318"/>
    </row>
    <row r="98" spans="1:6">
      <c r="A98" s="316"/>
      <c r="B98" s="317"/>
      <c r="C98" s="317"/>
      <c r="D98" s="317"/>
      <c r="E98" s="318"/>
      <c r="F98" s="318"/>
    </row>
    <row r="99" spans="1:6">
      <c r="A99" s="316"/>
      <c r="B99" s="317"/>
      <c r="C99" s="317"/>
      <c r="D99" s="317"/>
      <c r="E99" s="318"/>
      <c r="F99" s="318"/>
    </row>
    <row r="100" spans="1:6">
      <c r="A100" s="316"/>
      <c r="B100" s="317"/>
      <c r="C100" s="317"/>
      <c r="D100" s="317"/>
      <c r="E100" s="318"/>
      <c r="F100" s="318"/>
    </row>
    <row r="101" spans="1:6">
      <c r="A101" s="316"/>
      <c r="B101" s="317"/>
      <c r="C101" s="317"/>
      <c r="D101" s="317"/>
      <c r="E101" s="318"/>
      <c r="F101" s="318"/>
    </row>
    <row r="102" spans="1:6">
      <c r="A102" s="316"/>
      <c r="B102" s="317"/>
      <c r="C102" s="317"/>
      <c r="D102" s="317"/>
      <c r="E102" s="318"/>
      <c r="F102" s="318"/>
    </row>
    <row r="103" spans="1:6">
      <c r="A103" s="316"/>
      <c r="B103" s="317"/>
      <c r="C103" s="317"/>
      <c r="D103" s="317"/>
      <c r="E103" s="318"/>
      <c r="F103" s="318"/>
    </row>
    <row r="104" spans="1:6">
      <c r="A104" s="316"/>
      <c r="B104" s="317"/>
      <c r="C104" s="317"/>
      <c r="D104" s="317"/>
      <c r="E104" s="318"/>
      <c r="F104" s="318"/>
    </row>
    <row r="105" spans="1:6">
      <c r="A105" s="316"/>
      <c r="B105" s="317"/>
      <c r="C105" s="317"/>
      <c r="D105" s="317"/>
      <c r="E105" s="318"/>
      <c r="F105" s="318"/>
    </row>
    <row r="106" spans="1:6">
      <c r="A106" s="316"/>
      <c r="B106" s="317"/>
      <c r="C106" s="317"/>
      <c r="D106" s="317"/>
      <c r="E106" s="318"/>
      <c r="F106" s="318"/>
    </row>
    <row r="107" spans="1:6">
      <c r="A107" s="316"/>
      <c r="B107" s="317"/>
      <c r="C107" s="317"/>
      <c r="D107" s="317"/>
      <c r="E107" s="318"/>
      <c r="F107" s="318"/>
    </row>
    <row r="108" spans="1:6">
      <c r="A108" s="316"/>
      <c r="B108" s="317"/>
      <c r="C108" s="317"/>
      <c r="D108" s="317"/>
      <c r="E108" s="318"/>
      <c r="F108" s="318"/>
    </row>
    <row r="109" spans="1:6">
      <c r="A109" s="316"/>
      <c r="B109" s="317"/>
      <c r="C109" s="317"/>
      <c r="D109" s="317"/>
      <c r="E109" s="318"/>
      <c r="F109" s="318"/>
    </row>
    <row r="110" spans="1:6">
      <c r="A110" s="316"/>
      <c r="B110" s="317"/>
      <c r="C110" s="317"/>
      <c r="D110" s="317"/>
      <c r="E110" s="318"/>
      <c r="F110" s="318"/>
    </row>
    <row r="111" spans="1:6">
      <c r="A111" s="316"/>
      <c r="B111" s="317"/>
      <c r="C111" s="317"/>
      <c r="D111" s="317"/>
      <c r="E111" s="318"/>
      <c r="F111" s="318"/>
    </row>
    <row r="112" spans="1:6">
      <c r="A112" s="316"/>
      <c r="B112" s="317"/>
      <c r="C112" s="317"/>
      <c r="D112" s="317"/>
      <c r="E112" s="318"/>
      <c r="F112" s="318"/>
    </row>
    <row r="113" spans="1:6">
      <c r="A113" s="316"/>
      <c r="B113" s="317"/>
      <c r="C113" s="317"/>
      <c r="D113" s="317"/>
      <c r="E113" s="318"/>
      <c r="F113" s="318"/>
    </row>
    <row r="114" spans="1:6">
      <c r="A114" s="316"/>
      <c r="B114" s="317"/>
      <c r="C114" s="317"/>
      <c r="D114" s="317"/>
      <c r="E114" s="318"/>
      <c r="F114" s="318"/>
    </row>
    <row r="115" spans="1:6">
      <c r="A115" s="316"/>
      <c r="B115" s="317"/>
      <c r="C115" s="317"/>
      <c r="D115" s="317"/>
      <c r="E115" s="318"/>
      <c r="F115" s="318"/>
    </row>
    <row r="116" spans="1:6">
      <c r="A116" s="316"/>
      <c r="B116" s="317"/>
      <c r="C116" s="317"/>
      <c r="D116" s="317"/>
      <c r="E116" s="318"/>
      <c r="F116" s="318"/>
    </row>
    <row r="117" spans="1:6">
      <c r="A117" s="316"/>
      <c r="B117" s="317"/>
      <c r="C117" s="317"/>
      <c r="D117" s="317"/>
      <c r="E117" s="318"/>
      <c r="F117" s="318"/>
    </row>
    <row r="118" spans="1:6">
      <c r="A118" s="316"/>
      <c r="B118" s="317"/>
      <c r="C118" s="317"/>
      <c r="D118" s="317"/>
      <c r="E118" s="318"/>
      <c r="F118" s="318"/>
    </row>
    <row r="119" spans="1:6">
      <c r="A119" s="316"/>
      <c r="B119" s="317"/>
      <c r="C119" s="317"/>
      <c r="D119" s="317"/>
      <c r="E119" s="318"/>
      <c r="F119" s="318"/>
    </row>
    <row r="120" spans="1:6">
      <c r="A120" s="316"/>
      <c r="B120" s="317"/>
      <c r="C120" s="317"/>
      <c r="D120" s="317"/>
      <c r="E120" s="318"/>
      <c r="F120" s="318"/>
    </row>
    <row r="121" spans="1:6">
      <c r="A121" s="316"/>
      <c r="B121" s="317"/>
      <c r="C121" s="317"/>
      <c r="D121" s="317"/>
      <c r="E121" s="318"/>
      <c r="F121" s="318"/>
    </row>
    <row r="122" spans="1:6">
      <c r="A122" s="316"/>
      <c r="B122" s="317"/>
      <c r="C122" s="317"/>
      <c r="D122" s="317"/>
      <c r="E122" s="318"/>
      <c r="F122" s="318"/>
    </row>
    <row r="123" spans="1:6">
      <c r="A123" s="316"/>
      <c r="B123" s="317"/>
      <c r="C123" s="317"/>
      <c r="D123" s="317"/>
      <c r="E123" s="318"/>
      <c r="F123" s="318"/>
    </row>
    <row r="124" spans="1:6">
      <c r="A124" s="316"/>
      <c r="B124" s="317"/>
      <c r="C124" s="317"/>
      <c r="D124" s="317"/>
      <c r="E124" s="318"/>
      <c r="F124" s="318"/>
    </row>
    <row r="125" spans="1:6">
      <c r="A125" s="316"/>
      <c r="B125" s="317"/>
      <c r="C125" s="317"/>
      <c r="D125" s="317"/>
      <c r="E125" s="318"/>
      <c r="F125" s="318"/>
    </row>
    <row r="126" spans="1:6">
      <c r="A126" s="316"/>
      <c r="B126" s="317"/>
      <c r="C126" s="317"/>
      <c r="D126" s="317"/>
      <c r="E126" s="318"/>
      <c r="F126" s="318"/>
    </row>
    <row r="127" spans="1:6">
      <c r="A127" s="316"/>
      <c r="B127" s="317"/>
      <c r="C127" s="317"/>
      <c r="D127" s="317"/>
      <c r="E127" s="318"/>
      <c r="F127" s="318"/>
    </row>
    <row r="128" spans="1:6">
      <c r="A128" s="316"/>
      <c r="B128" s="317"/>
      <c r="C128" s="317"/>
      <c r="D128" s="317"/>
      <c r="E128" s="318"/>
      <c r="F128" s="318"/>
    </row>
    <row r="129" spans="1:6">
      <c r="A129" s="316"/>
      <c r="B129" s="317"/>
      <c r="C129" s="317"/>
      <c r="D129" s="317"/>
      <c r="E129" s="318"/>
      <c r="F129" s="318"/>
    </row>
    <row r="130" spans="1:6">
      <c r="A130" s="316"/>
      <c r="B130" s="317"/>
      <c r="C130" s="317"/>
      <c r="D130" s="317"/>
      <c r="E130" s="318"/>
      <c r="F130" s="318"/>
    </row>
    <row r="131" spans="1:6">
      <c r="A131" s="316"/>
      <c r="B131" s="317"/>
      <c r="C131" s="317"/>
      <c r="D131" s="317"/>
      <c r="E131" s="318"/>
      <c r="F131" s="318"/>
    </row>
    <row r="132" spans="1:6">
      <c r="A132" s="316"/>
      <c r="B132" s="317"/>
      <c r="C132" s="317"/>
      <c r="D132" s="317"/>
      <c r="E132" s="318"/>
      <c r="F132" s="318"/>
    </row>
    <row r="133" spans="1:6">
      <c r="A133" s="316"/>
      <c r="B133" s="317"/>
      <c r="C133" s="317"/>
      <c r="D133" s="317"/>
      <c r="E133" s="318"/>
      <c r="F133" s="318"/>
    </row>
    <row r="134" spans="1:6">
      <c r="A134" s="316"/>
      <c r="B134" s="317"/>
      <c r="C134" s="317"/>
      <c r="D134" s="317"/>
      <c r="E134" s="318"/>
      <c r="F134" s="318"/>
    </row>
    <row r="135" spans="1:6">
      <c r="A135" s="316"/>
      <c r="B135" s="317"/>
      <c r="C135" s="317"/>
      <c r="D135" s="317"/>
      <c r="E135" s="318"/>
      <c r="F135" s="318"/>
    </row>
    <row r="136" spans="1:6">
      <c r="A136" s="316"/>
      <c r="B136" s="317"/>
      <c r="C136" s="317"/>
      <c r="D136" s="317"/>
      <c r="E136" s="318"/>
      <c r="F136" s="318"/>
    </row>
    <row r="137" spans="1:6">
      <c r="A137" s="316"/>
      <c r="B137" s="317"/>
      <c r="C137" s="317"/>
      <c r="D137" s="317"/>
      <c r="E137" s="318"/>
      <c r="F137" s="318"/>
    </row>
    <row r="138" spans="1:6">
      <c r="A138" s="316"/>
      <c r="B138" s="317"/>
      <c r="C138" s="317"/>
      <c r="D138" s="317"/>
      <c r="E138" s="318"/>
      <c r="F138" s="318"/>
    </row>
    <row r="139" spans="1:6">
      <c r="A139" s="316"/>
      <c r="B139" s="317"/>
      <c r="C139" s="317"/>
      <c r="D139" s="317"/>
      <c r="E139" s="318"/>
      <c r="F139" s="318"/>
    </row>
    <row r="140" spans="1:6">
      <c r="A140" s="316"/>
      <c r="B140" s="317"/>
      <c r="C140" s="317"/>
      <c r="D140" s="317"/>
      <c r="E140" s="318"/>
      <c r="F140" s="318"/>
    </row>
    <row r="141" spans="1:6">
      <c r="A141" s="316"/>
      <c r="B141" s="317"/>
      <c r="C141" s="317"/>
      <c r="D141" s="317"/>
      <c r="E141" s="318"/>
      <c r="F141" s="318"/>
    </row>
    <row r="142" spans="1:6">
      <c r="A142" s="316"/>
      <c r="B142" s="317"/>
      <c r="C142" s="317"/>
      <c r="D142" s="317"/>
      <c r="E142" s="318"/>
      <c r="F142" s="318"/>
    </row>
    <row r="143" spans="1:6">
      <c r="A143" s="316"/>
      <c r="B143" s="317"/>
      <c r="C143" s="317"/>
      <c r="D143" s="317"/>
      <c r="E143" s="318"/>
      <c r="F143" s="318"/>
    </row>
    <row r="144" spans="1:6">
      <c r="A144" s="316"/>
      <c r="B144" s="317"/>
      <c r="C144" s="317"/>
      <c r="D144" s="317"/>
      <c r="E144" s="318"/>
      <c r="F144" s="318"/>
    </row>
    <row r="145" spans="1:6">
      <c r="A145" s="316"/>
      <c r="B145" s="317"/>
      <c r="C145" s="317"/>
      <c r="D145" s="317"/>
      <c r="E145" s="318"/>
      <c r="F145" s="318"/>
    </row>
    <row r="146" spans="1:6">
      <c r="A146" s="316"/>
      <c r="B146" s="317"/>
      <c r="C146" s="317"/>
      <c r="D146" s="317"/>
      <c r="E146" s="318"/>
      <c r="F146" s="318"/>
    </row>
    <row r="147" spans="1:6">
      <c r="A147" s="316"/>
      <c r="B147" s="317"/>
      <c r="C147" s="317"/>
      <c r="D147" s="317"/>
      <c r="E147" s="318"/>
      <c r="F147" s="318"/>
    </row>
    <row r="148" spans="1:6">
      <c r="A148" s="316"/>
      <c r="B148" s="317"/>
      <c r="C148" s="317"/>
      <c r="D148" s="317"/>
      <c r="E148" s="318"/>
      <c r="F148" s="318"/>
    </row>
    <row r="149" spans="1:6">
      <c r="A149" s="316"/>
      <c r="B149" s="317"/>
      <c r="C149" s="317"/>
      <c r="D149" s="317"/>
      <c r="E149" s="318"/>
      <c r="F149" s="318"/>
    </row>
    <row r="150" spans="1:6">
      <c r="A150" s="316"/>
      <c r="B150" s="317"/>
      <c r="C150" s="317"/>
      <c r="D150" s="317"/>
      <c r="E150" s="318"/>
      <c r="F150" s="318"/>
    </row>
    <row r="151" spans="1:6">
      <c r="A151" s="316"/>
      <c r="B151" s="317"/>
      <c r="C151" s="317"/>
      <c r="D151" s="317"/>
      <c r="E151" s="318"/>
      <c r="F151" s="318"/>
    </row>
    <row r="152" spans="1:6">
      <c r="A152" s="316"/>
      <c r="B152" s="317"/>
      <c r="C152" s="317"/>
      <c r="D152" s="317"/>
      <c r="E152" s="318"/>
      <c r="F152" s="318"/>
    </row>
    <row r="153" spans="1:6">
      <c r="A153" s="316"/>
      <c r="B153" s="317"/>
      <c r="C153" s="317"/>
      <c r="D153" s="317"/>
      <c r="E153" s="318"/>
      <c r="F153" s="318"/>
    </row>
    <row r="154" spans="1:6">
      <c r="A154" s="316"/>
      <c r="B154" s="317"/>
      <c r="C154" s="317"/>
      <c r="D154" s="317"/>
      <c r="E154" s="318"/>
      <c r="F154" s="318"/>
    </row>
    <row r="155" spans="1:6">
      <c r="A155" s="316"/>
      <c r="B155" s="317"/>
      <c r="C155" s="317"/>
      <c r="D155" s="317"/>
      <c r="E155" s="318"/>
      <c r="F155" s="318"/>
    </row>
    <row r="156" spans="1:6">
      <c r="A156" s="316"/>
      <c r="B156" s="317"/>
      <c r="C156" s="317"/>
      <c r="D156" s="317"/>
      <c r="E156" s="318"/>
      <c r="F156" s="318"/>
    </row>
    <row r="157" spans="1:6">
      <c r="A157" s="316"/>
      <c r="B157" s="317"/>
      <c r="C157" s="317"/>
      <c r="D157" s="317"/>
      <c r="E157" s="318"/>
      <c r="F157" s="318"/>
    </row>
    <row r="158" spans="1:6">
      <c r="A158" s="316"/>
      <c r="B158" s="317"/>
      <c r="C158" s="317"/>
      <c r="D158" s="317"/>
      <c r="E158" s="318"/>
      <c r="F158" s="318"/>
    </row>
    <row r="159" spans="1:6">
      <c r="A159" s="316"/>
      <c r="B159" s="317"/>
      <c r="C159" s="317"/>
      <c r="D159" s="317"/>
      <c r="E159" s="318"/>
      <c r="F159" s="318"/>
    </row>
    <row r="160" spans="1:6">
      <c r="A160" s="316"/>
      <c r="B160" s="317"/>
      <c r="C160" s="317"/>
      <c r="D160" s="317"/>
      <c r="E160" s="318"/>
      <c r="F160" s="318"/>
    </row>
    <row r="161" spans="1:6">
      <c r="A161" s="316"/>
      <c r="B161" s="317"/>
      <c r="C161" s="317"/>
      <c r="D161" s="317"/>
      <c r="E161" s="318"/>
      <c r="F161" s="318"/>
    </row>
    <row r="162" spans="1:6">
      <c r="A162" s="316"/>
      <c r="B162" s="317"/>
      <c r="C162" s="317"/>
      <c r="D162" s="317"/>
      <c r="E162" s="318"/>
      <c r="F162" s="318"/>
    </row>
    <row r="163" spans="1:6">
      <c r="A163" s="316"/>
      <c r="B163" s="317"/>
      <c r="C163" s="317"/>
      <c r="D163" s="317"/>
      <c r="E163" s="318"/>
      <c r="F163" s="318"/>
    </row>
    <row r="164" spans="1:6">
      <c r="A164" s="316"/>
      <c r="B164" s="317"/>
      <c r="C164" s="317"/>
      <c r="D164" s="317"/>
      <c r="E164" s="318"/>
      <c r="F164" s="318"/>
    </row>
    <row r="165" spans="1:6">
      <c r="A165" s="316"/>
      <c r="B165" s="317"/>
      <c r="C165" s="317"/>
      <c r="D165" s="317"/>
      <c r="E165" s="318"/>
      <c r="F165" s="318"/>
    </row>
    <row r="166" spans="1:6">
      <c r="A166" s="316"/>
      <c r="B166" s="317"/>
      <c r="C166" s="317"/>
      <c r="D166" s="317"/>
      <c r="E166" s="318"/>
      <c r="F166" s="318"/>
    </row>
    <row r="167" spans="1:6">
      <c r="A167" s="316"/>
      <c r="B167" s="317"/>
      <c r="C167" s="317"/>
      <c r="D167" s="317"/>
      <c r="E167" s="318"/>
      <c r="F167" s="318"/>
    </row>
    <row r="168" spans="1:6">
      <c r="A168" s="316"/>
      <c r="B168" s="317"/>
      <c r="C168" s="317"/>
      <c r="D168" s="317"/>
      <c r="E168" s="318"/>
      <c r="F168" s="318"/>
    </row>
    <row r="169" spans="1:6">
      <c r="A169" s="316"/>
      <c r="B169" s="317"/>
      <c r="C169" s="317"/>
      <c r="D169" s="317"/>
      <c r="E169" s="318"/>
      <c r="F169" s="318"/>
    </row>
    <row r="170" spans="1:6">
      <c r="A170" s="316"/>
      <c r="B170" s="317"/>
      <c r="C170" s="317"/>
      <c r="D170" s="317"/>
      <c r="E170" s="318"/>
      <c r="F170" s="318"/>
    </row>
    <row r="171" spans="1:6">
      <c r="A171" s="316"/>
      <c r="B171" s="317"/>
      <c r="C171" s="317"/>
      <c r="D171" s="317"/>
      <c r="E171" s="318"/>
      <c r="F171" s="318"/>
    </row>
    <row r="172" spans="1:6">
      <c r="A172" s="316"/>
      <c r="B172" s="317"/>
      <c r="C172" s="317"/>
      <c r="D172" s="317"/>
      <c r="E172" s="318"/>
      <c r="F172" s="318"/>
    </row>
    <row r="173" spans="1:6">
      <c r="A173" s="316"/>
      <c r="B173" s="317"/>
      <c r="C173" s="317"/>
      <c r="D173" s="317"/>
      <c r="E173" s="318"/>
      <c r="F173" s="318"/>
    </row>
    <row r="174" spans="1:6">
      <c r="A174" s="316"/>
      <c r="B174" s="317"/>
      <c r="C174" s="317"/>
      <c r="D174" s="317"/>
      <c r="E174" s="318"/>
      <c r="F174" s="318"/>
    </row>
    <row r="175" spans="1:6">
      <c r="A175" s="316"/>
      <c r="B175" s="317"/>
      <c r="C175" s="317"/>
      <c r="D175" s="317"/>
      <c r="E175" s="318"/>
      <c r="F175" s="318"/>
    </row>
    <row r="176" spans="1:6">
      <c r="A176" s="316"/>
      <c r="B176" s="317"/>
      <c r="C176" s="317"/>
      <c r="D176" s="317"/>
      <c r="E176" s="318"/>
      <c r="F176" s="318"/>
    </row>
    <row r="177" spans="1:6">
      <c r="A177" s="316"/>
      <c r="B177" s="317"/>
      <c r="C177" s="317"/>
      <c r="D177" s="317"/>
      <c r="E177" s="318"/>
      <c r="F177" s="318"/>
    </row>
    <row r="178" spans="1:6">
      <c r="A178" s="316"/>
      <c r="B178" s="317"/>
      <c r="C178" s="317"/>
      <c r="D178" s="317"/>
      <c r="E178" s="318"/>
      <c r="F178" s="318"/>
    </row>
    <row r="179" spans="1:6">
      <c r="A179" s="316"/>
      <c r="B179" s="317"/>
      <c r="C179" s="317"/>
      <c r="D179" s="317"/>
      <c r="E179" s="318"/>
      <c r="F179" s="318"/>
    </row>
    <row r="180" spans="1:6">
      <c r="A180" s="316"/>
      <c r="B180" s="317"/>
      <c r="C180" s="317"/>
      <c r="D180" s="317"/>
      <c r="E180" s="318"/>
      <c r="F180" s="318"/>
    </row>
    <row r="181" spans="1:6">
      <c r="A181" s="316"/>
      <c r="B181" s="317"/>
      <c r="C181" s="317"/>
      <c r="D181" s="317"/>
      <c r="E181" s="318"/>
      <c r="F181" s="318"/>
    </row>
    <row r="182" spans="1:6">
      <c r="A182" s="316"/>
      <c r="B182" s="317"/>
      <c r="C182" s="317"/>
      <c r="D182" s="317"/>
      <c r="E182" s="318"/>
      <c r="F182" s="318"/>
    </row>
    <row r="183" spans="1:6">
      <c r="A183" s="316"/>
      <c r="B183" s="317"/>
      <c r="C183" s="317"/>
      <c r="D183" s="317"/>
      <c r="E183" s="318"/>
      <c r="F183" s="318"/>
    </row>
    <row r="184" spans="1:6">
      <c r="A184" s="316"/>
      <c r="B184" s="317"/>
      <c r="C184" s="317"/>
      <c r="D184" s="317"/>
      <c r="E184" s="318"/>
      <c r="F184" s="318"/>
    </row>
    <row r="185" spans="1:6">
      <c r="A185" s="316"/>
      <c r="B185" s="317"/>
      <c r="C185" s="317"/>
      <c r="D185" s="317"/>
      <c r="E185" s="318"/>
      <c r="F185" s="318"/>
    </row>
    <row r="186" spans="1:6">
      <c r="A186" s="316"/>
      <c r="B186" s="317"/>
      <c r="C186" s="317"/>
      <c r="D186" s="317"/>
      <c r="E186" s="318"/>
      <c r="F186" s="318"/>
    </row>
    <row r="187" spans="1:6">
      <c r="A187" s="316"/>
      <c r="B187" s="317"/>
      <c r="C187" s="317"/>
      <c r="D187" s="317"/>
      <c r="E187" s="318"/>
      <c r="F187" s="318"/>
    </row>
    <row r="188" spans="1:6">
      <c r="A188" s="316"/>
      <c r="B188" s="317"/>
      <c r="C188" s="317"/>
      <c r="D188" s="317"/>
      <c r="E188" s="318"/>
      <c r="F188" s="318"/>
    </row>
    <row r="189" spans="1:6">
      <c r="A189" s="316"/>
      <c r="B189" s="317"/>
      <c r="C189" s="317"/>
      <c r="D189" s="317"/>
      <c r="E189" s="317"/>
      <c r="F189" s="317"/>
    </row>
    <row r="190" spans="1:6">
      <c r="A190" s="316"/>
      <c r="B190" s="317"/>
      <c r="C190" s="317"/>
      <c r="D190" s="317"/>
      <c r="E190" s="317"/>
      <c r="F190" s="317"/>
    </row>
    <row r="191" spans="1:6">
      <c r="A191" s="316"/>
      <c r="B191" s="317"/>
      <c r="C191" s="317"/>
      <c r="D191" s="317"/>
      <c r="E191" s="317"/>
      <c r="F191" s="317"/>
    </row>
    <row r="192" spans="1:6">
      <c r="A192" s="316"/>
      <c r="B192" s="317"/>
      <c r="C192" s="317"/>
      <c r="D192" s="317"/>
      <c r="E192" s="317"/>
      <c r="F192" s="317"/>
    </row>
    <row r="193" spans="1:6">
      <c r="A193" s="316"/>
      <c r="B193" s="317"/>
      <c r="C193" s="317"/>
      <c r="D193" s="317"/>
      <c r="E193" s="317"/>
      <c r="F193" s="317"/>
    </row>
    <row r="194" spans="1:6">
      <c r="A194" s="316"/>
      <c r="B194" s="317"/>
      <c r="C194" s="317"/>
      <c r="D194" s="317"/>
      <c r="E194" s="317"/>
      <c r="F194" s="317"/>
    </row>
  </sheetData>
  <mergeCells count="4">
    <mergeCell ref="A1:A4"/>
    <mergeCell ref="B1:B4"/>
    <mergeCell ref="C1:C2"/>
    <mergeCell ref="F1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A40" workbookViewId="0">
      <selection activeCell="B60" sqref="B60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8">
      <c r="A1" s="351" t="s">
        <v>42</v>
      </c>
      <c r="B1" s="329"/>
      <c r="C1" s="329"/>
      <c r="D1" s="329"/>
      <c r="E1" s="329"/>
      <c r="F1" s="329"/>
      <c r="G1" s="329"/>
    </row>
    <row r="2" spans="1:8">
      <c r="A2" s="2"/>
      <c r="B2" s="2"/>
      <c r="C2" s="2"/>
      <c r="D2" s="2"/>
      <c r="E2" s="2"/>
      <c r="F2" s="2"/>
      <c r="G2" s="2"/>
    </row>
    <row r="3" spans="1:8">
      <c r="A3" s="352" t="s">
        <v>43</v>
      </c>
      <c r="B3" s="329"/>
      <c r="C3" s="329"/>
      <c r="D3" s="329"/>
      <c r="E3" s="329"/>
      <c r="F3" s="329"/>
      <c r="G3" s="329"/>
      <c r="H3" s="4"/>
    </row>
    <row r="4" spans="1:8">
      <c r="A4" s="352" t="s">
        <v>44</v>
      </c>
      <c r="B4" s="329"/>
      <c r="C4" s="329"/>
      <c r="D4" s="329"/>
      <c r="E4" s="329"/>
      <c r="F4" s="329"/>
      <c r="G4" s="329"/>
      <c r="H4" s="4"/>
    </row>
    <row r="5" spans="1:8" ht="15.75" thickBot="1">
      <c r="A5" s="2"/>
      <c r="B5" s="59"/>
      <c r="C5" s="59"/>
      <c r="D5" s="60"/>
      <c r="E5" s="59"/>
      <c r="F5" s="59"/>
      <c r="G5" s="4" t="s">
        <v>45</v>
      </c>
      <c r="H5" s="4"/>
    </row>
    <row r="6" spans="1:8">
      <c r="A6" s="61"/>
      <c r="B6" s="62"/>
      <c r="C6" s="353" t="s">
        <v>3</v>
      </c>
      <c r="D6" s="353"/>
      <c r="E6" s="353"/>
      <c r="F6" s="353"/>
      <c r="G6" s="63" t="s">
        <v>4</v>
      </c>
    </row>
    <row r="7" spans="1:8">
      <c r="A7" s="354">
        <v>1</v>
      </c>
      <c r="B7" s="356"/>
      <c r="C7" s="357" t="s">
        <v>46</v>
      </c>
      <c r="D7" s="357"/>
      <c r="E7" s="357"/>
      <c r="F7" s="357"/>
      <c r="G7" s="358" t="s">
        <v>47</v>
      </c>
    </row>
    <row r="8" spans="1:8">
      <c r="A8" s="355"/>
      <c r="B8" s="356"/>
      <c r="C8" s="357"/>
      <c r="D8" s="357"/>
      <c r="E8" s="357"/>
      <c r="F8" s="357"/>
      <c r="G8" s="358"/>
    </row>
    <row r="9" spans="1:8">
      <c r="A9" s="355"/>
      <c r="B9" s="356"/>
      <c r="C9" s="357"/>
      <c r="D9" s="357"/>
      <c r="E9" s="357"/>
      <c r="F9" s="357"/>
      <c r="G9" s="358"/>
    </row>
    <row r="10" spans="1:8" s="67" customFormat="1" ht="12.75">
      <c r="A10" s="64">
        <v>2</v>
      </c>
      <c r="B10" s="65"/>
      <c r="C10" s="334" t="s">
        <v>48</v>
      </c>
      <c r="D10" s="334"/>
      <c r="E10" s="334"/>
      <c r="F10" s="334"/>
      <c r="G10" s="66">
        <f>SUM(G11:G19)</f>
        <v>90334</v>
      </c>
    </row>
    <row r="11" spans="1:8">
      <c r="A11" s="64">
        <v>3</v>
      </c>
      <c r="B11" s="68"/>
      <c r="C11" s="335" t="s">
        <v>49</v>
      </c>
      <c r="D11" s="335"/>
      <c r="E11" s="335"/>
      <c r="F11" s="335"/>
      <c r="G11" s="69">
        <f>'[1]4.számú melléklet'!C29</f>
        <v>600</v>
      </c>
    </row>
    <row r="12" spans="1:8">
      <c r="A12" s="64">
        <v>4</v>
      </c>
      <c r="B12" s="68"/>
      <c r="C12" s="350" t="s">
        <v>50</v>
      </c>
      <c r="D12" s="350"/>
      <c r="E12" s="350"/>
      <c r="F12" s="350"/>
      <c r="G12" s="69">
        <f>'[1]4.számú melléklet'!C30</f>
        <v>200</v>
      </c>
    </row>
    <row r="13" spans="1:8">
      <c r="A13" s="64">
        <v>5</v>
      </c>
      <c r="B13" s="68"/>
      <c r="C13" s="350" t="s">
        <v>51</v>
      </c>
      <c r="D13" s="350"/>
      <c r="E13" s="350"/>
      <c r="F13" s="350"/>
      <c r="G13" s="69">
        <f>'[1]4.számú melléklet'!C32</f>
        <v>2041</v>
      </c>
    </row>
    <row r="14" spans="1:8">
      <c r="A14" s="64">
        <v>6</v>
      </c>
      <c r="B14" s="68"/>
      <c r="C14" s="350" t="s">
        <v>52</v>
      </c>
      <c r="D14" s="335"/>
      <c r="E14" s="335"/>
      <c r="F14" s="335"/>
      <c r="G14" s="69">
        <f>'[1]4.számú melléklet'!C31</f>
        <v>35</v>
      </c>
    </row>
    <row r="15" spans="1:8">
      <c r="A15" s="64">
        <v>7</v>
      </c>
      <c r="B15" s="68"/>
      <c r="C15" s="350" t="s">
        <v>53</v>
      </c>
      <c r="D15" s="335"/>
      <c r="E15" s="335"/>
      <c r="F15" s="335"/>
      <c r="G15" s="69">
        <f>'[1]4.számú melléklet'!C33</f>
        <v>700</v>
      </c>
    </row>
    <row r="16" spans="1:8">
      <c r="A16" s="64">
        <v>8</v>
      </c>
      <c r="B16" s="68"/>
      <c r="C16" s="350" t="s">
        <v>54</v>
      </c>
      <c r="D16" s="335"/>
      <c r="E16" s="335"/>
      <c r="F16" s="335"/>
      <c r="G16" s="69">
        <f>'[1]4.számú melléklet'!C34</f>
        <v>200</v>
      </c>
    </row>
    <row r="17" spans="1:8">
      <c r="A17" s="64">
        <v>9</v>
      </c>
      <c r="B17" s="68"/>
      <c r="C17" s="350" t="s">
        <v>55</v>
      </c>
      <c r="D17" s="335"/>
      <c r="E17" s="335"/>
      <c r="F17" s="335"/>
      <c r="G17" s="69">
        <f>'[1]4.számú melléklet'!C35</f>
        <v>3836</v>
      </c>
    </row>
    <row r="18" spans="1:8">
      <c r="A18" s="64">
        <v>10</v>
      </c>
      <c r="B18" s="68"/>
      <c r="C18" s="350" t="s">
        <v>46</v>
      </c>
      <c r="D18" s="335"/>
      <c r="E18" s="335"/>
      <c r="F18" s="335"/>
      <c r="G18" s="69">
        <f>'[1]4.számú melléklet'!C10+'[1]4.számú melléklet'!C9</f>
        <v>81970</v>
      </c>
    </row>
    <row r="19" spans="1:8">
      <c r="A19" s="64">
        <v>11</v>
      </c>
      <c r="B19" s="68"/>
      <c r="C19" s="350" t="s">
        <v>56</v>
      </c>
      <c r="D19" s="350"/>
      <c r="E19" s="350"/>
      <c r="F19" s="350"/>
      <c r="G19" s="69">
        <f>'[1]4.számú melléklet'!C36</f>
        <v>752</v>
      </c>
    </row>
    <row r="20" spans="1:8" s="67" customFormat="1" ht="12.75">
      <c r="A20" s="64">
        <v>12</v>
      </c>
      <c r="B20" s="65"/>
      <c r="C20" s="70" t="s">
        <v>57</v>
      </c>
      <c r="D20" s="70"/>
      <c r="E20" s="70"/>
      <c r="F20" s="70"/>
      <c r="G20" s="66">
        <f>SUM(G21:G23)</f>
        <v>72260</v>
      </c>
    </row>
    <row r="21" spans="1:8">
      <c r="A21" s="64">
        <v>13</v>
      </c>
      <c r="B21" s="68"/>
      <c r="C21" s="335" t="s">
        <v>58</v>
      </c>
      <c r="D21" s="335"/>
      <c r="E21" s="335"/>
      <c r="F21" s="335"/>
      <c r="G21" s="69">
        <f>'[1]4.számú melléklet'!C27</f>
        <v>0</v>
      </c>
    </row>
    <row r="22" spans="1:8">
      <c r="A22" s="64">
        <v>14</v>
      </c>
      <c r="B22" s="68"/>
      <c r="C22" s="347" t="s">
        <v>59</v>
      </c>
      <c r="D22" s="347"/>
      <c r="E22" s="347"/>
      <c r="F22" s="347"/>
      <c r="G22" s="69">
        <f>'[1]4.számú melléklet'!C28</f>
        <v>5800</v>
      </c>
    </row>
    <row r="23" spans="1:8">
      <c r="A23" s="64">
        <v>15</v>
      </c>
      <c r="B23" s="68"/>
      <c r="C23" s="347" t="s">
        <v>15</v>
      </c>
      <c r="D23" s="347"/>
      <c r="E23" s="347"/>
      <c r="F23" s="347"/>
      <c r="G23" s="69">
        <f>('[1]4.számú melléklet'!C24+'[1]4.számú melléklet'!C25+'[1]4.számú melléklet'!C26)</f>
        <v>66460</v>
      </c>
      <c r="H23" s="71"/>
    </row>
    <row r="24" spans="1:8" s="67" customFormat="1" ht="12.75">
      <c r="A24" s="64">
        <v>16</v>
      </c>
      <c r="B24" s="65"/>
      <c r="C24" s="72" t="s">
        <v>60</v>
      </c>
      <c r="D24" s="73"/>
      <c r="E24" s="73"/>
      <c r="F24" s="73"/>
      <c r="G24" s="66">
        <f>SUM(G25:G29)</f>
        <v>43645.650999999998</v>
      </c>
    </row>
    <row r="25" spans="1:8">
      <c r="A25" s="64">
        <v>17</v>
      </c>
      <c r="B25" s="68"/>
      <c r="C25" s="348" t="s">
        <v>61</v>
      </c>
      <c r="D25" s="347"/>
      <c r="E25" s="347"/>
      <c r="F25" s="347"/>
      <c r="G25" s="69">
        <f>('[1]4.számú melléklet'!C38+'[1]4.számú melléklet'!C39)</f>
        <v>4259</v>
      </c>
    </row>
    <row r="26" spans="1:8">
      <c r="A26" s="64">
        <v>18</v>
      </c>
      <c r="B26" s="68"/>
      <c r="C26" s="74" t="s">
        <v>62</v>
      </c>
      <c r="D26" s="75"/>
      <c r="E26" s="75"/>
      <c r="F26" s="75"/>
      <c r="G26" s="69">
        <f>('[1]4.számú melléklet'!C41)</f>
        <v>24415.650999999998</v>
      </c>
    </row>
    <row r="27" spans="1:8">
      <c r="A27" s="64">
        <v>19</v>
      </c>
      <c r="B27" s="68"/>
      <c r="C27" s="74" t="s">
        <v>63</v>
      </c>
      <c r="D27" s="75"/>
      <c r="E27" s="75"/>
      <c r="F27" s="75"/>
      <c r="G27" s="69">
        <v>0</v>
      </c>
    </row>
    <row r="28" spans="1:8">
      <c r="A28" s="64">
        <v>20</v>
      </c>
      <c r="B28" s="68"/>
      <c r="C28" s="348" t="s">
        <v>64</v>
      </c>
      <c r="D28" s="347"/>
      <c r="E28" s="347"/>
      <c r="F28" s="347"/>
      <c r="G28" s="69">
        <f>'[1]4.számú melléklet'!C42</f>
        <v>1080</v>
      </c>
    </row>
    <row r="29" spans="1:8">
      <c r="A29" s="64">
        <v>21</v>
      </c>
      <c r="B29" s="68"/>
      <c r="C29" s="348" t="s">
        <v>65</v>
      </c>
      <c r="D29" s="347"/>
      <c r="E29" s="347"/>
      <c r="F29" s="347"/>
      <c r="G29" s="69">
        <f>'[1]4.számú melléklet'!C43+'[1]4.számú melléklet'!C40</f>
        <v>13891</v>
      </c>
    </row>
    <row r="30" spans="1:8" s="67" customFormat="1">
      <c r="A30" s="64">
        <v>22</v>
      </c>
      <c r="B30" s="65"/>
      <c r="C30" s="72" t="s">
        <v>66</v>
      </c>
      <c r="D30" s="73"/>
      <c r="E30" s="73"/>
      <c r="F30" s="73"/>
      <c r="G30" s="69">
        <v>0</v>
      </c>
    </row>
    <row r="31" spans="1:8" s="67" customFormat="1">
      <c r="A31" s="64">
        <v>23</v>
      </c>
      <c r="B31" s="65"/>
      <c r="C31" s="349" t="s">
        <v>67</v>
      </c>
      <c r="D31" s="347"/>
      <c r="E31" s="347"/>
      <c r="F31" s="347"/>
      <c r="G31" s="69">
        <v>0</v>
      </c>
    </row>
    <row r="32" spans="1:8">
      <c r="A32" s="64">
        <v>24</v>
      </c>
      <c r="B32" s="68" t="s">
        <v>68</v>
      </c>
      <c r="C32" s="334" t="s">
        <v>69</v>
      </c>
      <c r="D32" s="334"/>
      <c r="E32" s="334"/>
      <c r="F32" s="334"/>
      <c r="G32" s="76">
        <f>G10+G20+G24+G30</f>
        <v>206239.65100000001</v>
      </c>
    </row>
    <row r="33" spans="1:9" s="80" customFormat="1" ht="12.75">
      <c r="A33" s="64">
        <v>25</v>
      </c>
      <c r="B33" s="77"/>
      <c r="C33" s="78" t="s">
        <v>70</v>
      </c>
      <c r="D33" s="78"/>
      <c r="E33" s="78"/>
      <c r="F33" s="78"/>
      <c r="G33" s="79">
        <f>'[1]4.számú melléklet'!C22</f>
        <v>109042</v>
      </c>
    </row>
    <row r="34" spans="1:9">
      <c r="A34" s="64">
        <v>26</v>
      </c>
      <c r="B34" s="68" t="s">
        <v>71</v>
      </c>
      <c r="C34" s="334" t="s">
        <v>72</v>
      </c>
      <c r="D34" s="335"/>
      <c r="E34" s="335"/>
      <c r="F34" s="335"/>
      <c r="G34" s="76">
        <f>G33</f>
        <v>109042</v>
      </c>
    </row>
    <row r="35" spans="1:9">
      <c r="A35" s="64">
        <v>27</v>
      </c>
      <c r="B35" s="68"/>
      <c r="C35" s="334" t="s">
        <v>73</v>
      </c>
      <c r="D35" s="335"/>
      <c r="E35" s="335"/>
      <c r="F35" s="335"/>
      <c r="G35" s="76">
        <f>'[1]8.számú melléklet'!C10+'[1]10.számú melléklet'!C13</f>
        <v>175728</v>
      </c>
    </row>
    <row r="36" spans="1:9">
      <c r="A36" s="64">
        <v>28</v>
      </c>
      <c r="B36" s="68" t="s">
        <v>74</v>
      </c>
      <c r="C36" s="345" t="s">
        <v>75</v>
      </c>
      <c r="D36" s="335"/>
      <c r="E36" s="335"/>
      <c r="F36" s="335"/>
      <c r="G36" s="81">
        <f>'[1]4.számú melléklet'!C45+'[1]5.számú melléklet'!F12</f>
        <v>23712.913</v>
      </c>
      <c r="H36" s="71"/>
    </row>
    <row r="37" spans="1:9">
      <c r="A37" s="64">
        <v>29</v>
      </c>
      <c r="B37" s="68"/>
      <c r="C37" s="345" t="s">
        <v>76</v>
      </c>
      <c r="D37" s="335"/>
      <c r="E37" s="335"/>
      <c r="F37" s="335"/>
      <c r="G37" s="81">
        <v>-209</v>
      </c>
      <c r="H37" s="71"/>
    </row>
    <row r="38" spans="1:9">
      <c r="A38" s="64">
        <v>30</v>
      </c>
      <c r="B38" s="68" t="s">
        <v>77</v>
      </c>
      <c r="C38" s="334" t="s">
        <v>78</v>
      </c>
      <c r="D38" s="346"/>
      <c r="E38" s="346"/>
      <c r="F38" s="346"/>
      <c r="G38" s="76">
        <f>G18*-1</f>
        <v>-81970</v>
      </c>
      <c r="I38" s="4"/>
    </row>
    <row r="39" spans="1:9">
      <c r="A39" s="64">
        <v>31</v>
      </c>
      <c r="B39" s="68"/>
      <c r="C39" s="336" t="s">
        <v>79</v>
      </c>
      <c r="D39" s="337"/>
      <c r="E39" s="337"/>
      <c r="F39" s="338"/>
      <c r="G39" s="76">
        <f>SUM(G32,G34,G35,G36,G37,G38)</f>
        <v>432543.56400000001</v>
      </c>
      <c r="I39" s="4"/>
    </row>
    <row r="40" spans="1:9">
      <c r="A40" s="64">
        <v>32</v>
      </c>
      <c r="B40" s="343" t="s">
        <v>80</v>
      </c>
      <c r="C40" s="344"/>
      <c r="D40" s="344"/>
      <c r="E40" s="344"/>
      <c r="F40" s="344"/>
      <c r="G40" s="82"/>
    </row>
    <row r="41" spans="1:9">
      <c r="A41" s="64">
        <v>33</v>
      </c>
      <c r="B41" s="68"/>
      <c r="C41" s="341" t="s">
        <v>81</v>
      </c>
      <c r="D41" s="335"/>
      <c r="E41" s="335"/>
      <c r="F41" s="335"/>
      <c r="G41" s="83">
        <f>'[1]3.számú melléklet'!F33+ '[1]5.számú melléklet'!F17</f>
        <v>81228.39499999999</v>
      </c>
    </row>
    <row r="42" spans="1:9">
      <c r="A42" s="64">
        <v>34</v>
      </c>
      <c r="B42" s="68"/>
      <c r="C42" s="341" t="s">
        <v>82</v>
      </c>
      <c r="D42" s="335"/>
      <c r="E42" s="335"/>
      <c r="F42" s="335"/>
      <c r="G42" s="83">
        <f>'[1]3.számú melléklet'!F34+'[1]5.számú melléklet'!F18</f>
        <v>15839.537024999998</v>
      </c>
    </row>
    <row r="43" spans="1:9">
      <c r="A43" s="64">
        <v>35</v>
      </c>
      <c r="B43" s="68"/>
      <c r="C43" s="341" t="s">
        <v>83</v>
      </c>
      <c r="D43" s="335"/>
      <c r="E43" s="335"/>
      <c r="F43" s="335"/>
      <c r="G43" s="83">
        <f>'[1]3.számú melléklet'!F35+'[1]5.számú melléklet'!F19+'[1]5.számú melléklet'!F20+'[1]5.számú melléklet'!F21+'[1]5.számú melléklet'!F22</f>
        <v>52349.5</v>
      </c>
    </row>
    <row r="44" spans="1:9">
      <c r="A44" s="64">
        <v>36</v>
      </c>
      <c r="B44" s="68"/>
      <c r="C44" s="341" t="s">
        <v>84</v>
      </c>
      <c r="D44" s="335"/>
      <c r="E44" s="335"/>
      <c r="F44" s="335"/>
      <c r="G44" s="84">
        <f>'[1]3.számú melléklet'!F36</f>
        <v>133359.35399999999</v>
      </c>
    </row>
    <row r="45" spans="1:9">
      <c r="A45" s="64">
        <v>37</v>
      </c>
      <c r="B45" s="68"/>
      <c r="C45" s="85" t="s">
        <v>85</v>
      </c>
      <c r="D45" s="85"/>
      <c r="E45" s="85"/>
      <c r="F45" s="85"/>
      <c r="G45" s="84">
        <f>'[1]3.számú melléklet'!F37</f>
        <v>4450</v>
      </c>
    </row>
    <row r="46" spans="1:9" s="67" customFormat="1">
      <c r="A46" s="64">
        <v>38</v>
      </c>
      <c r="B46" s="65"/>
      <c r="C46" s="334" t="s">
        <v>86</v>
      </c>
      <c r="D46" s="335"/>
      <c r="E46" s="335"/>
      <c r="F46" s="335"/>
      <c r="G46" s="76">
        <f>SUM(G41:G45)</f>
        <v>287226.78602499998</v>
      </c>
    </row>
    <row r="47" spans="1:9" s="67" customFormat="1">
      <c r="A47" s="64">
        <v>39</v>
      </c>
      <c r="B47" s="65"/>
      <c r="C47" s="341" t="s">
        <v>87</v>
      </c>
      <c r="D47" s="335"/>
      <c r="E47" s="335"/>
      <c r="F47" s="335"/>
      <c r="G47" s="84">
        <f>'[1]3.számú melléklet'!F40+'[1]5.számú melléklet'!F27</f>
        <v>148525.9842519685</v>
      </c>
    </row>
    <row r="48" spans="1:9" s="67" customFormat="1">
      <c r="A48" s="64">
        <v>40</v>
      </c>
      <c r="B48" s="65"/>
      <c r="C48" s="341" t="s">
        <v>88</v>
      </c>
      <c r="D48" s="335"/>
      <c r="E48" s="335"/>
      <c r="F48" s="335"/>
      <c r="G48" s="84">
        <f>'[1]3.számú melléklet'!F41+'[1]5.számú melléklet'!F26</f>
        <v>0</v>
      </c>
    </row>
    <row r="49" spans="1:10" s="67" customFormat="1" ht="15" customHeight="1">
      <c r="A49" s="64">
        <v>41</v>
      </c>
      <c r="B49" s="65"/>
      <c r="C49" s="341" t="s">
        <v>89</v>
      </c>
      <c r="D49" s="335"/>
      <c r="E49" s="335"/>
      <c r="F49" s="335"/>
      <c r="G49" s="84">
        <f>'[1]3.számú melléklet'!F42</f>
        <v>40102.015748031496</v>
      </c>
    </row>
    <row r="50" spans="1:10" s="67" customFormat="1" ht="15" customHeight="1">
      <c r="A50" s="64">
        <v>42</v>
      </c>
      <c r="B50" s="65"/>
      <c r="C50" s="334" t="s">
        <v>27</v>
      </c>
      <c r="D50" s="335"/>
      <c r="E50" s="335"/>
      <c r="F50" s="335"/>
      <c r="G50" s="76">
        <f>SUM(G47:G49)</f>
        <v>188628</v>
      </c>
    </row>
    <row r="51" spans="1:10" ht="15" customHeight="1">
      <c r="A51" s="64">
        <v>43</v>
      </c>
      <c r="B51" s="68"/>
      <c r="C51" s="342" t="s">
        <v>29</v>
      </c>
      <c r="D51" s="335"/>
      <c r="E51" s="335"/>
      <c r="F51" s="335"/>
      <c r="G51" s="79">
        <f>'[1]3.számú melléklet'!F46</f>
        <v>0</v>
      </c>
      <c r="J51" s="71"/>
    </row>
    <row r="52" spans="1:10" ht="15" customHeight="1">
      <c r="A52" s="64">
        <v>44</v>
      </c>
      <c r="B52" s="68"/>
      <c r="C52" s="342" t="s">
        <v>31</v>
      </c>
      <c r="D52" s="335"/>
      <c r="E52" s="335"/>
      <c r="F52" s="335"/>
      <c r="G52" s="79">
        <f>'[1]3.számú melléklet'!F45</f>
        <v>8805</v>
      </c>
    </row>
    <row r="53" spans="1:10" s="67" customFormat="1" ht="15" customHeight="1">
      <c r="A53" s="64">
        <v>45</v>
      </c>
      <c r="B53" s="65"/>
      <c r="C53" s="334" t="s">
        <v>33</v>
      </c>
      <c r="D53" s="335"/>
      <c r="E53" s="335"/>
      <c r="F53" s="335"/>
      <c r="G53" s="76">
        <f>SUM(G51:G52)</f>
        <v>8805</v>
      </c>
      <c r="J53" s="86"/>
    </row>
    <row r="54" spans="1:10" s="67" customFormat="1" ht="15" customHeight="1">
      <c r="A54" s="64">
        <v>46</v>
      </c>
      <c r="B54" s="65"/>
      <c r="C54" s="336" t="s">
        <v>90</v>
      </c>
      <c r="D54" s="337"/>
      <c r="E54" s="337"/>
      <c r="F54" s="338"/>
      <c r="G54" s="76">
        <f>[1]Részletező_Közös!E60</f>
        <v>51907.199999999997</v>
      </c>
      <c r="J54" s="86"/>
    </row>
    <row r="55" spans="1:10" s="67" customFormat="1" ht="15" customHeight="1">
      <c r="A55" s="64">
        <v>47</v>
      </c>
      <c r="B55" s="65"/>
      <c r="C55" s="336" t="s">
        <v>91</v>
      </c>
      <c r="D55" s="337"/>
      <c r="E55" s="337"/>
      <c r="F55" s="338"/>
      <c r="G55" s="76">
        <v>-209</v>
      </c>
      <c r="J55" s="86"/>
    </row>
    <row r="56" spans="1:10" s="67" customFormat="1" ht="15" customHeight="1">
      <c r="A56" s="64">
        <v>48</v>
      </c>
      <c r="B56" s="65"/>
      <c r="C56" s="334" t="s">
        <v>92</v>
      </c>
      <c r="D56" s="335"/>
      <c r="E56" s="335"/>
      <c r="F56" s="335"/>
      <c r="G56" s="76">
        <f>G46+G50+G53+G55-G54</f>
        <v>432543.58602499997</v>
      </c>
    </row>
    <row r="57" spans="1:10" s="67" customFormat="1" ht="15" customHeight="1">
      <c r="A57" s="64">
        <v>49</v>
      </c>
      <c r="B57" s="65"/>
      <c r="C57" s="334" t="s">
        <v>93</v>
      </c>
      <c r="D57" s="335"/>
      <c r="E57" s="335"/>
      <c r="F57" s="335"/>
      <c r="G57" s="87">
        <v>6</v>
      </c>
    </row>
    <row r="58" spans="1:10" ht="15" customHeight="1" thickBot="1">
      <c r="A58" s="64">
        <v>50</v>
      </c>
      <c r="B58" s="88"/>
      <c r="C58" s="339" t="s">
        <v>94</v>
      </c>
      <c r="D58" s="340"/>
      <c r="E58" s="340"/>
      <c r="F58" s="340"/>
      <c r="G58" s="89">
        <f>[1]Részletező_Önk!J5</f>
        <v>21</v>
      </c>
    </row>
    <row r="59" spans="1:10">
      <c r="B59" s="35"/>
      <c r="C59" s="90"/>
      <c r="D59" s="90"/>
      <c r="E59" s="90"/>
      <c r="F59" s="90"/>
      <c r="G59" s="90"/>
      <c r="H59" s="4"/>
    </row>
    <row r="60" spans="1:10">
      <c r="B60" s="35"/>
      <c r="C60" s="90"/>
      <c r="D60" s="90"/>
      <c r="E60" s="90"/>
      <c r="F60" s="90"/>
      <c r="G60" s="90"/>
      <c r="H60" s="4"/>
    </row>
    <row r="61" spans="1:10">
      <c r="B61" s="35"/>
      <c r="C61" s="90"/>
      <c r="D61" s="90"/>
      <c r="E61" s="90"/>
      <c r="F61" s="90"/>
      <c r="G61" s="90"/>
      <c r="H61" s="4"/>
    </row>
    <row r="62" spans="1:10">
      <c r="B62" s="35"/>
      <c r="C62" s="90"/>
      <c r="D62" s="90"/>
      <c r="E62" s="90"/>
      <c r="F62" s="90"/>
      <c r="G62" s="90"/>
      <c r="H62" s="4"/>
    </row>
    <row r="63" spans="1:10">
      <c r="B63" s="35"/>
      <c r="C63" s="90"/>
      <c r="D63" s="90"/>
      <c r="E63" s="90"/>
      <c r="F63" s="90"/>
      <c r="G63" s="90"/>
      <c r="H63" s="4"/>
    </row>
    <row r="64" spans="1:10">
      <c r="B64" s="35"/>
      <c r="C64" s="90"/>
      <c r="D64" s="90"/>
      <c r="E64" s="90"/>
      <c r="F64" s="90"/>
      <c r="G64" s="90"/>
      <c r="H64" s="4"/>
    </row>
    <row r="65" spans="2:8">
      <c r="B65" s="35"/>
      <c r="C65" s="90"/>
      <c r="D65" s="90"/>
      <c r="E65" s="90"/>
      <c r="F65" s="90"/>
      <c r="G65" s="90"/>
      <c r="H65" s="4"/>
    </row>
    <row r="66" spans="2:8">
      <c r="B66" s="35"/>
      <c r="C66" s="90"/>
      <c r="D66" s="90"/>
      <c r="E66" s="90"/>
      <c r="F66" s="90"/>
      <c r="G66" s="90"/>
      <c r="H66" s="4"/>
    </row>
    <row r="67" spans="2:8">
      <c r="B67" s="35"/>
      <c r="C67" s="90"/>
      <c r="D67" s="90"/>
      <c r="E67" s="90"/>
      <c r="F67" s="90"/>
      <c r="G67" s="90"/>
      <c r="H67" s="4"/>
    </row>
    <row r="68" spans="2:8">
      <c r="B68" s="35"/>
      <c r="C68" s="37"/>
      <c r="D68" s="37"/>
      <c r="E68" s="37"/>
      <c r="F68" s="37"/>
      <c r="G68" s="37"/>
      <c r="H68" s="4"/>
    </row>
    <row r="69" spans="2:8">
      <c r="B69" s="91"/>
      <c r="C69" s="91"/>
      <c r="D69" s="91"/>
      <c r="E69" s="91"/>
      <c r="F69" s="91"/>
      <c r="G69" s="91"/>
      <c r="H69" s="4"/>
    </row>
    <row r="70" spans="2:8">
      <c r="B70" s="333"/>
      <c r="C70" s="333"/>
      <c r="D70" s="333"/>
      <c r="E70" s="333"/>
      <c r="F70" s="91"/>
      <c r="G70" s="91"/>
      <c r="H70" s="4"/>
    </row>
    <row r="71" spans="2:8">
      <c r="B71" s="91"/>
      <c r="C71" s="91"/>
      <c r="D71" s="91"/>
      <c r="E71" s="91"/>
      <c r="F71" s="91"/>
      <c r="G71" s="91"/>
      <c r="H71" s="4"/>
    </row>
    <row r="72" spans="2:8">
      <c r="B72" s="91"/>
      <c r="C72" s="91"/>
      <c r="D72" s="91"/>
      <c r="E72" s="91"/>
      <c r="F72" s="91"/>
      <c r="G72" s="91"/>
      <c r="H72" s="4"/>
    </row>
    <row r="73" spans="2:8">
      <c r="B73" s="91"/>
      <c r="C73" s="91"/>
      <c r="D73" s="91"/>
      <c r="E73" s="91"/>
      <c r="F73" s="91"/>
      <c r="G73" s="91"/>
      <c r="H73" s="4"/>
    </row>
    <row r="74" spans="2:8">
      <c r="B74" s="91"/>
      <c r="C74" s="91"/>
      <c r="D74" s="91"/>
      <c r="E74" s="91"/>
      <c r="F74" s="91"/>
      <c r="G74" s="91"/>
      <c r="H74" s="4"/>
    </row>
    <row r="75" spans="2:8">
      <c r="B75" s="91"/>
      <c r="C75" s="91"/>
      <c r="D75" s="91"/>
      <c r="E75" s="91"/>
      <c r="F75" s="91"/>
      <c r="G75" s="91"/>
      <c r="H75" s="4"/>
    </row>
    <row r="76" spans="2:8">
      <c r="B76" s="91"/>
      <c r="C76" s="91"/>
      <c r="D76" s="91"/>
      <c r="E76" s="91"/>
      <c r="F76" s="91"/>
      <c r="G76" s="91"/>
      <c r="H76" s="4"/>
    </row>
    <row r="77" spans="2:8">
      <c r="B77" s="91"/>
      <c r="C77" s="91"/>
      <c r="D77" s="91"/>
      <c r="E77" s="91"/>
      <c r="F77" s="91"/>
      <c r="G77" s="91"/>
      <c r="H77" s="4"/>
    </row>
    <row r="78" spans="2:8">
      <c r="B78" s="91"/>
      <c r="C78" s="91"/>
      <c r="D78" s="91"/>
      <c r="E78" s="91"/>
      <c r="F78" s="91"/>
      <c r="G78" s="91"/>
      <c r="H78" s="4"/>
    </row>
    <row r="79" spans="2:8">
      <c r="B79" s="91"/>
      <c r="C79" s="91"/>
      <c r="D79" s="91"/>
      <c r="E79" s="91"/>
      <c r="F79" s="91"/>
      <c r="G79" s="91"/>
      <c r="H79" s="4"/>
    </row>
    <row r="80" spans="2:8">
      <c r="B80" s="91"/>
      <c r="C80" s="91"/>
      <c r="D80" s="91"/>
      <c r="E80" s="91"/>
      <c r="F80" s="91"/>
      <c r="G80" s="91"/>
      <c r="H80" s="4"/>
    </row>
    <row r="81" spans="2:8">
      <c r="B81" s="91"/>
      <c r="C81" s="91"/>
      <c r="D81" s="91"/>
      <c r="E81" s="91"/>
      <c r="F81" s="91"/>
      <c r="G81" s="91"/>
      <c r="H81" s="4"/>
    </row>
    <row r="82" spans="2:8">
      <c r="B82" s="91"/>
      <c r="C82" s="91"/>
      <c r="D82" s="91"/>
      <c r="E82" s="91"/>
      <c r="F82" s="91"/>
      <c r="G82" s="91"/>
      <c r="H82" s="4"/>
    </row>
    <row r="83" spans="2:8">
      <c r="B83" s="91"/>
      <c r="C83" s="91"/>
      <c r="D83" s="91"/>
      <c r="E83" s="91"/>
      <c r="F83" s="91"/>
      <c r="G83" s="91"/>
      <c r="H83" s="4"/>
    </row>
    <row r="84" spans="2:8">
      <c r="B84" s="91"/>
      <c r="C84" s="91"/>
      <c r="D84" s="91"/>
      <c r="E84" s="91"/>
      <c r="F84" s="91"/>
      <c r="G84" s="91"/>
      <c r="H84" s="4"/>
    </row>
    <row r="85" spans="2:8">
      <c r="B85" s="91"/>
      <c r="C85" s="91"/>
      <c r="D85" s="91"/>
      <c r="E85" s="91"/>
      <c r="F85" s="91"/>
      <c r="G85" s="91"/>
      <c r="H85" s="4"/>
    </row>
    <row r="86" spans="2:8">
      <c r="B86" s="91"/>
      <c r="C86" s="91"/>
      <c r="D86" s="91"/>
      <c r="E86" s="91"/>
      <c r="F86" s="91"/>
      <c r="G86" s="91"/>
      <c r="H86" s="4"/>
    </row>
    <row r="87" spans="2:8">
      <c r="B87" s="91"/>
      <c r="C87" s="91"/>
      <c r="D87" s="91"/>
      <c r="E87" s="91"/>
      <c r="F87" s="91"/>
      <c r="G87" s="91"/>
      <c r="H87" s="4"/>
    </row>
    <row r="88" spans="2:8">
      <c r="B88" s="91"/>
      <c r="C88" s="91"/>
      <c r="D88" s="91"/>
      <c r="E88" s="91"/>
      <c r="F88" s="91"/>
      <c r="G88" s="91"/>
      <c r="H88" s="4"/>
    </row>
    <row r="89" spans="2:8">
      <c r="B89" s="91"/>
      <c r="C89" s="91"/>
      <c r="D89" s="91"/>
      <c r="E89" s="91"/>
      <c r="F89" s="91"/>
      <c r="G89" s="91"/>
      <c r="H89" s="4"/>
    </row>
    <row r="90" spans="2:8">
      <c r="B90" s="91"/>
      <c r="C90" s="91"/>
      <c r="D90" s="91"/>
      <c r="E90" s="91"/>
      <c r="F90" s="91"/>
      <c r="G90" s="91"/>
      <c r="H90" s="4"/>
    </row>
    <row r="91" spans="2:8">
      <c r="B91" s="91"/>
      <c r="C91" s="91"/>
      <c r="D91" s="91"/>
      <c r="E91" s="91"/>
      <c r="F91" s="91"/>
      <c r="G91" s="91"/>
      <c r="H91" s="4"/>
    </row>
    <row r="92" spans="2:8">
      <c r="B92" s="91"/>
      <c r="C92" s="91"/>
      <c r="D92" s="91"/>
      <c r="E92" s="91"/>
      <c r="F92" s="91"/>
      <c r="G92" s="91"/>
      <c r="H92" s="4"/>
    </row>
    <row r="93" spans="2:8">
      <c r="B93" s="91"/>
      <c r="C93" s="91"/>
      <c r="D93" s="91"/>
      <c r="E93" s="91"/>
      <c r="F93" s="91"/>
      <c r="G93" s="91"/>
      <c r="H93" s="4"/>
    </row>
    <row r="94" spans="2:8">
      <c r="B94" s="91"/>
      <c r="C94" s="91"/>
      <c r="D94" s="91"/>
      <c r="E94" s="91"/>
      <c r="F94" s="91"/>
      <c r="G94" s="91"/>
      <c r="H94" s="4"/>
    </row>
    <row r="95" spans="2:8">
      <c r="B95" s="91"/>
      <c r="C95" s="91"/>
      <c r="D95" s="91"/>
      <c r="E95" s="91"/>
      <c r="F95" s="91"/>
      <c r="G95" s="91"/>
      <c r="H95" s="4"/>
    </row>
    <row r="96" spans="2:8">
      <c r="B96" s="91"/>
      <c r="C96" s="91"/>
      <c r="D96" s="91"/>
      <c r="E96" s="91"/>
      <c r="F96" s="91"/>
      <c r="G96" s="91"/>
      <c r="H96" s="4"/>
    </row>
    <row r="97" spans="2:8">
      <c r="B97" s="91"/>
      <c r="C97" s="91"/>
      <c r="D97" s="91"/>
      <c r="E97" s="91"/>
      <c r="F97" s="91"/>
      <c r="G97" s="91"/>
      <c r="H97" s="4"/>
    </row>
    <row r="98" spans="2:8">
      <c r="B98" s="91"/>
      <c r="C98" s="91"/>
      <c r="D98" s="91"/>
      <c r="E98" s="91"/>
      <c r="F98" s="91"/>
      <c r="G98" s="91"/>
      <c r="H98" s="4"/>
    </row>
    <row r="99" spans="2:8">
      <c r="B99" s="35"/>
      <c r="C99" s="92"/>
      <c r="D99" s="4"/>
      <c r="E99" s="4"/>
      <c r="F99" s="4"/>
      <c r="G99" s="4"/>
      <c r="H99" s="4"/>
    </row>
  </sheetData>
  <mergeCells count="51">
    <mergeCell ref="A1:G1"/>
    <mergeCell ref="A3:G3"/>
    <mergeCell ref="A4:G4"/>
    <mergeCell ref="C6:F6"/>
    <mergeCell ref="A7:A9"/>
    <mergeCell ref="B7:B9"/>
    <mergeCell ref="C7:F9"/>
    <mergeCell ref="G7:G9"/>
    <mergeCell ref="C22:F22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1:F21"/>
    <mergeCell ref="C39:F39"/>
    <mergeCell ref="C23:F23"/>
    <mergeCell ref="C25:F25"/>
    <mergeCell ref="C28:F28"/>
    <mergeCell ref="C29:F29"/>
    <mergeCell ref="C31:F31"/>
    <mergeCell ref="C32:F32"/>
    <mergeCell ref="C34:F34"/>
    <mergeCell ref="C35:F35"/>
    <mergeCell ref="C36:F36"/>
    <mergeCell ref="C37:F37"/>
    <mergeCell ref="C38:F38"/>
    <mergeCell ref="C52:F52"/>
    <mergeCell ref="B40:F40"/>
    <mergeCell ref="C41:F41"/>
    <mergeCell ref="C42:F42"/>
    <mergeCell ref="C43:F43"/>
    <mergeCell ref="C44:F44"/>
    <mergeCell ref="C46:F46"/>
    <mergeCell ref="C47:F47"/>
    <mergeCell ref="C48:F48"/>
    <mergeCell ref="C49:F49"/>
    <mergeCell ref="C50:F50"/>
    <mergeCell ref="C51:F51"/>
    <mergeCell ref="B70:E70"/>
    <mergeCell ref="C53:F53"/>
    <mergeCell ref="C54:F54"/>
    <mergeCell ref="C55:F55"/>
    <mergeCell ref="C56:F56"/>
    <mergeCell ref="C57:F57"/>
    <mergeCell ref="C58:F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31" workbookViewId="0">
      <selection sqref="A1:XFD1048576"/>
    </sheetView>
  </sheetViews>
  <sheetFormatPr defaultRowHeight="1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9">
      <c r="A1" s="327" t="s">
        <v>95</v>
      </c>
      <c r="B1" s="327"/>
      <c r="C1" s="327"/>
      <c r="D1" s="327"/>
      <c r="E1" s="327"/>
      <c r="F1" s="327"/>
      <c r="G1" s="93"/>
    </row>
    <row r="2" spans="1:9">
      <c r="A2" s="2"/>
      <c r="B2" s="2"/>
      <c r="C2" s="2"/>
      <c r="D2" s="2"/>
      <c r="E2" s="2"/>
      <c r="F2" s="2"/>
      <c r="H2" s="94"/>
    </row>
    <row r="3" spans="1:9">
      <c r="A3" s="328" t="s">
        <v>96</v>
      </c>
      <c r="B3" s="328"/>
      <c r="C3" s="328"/>
      <c r="D3" s="328"/>
      <c r="E3" s="328"/>
      <c r="F3" s="328"/>
      <c r="G3" s="3"/>
    </row>
    <row r="4" spans="1:9">
      <c r="A4" s="383"/>
      <c r="B4" s="383"/>
      <c r="C4" s="383"/>
      <c r="D4" s="383"/>
      <c r="E4" s="383"/>
      <c r="F4" s="383"/>
      <c r="G4" s="4"/>
    </row>
    <row r="5" spans="1:9" ht="15.75" thickBot="1">
      <c r="A5" s="59"/>
      <c r="B5" s="59"/>
      <c r="C5" s="95"/>
      <c r="D5" s="59"/>
      <c r="E5" s="59"/>
      <c r="F5" s="4" t="s">
        <v>45</v>
      </c>
      <c r="G5" s="4"/>
    </row>
    <row r="6" spans="1:9">
      <c r="A6" s="96"/>
      <c r="B6" s="384" t="s">
        <v>3</v>
      </c>
      <c r="C6" s="384"/>
      <c r="D6" s="384"/>
      <c r="E6" s="384"/>
      <c r="F6" s="97" t="s">
        <v>4</v>
      </c>
    </row>
    <row r="7" spans="1:9" ht="30" customHeight="1">
      <c r="A7" s="98" t="s">
        <v>97</v>
      </c>
      <c r="B7" s="373" t="s">
        <v>98</v>
      </c>
      <c r="C7" s="373"/>
      <c r="D7" s="373"/>
      <c r="E7" s="373"/>
      <c r="F7" s="99" t="s">
        <v>7</v>
      </c>
    </row>
    <row r="8" spans="1:9" ht="12.75" customHeight="1">
      <c r="A8" s="379">
        <v>1</v>
      </c>
      <c r="B8" s="385" t="s">
        <v>46</v>
      </c>
      <c r="C8" s="385"/>
      <c r="D8" s="385"/>
      <c r="E8" s="385"/>
      <c r="F8" s="374"/>
    </row>
    <row r="9" spans="1:9">
      <c r="A9" s="379"/>
      <c r="B9" s="385"/>
      <c r="C9" s="385"/>
      <c r="D9" s="385"/>
      <c r="E9" s="385"/>
      <c r="F9" s="386"/>
    </row>
    <row r="10" spans="1:9">
      <c r="A10" s="379"/>
      <c r="B10" s="385"/>
      <c r="C10" s="385"/>
      <c r="D10" s="385"/>
      <c r="E10" s="385"/>
      <c r="F10" s="387"/>
      <c r="I10" s="4"/>
    </row>
    <row r="11" spans="1:9">
      <c r="A11" s="18">
        <v>2</v>
      </c>
      <c r="B11" s="380" t="s">
        <v>99</v>
      </c>
      <c r="C11" s="380"/>
      <c r="D11" s="380"/>
      <c r="E11" s="380"/>
      <c r="F11" s="100">
        <f>'[1]4.számú melléklet'!C30+'[1]4.számú melléklet'!C32+'[1]4.számú melléklet'!C33+'[1]4.számú melléklet'!C34+'[1]4.számú melléklet'!C36+'[1]4.számú melléklet'!C35+'[1]4.számú melléklet'!C29+'[1]4.számú melléklet'!C31</f>
        <v>8364</v>
      </c>
    </row>
    <row r="12" spans="1:9">
      <c r="A12" s="18">
        <v>3</v>
      </c>
      <c r="B12" s="380" t="s">
        <v>100</v>
      </c>
      <c r="C12" s="380"/>
      <c r="D12" s="380"/>
      <c r="E12" s="380"/>
      <c r="F12" s="100">
        <f>('[1]4.számú melléklet'!C24+'[1]4.számú melléklet'!C25+'[1]4.számú melléklet'!C26+'[1]4.számú melléklet'!C27+'[1]4.számú melléklet'!C28)</f>
        <v>72260</v>
      </c>
    </row>
    <row r="13" spans="1:9" ht="12.75" customHeight="1">
      <c r="A13" s="18">
        <v>4</v>
      </c>
      <c r="B13" s="367" t="s">
        <v>101</v>
      </c>
      <c r="C13" s="367"/>
      <c r="D13" s="367"/>
      <c r="E13" s="367"/>
      <c r="F13" s="100">
        <f>('[1]4.számú melléklet'!C40+'[1]4.számú melléklet'!C44+'[1]4.számú melléklet'!C43)</f>
        <v>189619</v>
      </c>
    </row>
    <row r="14" spans="1:9" ht="12.75" customHeight="1">
      <c r="A14" s="18">
        <v>5</v>
      </c>
      <c r="B14" s="367" t="s">
        <v>102</v>
      </c>
      <c r="C14" s="367"/>
      <c r="D14" s="367"/>
      <c r="E14" s="367"/>
      <c r="F14" s="100">
        <f>('[1]4.számú melléklet'!C41+'[1]4.számú melléklet'!C42+'[1]4.számú melléklet'!C38+'[1]4.számú melléklet'!C39)</f>
        <v>29754.650999999998</v>
      </c>
    </row>
    <row r="15" spans="1:9">
      <c r="A15" s="18">
        <v>6</v>
      </c>
      <c r="B15" s="44" t="s">
        <v>103</v>
      </c>
      <c r="C15" s="44"/>
      <c r="D15" s="44"/>
      <c r="E15" s="44"/>
      <c r="F15" s="101">
        <f>'[1]4.számú melléklet'!C22</f>
        <v>109042</v>
      </c>
    </row>
    <row r="16" spans="1:9">
      <c r="A16" s="102">
        <v>7</v>
      </c>
      <c r="B16" s="359" t="s">
        <v>104</v>
      </c>
      <c r="C16" s="359"/>
      <c r="D16" s="359"/>
      <c r="E16" s="359"/>
      <c r="F16" s="103">
        <f>SUM(F11:F15)</f>
        <v>409039.65100000001</v>
      </c>
    </row>
    <row r="17" spans="1:6">
      <c r="A17" s="381">
        <v>8</v>
      </c>
      <c r="B17" s="373" t="s">
        <v>105</v>
      </c>
      <c r="C17" s="373"/>
      <c r="D17" s="373"/>
      <c r="E17" s="373"/>
      <c r="F17" s="376"/>
    </row>
    <row r="18" spans="1:6">
      <c r="A18" s="381"/>
      <c r="B18" s="373"/>
      <c r="C18" s="373"/>
      <c r="D18" s="373"/>
      <c r="E18" s="373"/>
      <c r="F18" s="377"/>
    </row>
    <row r="19" spans="1:6">
      <c r="A19" s="382"/>
      <c r="B19" s="371"/>
      <c r="C19" s="371"/>
      <c r="D19" s="371"/>
      <c r="E19" s="371"/>
      <c r="F19" s="378"/>
    </row>
    <row r="20" spans="1:6">
      <c r="A20" s="18">
        <v>9</v>
      </c>
      <c r="B20" s="367" t="s">
        <v>106</v>
      </c>
      <c r="C20" s="367"/>
      <c r="D20" s="367"/>
      <c r="E20" s="367"/>
      <c r="F20" s="100">
        <v>0</v>
      </c>
    </row>
    <row r="21" spans="1:6">
      <c r="A21" s="18">
        <v>10</v>
      </c>
      <c r="B21" s="367" t="s">
        <v>107</v>
      </c>
      <c r="C21" s="367"/>
      <c r="D21" s="367"/>
      <c r="E21" s="367"/>
      <c r="F21" s="100">
        <v>0</v>
      </c>
    </row>
    <row r="22" spans="1:6">
      <c r="A22" s="18">
        <v>11</v>
      </c>
      <c r="B22" s="367" t="s">
        <v>108</v>
      </c>
      <c r="C22" s="367"/>
      <c r="D22" s="367"/>
      <c r="E22" s="367"/>
      <c r="F22" s="100">
        <v>0</v>
      </c>
    </row>
    <row r="23" spans="1:6">
      <c r="A23" s="104">
        <v>12</v>
      </c>
      <c r="B23" s="368" t="s">
        <v>109</v>
      </c>
      <c r="C23" s="368"/>
      <c r="D23" s="368"/>
      <c r="E23" s="368"/>
      <c r="F23" s="103">
        <f>SUM(F20:F22)</f>
        <v>0</v>
      </c>
    </row>
    <row r="24" spans="1:6">
      <c r="A24" s="379">
        <v>13</v>
      </c>
      <c r="B24" s="373" t="s">
        <v>110</v>
      </c>
      <c r="C24" s="373"/>
      <c r="D24" s="373"/>
      <c r="E24" s="373"/>
      <c r="F24" s="376"/>
    </row>
    <row r="25" spans="1:6">
      <c r="A25" s="379"/>
      <c r="B25" s="373"/>
      <c r="C25" s="373"/>
      <c r="D25" s="373"/>
      <c r="E25" s="373"/>
      <c r="F25" s="377"/>
    </row>
    <row r="26" spans="1:6">
      <c r="A26" s="379"/>
      <c r="B26" s="371"/>
      <c r="C26" s="371"/>
      <c r="D26" s="371"/>
      <c r="E26" s="371"/>
      <c r="F26" s="378"/>
    </row>
    <row r="27" spans="1:6">
      <c r="A27" s="18">
        <v>14</v>
      </c>
      <c r="B27" s="369" t="s">
        <v>111</v>
      </c>
      <c r="C27" s="369"/>
      <c r="D27" s="369"/>
      <c r="E27" s="369"/>
      <c r="F27" s="105">
        <f>'[1]4.számú melléklet'!C45</f>
        <v>23504.186000000002</v>
      </c>
    </row>
    <row r="28" spans="1:6">
      <c r="A28" s="104">
        <v>15</v>
      </c>
      <c r="B28" s="368" t="s">
        <v>104</v>
      </c>
      <c r="C28" s="368"/>
      <c r="D28" s="368"/>
      <c r="E28" s="368"/>
      <c r="F28" s="106">
        <f>SUM(F27)</f>
        <v>23504.186000000002</v>
      </c>
    </row>
    <row r="29" spans="1:6">
      <c r="A29" s="1"/>
      <c r="B29" s="107"/>
      <c r="C29" s="107"/>
      <c r="D29" s="107"/>
      <c r="E29" s="107"/>
      <c r="F29" s="108"/>
    </row>
    <row r="30" spans="1:6">
      <c r="A30" s="104">
        <v>16</v>
      </c>
      <c r="B30" s="370" t="s">
        <v>112</v>
      </c>
      <c r="C30" s="371"/>
      <c r="D30" s="371"/>
      <c r="E30" s="371"/>
      <c r="F30" s="109">
        <f>F16+F23+F28</f>
        <v>432543.837</v>
      </c>
    </row>
    <row r="31" spans="1:6">
      <c r="A31" s="372">
        <v>17</v>
      </c>
      <c r="B31" s="373" t="s">
        <v>113</v>
      </c>
      <c r="C31" s="373"/>
      <c r="D31" s="373"/>
      <c r="E31" s="373"/>
      <c r="F31" s="374"/>
    </row>
    <row r="32" spans="1:6">
      <c r="A32" s="372"/>
      <c r="B32" s="373"/>
      <c r="C32" s="373"/>
      <c r="D32" s="373"/>
      <c r="E32" s="373"/>
      <c r="F32" s="375"/>
    </row>
    <row r="33" spans="1:6">
      <c r="A33" s="18">
        <v>18</v>
      </c>
      <c r="B33" s="367" t="s">
        <v>81</v>
      </c>
      <c r="C33" s="367"/>
      <c r="D33" s="367"/>
      <c r="E33" s="367"/>
      <c r="F33" s="100">
        <f>'[1]6.számú melléklet'!D24+'[1]6.számú melléklet'!D103</f>
        <v>45337.819999999992</v>
      </c>
    </row>
    <row r="34" spans="1:6">
      <c r="A34" s="18">
        <v>19</v>
      </c>
      <c r="B34" s="367" t="s">
        <v>114</v>
      </c>
      <c r="C34" s="367"/>
      <c r="D34" s="367"/>
      <c r="E34" s="367"/>
      <c r="F34" s="100">
        <f>'[1]6.számú melléklet'!D38</f>
        <v>8840.8748999999989</v>
      </c>
    </row>
    <row r="35" spans="1:6">
      <c r="A35" s="18">
        <v>20</v>
      </c>
      <c r="B35" s="367" t="s">
        <v>115</v>
      </c>
      <c r="C35" s="367"/>
      <c r="D35" s="367"/>
      <c r="E35" s="367"/>
      <c r="F35" s="100">
        <f>'[1]6.számú melléklet'!D52+'[1]6.számú melléklet'!D93+'[1]6.számú melléklet'!D107</f>
        <v>43122.81</v>
      </c>
    </row>
    <row r="36" spans="1:6">
      <c r="A36" s="18">
        <v>21</v>
      </c>
      <c r="B36" s="367" t="s">
        <v>116</v>
      </c>
      <c r="C36" s="367"/>
      <c r="D36" s="367"/>
      <c r="E36" s="367"/>
      <c r="F36" s="100">
        <f>'[1]6.számú melléklet'!D66</f>
        <v>133359.35399999999</v>
      </c>
    </row>
    <row r="37" spans="1:6">
      <c r="A37" s="18">
        <v>22</v>
      </c>
      <c r="B37" s="367" t="s">
        <v>117</v>
      </c>
      <c r="C37" s="367"/>
      <c r="D37" s="367"/>
      <c r="E37" s="367"/>
      <c r="F37" s="100">
        <f>'[1]6.számú melléklet'!D75</f>
        <v>4450</v>
      </c>
    </row>
    <row r="38" spans="1:6">
      <c r="A38" s="110">
        <v>23</v>
      </c>
      <c r="B38" s="368" t="s">
        <v>118</v>
      </c>
      <c r="C38" s="368"/>
      <c r="D38" s="368"/>
      <c r="E38" s="368"/>
      <c r="F38" s="106">
        <f>SUM(F33:F37)</f>
        <v>235110.85889999999</v>
      </c>
    </row>
    <row r="39" spans="1:6">
      <c r="A39" s="18">
        <v>24</v>
      </c>
      <c r="B39" s="111" t="s">
        <v>119</v>
      </c>
      <c r="C39" s="21"/>
      <c r="D39" s="112"/>
      <c r="E39" s="21"/>
      <c r="F39" s="113"/>
    </row>
    <row r="40" spans="1:6">
      <c r="A40" s="18">
        <v>25</v>
      </c>
      <c r="B40" s="362" t="s">
        <v>120</v>
      </c>
      <c r="C40" s="363"/>
      <c r="D40" s="363"/>
      <c r="E40" s="364"/>
      <c r="F40" s="100">
        <f>'[1]6.számú melléklet'!D80</f>
        <v>148525.9842519685</v>
      </c>
    </row>
    <row r="41" spans="1:6">
      <c r="A41" s="18">
        <v>26</v>
      </c>
      <c r="B41" s="362" t="s">
        <v>121</v>
      </c>
      <c r="C41" s="363"/>
      <c r="D41" s="363"/>
      <c r="E41" s="364"/>
      <c r="F41" s="100">
        <f>'[1]6.számú melléklet'!D79</f>
        <v>0</v>
      </c>
    </row>
    <row r="42" spans="1:6">
      <c r="A42" s="18">
        <v>27</v>
      </c>
      <c r="B42" s="362" t="s">
        <v>122</v>
      </c>
      <c r="C42" s="363"/>
      <c r="D42" s="363"/>
      <c r="E42" s="364"/>
      <c r="F42" s="100">
        <f>'[1]6.számú melléklet'!D81</f>
        <v>40102.015748031496</v>
      </c>
    </row>
    <row r="43" spans="1:6">
      <c r="A43" s="18">
        <v>28</v>
      </c>
      <c r="B43" s="365" t="s">
        <v>27</v>
      </c>
      <c r="C43" s="363"/>
      <c r="D43" s="363"/>
      <c r="E43" s="364"/>
      <c r="F43" s="106">
        <f>SUM(F40:F42)</f>
        <v>188628</v>
      </c>
    </row>
    <row r="44" spans="1:6">
      <c r="A44" s="18">
        <v>29</v>
      </c>
      <c r="B44" s="114" t="s">
        <v>123</v>
      </c>
      <c r="C44" s="115"/>
      <c r="D44" s="115"/>
      <c r="E44" s="116"/>
      <c r="F44" s="99"/>
    </row>
    <row r="45" spans="1:6">
      <c r="A45" s="18">
        <v>30</v>
      </c>
      <c r="B45" s="366" t="s">
        <v>31</v>
      </c>
      <c r="C45" s="363"/>
      <c r="D45" s="363"/>
      <c r="E45" s="364"/>
      <c r="F45" s="101">
        <f>'[1]6.számú melléklet'!D77</f>
        <v>8805</v>
      </c>
    </row>
    <row r="46" spans="1:6">
      <c r="A46" s="18">
        <v>31</v>
      </c>
      <c r="B46" s="366" t="s">
        <v>29</v>
      </c>
      <c r="C46" s="363"/>
      <c r="D46" s="363"/>
      <c r="E46" s="364"/>
      <c r="F46" s="101">
        <v>0</v>
      </c>
    </row>
    <row r="47" spans="1:6">
      <c r="A47" s="110">
        <v>32</v>
      </c>
      <c r="B47" s="359" t="s">
        <v>124</v>
      </c>
      <c r="C47" s="359"/>
      <c r="D47" s="359"/>
      <c r="E47" s="359"/>
      <c r="F47" s="106">
        <f>F45+F46</f>
        <v>8805</v>
      </c>
    </row>
    <row r="48" spans="1:6" ht="15.75" thickBot="1">
      <c r="A48" s="117">
        <v>33</v>
      </c>
      <c r="B48" s="360" t="s">
        <v>125</v>
      </c>
      <c r="C48" s="361"/>
      <c r="D48" s="361"/>
      <c r="E48" s="361"/>
      <c r="F48" s="118">
        <f>F38+F43+F47</f>
        <v>432543.85889999999</v>
      </c>
    </row>
    <row r="60" spans="2:6">
      <c r="B60" s="58"/>
      <c r="C60" s="4"/>
      <c r="D60" s="4"/>
      <c r="E60" s="4"/>
      <c r="F60" s="4"/>
    </row>
    <row r="61" spans="2:6">
      <c r="B61" s="58"/>
      <c r="C61" s="4"/>
      <c r="D61" s="4"/>
      <c r="E61" s="4"/>
      <c r="F61" s="4"/>
    </row>
    <row r="62" spans="2:6">
      <c r="B62" s="4"/>
      <c r="C62" s="4"/>
      <c r="D62" s="4"/>
      <c r="E62" s="4"/>
      <c r="F62" s="4"/>
    </row>
    <row r="63" spans="2:6">
      <c r="B63" s="4"/>
      <c r="C63" s="4"/>
      <c r="D63" s="4"/>
      <c r="E63" s="4"/>
      <c r="F63" s="4"/>
    </row>
    <row r="64" spans="2:6">
      <c r="B64" s="58"/>
      <c r="C64" s="4"/>
      <c r="D64" s="4"/>
      <c r="E64" s="4"/>
      <c r="F64" s="4"/>
    </row>
    <row r="65" spans="2:6">
      <c r="B65" s="4"/>
      <c r="C65" s="4"/>
      <c r="D65" s="4"/>
      <c r="E65" s="4"/>
      <c r="F65" s="4"/>
    </row>
    <row r="66" spans="2:6">
      <c r="B66" s="4"/>
      <c r="C66" s="4"/>
      <c r="D66" s="4"/>
      <c r="E66" s="4"/>
      <c r="F66" s="4"/>
    </row>
  </sheetData>
  <mergeCells count="43">
    <mergeCell ref="A8:A10"/>
    <mergeCell ref="B8:E10"/>
    <mergeCell ref="F8:F10"/>
    <mergeCell ref="A1:F1"/>
    <mergeCell ref="A3:F3"/>
    <mergeCell ref="A4:F4"/>
    <mergeCell ref="B6:E6"/>
    <mergeCell ref="B7:E7"/>
    <mergeCell ref="A24:A26"/>
    <mergeCell ref="B24:E26"/>
    <mergeCell ref="F24:F26"/>
    <mergeCell ref="B11:E11"/>
    <mergeCell ref="B12:E12"/>
    <mergeCell ref="B13:E13"/>
    <mergeCell ref="B14:E14"/>
    <mergeCell ref="B16:E16"/>
    <mergeCell ref="A17:A19"/>
    <mergeCell ref="B17:E19"/>
    <mergeCell ref="F31:F32"/>
    <mergeCell ref="F17:F19"/>
    <mergeCell ref="B20:E20"/>
    <mergeCell ref="B21:E21"/>
    <mergeCell ref="B22:E22"/>
    <mergeCell ref="B23:E23"/>
    <mergeCell ref="B38:E38"/>
    <mergeCell ref="B27:E27"/>
    <mergeCell ref="B28:E28"/>
    <mergeCell ref="B30:E30"/>
    <mergeCell ref="A31:A32"/>
    <mergeCell ref="B31:E32"/>
    <mergeCell ref="B33:E33"/>
    <mergeCell ref="B34:E34"/>
    <mergeCell ref="B35:E35"/>
    <mergeCell ref="B36:E36"/>
    <mergeCell ref="B37:E37"/>
    <mergeCell ref="B47:E47"/>
    <mergeCell ref="B48:E48"/>
    <mergeCell ref="B40:E40"/>
    <mergeCell ref="B41:E41"/>
    <mergeCell ref="B42:E42"/>
    <mergeCell ref="B43:E43"/>
    <mergeCell ref="B45:E45"/>
    <mergeCell ref="B46:E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25" workbookViewId="0">
      <selection activeCell="B39" sqref="B39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>
      <c r="A1" s="351" t="s">
        <v>126</v>
      </c>
      <c r="B1" s="351"/>
      <c r="C1" s="351"/>
    </row>
    <row r="2" spans="1:4">
      <c r="A2" s="2"/>
      <c r="B2" s="2"/>
      <c r="C2" s="2"/>
    </row>
    <row r="3" spans="1:4">
      <c r="A3" s="351" t="s">
        <v>127</v>
      </c>
      <c r="B3" s="351"/>
      <c r="C3" s="351"/>
    </row>
    <row r="4" spans="1:4">
      <c r="A4" s="2"/>
      <c r="B4" s="2"/>
      <c r="C4" s="2"/>
    </row>
    <row r="5" spans="1:4" ht="15.75" thickBot="1">
      <c r="A5" s="2"/>
      <c r="B5" s="119"/>
      <c r="C5" s="119" t="s">
        <v>2</v>
      </c>
    </row>
    <row r="6" spans="1:4">
      <c r="A6" s="120" t="s">
        <v>128</v>
      </c>
      <c r="B6" s="121" t="s">
        <v>3</v>
      </c>
      <c r="C6" s="122" t="s">
        <v>4</v>
      </c>
    </row>
    <row r="7" spans="1:4" ht="29.25">
      <c r="A7" s="123">
        <v>1</v>
      </c>
      <c r="B7" s="124" t="s">
        <v>129</v>
      </c>
      <c r="C7" s="125" t="s">
        <v>47</v>
      </c>
    </row>
    <row r="8" spans="1:4">
      <c r="A8" s="123">
        <v>2</v>
      </c>
      <c r="B8" s="126" t="s">
        <v>130</v>
      </c>
      <c r="C8" s="127"/>
    </row>
    <row r="9" spans="1:4">
      <c r="A9" s="123">
        <v>3</v>
      </c>
      <c r="B9" s="75" t="s">
        <v>131</v>
      </c>
      <c r="C9" s="128">
        <v>35907</v>
      </c>
    </row>
    <row r="10" spans="1:4">
      <c r="A10" s="123">
        <v>4</v>
      </c>
      <c r="B10" s="75" t="s">
        <v>132</v>
      </c>
      <c r="C10" s="128">
        <v>46063</v>
      </c>
      <c r="D10" s="129"/>
    </row>
    <row r="11" spans="1:4">
      <c r="A11" s="123">
        <v>5</v>
      </c>
      <c r="B11" s="75" t="s">
        <v>133</v>
      </c>
      <c r="C11" s="128">
        <v>0</v>
      </c>
    </row>
    <row r="12" spans="1:4">
      <c r="A12" s="123">
        <v>6</v>
      </c>
      <c r="B12" s="130" t="s">
        <v>134</v>
      </c>
      <c r="C12" s="131">
        <v>3498</v>
      </c>
    </row>
    <row r="13" spans="1:4">
      <c r="A13" s="123">
        <v>7</v>
      </c>
      <c r="B13" s="75" t="s">
        <v>135</v>
      </c>
      <c r="C13" s="128">
        <v>150</v>
      </c>
    </row>
    <row r="14" spans="1:4">
      <c r="A14" s="123">
        <v>8</v>
      </c>
      <c r="B14" s="75" t="s">
        <v>136</v>
      </c>
      <c r="C14" s="128">
        <v>5332</v>
      </c>
    </row>
    <row r="15" spans="1:4">
      <c r="A15" s="123">
        <v>9</v>
      </c>
      <c r="B15" s="75" t="s">
        <v>137</v>
      </c>
      <c r="C15" s="128">
        <v>0</v>
      </c>
    </row>
    <row r="16" spans="1:4">
      <c r="A16" s="123">
        <v>10</v>
      </c>
      <c r="B16" s="132" t="s">
        <v>138</v>
      </c>
      <c r="C16" s="133">
        <v>11108</v>
      </c>
    </row>
    <row r="17" spans="1:4">
      <c r="A17" s="123">
        <v>11</v>
      </c>
      <c r="B17" s="132" t="s">
        <v>139</v>
      </c>
      <c r="C17" s="133">
        <v>3520</v>
      </c>
    </row>
    <row r="18" spans="1:4">
      <c r="A18" s="123">
        <v>12</v>
      </c>
      <c r="B18" s="132" t="s">
        <v>140</v>
      </c>
      <c r="C18" s="133">
        <v>1384</v>
      </c>
    </row>
    <row r="19" spans="1:4">
      <c r="A19" s="123">
        <v>13</v>
      </c>
      <c r="B19" s="134" t="s">
        <v>141</v>
      </c>
      <c r="C19" s="135">
        <v>280</v>
      </c>
      <c r="D19" s="129"/>
    </row>
    <row r="20" spans="1:4">
      <c r="A20" s="123">
        <v>14</v>
      </c>
      <c r="B20" s="136" t="s">
        <v>142</v>
      </c>
      <c r="C20" s="133">
        <v>1800</v>
      </c>
    </row>
    <row r="21" spans="1:4">
      <c r="A21" s="123">
        <v>15</v>
      </c>
      <c r="B21" s="136" t="s">
        <v>143</v>
      </c>
      <c r="C21" s="133">
        <v>0</v>
      </c>
    </row>
    <row r="22" spans="1:4">
      <c r="A22" s="123">
        <v>16</v>
      </c>
      <c r="B22" s="136" t="s">
        <v>144</v>
      </c>
      <c r="C22" s="137">
        <f>SUM(C9:C21)</f>
        <v>109042</v>
      </c>
    </row>
    <row r="23" spans="1:4">
      <c r="A23" s="123">
        <v>17</v>
      </c>
      <c r="B23" s="138" t="s">
        <v>69</v>
      </c>
      <c r="C23" s="139"/>
    </row>
    <row r="24" spans="1:4">
      <c r="A24" s="123">
        <v>18</v>
      </c>
      <c r="B24" s="136" t="s">
        <v>145</v>
      </c>
      <c r="C24" s="135">
        <v>0</v>
      </c>
    </row>
    <row r="25" spans="1:4">
      <c r="A25" s="123">
        <v>19</v>
      </c>
      <c r="B25" s="136" t="s">
        <v>146</v>
      </c>
      <c r="C25" s="135">
        <v>1460</v>
      </c>
    </row>
    <row r="26" spans="1:4">
      <c r="A26" s="123">
        <v>20</v>
      </c>
      <c r="B26" s="136" t="s">
        <v>147</v>
      </c>
      <c r="C26" s="135">
        <v>65000</v>
      </c>
    </row>
    <row r="27" spans="1:4">
      <c r="A27" s="123">
        <v>21</v>
      </c>
      <c r="B27" s="136" t="s">
        <v>58</v>
      </c>
      <c r="C27" s="135">
        <v>0</v>
      </c>
    </row>
    <row r="28" spans="1:4">
      <c r="A28" s="123">
        <v>22</v>
      </c>
      <c r="B28" s="136" t="s">
        <v>59</v>
      </c>
      <c r="C28" s="135">
        <v>5800</v>
      </c>
    </row>
    <row r="29" spans="1:4">
      <c r="A29" s="123">
        <v>23</v>
      </c>
      <c r="B29" s="136" t="s">
        <v>148</v>
      </c>
      <c r="C29" s="135">
        <v>600</v>
      </c>
    </row>
    <row r="30" spans="1:4">
      <c r="A30" s="123">
        <v>24</v>
      </c>
      <c r="B30" s="136" t="s">
        <v>149</v>
      </c>
      <c r="C30" s="135">
        <v>200</v>
      </c>
    </row>
    <row r="31" spans="1:4">
      <c r="A31" s="123">
        <v>25</v>
      </c>
      <c r="B31" s="136" t="s">
        <v>52</v>
      </c>
      <c r="C31" s="135">
        <v>35</v>
      </c>
    </row>
    <row r="32" spans="1:4">
      <c r="A32" s="123">
        <v>26</v>
      </c>
      <c r="B32" s="136" t="s">
        <v>150</v>
      </c>
      <c r="C32" s="135">
        <f>1700+341</f>
        <v>2041</v>
      </c>
    </row>
    <row r="33" spans="1:3">
      <c r="A33" s="123">
        <v>27</v>
      </c>
      <c r="B33" s="136" t="s">
        <v>53</v>
      </c>
      <c r="C33" s="135">
        <v>700</v>
      </c>
    </row>
    <row r="34" spans="1:3">
      <c r="A34" s="123">
        <v>28</v>
      </c>
      <c r="B34" s="132" t="s">
        <v>151</v>
      </c>
      <c r="C34" s="135">
        <f>200</f>
        <v>200</v>
      </c>
    </row>
    <row r="35" spans="1:3">
      <c r="A35" s="123">
        <v>29</v>
      </c>
      <c r="B35" s="132" t="s">
        <v>152</v>
      </c>
      <c r="C35" s="135">
        <v>3836</v>
      </c>
    </row>
    <row r="36" spans="1:3">
      <c r="A36" s="123">
        <v>30</v>
      </c>
      <c r="B36" s="132" t="s">
        <v>56</v>
      </c>
      <c r="C36" s="135">
        <v>752</v>
      </c>
    </row>
    <row r="37" spans="1:3">
      <c r="A37" s="123">
        <v>31</v>
      </c>
      <c r="B37" s="124" t="s">
        <v>153</v>
      </c>
      <c r="C37" s="137">
        <f>SUM(C24:C36)</f>
        <v>80624</v>
      </c>
    </row>
    <row r="38" spans="1:3" s="80" customFormat="1">
      <c r="A38" s="123">
        <v>32</v>
      </c>
      <c r="B38" s="140" t="s">
        <v>154</v>
      </c>
      <c r="C38" s="135">
        <v>4168</v>
      </c>
    </row>
    <row r="39" spans="1:3">
      <c r="A39" s="123">
        <v>33</v>
      </c>
      <c r="B39" s="124" t="s">
        <v>155</v>
      </c>
      <c r="C39" s="135">
        <v>91</v>
      </c>
    </row>
    <row r="40" spans="1:3">
      <c r="A40" s="123">
        <v>34</v>
      </c>
      <c r="B40" s="124" t="s">
        <v>156</v>
      </c>
      <c r="C40" s="135">
        <v>12678</v>
      </c>
    </row>
    <row r="41" spans="1:3">
      <c r="A41" s="123">
        <v>35</v>
      </c>
      <c r="B41" s="124" t="s">
        <v>157</v>
      </c>
      <c r="C41" s="135">
        <f>[1]Részletező_Önk!J43+[1]Részletező_Önk!I43</f>
        <v>24415.650999999998</v>
      </c>
    </row>
    <row r="42" spans="1:3">
      <c r="A42" s="123">
        <v>36</v>
      </c>
      <c r="B42" s="124" t="s">
        <v>158</v>
      </c>
      <c r="C42" s="135">
        <f>4*270</f>
        <v>1080</v>
      </c>
    </row>
    <row r="43" spans="1:3">
      <c r="A43" s="123">
        <v>37</v>
      </c>
      <c r="B43" s="124" t="s">
        <v>159</v>
      </c>
      <c r="C43" s="135">
        <v>1213</v>
      </c>
    </row>
    <row r="44" spans="1:3">
      <c r="A44" s="123">
        <v>38</v>
      </c>
      <c r="B44" s="124" t="s">
        <v>160</v>
      </c>
      <c r="C44" s="135">
        <f>'[1]8.számú melléklet'!C10+'[1]10.számú melléklet'!C13</f>
        <v>175728</v>
      </c>
    </row>
    <row r="45" spans="1:3">
      <c r="A45" s="123">
        <v>39</v>
      </c>
      <c r="B45" s="124" t="s">
        <v>161</v>
      </c>
      <c r="C45" s="135">
        <f>[1]Részletező_Önk!H60</f>
        <v>23504.186000000002</v>
      </c>
    </row>
    <row r="46" spans="1:3" ht="15.75" thickBot="1">
      <c r="A46" s="123">
        <v>40</v>
      </c>
      <c r="B46" s="141" t="s">
        <v>162</v>
      </c>
      <c r="C46" s="142">
        <f>C22+C37+C38+C39+C40+C41+C42+C43+C45+C44</f>
        <v>432543.837</v>
      </c>
    </row>
    <row r="48" spans="1:3" ht="15.75">
      <c r="B48" s="143"/>
      <c r="C48" s="143"/>
    </row>
    <row r="49" spans="2:5">
      <c r="B49" s="124" t="s">
        <v>163</v>
      </c>
    </row>
    <row r="50" spans="2:5">
      <c r="B50" s="144" t="s">
        <v>164</v>
      </c>
      <c r="C50">
        <v>2018</v>
      </c>
      <c r="D50">
        <v>3627</v>
      </c>
    </row>
    <row r="51" spans="2:5">
      <c r="C51">
        <v>2019</v>
      </c>
      <c r="D51">
        <v>4019</v>
      </c>
      <c r="E51">
        <f>SUM(D50:D51)</f>
        <v>7646</v>
      </c>
    </row>
    <row r="52" spans="2:5">
      <c r="B52" t="s">
        <v>165</v>
      </c>
      <c r="C52">
        <v>2017</v>
      </c>
      <c r="D52">
        <v>697</v>
      </c>
    </row>
    <row r="53" spans="2:5">
      <c r="C53">
        <v>2018</v>
      </c>
      <c r="D53">
        <v>1953</v>
      </c>
    </row>
    <row r="54" spans="2:5">
      <c r="C54">
        <v>2019</v>
      </c>
      <c r="D54">
        <v>2382</v>
      </c>
      <c r="E54">
        <f>SUM(D52:D54)</f>
        <v>5032</v>
      </c>
    </row>
  </sheetData>
  <mergeCells count="2"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3" workbookViewId="0">
      <selection sqref="A1:XFD1048576"/>
    </sheetView>
  </sheetViews>
  <sheetFormatPr defaultRowHeight="15"/>
  <cols>
    <col min="5" max="5" width="11" customWidth="1"/>
    <col min="6" max="6" width="18.42578125" customWidth="1"/>
  </cols>
  <sheetData>
    <row r="1" spans="1:6">
      <c r="A1" s="327" t="s">
        <v>166</v>
      </c>
      <c r="B1" s="327"/>
      <c r="C1" s="327"/>
      <c r="D1" s="327"/>
      <c r="E1" s="327"/>
      <c r="F1" s="327"/>
    </row>
    <row r="2" spans="1:6">
      <c r="A2" s="2"/>
      <c r="B2" s="2"/>
      <c r="C2" s="2"/>
      <c r="D2" s="2"/>
      <c r="E2" s="2"/>
      <c r="F2" s="2"/>
    </row>
    <row r="3" spans="1:6">
      <c r="A3" s="327" t="s">
        <v>167</v>
      </c>
      <c r="B3" s="327"/>
      <c r="C3" s="327"/>
      <c r="D3" s="327"/>
      <c r="E3" s="327"/>
      <c r="F3" s="327"/>
    </row>
    <row r="4" spans="1:6">
      <c r="A4" s="383"/>
      <c r="B4" s="383"/>
      <c r="C4" s="383"/>
      <c r="D4" s="383"/>
      <c r="E4" s="383"/>
      <c r="F4" s="383"/>
    </row>
    <row r="5" spans="1:6" ht="15.75" thickBot="1">
      <c r="A5" s="59"/>
      <c r="B5" s="59"/>
      <c r="C5" s="95"/>
      <c r="D5" s="59"/>
      <c r="E5" s="59"/>
      <c r="F5" s="59" t="s">
        <v>2</v>
      </c>
    </row>
    <row r="6" spans="1:6">
      <c r="A6" s="96"/>
      <c r="B6" s="384" t="s">
        <v>3</v>
      </c>
      <c r="C6" s="384"/>
      <c r="D6" s="384"/>
      <c r="E6" s="384"/>
      <c r="F6" s="97" t="s">
        <v>4</v>
      </c>
    </row>
    <row r="7" spans="1:6" ht="15" customHeight="1">
      <c r="A7" s="110" t="s">
        <v>8</v>
      </c>
      <c r="B7" s="400" t="s">
        <v>98</v>
      </c>
      <c r="C7" s="400"/>
      <c r="D7" s="400"/>
      <c r="E7" s="400"/>
      <c r="F7" s="401" t="s">
        <v>47</v>
      </c>
    </row>
    <row r="8" spans="1:6" ht="15.75" customHeight="1">
      <c r="A8" s="145">
        <v>1</v>
      </c>
      <c r="B8" s="385" t="s">
        <v>46</v>
      </c>
      <c r="C8" s="385"/>
      <c r="D8" s="385"/>
      <c r="E8" s="385"/>
      <c r="F8" s="402"/>
    </row>
    <row r="9" spans="1:6" ht="30.75" customHeight="1">
      <c r="A9" s="146">
        <v>2</v>
      </c>
      <c r="B9" s="394" t="s">
        <v>168</v>
      </c>
      <c r="C9" s="394"/>
      <c r="D9" s="394"/>
      <c r="E9" s="394"/>
      <c r="F9" s="147">
        <f>[1]Részletező_Közös!E60</f>
        <v>51907.199999999997</v>
      </c>
    </row>
    <row r="10" spans="1:6">
      <c r="A10" s="18">
        <v>3</v>
      </c>
      <c r="B10" s="365" t="s">
        <v>109</v>
      </c>
      <c r="C10" s="395"/>
      <c r="D10" s="395"/>
      <c r="E10" s="396"/>
      <c r="F10" s="109">
        <f>SUM(F9)</f>
        <v>51907.199999999997</v>
      </c>
    </row>
    <row r="11" spans="1:6" ht="30.75" customHeight="1">
      <c r="A11" s="145">
        <v>4</v>
      </c>
      <c r="B11" s="397" t="s">
        <v>169</v>
      </c>
      <c r="C11" s="398"/>
      <c r="D11" s="398"/>
      <c r="E11" s="399"/>
      <c r="F11" s="148"/>
    </row>
    <row r="12" spans="1:6">
      <c r="A12" s="18">
        <v>5</v>
      </c>
      <c r="B12" s="369" t="s">
        <v>111</v>
      </c>
      <c r="C12" s="369"/>
      <c r="D12" s="369"/>
      <c r="E12" s="369"/>
      <c r="F12" s="105">
        <f>[1]Részletező_Közös!D60</f>
        <v>208.727</v>
      </c>
    </row>
    <row r="13" spans="1:6">
      <c r="A13" s="104">
        <v>6</v>
      </c>
      <c r="B13" s="365" t="s">
        <v>170</v>
      </c>
      <c r="C13" s="395"/>
      <c r="D13" s="395"/>
      <c r="E13" s="396"/>
      <c r="F13" s="106">
        <f>F10+F12</f>
        <v>52115.926999999996</v>
      </c>
    </row>
    <row r="14" spans="1:6">
      <c r="A14" s="372">
        <v>7</v>
      </c>
      <c r="B14" s="373" t="s">
        <v>113</v>
      </c>
      <c r="C14" s="373"/>
      <c r="D14" s="373"/>
      <c r="E14" s="373"/>
      <c r="F14" s="376"/>
    </row>
    <row r="15" spans="1:6">
      <c r="A15" s="372"/>
      <c r="B15" s="373"/>
      <c r="C15" s="373"/>
      <c r="D15" s="373"/>
      <c r="E15" s="373"/>
      <c r="F15" s="393"/>
    </row>
    <row r="16" spans="1:6">
      <c r="A16" s="372"/>
      <c r="B16" s="373"/>
      <c r="C16" s="373"/>
      <c r="D16" s="373"/>
      <c r="E16" s="373"/>
      <c r="F16" s="391"/>
    </row>
    <row r="17" spans="1:6">
      <c r="A17" s="18">
        <v>8</v>
      </c>
      <c r="B17" s="367" t="s">
        <v>81</v>
      </c>
      <c r="C17" s="367"/>
      <c r="D17" s="367"/>
      <c r="E17" s="367"/>
      <c r="F17" s="100">
        <f>[1]Részletező_Közös!F7</f>
        <v>35890.574999999997</v>
      </c>
    </row>
    <row r="18" spans="1:6">
      <c r="A18" s="18">
        <v>9</v>
      </c>
      <c r="B18" s="367" t="s">
        <v>114</v>
      </c>
      <c r="C18" s="367"/>
      <c r="D18" s="367"/>
      <c r="E18" s="367"/>
      <c r="F18" s="100">
        <f>[1]Részletező_Közös!F10</f>
        <v>6998.6621249999998</v>
      </c>
    </row>
    <row r="19" spans="1:6">
      <c r="A19" s="18">
        <v>10</v>
      </c>
      <c r="B19" s="367" t="s">
        <v>171</v>
      </c>
      <c r="C19" s="367"/>
      <c r="D19" s="367"/>
      <c r="E19" s="367"/>
      <c r="F19" s="100">
        <f>[1]Részletező_Közös!D12</f>
        <v>1883.69</v>
      </c>
    </row>
    <row r="20" spans="1:6">
      <c r="A20" s="18">
        <v>11</v>
      </c>
      <c r="B20" s="367" t="s">
        <v>52</v>
      </c>
      <c r="C20" s="367"/>
      <c r="D20" s="367"/>
      <c r="E20" s="367"/>
      <c r="F20" s="100">
        <f>[1]Részletező_Közös!D16+[1]Részletező_Közös!D19</f>
        <v>4059</v>
      </c>
    </row>
    <row r="21" spans="1:6">
      <c r="A21" s="18">
        <v>12</v>
      </c>
      <c r="B21" s="367" t="s">
        <v>172</v>
      </c>
      <c r="C21" s="367"/>
      <c r="D21" s="367"/>
      <c r="E21" s="367"/>
      <c r="F21" s="100">
        <f>[1]Részletező_Közös!D27</f>
        <v>2000</v>
      </c>
    </row>
    <row r="22" spans="1:6">
      <c r="A22" s="18">
        <v>13</v>
      </c>
      <c r="B22" s="367" t="s">
        <v>173</v>
      </c>
      <c r="C22" s="367"/>
      <c r="D22" s="367"/>
      <c r="E22" s="367"/>
      <c r="F22" s="100">
        <f>[1]Részletező_Közös!D31</f>
        <v>1284</v>
      </c>
    </row>
    <row r="23" spans="1:6">
      <c r="A23" s="102">
        <v>14</v>
      </c>
      <c r="B23" s="368" t="s">
        <v>118</v>
      </c>
      <c r="C23" s="368"/>
      <c r="D23" s="368"/>
      <c r="E23" s="368"/>
      <c r="F23" s="106">
        <f>SUM(F17:F22)</f>
        <v>52115.927125000002</v>
      </c>
    </row>
    <row r="24" spans="1:6">
      <c r="A24" s="372">
        <v>15</v>
      </c>
      <c r="B24" s="373" t="s">
        <v>113</v>
      </c>
      <c r="C24" s="373"/>
      <c r="D24" s="373"/>
      <c r="E24" s="373"/>
      <c r="F24" s="376"/>
    </row>
    <row r="25" spans="1:6">
      <c r="A25" s="372"/>
      <c r="B25" s="373"/>
      <c r="C25" s="373"/>
      <c r="D25" s="373"/>
      <c r="E25" s="373"/>
      <c r="F25" s="391"/>
    </row>
    <row r="26" spans="1:6">
      <c r="A26" s="18">
        <v>16</v>
      </c>
      <c r="B26" s="149" t="s">
        <v>174</v>
      </c>
      <c r="C26" s="21"/>
      <c r="D26" s="112"/>
      <c r="E26" s="21"/>
      <c r="F26" s="150">
        <v>0</v>
      </c>
    </row>
    <row r="27" spans="1:6">
      <c r="A27" s="18">
        <v>17</v>
      </c>
      <c r="B27" s="392" t="s">
        <v>120</v>
      </c>
      <c r="C27" s="388"/>
      <c r="D27" s="388"/>
      <c r="E27" s="388"/>
      <c r="F27" s="151">
        <v>0</v>
      </c>
    </row>
    <row r="28" spans="1:6">
      <c r="A28" s="18">
        <v>18</v>
      </c>
      <c r="B28" s="370" t="s">
        <v>27</v>
      </c>
      <c r="C28" s="388"/>
      <c r="D28" s="388"/>
      <c r="E28" s="388"/>
      <c r="F28" s="151">
        <v>0</v>
      </c>
    </row>
    <row r="29" spans="1:6">
      <c r="A29" s="18">
        <v>19</v>
      </c>
      <c r="B29" s="370" t="s">
        <v>175</v>
      </c>
      <c r="C29" s="388"/>
      <c r="D29" s="388"/>
      <c r="E29" s="388"/>
      <c r="F29" s="106">
        <v>0</v>
      </c>
    </row>
    <row r="30" spans="1:6" ht="15.75" thickBot="1">
      <c r="A30" s="49">
        <v>20</v>
      </c>
      <c r="B30" s="389" t="s">
        <v>176</v>
      </c>
      <c r="C30" s="390"/>
      <c r="D30" s="390"/>
      <c r="E30" s="390"/>
      <c r="F30" s="152">
        <v>9</v>
      </c>
    </row>
    <row r="31" spans="1:6">
      <c r="A31" s="153"/>
      <c r="B31" s="153"/>
      <c r="C31" s="153"/>
      <c r="D31" s="153"/>
      <c r="E31" s="153"/>
      <c r="F31" s="153"/>
    </row>
  </sheetData>
  <mergeCells count="29">
    <mergeCell ref="A1:F1"/>
    <mergeCell ref="A3:F3"/>
    <mergeCell ref="A4:F4"/>
    <mergeCell ref="B6:E6"/>
    <mergeCell ref="B7:E7"/>
    <mergeCell ref="F7:F8"/>
    <mergeCell ref="B8:E8"/>
    <mergeCell ref="B9:E9"/>
    <mergeCell ref="B10:E10"/>
    <mergeCell ref="B11:E11"/>
    <mergeCell ref="B12:E12"/>
    <mergeCell ref="B13:E13"/>
    <mergeCell ref="A24:A25"/>
    <mergeCell ref="B24:E25"/>
    <mergeCell ref="F24:F25"/>
    <mergeCell ref="B27:E27"/>
    <mergeCell ref="F14:F16"/>
    <mergeCell ref="B17:E17"/>
    <mergeCell ref="B18:E18"/>
    <mergeCell ref="B19:E19"/>
    <mergeCell ref="B20:E20"/>
    <mergeCell ref="B21:E21"/>
    <mergeCell ref="A14:A16"/>
    <mergeCell ref="B14:E16"/>
    <mergeCell ref="B28:E28"/>
    <mergeCell ref="B29:E29"/>
    <mergeCell ref="B30:E30"/>
    <mergeCell ref="B22:E22"/>
    <mergeCell ref="B23:E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2"/>
  <sheetViews>
    <sheetView workbookViewId="0">
      <selection activeCell="F17" sqref="F17"/>
    </sheetView>
  </sheetViews>
  <sheetFormatPr defaultRowHeight="15"/>
  <cols>
    <col min="1" max="1" width="5.42578125" customWidth="1"/>
    <col min="3" max="3" width="35.5703125" customWidth="1"/>
    <col min="4" max="4" width="14.28515625" customWidth="1"/>
    <col min="5" max="5" width="12.7109375" style="212" customWidth="1"/>
    <col min="6" max="6" width="28.5703125" customWidth="1"/>
    <col min="7" max="7" width="16.85546875" customWidth="1"/>
  </cols>
  <sheetData>
    <row r="1" spans="1:5">
      <c r="B1" s="80"/>
      <c r="C1" s="80"/>
      <c r="D1" s="80"/>
      <c r="E1" s="154"/>
    </row>
    <row r="2" spans="1:5">
      <c r="A2" s="422" t="s">
        <v>177</v>
      </c>
      <c r="B2" s="423"/>
      <c r="C2" s="423"/>
      <c r="D2" s="423"/>
      <c r="E2" s="423"/>
    </row>
    <row r="3" spans="1:5">
      <c r="A3" s="422" t="s">
        <v>178</v>
      </c>
      <c r="B3" s="423"/>
      <c r="C3" s="423"/>
      <c r="D3" s="423"/>
      <c r="E3" s="423"/>
    </row>
    <row r="4" spans="1:5">
      <c r="A4" s="422" t="s">
        <v>179</v>
      </c>
      <c r="B4" s="423"/>
      <c r="C4" s="423"/>
      <c r="D4" s="423"/>
      <c r="E4" s="423"/>
    </row>
    <row r="5" spans="1:5">
      <c r="A5" s="2"/>
      <c r="B5" s="155"/>
      <c r="C5" s="156"/>
      <c r="D5" s="156"/>
      <c r="E5" s="157"/>
    </row>
    <row r="6" spans="1:5">
      <c r="A6" s="2"/>
      <c r="B6" s="155" t="s">
        <v>180</v>
      </c>
      <c r="C6" s="156"/>
      <c r="D6" s="156"/>
      <c r="E6" s="157"/>
    </row>
    <row r="7" spans="1:5">
      <c r="A7" s="158"/>
      <c r="B7" s="424" t="s">
        <v>3</v>
      </c>
      <c r="C7" s="404"/>
      <c r="D7" s="159" t="s">
        <v>4</v>
      </c>
      <c r="E7" s="160" t="s">
        <v>5</v>
      </c>
    </row>
    <row r="8" spans="1:5">
      <c r="A8" s="425" t="s">
        <v>128</v>
      </c>
      <c r="B8" s="427" t="s">
        <v>181</v>
      </c>
      <c r="C8" s="428"/>
      <c r="D8" s="431" t="s">
        <v>47</v>
      </c>
      <c r="E8" s="433" t="s">
        <v>182</v>
      </c>
    </row>
    <row r="9" spans="1:5" ht="15.75" thickBot="1">
      <c r="A9" s="426"/>
      <c r="B9" s="429"/>
      <c r="C9" s="430"/>
      <c r="D9" s="432"/>
      <c r="E9" s="434"/>
    </row>
    <row r="10" spans="1:5">
      <c r="A10" s="161">
        <v>1</v>
      </c>
      <c r="B10" s="162" t="s">
        <v>183</v>
      </c>
      <c r="C10" s="162"/>
      <c r="D10" s="163"/>
      <c r="E10" s="164"/>
    </row>
    <row r="11" spans="1:5" ht="22.5">
      <c r="A11" s="161">
        <v>2</v>
      </c>
      <c r="B11" s="162"/>
      <c r="C11" s="165" t="s">
        <v>184</v>
      </c>
      <c r="D11" s="166">
        <f>[1]Részletező_Önk!D7</f>
        <v>8830.9249999999993</v>
      </c>
      <c r="E11" s="167">
        <f>[1]Részletező_Önk!D4</f>
        <v>2</v>
      </c>
    </row>
    <row r="12" spans="1:5">
      <c r="A12" s="161">
        <v>3</v>
      </c>
      <c r="B12" s="162"/>
      <c r="C12" s="165" t="s">
        <v>185</v>
      </c>
      <c r="D12" s="166">
        <f>[1]Részletező_Önk!E7</f>
        <v>0</v>
      </c>
      <c r="E12" s="167">
        <f>[1]Részletező_Önk!E4</f>
        <v>0</v>
      </c>
    </row>
    <row r="13" spans="1:5" ht="22.5">
      <c r="A13" s="161">
        <v>4</v>
      </c>
      <c r="B13" s="162"/>
      <c r="C13" s="165" t="s">
        <v>186</v>
      </c>
      <c r="D13" s="166">
        <f>[1]Részletező_Önk!F7</f>
        <v>2886.4</v>
      </c>
      <c r="E13" s="167">
        <f>[1]Részletező_Önk!F4</f>
        <v>1</v>
      </c>
    </row>
    <row r="14" spans="1:5">
      <c r="A14" s="161">
        <v>5</v>
      </c>
      <c r="B14" s="162"/>
      <c r="C14" s="168" t="s">
        <v>187</v>
      </c>
      <c r="D14" s="166">
        <f>[1]Részletező_Önk!K7</f>
        <v>0</v>
      </c>
      <c r="E14" s="167">
        <f>[1]Részletező_Önk!K4</f>
        <v>0</v>
      </c>
    </row>
    <row r="15" spans="1:5">
      <c r="A15" s="161">
        <v>6</v>
      </c>
      <c r="B15" s="162"/>
      <c r="C15" s="162" t="str">
        <f>[1]Részletező_Önk!L1</f>
        <v>Zöldterület-kezelés</v>
      </c>
      <c r="D15" s="166">
        <f>[1]Részletező_Önk!L7</f>
        <v>1777</v>
      </c>
      <c r="E15" s="167">
        <f>[1]Részletező_Önk!L4</f>
        <v>1</v>
      </c>
    </row>
    <row r="16" spans="1:5">
      <c r="A16" s="161">
        <v>7</v>
      </c>
      <c r="B16" s="162"/>
      <c r="C16" s="169" t="str">
        <f>[1]Részletező_Önk!M1</f>
        <v xml:space="preserve">Váors, községszolgáltatási egyéb szolgáltatások </v>
      </c>
      <c r="D16" s="166">
        <f>[1]Részletező_Önk!M7</f>
        <v>1262.75</v>
      </c>
      <c r="E16" s="167">
        <f>[1]Részletező_Önk!M4</f>
        <v>0.5</v>
      </c>
    </row>
    <row r="17" spans="1:5">
      <c r="A17" s="161">
        <v>8</v>
      </c>
      <c r="B17" s="162"/>
      <c r="C17" s="169" t="str">
        <f>[1]Részletező_Önk!N1</f>
        <v xml:space="preserve">Család és nővédelmi egészségügyi gondozás </v>
      </c>
      <c r="D17" s="166">
        <f>[1]Részletező_Önk!N7</f>
        <v>1433.5</v>
      </c>
      <c r="E17" s="167">
        <f>[1]Részletező_Önk!N4</f>
        <v>1</v>
      </c>
    </row>
    <row r="18" spans="1:5">
      <c r="A18" s="161">
        <v>9</v>
      </c>
      <c r="B18" s="162"/>
      <c r="C18" s="169" t="str">
        <f>[1]Részletező_Önk!O1</f>
        <v>Sportlétesítmények, edzőtáborok működtetési és fejlesztése</v>
      </c>
      <c r="D18" s="166">
        <f>[1]Részletező_Önk!O7</f>
        <v>0</v>
      </c>
      <c r="E18" s="167">
        <f>[1]Részletező_Önk!O4</f>
        <v>0</v>
      </c>
    </row>
    <row r="19" spans="1:5">
      <c r="A19" s="161">
        <v>10</v>
      </c>
      <c r="B19" s="162"/>
      <c r="C19" s="169" t="str">
        <f>[1]Részletező_Önk!P1</f>
        <v xml:space="preserve">Könyvtári szolgáltatások </v>
      </c>
      <c r="D19" s="166">
        <f>[1]Részletező_Önk!P7</f>
        <v>1262.75</v>
      </c>
      <c r="E19" s="167">
        <f>[1]Részletező_Önk!P4</f>
        <v>0.5</v>
      </c>
    </row>
    <row r="20" spans="1:5" ht="23.25">
      <c r="A20" s="161">
        <v>11</v>
      </c>
      <c r="B20" s="162"/>
      <c r="C20" s="170" t="str">
        <f>[1]Részletező_Önk!Q1</f>
        <v>Közművelődés-hagyományos közösségi kulturális értékek gondozása</v>
      </c>
      <c r="D20" s="166">
        <f>[1]Részletező_Önk!Q7</f>
        <v>3000</v>
      </c>
      <c r="E20" s="167">
        <f>[1]Részletező_Önk!Q4</f>
        <v>1</v>
      </c>
    </row>
    <row r="21" spans="1:5">
      <c r="A21" s="161">
        <v>12</v>
      </c>
      <c r="B21" s="162"/>
      <c r="C21" s="171" t="str">
        <f>[1]Részletező_Önk!U1</f>
        <v xml:space="preserve">Szociális étkeztetés szociális konyhán </v>
      </c>
      <c r="D21" s="166">
        <f>[1]Részletező_Önk!U7</f>
        <v>0</v>
      </c>
      <c r="E21" s="167">
        <f>[1]Részletező_Önk!U4</f>
        <v>0</v>
      </c>
    </row>
    <row r="22" spans="1:5">
      <c r="A22" s="161">
        <v>13</v>
      </c>
      <c r="B22" s="172" t="s">
        <v>188</v>
      </c>
      <c r="C22" s="172"/>
      <c r="D22" s="173">
        <f>SUM(D11:D21)</f>
        <v>20453.324999999997</v>
      </c>
      <c r="E22" s="174">
        <f>SUM(E10:E21)</f>
        <v>7</v>
      </c>
    </row>
    <row r="23" spans="1:5">
      <c r="A23" s="161">
        <v>14</v>
      </c>
      <c r="B23" s="2"/>
      <c r="C23" s="169" t="s">
        <v>189</v>
      </c>
      <c r="D23" s="166">
        <f>[1]Részletező_Önk!I7+[1]Részletező_Önk!J7</f>
        <v>24884.494999999999</v>
      </c>
      <c r="E23" s="175">
        <f>[1]Részletező_Önk!I4+[1]Részletező_Önk!J4</f>
        <v>57</v>
      </c>
    </row>
    <row r="24" spans="1:5">
      <c r="A24" s="161">
        <v>15</v>
      </c>
      <c r="B24" s="172" t="s">
        <v>190</v>
      </c>
      <c r="C24" s="176"/>
      <c r="D24" s="177">
        <f>SUM(D22:D23)</f>
        <v>45337.819999999992</v>
      </c>
      <c r="E24" s="177"/>
    </row>
    <row r="25" spans="1:5">
      <c r="A25" s="161">
        <v>16</v>
      </c>
      <c r="B25" s="162" t="s">
        <v>191</v>
      </c>
      <c r="C25" s="162"/>
      <c r="D25" s="163"/>
      <c r="E25" s="178"/>
    </row>
    <row r="26" spans="1:5" ht="22.5">
      <c r="A26" s="161">
        <v>17</v>
      </c>
      <c r="B26" s="162"/>
      <c r="C26" s="165" t="s">
        <v>184</v>
      </c>
      <c r="D26" s="166">
        <f>[1]Részletező_Önk!D10</f>
        <v>1722.0303749999998</v>
      </c>
      <c r="E26" s="179"/>
    </row>
    <row r="27" spans="1:5">
      <c r="A27" s="161">
        <v>18</v>
      </c>
      <c r="B27" s="162"/>
      <c r="C27" s="165" t="s">
        <v>185</v>
      </c>
      <c r="D27" s="166">
        <f>[1]Részletező_Önk!E10</f>
        <v>0</v>
      </c>
      <c r="E27" s="179"/>
    </row>
    <row r="28" spans="1:5" ht="22.5">
      <c r="A28" s="161">
        <v>19</v>
      </c>
      <c r="B28" s="162"/>
      <c r="C28" s="165" t="s">
        <v>186</v>
      </c>
      <c r="D28" s="166">
        <f>[1]Részletező_Önk!F10</f>
        <v>562.84800000000007</v>
      </c>
      <c r="E28" s="179"/>
    </row>
    <row r="29" spans="1:5">
      <c r="A29" s="161">
        <v>20</v>
      </c>
      <c r="B29" s="162"/>
      <c r="C29" s="168" t="s">
        <v>187</v>
      </c>
      <c r="D29" s="166">
        <f>[1]Részletező_Önk!K22</f>
        <v>0</v>
      </c>
      <c r="E29" s="179"/>
    </row>
    <row r="30" spans="1:5">
      <c r="A30" s="161">
        <v>21</v>
      </c>
      <c r="B30" s="162"/>
      <c r="C30" s="162" t="str">
        <f>[1]Részletező_Önk!L1</f>
        <v>Zöldterület-kezelés</v>
      </c>
      <c r="D30" s="166">
        <f>[1]Részletező_Önk!L10</f>
        <v>346.51499999999999</v>
      </c>
      <c r="E30" s="179"/>
    </row>
    <row r="31" spans="1:5">
      <c r="A31" s="161">
        <v>22</v>
      </c>
      <c r="B31" s="162"/>
      <c r="C31" s="169" t="str">
        <f>[1]Részletező_Önk!M1</f>
        <v xml:space="preserve">Váors, községszolgáltatási egyéb szolgáltatások </v>
      </c>
      <c r="D31" s="166">
        <f>[1]Részletező_Önk!M10</f>
        <v>246.23625000000001</v>
      </c>
      <c r="E31" s="179"/>
    </row>
    <row r="32" spans="1:5">
      <c r="A32" s="161">
        <v>23</v>
      </c>
      <c r="B32" s="162"/>
      <c r="C32" s="169" t="str">
        <f>[1]Részletező_Önk!N1</f>
        <v xml:space="preserve">Család és nővédelmi egészségügyi gondozás </v>
      </c>
      <c r="D32" s="166">
        <f>[1]Részletező_Önk!N10</f>
        <v>279.53250000000003</v>
      </c>
      <c r="E32" s="179"/>
    </row>
    <row r="33" spans="1:5">
      <c r="A33" s="161">
        <v>24</v>
      </c>
      <c r="B33" s="162"/>
      <c r="C33" s="169" t="str">
        <f>[1]Részletező_Önk!O1</f>
        <v>Sportlétesítmények, edzőtáborok működtetési és fejlesztése</v>
      </c>
      <c r="D33" s="166">
        <f>[1]Részletező_Önk!O10</f>
        <v>0</v>
      </c>
      <c r="E33" s="179"/>
    </row>
    <row r="34" spans="1:5">
      <c r="A34" s="161">
        <v>25</v>
      </c>
      <c r="B34" s="162"/>
      <c r="C34" s="169" t="str">
        <f>[1]Részletező_Önk!P1</f>
        <v xml:space="preserve">Könyvtári szolgáltatások </v>
      </c>
      <c r="D34" s="166">
        <f>[1]Részletező_Önk!P10</f>
        <v>246.23625000000001</v>
      </c>
      <c r="E34" s="179"/>
    </row>
    <row r="35" spans="1:5" ht="23.25">
      <c r="A35" s="161">
        <v>26</v>
      </c>
      <c r="B35" s="162"/>
      <c r="C35" s="170" t="str">
        <f>[1]Részletező_Önk!Q1</f>
        <v>Közművelődés-hagyományos közösségi kulturális értékek gondozása</v>
      </c>
      <c r="D35" s="166">
        <f>[1]Részletező_Önk!Q10</f>
        <v>585</v>
      </c>
      <c r="E35" s="179"/>
    </row>
    <row r="36" spans="1:5">
      <c r="A36" s="161">
        <v>27</v>
      </c>
      <c r="B36" s="162"/>
      <c r="C36" s="171" t="s">
        <v>192</v>
      </c>
      <c r="D36" s="166">
        <f>[1]Részletező_Önk!U9</f>
        <v>0</v>
      </c>
      <c r="E36" s="179"/>
    </row>
    <row r="37" spans="1:5">
      <c r="A37" s="161">
        <v>28</v>
      </c>
      <c r="B37" s="162"/>
      <c r="C37" s="169" t="s">
        <v>189</v>
      </c>
      <c r="D37" s="166">
        <f>[1]Részletező_Önk!J10+[1]Részletező_Önk!I10</f>
        <v>4852.476525</v>
      </c>
      <c r="E37" s="179"/>
    </row>
    <row r="38" spans="1:5">
      <c r="A38" s="161">
        <v>29</v>
      </c>
      <c r="B38" s="172" t="s">
        <v>193</v>
      </c>
      <c r="C38" s="172"/>
      <c r="D38" s="173">
        <f>SUM(D26:D37)</f>
        <v>8840.8748999999989</v>
      </c>
      <c r="E38" s="173"/>
    </row>
    <row r="39" spans="1:5">
      <c r="A39" s="161">
        <v>30</v>
      </c>
      <c r="B39" s="162" t="s">
        <v>194</v>
      </c>
      <c r="C39" s="162"/>
      <c r="D39" s="163"/>
      <c r="E39" s="179"/>
    </row>
    <row r="40" spans="1:5" ht="22.5">
      <c r="A40" s="161">
        <v>31</v>
      </c>
      <c r="B40" s="162"/>
      <c r="C40" s="165" t="s">
        <v>184</v>
      </c>
      <c r="D40" s="166">
        <f>[1]Részletező_Önk!D11</f>
        <v>569</v>
      </c>
      <c r="E40" s="179"/>
    </row>
    <row r="41" spans="1:5">
      <c r="A41" s="161">
        <v>32</v>
      </c>
      <c r="B41" s="162"/>
      <c r="C41" s="165" t="s">
        <v>185</v>
      </c>
      <c r="D41" s="166">
        <f>[1]Részletező_Önk!E11</f>
        <v>831</v>
      </c>
      <c r="E41" s="179"/>
    </row>
    <row r="42" spans="1:5" ht="22.5">
      <c r="A42" s="161">
        <v>33</v>
      </c>
      <c r="B42" s="162"/>
      <c r="C42" s="165" t="s">
        <v>186</v>
      </c>
      <c r="D42" s="166">
        <f>[1]Részletező_Önk!F11</f>
        <v>0</v>
      </c>
      <c r="E42" s="179"/>
    </row>
    <row r="43" spans="1:5">
      <c r="A43" s="161">
        <v>34</v>
      </c>
      <c r="B43" s="162"/>
      <c r="C43" s="168" t="s">
        <v>187</v>
      </c>
      <c r="D43" s="166">
        <f>[1]Részletező_Önk!K11</f>
        <v>2802</v>
      </c>
      <c r="E43" s="179"/>
    </row>
    <row r="44" spans="1:5">
      <c r="A44" s="161">
        <v>35</v>
      </c>
      <c r="B44" s="162"/>
      <c r="C44" s="162" t="str">
        <f>[1]Részletező_Önk!L1</f>
        <v>Zöldterület-kezelés</v>
      </c>
      <c r="D44" s="166">
        <f>[1]Részletező_Önk!L11</f>
        <v>517</v>
      </c>
      <c r="E44" s="179"/>
    </row>
    <row r="45" spans="1:5">
      <c r="A45" s="161">
        <v>36</v>
      </c>
      <c r="B45" s="162"/>
      <c r="C45" s="169" t="str">
        <f>[1]Részletező_Önk!M1</f>
        <v xml:space="preserve">Váors, községszolgáltatási egyéb szolgáltatások </v>
      </c>
      <c r="D45" s="166">
        <f>[1]Részletező_Önk!M11</f>
        <v>25369</v>
      </c>
      <c r="E45" s="179"/>
    </row>
    <row r="46" spans="1:5">
      <c r="A46" s="161">
        <v>37</v>
      </c>
      <c r="B46" s="162"/>
      <c r="C46" s="169" t="str">
        <f>[1]Részletező_Önk!N1</f>
        <v xml:space="preserve">Család és nővédelmi egészségügyi gondozás </v>
      </c>
      <c r="D46" s="166">
        <f>[1]Részletező_Önk!N11</f>
        <v>174</v>
      </c>
      <c r="E46" s="179"/>
    </row>
    <row r="47" spans="1:5">
      <c r="A47" s="161">
        <v>38</v>
      </c>
      <c r="B47" s="162"/>
      <c r="C47" s="169" t="str">
        <f>[1]Részletező_Önk!O1</f>
        <v>Sportlétesítmények, edzőtáborok működtetési és fejlesztése</v>
      </c>
      <c r="D47" s="166">
        <f>[1]Részletező_Önk!O11</f>
        <v>665</v>
      </c>
      <c r="E47" s="179"/>
    </row>
    <row r="48" spans="1:5">
      <c r="A48" s="161">
        <v>39</v>
      </c>
      <c r="B48" s="162"/>
      <c r="C48" s="169" t="str">
        <f>[1]Részletező_Önk!P1</f>
        <v xml:space="preserve">Könyvtári szolgáltatások </v>
      </c>
      <c r="D48" s="166">
        <f>[1]Részletező_Önk!P11</f>
        <v>660</v>
      </c>
      <c r="E48" s="179"/>
    </row>
    <row r="49" spans="1:5" ht="23.25">
      <c r="A49" s="161">
        <v>40</v>
      </c>
      <c r="B49" s="162"/>
      <c r="C49" s="170" t="str">
        <f>[1]Részletező_Önk!Q1</f>
        <v>Közművelődés-hagyományos közösségi kulturális értékek gondozása</v>
      </c>
      <c r="D49" s="166">
        <f>[1]Részletező_Önk!Q11</f>
        <v>5619</v>
      </c>
      <c r="E49" s="179"/>
    </row>
    <row r="50" spans="1:5">
      <c r="A50" s="161">
        <v>41</v>
      </c>
      <c r="B50" s="162"/>
      <c r="C50" s="171" t="s">
        <v>192</v>
      </c>
      <c r="D50" s="166">
        <f>[1]Részletező_Önk!U11</f>
        <v>3413</v>
      </c>
      <c r="E50" s="179"/>
    </row>
    <row r="51" spans="1:5">
      <c r="A51" s="161">
        <v>42</v>
      </c>
      <c r="B51" s="162"/>
      <c r="C51" s="169" t="s">
        <v>189</v>
      </c>
      <c r="D51" s="166">
        <f>[1]Részletező_Önk!I11+[1]Részletező_Önk!J11</f>
        <v>2503.81</v>
      </c>
      <c r="E51" s="179"/>
    </row>
    <row r="52" spans="1:5">
      <c r="A52" s="161">
        <v>43</v>
      </c>
      <c r="B52" s="180" t="s">
        <v>195</v>
      </c>
      <c r="C52" s="181"/>
      <c r="D52" s="182">
        <f>SUM(D40:D51)</f>
        <v>43122.81</v>
      </c>
      <c r="E52" s="182"/>
    </row>
    <row r="53" spans="1:5">
      <c r="A53" s="161">
        <v>44</v>
      </c>
      <c r="B53" s="162" t="s">
        <v>196</v>
      </c>
      <c r="C53" s="162"/>
      <c r="D53" s="163"/>
      <c r="E53" s="179"/>
    </row>
    <row r="54" spans="1:5">
      <c r="A54" s="161">
        <v>45</v>
      </c>
      <c r="B54" s="183" t="s">
        <v>197</v>
      </c>
      <c r="C54" s="183"/>
      <c r="D54" s="163"/>
      <c r="E54" s="179"/>
    </row>
    <row r="55" spans="1:5">
      <c r="A55" s="161">
        <v>46</v>
      </c>
      <c r="B55" s="183"/>
      <c r="C55" s="183" t="s">
        <v>198</v>
      </c>
      <c r="D55" s="166">
        <f>'[1]7.számú melléklet'!C10</f>
        <v>69381.572</v>
      </c>
      <c r="E55" s="179"/>
    </row>
    <row r="56" spans="1:5">
      <c r="A56" s="161">
        <v>47</v>
      </c>
      <c r="B56" s="183"/>
      <c r="C56" s="183" t="s">
        <v>199</v>
      </c>
      <c r="D56" s="163">
        <f>'[1]7.számú melléklet'!C11</f>
        <v>51907</v>
      </c>
      <c r="E56" s="179"/>
    </row>
    <row r="57" spans="1:5">
      <c r="A57" s="161">
        <v>48</v>
      </c>
      <c r="B57" s="183"/>
      <c r="C57" s="162" t="s">
        <v>200</v>
      </c>
      <c r="D57" s="163">
        <f>'[1]7.számú melléklet'!C8</f>
        <v>2938</v>
      </c>
      <c r="E57" s="179"/>
    </row>
    <row r="58" spans="1:5">
      <c r="A58" s="161">
        <v>49</v>
      </c>
      <c r="B58" s="162"/>
      <c r="C58" s="184" t="s">
        <v>201</v>
      </c>
      <c r="D58" s="163">
        <f>'[1]7.számú melléklet'!C9</f>
        <v>960</v>
      </c>
      <c r="E58" s="179"/>
    </row>
    <row r="59" spans="1:5">
      <c r="A59" s="161">
        <v>50</v>
      </c>
      <c r="B59" s="162"/>
      <c r="C59" s="184" t="s">
        <v>202</v>
      </c>
      <c r="D59" s="163">
        <f>[1]Részletező_Önk!G41</f>
        <v>3761.7820000000002</v>
      </c>
      <c r="E59" s="179"/>
    </row>
    <row r="60" spans="1:5">
      <c r="A60" s="161">
        <v>51</v>
      </c>
      <c r="B60" s="183" t="s">
        <v>203</v>
      </c>
      <c r="C60" s="162"/>
      <c r="D60" s="163"/>
      <c r="E60" s="179"/>
    </row>
    <row r="61" spans="1:5">
      <c r="A61" s="161">
        <v>52</v>
      </c>
      <c r="B61" s="183"/>
      <c r="C61" s="162" t="s">
        <v>204</v>
      </c>
      <c r="D61" s="163">
        <f>'[1]7.számú melléklet'!C13</f>
        <v>400</v>
      </c>
      <c r="E61" s="179"/>
    </row>
    <row r="62" spans="1:5">
      <c r="A62" s="161">
        <v>53</v>
      </c>
      <c r="B62" s="183"/>
      <c r="C62" s="162" t="s">
        <v>205</v>
      </c>
      <c r="D62" s="163">
        <f>SUM('[1]7.számú melléklet'!C26:C27)</f>
        <v>325</v>
      </c>
      <c r="E62" s="179"/>
    </row>
    <row r="63" spans="1:5">
      <c r="A63" s="161">
        <v>54</v>
      </c>
      <c r="B63" s="162"/>
      <c r="C63" s="162" t="s">
        <v>206</v>
      </c>
      <c r="D63" s="185">
        <f>SUM('[1]7.számú melléklet'!C14:C23)</f>
        <v>2505</v>
      </c>
      <c r="E63" s="179"/>
    </row>
    <row r="64" spans="1:5">
      <c r="A64" s="161">
        <v>55</v>
      </c>
      <c r="B64" s="162"/>
      <c r="C64" s="162" t="s">
        <v>207</v>
      </c>
      <c r="D64" s="185">
        <f>SUM('[1]7.számú melléklet'!C28,'[1]7.számú melléklet'!C12,'[1]7.számú melléklet'!C29,'[1]7.számú melléklet'!C30,'[1]7.számú melléklet'!C31,'[1]7.számú melléklet'!C32)</f>
        <v>681</v>
      </c>
      <c r="E64" s="179"/>
    </row>
    <row r="65" spans="1:5">
      <c r="A65" s="161">
        <v>56</v>
      </c>
      <c r="B65" s="162"/>
      <c r="C65" s="162" t="s">
        <v>208</v>
      </c>
      <c r="D65" s="163">
        <f>SUM('[1]7.számú melléklet'!C24:C25)</f>
        <v>500</v>
      </c>
      <c r="E65" s="179"/>
    </row>
    <row r="66" spans="1:5" ht="15.75" thickBot="1">
      <c r="A66" s="161">
        <v>57</v>
      </c>
      <c r="B66" s="186" t="s">
        <v>209</v>
      </c>
      <c r="C66" s="186"/>
      <c r="D66" s="187">
        <f>SUM(D55:D65)</f>
        <v>133359.35399999999</v>
      </c>
      <c r="E66" s="187"/>
    </row>
    <row r="67" spans="1:5">
      <c r="A67" s="161">
        <v>58</v>
      </c>
      <c r="B67" s="162" t="s">
        <v>210</v>
      </c>
      <c r="C67" s="162"/>
      <c r="D67" s="163"/>
      <c r="E67" s="179"/>
    </row>
    <row r="68" spans="1:5">
      <c r="A68" s="161">
        <v>59</v>
      </c>
      <c r="B68" s="162"/>
      <c r="C68" s="162" t="s">
        <v>211</v>
      </c>
      <c r="D68" s="163">
        <f>'[1]7.számú melléklet'!C34</f>
        <v>1000</v>
      </c>
      <c r="E68" s="179"/>
    </row>
    <row r="69" spans="1:5">
      <c r="A69" s="161">
        <v>60</v>
      </c>
      <c r="B69" s="162"/>
      <c r="C69" s="162" t="s">
        <v>212</v>
      </c>
      <c r="D69" s="163">
        <f>'[1]7.számú melléklet'!C35</f>
        <v>600</v>
      </c>
      <c r="E69" s="179"/>
    </row>
    <row r="70" spans="1:5">
      <c r="A70" s="161">
        <v>61</v>
      </c>
      <c r="B70" s="162"/>
      <c r="C70" s="162" t="s">
        <v>213</v>
      </c>
      <c r="D70" s="163">
        <f>'[1]7.számú melléklet'!C36</f>
        <v>750</v>
      </c>
      <c r="E70" s="179"/>
    </row>
    <row r="71" spans="1:5">
      <c r="A71" s="161">
        <v>62</v>
      </c>
      <c r="B71" s="162"/>
      <c r="C71" s="162" t="s">
        <v>214</v>
      </c>
      <c r="D71" s="163">
        <f>'[1]7.számú melléklet'!C37</f>
        <v>500</v>
      </c>
      <c r="E71" s="179"/>
    </row>
    <row r="72" spans="1:5">
      <c r="A72" s="161">
        <v>63</v>
      </c>
      <c r="B72" s="162"/>
      <c r="C72" s="162" t="s">
        <v>215</v>
      </c>
      <c r="D72" s="163">
        <f>'[1]7.számú melléklet'!C38</f>
        <v>200</v>
      </c>
      <c r="E72" s="179"/>
    </row>
    <row r="73" spans="1:5">
      <c r="A73" s="161">
        <v>64</v>
      </c>
      <c r="B73" s="162"/>
      <c r="C73" s="162" t="s">
        <v>216</v>
      </c>
      <c r="D73" s="163">
        <f>'[1]7.számú melléklet'!C39</f>
        <v>400</v>
      </c>
      <c r="E73" s="179"/>
    </row>
    <row r="74" spans="1:5">
      <c r="A74" s="161">
        <v>65</v>
      </c>
      <c r="B74" s="162"/>
      <c r="C74" s="162" t="s">
        <v>217</v>
      </c>
      <c r="D74" s="163">
        <f>'[1]7.számú melléklet'!C40</f>
        <v>1000</v>
      </c>
      <c r="E74" s="179"/>
    </row>
    <row r="75" spans="1:5">
      <c r="A75" s="161">
        <v>66</v>
      </c>
      <c r="B75" s="172" t="s">
        <v>218</v>
      </c>
      <c r="C75" s="172"/>
      <c r="D75" s="173">
        <f>SUM(D68:D74)</f>
        <v>4450</v>
      </c>
      <c r="E75" s="173"/>
    </row>
    <row r="76" spans="1:5">
      <c r="A76" s="161">
        <v>67</v>
      </c>
      <c r="B76" s="188"/>
      <c r="C76" s="172"/>
      <c r="D76" s="173"/>
      <c r="E76" s="173"/>
    </row>
    <row r="77" spans="1:5">
      <c r="A77" s="161">
        <v>68</v>
      </c>
      <c r="B77" s="172" t="s">
        <v>219</v>
      </c>
      <c r="C77" s="172"/>
      <c r="D77" s="173">
        <v>8805</v>
      </c>
      <c r="E77" s="173"/>
    </row>
    <row r="78" spans="1:5">
      <c r="A78" s="161">
        <v>69</v>
      </c>
      <c r="B78" s="162" t="s">
        <v>220</v>
      </c>
      <c r="C78" s="162"/>
      <c r="D78" s="163"/>
      <c r="E78" s="179"/>
    </row>
    <row r="79" spans="1:5">
      <c r="A79" s="161">
        <v>70</v>
      </c>
      <c r="B79" s="162"/>
      <c r="C79" s="162" t="s">
        <v>221</v>
      </c>
      <c r="D79" s="163">
        <f>'[1]8.számú melléklet'!D10</f>
        <v>0</v>
      </c>
      <c r="E79" s="179"/>
    </row>
    <row r="80" spans="1:5">
      <c r="A80" s="161">
        <v>71</v>
      </c>
      <c r="B80" s="162"/>
      <c r="C80" s="162" t="s">
        <v>222</v>
      </c>
      <c r="D80" s="163">
        <f>D82/1.27</f>
        <v>148525.9842519685</v>
      </c>
      <c r="E80" s="179"/>
    </row>
    <row r="81" spans="1:6">
      <c r="A81" s="161">
        <v>72</v>
      </c>
      <c r="B81" s="162"/>
      <c r="C81" s="162" t="s">
        <v>223</v>
      </c>
      <c r="D81" s="163">
        <f>(D79+D80)*0.27</f>
        <v>40102.015748031496</v>
      </c>
      <c r="E81" s="179"/>
    </row>
    <row r="82" spans="1:6" ht="15.75" thickBot="1">
      <c r="A82" s="161">
        <v>73</v>
      </c>
      <c r="B82" s="186" t="s">
        <v>224</v>
      </c>
      <c r="C82" s="186"/>
      <c r="D82" s="187">
        <f>'[1]10.számú melléklet'!D13</f>
        <v>188628</v>
      </c>
      <c r="E82" s="187"/>
    </row>
    <row r="83" spans="1:6" ht="15.75" thickBot="1">
      <c r="A83" s="161">
        <v>74</v>
      </c>
      <c r="B83" s="189"/>
      <c r="C83" s="189" t="s">
        <v>225</v>
      </c>
      <c r="D83" s="190">
        <f>D24+D38+D52+D66+D75+D76+D77+D82</f>
        <v>432543.85889999999</v>
      </c>
      <c r="E83" s="190"/>
      <c r="F83" s="53"/>
    </row>
    <row r="84" spans="1:6">
      <c r="A84" s="191"/>
      <c r="B84" s="192"/>
      <c r="C84" s="2"/>
      <c r="D84" s="2"/>
      <c r="E84" s="193"/>
    </row>
    <row r="85" spans="1:6">
      <c r="A85" s="194"/>
      <c r="B85" s="60" t="s">
        <v>226</v>
      </c>
      <c r="C85" s="155"/>
      <c r="D85" s="155"/>
      <c r="E85" s="193"/>
    </row>
    <row r="86" spans="1:6">
      <c r="A86" s="191"/>
      <c r="B86" s="59"/>
      <c r="C86" s="2"/>
      <c r="D86" s="2"/>
      <c r="E86" s="193"/>
    </row>
    <row r="87" spans="1:6" ht="15.75" thickBot="1">
      <c r="A87" s="191"/>
      <c r="B87" s="59"/>
      <c r="C87" s="2"/>
      <c r="D87" s="2"/>
      <c r="E87" s="193"/>
    </row>
    <row r="88" spans="1:6" ht="15" customHeight="1">
      <c r="A88" s="405"/>
      <c r="B88" s="407" t="s">
        <v>181</v>
      </c>
      <c r="C88" s="408"/>
      <c r="D88" s="410" t="s">
        <v>47</v>
      </c>
      <c r="E88" s="412" t="s">
        <v>182</v>
      </c>
    </row>
    <row r="89" spans="1:6">
      <c r="A89" s="406"/>
      <c r="B89" s="409"/>
      <c r="C89" s="409"/>
      <c r="D89" s="411"/>
      <c r="E89" s="413"/>
      <c r="F89" s="53"/>
    </row>
    <row r="90" spans="1:6">
      <c r="A90" s="195">
        <v>75</v>
      </c>
      <c r="B90" s="403" t="s">
        <v>183</v>
      </c>
      <c r="C90" s="404"/>
      <c r="D90" s="196"/>
      <c r="E90" s="197"/>
    </row>
    <row r="91" spans="1:6">
      <c r="A91" s="195">
        <v>76</v>
      </c>
      <c r="B91" s="158"/>
      <c r="C91" s="158" t="s">
        <v>227</v>
      </c>
      <c r="D91" s="198">
        <v>0</v>
      </c>
      <c r="E91" s="197"/>
      <c r="F91" s="53"/>
    </row>
    <row r="92" spans="1:6">
      <c r="A92" s="195">
        <v>77</v>
      </c>
      <c r="B92" s="199" t="s">
        <v>190</v>
      </c>
      <c r="C92" s="199"/>
      <c r="D92" s="174">
        <v>0</v>
      </c>
      <c r="E92" s="174">
        <f>SUM(E82:E90)</f>
        <v>0</v>
      </c>
    </row>
    <row r="93" spans="1:6">
      <c r="A93" s="200">
        <v>78</v>
      </c>
      <c r="B93" s="158"/>
      <c r="C93" s="201" t="s">
        <v>227</v>
      </c>
      <c r="D93" s="202">
        <v>0</v>
      </c>
      <c r="E93" s="160"/>
    </row>
    <row r="94" spans="1:6">
      <c r="A94" s="200">
        <v>79</v>
      </c>
      <c r="B94" s="199" t="s">
        <v>228</v>
      </c>
      <c r="C94" s="199"/>
      <c r="D94" s="174">
        <f>SUM(D92:D93)</f>
        <v>0</v>
      </c>
      <c r="E94" s="174">
        <f>SUM(E78:E93)</f>
        <v>0</v>
      </c>
    </row>
    <row r="95" spans="1:6" ht="15.75" thickBot="1">
      <c r="A95" s="203">
        <v>80</v>
      </c>
      <c r="B95" s="204"/>
      <c r="C95" s="204" t="s">
        <v>229</v>
      </c>
      <c r="D95" s="205">
        <f>SUM(D94,D92)</f>
        <v>0</v>
      </c>
      <c r="E95" s="205"/>
    </row>
    <row r="96" spans="1:6">
      <c r="A96" s="191"/>
      <c r="B96" s="59"/>
      <c r="C96" s="2"/>
      <c r="D96" s="2"/>
      <c r="E96" s="193"/>
    </row>
    <row r="97" spans="1:6">
      <c r="A97" s="191"/>
      <c r="B97" s="59"/>
      <c r="C97" s="2"/>
      <c r="D97" s="2"/>
      <c r="E97" s="193"/>
    </row>
    <row r="98" spans="1:6">
      <c r="A98" s="191"/>
      <c r="B98" s="60" t="s">
        <v>230</v>
      </c>
      <c r="C98" s="155"/>
      <c r="D98" s="155"/>
      <c r="E98" s="193"/>
    </row>
    <row r="99" spans="1:6" ht="15.75" thickBot="1">
      <c r="A99" s="191"/>
      <c r="B99" s="59"/>
      <c r="C99" s="2"/>
      <c r="D99" s="2"/>
      <c r="E99" s="193"/>
    </row>
    <row r="100" spans="1:6" ht="12.75" customHeight="1">
      <c r="A100" s="414"/>
      <c r="B100" s="416" t="s">
        <v>181</v>
      </c>
      <c r="C100" s="417"/>
      <c r="D100" s="410" t="s">
        <v>47</v>
      </c>
      <c r="E100" s="420" t="s">
        <v>182</v>
      </c>
    </row>
    <row r="101" spans="1:6">
      <c r="A101" s="415"/>
      <c r="B101" s="418"/>
      <c r="C101" s="419"/>
      <c r="D101" s="411"/>
      <c r="E101" s="421"/>
    </row>
    <row r="102" spans="1:6">
      <c r="A102" s="195">
        <v>81</v>
      </c>
      <c r="B102" s="403" t="s">
        <v>183</v>
      </c>
      <c r="C102" s="404"/>
      <c r="D102" s="196"/>
      <c r="E102" s="197"/>
      <c r="F102" s="206"/>
    </row>
    <row r="103" spans="1:6">
      <c r="A103" s="195">
        <v>82</v>
      </c>
      <c r="B103" s="158"/>
      <c r="C103" s="201" t="s">
        <v>231</v>
      </c>
      <c r="D103" s="160">
        <v>0</v>
      </c>
      <c r="E103" s="197">
        <v>0</v>
      </c>
      <c r="F103" s="206"/>
    </row>
    <row r="104" spans="1:6">
      <c r="A104" s="195">
        <v>83</v>
      </c>
      <c r="B104" s="199" t="s">
        <v>190</v>
      </c>
      <c r="C104" s="199"/>
      <c r="D104" s="207">
        <f>SUM(D103)</f>
        <v>0</v>
      </c>
      <c r="E104" s="207">
        <f>SUM(E93:E102)</f>
        <v>0</v>
      </c>
      <c r="F104" s="53"/>
    </row>
    <row r="105" spans="1:6">
      <c r="A105" s="195">
        <v>84</v>
      </c>
      <c r="B105" s="403" t="s">
        <v>232</v>
      </c>
      <c r="C105" s="404"/>
      <c r="D105" s="159"/>
      <c r="E105" s="208"/>
    </row>
    <row r="106" spans="1:6">
      <c r="A106" s="195">
        <v>85</v>
      </c>
      <c r="B106" s="158"/>
      <c r="C106" s="201" t="s">
        <v>231</v>
      </c>
      <c r="D106" s="160">
        <v>0</v>
      </c>
      <c r="E106" s="160"/>
      <c r="F106" s="53"/>
    </row>
    <row r="107" spans="1:6">
      <c r="A107" s="195">
        <v>86</v>
      </c>
      <c r="B107" s="199" t="s">
        <v>228</v>
      </c>
      <c r="C107" s="199"/>
      <c r="D107" s="207">
        <f>SUM(D106)</f>
        <v>0</v>
      </c>
      <c r="E107" s="207">
        <f>SUM(E87:E106)</f>
        <v>0</v>
      </c>
      <c r="F107" s="53"/>
    </row>
    <row r="108" spans="1:6" ht="15.75" thickBot="1">
      <c r="A108" s="203">
        <v>87</v>
      </c>
      <c r="B108" s="204"/>
      <c r="C108" s="204" t="s">
        <v>233</v>
      </c>
      <c r="D108" s="205">
        <f>SUM(D104,D107)</f>
        <v>0</v>
      </c>
      <c r="E108" s="205"/>
      <c r="F108" s="53"/>
    </row>
    <row r="109" spans="1:6">
      <c r="A109" s="167"/>
      <c r="B109" s="2"/>
      <c r="C109" s="2"/>
      <c r="D109" s="2"/>
      <c r="E109" s="193"/>
    </row>
    <row r="110" spans="1:6" ht="15.75" thickBot="1">
      <c r="A110" s="209"/>
      <c r="B110" s="2"/>
      <c r="C110" s="2"/>
      <c r="D110" s="2"/>
      <c r="E110" s="193"/>
    </row>
    <row r="111" spans="1:6" ht="15.75" thickBot="1">
      <c r="A111" s="160">
        <v>88</v>
      </c>
      <c r="B111" s="189"/>
      <c r="C111" s="189" t="s">
        <v>92</v>
      </c>
      <c r="D111" s="210">
        <f>D83+D95+D108</f>
        <v>432543.85889999999</v>
      </c>
      <c r="E111" s="210">
        <f>E22+E23</f>
        <v>64</v>
      </c>
    </row>
    <row r="112" spans="1:6">
      <c r="A112" s="211"/>
    </row>
  </sheetData>
  <mergeCells count="19">
    <mergeCell ref="A2:E2"/>
    <mergeCell ref="A3:E3"/>
    <mergeCell ref="A4:E4"/>
    <mergeCell ref="B7:C7"/>
    <mergeCell ref="A8:A9"/>
    <mergeCell ref="B8:C9"/>
    <mergeCell ref="D8:D9"/>
    <mergeCell ref="E8:E9"/>
    <mergeCell ref="E88:E89"/>
    <mergeCell ref="B90:C90"/>
    <mergeCell ref="A100:A101"/>
    <mergeCell ref="B100:C101"/>
    <mergeCell ref="D100:D101"/>
    <mergeCell ref="E100:E101"/>
    <mergeCell ref="B102:C102"/>
    <mergeCell ref="B105:C105"/>
    <mergeCell ref="A88:A89"/>
    <mergeCell ref="B88:C89"/>
    <mergeCell ref="D88:D89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21" workbookViewId="0">
      <selection activeCell="E39" sqref="E39"/>
    </sheetView>
  </sheetViews>
  <sheetFormatPr defaultRowHeight="15"/>
  <cols>
    <col min="1" max="1" width="8" customWidth="1"/>
    <col min="2" max="2" width="56.5703125" customWidth="1"/>
    <col min="3" max="3" width="16.7109375" style="213" customWidth="1"/>
    <col min="4" max="4" width="18.7109375" customWidth="1"/>
    <col min="5" max="5" width="25.7109375" customWidth="1"/>
    <col min="6" max="6" width="13.42578125" style="213" customWidth="1"/>
    <col min="7" max="7" width="12.42578125" customWidth="1"/>
  </cols>
  <sheetData>
    <row r="1" spans="1:7" ht="15.75">
      <c r="A1" s="435" t="s">
        <v>234</v>
      </c>
      <c r="B1" s="329"/>
      <c r="C1" s="329"/>
      <c r="D1" s="93"/>
    </row>
    <row r="2" spans="1:7" ht="15.75">
      <c r="A2" s="214"/>
      <c r="B2" s="214"/>
      <c r="C2" s="214"/>
      <c r="D2" s="215"/>
    </row>
    <row r="3" spans="1:7" s="67" customFormat="1" ht="15.75">
      <c r="A3" s="435" t="s">
        <v>235</v>
      </c>
      <c r="B3" s="329"/>
      <c r="C3" s="329"/>
      <c r="D3" s="214"/>
      <c r="F3" s="216"/>
    </row>
    <row r="4" spans="1:7" ht="14.25" customHeight="1">
      <c r="B4" s="436"/>
      <c r="C4" s="436"/>
      <c r="E4" s="333"/>
      <c r="F4" s="333"/>
      <c r="G4" s="333"/>
    </row>
    <row r="5" spans="1:7" ht="14.25" customHeight="1" thickBot="1">
      <c r="B5" s="217"/>
      <c r="C5" s="218"/>
      <c r="E5" s="219"/>
      <c r="F5" s="219"/>
      <c r="G5" s="93"/>
    </row>
    <row r="6" spans="1:7" ht="14.25" customHeight="1">
      <c r="A6" s="61"/>
      <c r="B6" s="220" t="s">
        <v>3</v>
      </c>
      <c r="C6" s="221" t="s">
        <v>4</v>
      </c>
      <c r="D6" s="219"/>
      <c r="E6" s="93"/>
      <c r="F6"/>
    </row>
    <row r="7" spans="1:7" ht="31.5" customHeight="1">
      <c r="A7" s="222" t="s">
        <v>128</v>
      </c>
      <c r="B7" s="223" t="s">
        <v>181</v>
      </c>
      <c r="C7" s="224" t="s">
        <v>7</v>
      </c>
      <c r="D7" s="219"/>
      <c r="E7" s="93"/>
      <c r="F7"/>
    </row>
    <row r="8" spans="1:7" ht="18" customHeight="1">
      <c r="A8" s="225">
        <v>1</v>
      </c>
      <c r="B8" s="75" t="s">
        <v>236</v>
      </c>
      <c r="C8" s="226">
        <v>2938</v>
      </c>
      <c r="D8" s="219"/>
      <c r="E8" s="93"/>
      <c r="F8"/>
    </row>
    <row r="9" spans="1:7" ht="18" customHeight="1">
      <c r="A9" s="225">
        <v>2</v>
      </c>
      <c r="B9" s="75" t="s">
        <v>237</v>
      </c>
      <c r="C9" s="226">
        <v>960</v>
      </c>
      <c r="D9" s="219"/>
      <c r="E9" s="93"/>
      <c r="F9"/>
    </row>
    <row r="10" spans="1:7" ht="17.25" customHeight="1">
      <c r="A10" s="225">
        <v>3</v>
      </c>
      <c r="B10" s="75" t="s">
        <v>238</v>
      </c>
      <c r="C10" s="227">
        <f>[1]Részletező_Önk!H37</f>
        <v>69381.572</v>
      </c>
      <c r="D10" s="213"/>
      <c r="F10"/>
    </row>
    <row r="11" spans="1:7" ht="18" customHeight="1">
      <c r="A11" s="225">
        <v>4</v>
      </c>
      <c r="B11" s="75" t="s">
        <v>199</v>
      </c>
      <c r="C11" s="227">
        <v>51907</v>
      </c>
      <c r="D11" s="213"/>
      <c r="F11"/>
    </row>
    <row r="12" spans="1:7" ht="18" customHeight="1">
      <c r="A12" s="225">
        <v>5</v>
      </c>
      <c r="B12" s="228" t="s">
        <v>239</v>
      </c>
      <c r="C12" s="226">
        <v>30</v>
      </c>
      <c r="D12" s="213"/>
      <c r="F12"/>
    </row>
    <row r="13" spans="1:7" ht="18" customHeight="1">
      <c r="A13" s="225">
        <v>6</v>
      </c>
      <c r="B13" s="228" t="s">
        <v>204</v>
      </c>
      <c r="C13" s="226">
        <v>400</v>
      </c>
      <c r="D13" s="213"/>
      <c r="F13"/>
    </row>
    <row r="14" spans="1:7" ht="18" customHeight="1">
      <c r="A14" s="225">
        <v>7</v>
      </c>
      <c r="B14" s="228" t="s">
        <v>240</v>
      </c>
      <c r="C14" s="226">
        <v>700</v>
      </c>
      <c r="D14" s="216"/>
      <c r="F14"/>
    </row>
    <row r="15" spans="1:7" ht="18" customHeight="1">
      <c r="A15" s="225">
        <v>8</v>
      </c>
      <c r="B15" s="228" t="s">
        <v>241</v>
      </c>
      <c r="C15" s="226">
        <v>105</v>
      </c>
      <c r="D15" s="216"/>
      <c r="F15"/>
    </row>
    <row r="16" spans="1:7" ht="18" customHeight="1">
      <c r="A16" s="225">
        <v>9</v>
      </c>
      <c r="B16" s="228" t="s">
        <v>242</v>
      </c>
      <c r="C16" s="226">
        <v>50</v>
      </c>
      <c r="D16" s="216"/>
      <c r="F16"/>
    </row>
    <row r="17" spans="1:6">
      <c r="A17" s="225">
        <v>10</v>
      </c>
      <c r="B17" s="228" t="s">
        <v>243</v>
      </c>
      <c r="C17" s="226">
        <v>400</v>
      </c>
      <c r="D17" s="216"/>
      <c r="F17"/>
    </row>
    <row r="18" spans="1:6">
      <c r="A18" s="225">
        <v>11</v>
      </c>
      <c r="B18" s="228" t="s">
        <v>244</v>
      </c>
      <c r="C18" s="226">
        <v>500</v>
      </c>
      <c r="D18" s="216"/>
      <c r="F18"/>
    </row>
    <row r="19" spans="1:6">
      <c r="A19" s="225">
        <v>12</v>
      </c>
      <c r="B19" s="228" t="s">
        <v>245</v>
      </c>
      <c r="C19" s="226">
        <v>50</v>
      </c>
      <c r="D19" s="216"/>
      <c r="F19"/>
    </row>
    <row r="20" spans="1:6">
      <c r="A20" s="225">
        <v>13</v>
      </c>
      <c r="B20" s="228" t="s">
        <v>246</v>
      </c>
      <c r="C20" s="226">
        <v>100</v>
      </c>
      <c r="D20" s="216"/>
      <c r="F20"/>
    </row>
    <row r="21" spans="1:6">
      <c r="A21" s="225">
        <v>14</v>
      </c>
      <c r="B21" s="228" t="s">
        <v>247</v>
      </c>
      <c r="C21" s="226">
        <v>200</v>
      </c>
      <c r="D21" s="216"/>
      <c r="F21"/>
    </row>
    <row r="22" spans="1:6">
      <c r="A22" s="225">
        <v>15</v>
      </c>
      <c r="B22" s="228" t="s">
        <v>248</v>
      </c>
      <c r="C22" s="226">
        <v>200</v>
      </c>
      <c r="D22" s="216"/>
      <c r="F22"/>
    </row>
    <row r="23" spans="1:6">
      <c r="A23" s="225">
        <v>16</v>
      </c>
      <c r="B23" s="228" t="s">
        <v>249</v>
      </c>
      <c r="C23" s="226">
        <v>200</v>
      </c>
      <c r="D23" s="216"/>
      <c r="F23"/>
    </row>
    <row r="24" spans="1:6">
      <c r="A24" s="225">
        <v>17</v>
      </c>
      <c r="B24" s="74" t="s">
        <v>250</v>
      </c>
      <c r="C24" s="227">
        <v>250</v>
      </c>
      <c r="D24" s="216"/>
      <c r="F24"/>
    </row>
    <row r="25" spans="1:6">
      <c r="A25" s="225">
        <v>18</v>
      </c>
      <c r="B25" s="74" t="s">
        <v>251</v>
      </c>
      <c r="C25" s="227">
        <v>250</v>
      </c>
      <c r="D25" s="216"/>
      <c r="F25"/>
    </row>
    <row r="26" spans="1:6">
      <c r="A26" s="225">
        <v>19</v>
      </c>
      <c r="B26" s="74" t="s">
        <v>252</v>
      </c>
      <c r="C26" s="227">
        <v>300</v>
      </c>
      <c r="D26" s="216"/>
      <c r="F26"/>
    </row>
    <row r="27" spans="1:6">
      <c r="A27" s="225">
        <v>20</v>
      </c>
      <c r="B27" s="229" t="s">
        <v>253</v>
      </c>
      <c r="C27" s="227">
        <v>25</v>
      </c>
      <c r="D27" s="216"/>
      <c r="F27"/>
    </row>
    <row r="28" spans="1:6">
      <c r="A28" s="225">
        <v>21</v>
      </c>
      <c r="B28" s="74" t="s">
        <v>254</v>
      </c>
      <c r="C28" s="227">
        <v>300</v>
      </c>
      <c r="D28" s="216"/>
      <c r="F28"/>
    </row>
    <row r="29" spans="1:6">
      <c r="A29" s="225">
        <v>22</v>
      </c>
      <c r="B29" s="74" t="s">
        <v>255</v>
      </c>
      <c r="C29" s="227">
        <v>43</v>
      </c>
      <c r="D29" s="216"/>
      <c r="F29"/>
    </row>
    <row r="30" spans="1:6">
      <c r="A30" s="225">
        <v>23</v>
      </c>
      <c r="B30" s="74" t="s">
        <v>256</v>
      </c>
      <c r="C30" s="227">
        <v>161</v>
      </c>
      <c r="D30" s="216"/>
      <c r="F30"/>
    </row>
    <row r="31" spans="1:6">
      <c r="A31" s="225">
        <v>24</v>
      </c>
      <c r="B31" s="74" t="s">
        <v>257</v>
      </c>
      <c r="C31" s="227">
        <v>95</v>
      </c>
      <c r="D31" s="216"/>
      <c r="F31"/>
    </row>
    <row r="32" spans="1:6">
      <c r="A32" s="225">
        <v>25</v>
      </c>
      <c r="B32" s="74" t="s">
        <v>258</v>
      </c>
      <c r="C32" s="227">
        <v>52</v>
      </c>
      <c r="D32" s="216"/>
      <c r="F32"/>
    </row>
    <row r="33" spans="1:6">
      <c r="A33" s="225">
        <v>26</v>
      </c>
      <c r="B33" s="230" t="s">
        <v>259</v>
      </c>
      <c r="C33" s="231">
        <f>SUM(C8:C32)</f>
        <v>129597.572</v>
      </c>
      <c r="D33" s="213"/>
      <c r="F33"/>
    </row>
    <row r="34" spans="1:6">
      <c r="A34" s="225">
        <v>27</v>
      </c>
      <c r="B34" s="134" t="s">
        <v>260</v>
      </c>
      <c r="C34" s="232">
        <v>1000</v>
      </c>
      <c r="D34" s="213"/>
      <c r="F34"/>
    </row>
    <row r="35" spans="1:6">
      <c r="A35" s="225">
        <v>28</v>
      </c>
      <c r="B35" s="134" t="s">
        <v>212</v>
      </c>
      <c r="C35" s="232">
        <v>600</v>
      </c>
      <c r="D35" s="213"/>
      <c r="F35"/>
    </row>
    <row r="36" spans="1:6">
      <c r="A36" s="225">
        <v>29</v>
      </c>
      <c r="B36" s="134" t="s">
        <v>213</v>
      </c>
      <c r="C36" s="232">
        <v>750</v>
      </c>
      <c r="D36" s="216"/>
      <c r="F36"/>
    </row>
    <row r="37" spans="1:6">
      <c r="A37" s="225">
        <v>30</v>
      </c>
      <c r="B37" s="134" t="s">
        <v>214</v>
      </c>
      <c r="C37" s="232">
        <v>500</v>
      </c>
      <c r="D37" s="213"/>
      <c r="F37"/>
    </row>
    <row r="38" spans="1:6">
      <c r="A38" s="225">
        <v>31</v>
      </c>
      <c r="B38" s="233" t="s">
        <v>215</v>
      </c>
      <c r="C38" s="234">
        <v>200</v>
      </c>
      <c r="D38" s="213"/>
      <c r="F38"/>
    </row>
    <row r="39" spans="1:6">
      <c r="A39" s="225">
        <v>32</v>
      </c>
      <c r="B39" s="233" t="s">
        <v>216</v>
      </c>
      <c r="C39" s="234">
        <v>400</v>
      </c>
      <c r="D39" s="213"/>
      <c r="F39"/>
    </row>
    <row r="40" spans="1:6">
      <c r="A40" s="225">
        <v>33</v>
      </c>
      <c r="B40" s="233" t="s">
        <v>217</v>
      </c>
      <c r="C40" s="234">
        <v>1000</v>
      </c>
      <c r="D40" s="213"/>
      <c r="F40"/>
    </row>
    <row r="41" spans="1:6" ht="15.75" thickBot="1">
      <c r="A41" s="225">
        <v>34</v>
      </c>
      <c r="B41" s="235" t="s">
        <v>261</v>
      </c>
      <c r="C41" s="236">
        <f>SUM(C34:C40)</f>
        <v>4450</v>
      </c>
      <c r="D41" s="213"/>
      <c r="F41"/>
    </row>
    <row r="42" spans="1:6">
      <c r="A42" s="237"/>
      <c r="B42" s="238"/>
      <c r="C42" s="239"/>
      <c r="D42" s="239"/>
    </row>
    <row r="43" spans="1:6">
      <c r="A43" s="4"/>
      <c r="B43" s="4"/>
      <c r="C43" s="240"/>
    </row>
    <row r="44" spans="1:6">
      <c r="A44" s="4"/>
      <c r="B44" s="4"/>
      <c r="C44" s="240"/>
    </row>
    <row r="49" spans="2:2">
      <c r="B49" s="4"/>
    </row>
    <row r="50" spans="2:2">
      <c r="B50" s="4"/>
    </row>
    <row r="51" spans="2:2">
      <c r="B51" s="4"/>
    </row>
    <row r="52" spans="2:2">
      <c r="B52" s="4"/>
    </row>
  </sheetData>
  <mergeCells count="4">
    <mergeCell ref="A1:C1"/>
    <mergeCell ref="A3:C3"/>
    <mergeCell ref="B4:C4"/>
    <mergeCell ref="E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XFD1048576"/>
    </sheetView>
  </sheetViews>
  <sheetFormatPr defaultRowHeight="15"/>
  <cols>
    <col min="1" max="1" width="7.7109375" customWidth="1"/>
    <col min="2" max="2" width="58.85546875" customWidth="1"/>
    <col min="3" max="5" width="16.7109375" customWidth="1"/>
  </cols>
  <sheetData>
    <row r="1" spans="1:5" ht="15.75">
      <c r="A1" s="437" t="s">
        <v>262</v>
      </c>
      <c r="B1" s="329"/>
      <c r="C1" s="329"/>
      <c r="D1" s="329"/>
      <c r="E1" s="329"/>
    </row>
    <row r="2" spans="1:5" ht="15.75">
      <c r="A2" s="241"/>
      <c r="B2" s="215"/>
      <c r="C2" s="215"/>
      <c r="D2" s="215"/>
      <c r="E2" s="215"/>
    </row>
    <row r="3" spans="1:5" ht="15.75">
      <c r="A3" s="437" t="s">
        <v>263</v>
      </c>
      <c r="B3" s="329"/>
      <c r="C3" s="329"/>
      <c r="D3" s="329"/>
      <c r="E3" s="329"/>
    </row>
    <row r="4" spans="1:5" ht="15.75">
      <c r="A4" s="242"/>
      <c r="B4" s="243"/>
      <c r="C4" s="243"/>
      <c r="D4" s="243"/>
      <c r="E4" s="243"/>
    </row>
    <row r="5" spans="1:5" ht="15.75">
      <c r="A5" s="242"/>
      <c r="B5" s="243"/>
      <c r="C5" s="243"/>
      <c r="D5" s="243"/>
      <c r="E5" s="243"/>
    </row>
    <row r="6" spans="1:5" ht="16.5" thickBot="1">
      <c r="A6" s="244" t="s">
        <v>264</v>
      </c>
      <c r="B6" s="215"/>
      <c r="C6" s="215"/>
      <c r="D6" s="245"/>
      <c r="E6" s="245" t="s">
        <v>2</v>
      </c>
    </row>
    <row r="7" spans="1:5" ht="15.75">
      <c r="A7" s="246"/>
      <c r="B7" s="247" t="s">
        <v>3</v>
      </c>
      <c r="C7" s="247" t="s">
        <v>4</v>
      </c>
      <c r="D7" s="247" t="s">
        <v>5</v>
      </c>
      <c r="E7" s="248" t="s">
        <v>6</v>
      </c>
    </row>
    <row r="8" spans="1:5" ht="47.25">
      <c r="A8" s="249" t="s">
        <v>8</v>
      </c>
      <c r="B8" s="250" t="s">
        <v>265</v>
      </c>
      <c r="C8" s="250" t="s">
        <v>266</v>
      </c>
      <c r="D8" s="250" t="s">
        <v>267</v>
      </c>
      <c r="E8" s="251" t="s">
        <v>268</v>
      </c>
    </row>
    <row r="9" spans="1:5" ht="31.5" customHeight="1">
      <c r="A9" s="252">
        <v>1</v>
      </c>
      <c r="B9" s="253" t="s">
        <v>269</v>
      </c>
      <c r="C9" s="254"/>
      <c r="D9" s="254"/>
      <c r="E9" s="255"/>
    </row>
    <row r="10" spans="1:5" ht="16.5" thickBot="1">
      <c r="A10" s="256"/>
      <c r="B10" s="257" t="s">
        <v>270</v>
      </c>
      <c r="C10" s="258">
        <f>SUM(C9:C9)</f>
        <v>0</v>
      </c>
      <c r="D10" s="259">
        <f>SUM(D9:D9)</f>
        <v>0</v>
      </c>
      <c r="E10" s="260">
        <f t="shared" ref="E10" si="0">D10-C10</f>
        <v>0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7" sqref="C17"/>
    </sheetView>
  </sheetViews>
  <sheetFormatPr defaultRowHeight="15"/>
  <cols>
    <col min="1" max="1" width="4.7109375" customWidth="1"/>
    <col min="2" max="2" width="45" customWidth="1"/>
    <col min="3" max="4" width="17.42578125" customWidth="1"/>
  </cols>
  <sheetData>
    <row r="1" spans="1:4">
      <c r="A1" s="438" t="s">
        <v>271</v>
      </c>
      <c r="B1" s="329"/>
      <c r="C1" s="329"/>
      <c r="D1" s="261"/>
    </row>
    <row r="2" spans="1:4">
      <c r="A2" s="262"/>
      <c r="B2" s="263"/>
      <c r="C2" s="263"/>
      <c r="D2" s="263"/>
    </row>
    <row r="3" spans="1:4">
      <c r="A3" s="438" t="s">
        <v>272</v>
      </c>
      <c r="B3" s="329"/>
      <c r="C3" s="329"/>
      <c r="D3" s="264"/>
    </row>
    <row r="4" spans="1:4">
      <c r="A4" s="264"/>
      <c r="B4" s="261"/>
      <c r="C4" s="261"/>
      <c r="D4" s="261"/>
    </row>
    <row r="5" spans="1:4">
      <c r="A5" s="264"/>
      <c r="B5" s="261"/>
      <c r="C5" s="261"/>
      <c r="D5" s="261"/>
    </row>
    <row r="6" spans="1:4">
      <c r="A6" s="264"/>
      <c r="B6" s="261"/>
      <c r="C6" s="261"/>
      <c r="D6" s="261"/>
    </row>
    <row r="7" spans="1:4" ht="15.75" thickBot="1">
      <c r="A7" s="2"/>
      <c r="B7" s="2"/>
      <c r="C7" s="265" t="s">
        <v>45</v>
      </c>
      <c r="D7" s="265"/>
    </row>
    <row r="8" spans="1:4">
      <c r="A8" s="266"/>
      <c r="B8" s="221" t="s">
        <v>3</v>
      </c>
      <c r="C8" s="221" t="s">
        <v>4</v>
      </c>
    </row>
    <row r="9" spans="1:4" ht="42.75">
      <c r="A9" s="267" t="s">
        <v>8</v>
      </c>
      <c r="B9" s="268" t="s">
        <v>273</v>
      </c>
      <c r="C9" s="224" t="s">
        <v>267</v>
      </c>
    </row>
    <row r="10" spans="1:4">
      <c r="A10" s="269">
        <v>1</v>
      </c>
      <c r="B10" s="75" t="s">
        <v>269</v>
      </c>
      <c r="C10" s="270">
        <v>0</v>
      </c>
    </row>
    <row r="11" spans="1:4">
      <c r="A11" s="271">
        <v>2</v>
      </c>
      <c r="B11" s="272"/>
      <c r="C11" s="273">
        <v>0</v>
      </c>
    </row>
    <row r="12" spans="1:4">
      <c r="A12" s="271">
        <v>3</v>
      </c>
      <c r="B12" s="272"/>
      <c r="C12" s="273">
        <v>0</v>
      </c>
    </row>
    <row r="13" spans="1:4" s="277" customFormat="1" ht="15.75" thickBot="1">
      <c r="A13" s="274">
        <v>4</v>
      </c>
      <c r="B13" s="275" t="s">
        <v>274</v>
      </c>
      <c r="C13" s="276">
        <f>SUM(C10:C12)</f>
        <v>0</v>
      </c>
    </row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1.sz.mell.</vt:lpstr>
      <vt:lpstr>2.sz.mell.</vt:lpstr>
      <vt:lpstr>3.sz.mell.</vt:lpstr>
      <vt:lpstr>4.sz.mell.</vt:lpstr>
      <vt:lpstr>5.sz.mell.</vt:lpstr>
      <vt:lpstr>6.sz.mell</vt:lpstr>
      <vt:lpstr>7.sz.mell.</vt:lpstr>
      <vt:lpstr>8.sz.mell.</vt:lpstr>
      <vt:lpstr>9.sz.mell.</vt:lpstr>
      <vt:lpstr>10.sz.mell.</vt:lpstr>
      <vt:lpstr>Részletező_Önk</vt:lpstr>
      <vt:lpstr>Részletező_KÖH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dcterms:created xsi:type="dcterms:W3CDTF">2019-03-19T08:36:01Z</dcterms:created>
  <dcterms:modified xsi:type="dcterms:W3CDTF">2019-03-19T09:48:29Z</dcterms:modified>
</cp:coreProperties>
</file>