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1, Mérlegszerű" sheetId="1" r:id="rId1"/>
    <sheet name="2,a Elemi bevételek" sheetId="2" r:id="rId2"/>
    <sheet name="2,b Elemi kiadások" sheetId="3" r:id="rId3"/>
    <sheet name="3. Hivatal" sheetId="4" r:id="rId4"/>
    <sheet name="5. Felhalmozás" sheetId="5" r:id="rId5"/>
    <sheet name="6,a Műk. mérleg" sheetId="6" r:id="rId6"/>
    <sheet name="6,b Beruh. mérleg" sheetId="7" r:id="rId7"/>
    <sheet name="7. Tartalékok" sheetId="8" r:id="rId8"/>
    <sheet name="8,a COFOG-os kiadás+létszám" sheetId="9" r:id="rId9"/>
    <sheet name="8,b COFOG-os bevétel" sheetId="10" r:id="rId10"/>
    <sheet name="9. Likviditási terv " sheetId="11" r:id="rId11"/>
    <sheet name="10. Közvetett támogatás" sheetId="12" r:id="rId12"/>
    <sheet name="11. Többéves döntések" sheetId="13" r:id="rId13"/>
    <sheet name="12. Adósságot kel. ügyletek" sheetId="14" r:id="rId14"/>
  </sheets>
  <definedNames>
    <definedName name="_xlfn.IFERROR" hidden="1">#NAME?</definedName>
    <definedName name="_xlnm.Print_Titles" localSheetId="8">'8,a COFOG-os kiadás+létszám'!$4:$5</definedName>
    <definedName name="_xlnm.Print_Titles" localSheetId="9">'8,b COFOG-os bevétel'!$4:$5</definedName>
    <definedName name="_xlnm.Print_Area" localSheetId="0">'1, Mérlegszerű'!$A$1:$O$57</definedName>
    <definedName name="_xlnm.Print_Area" localSheetId="1">'2,a Elemi bevételek'!$A:$G</definedName>
    <definedName name="_xlnm.Print_Area" localSheetId="2">'2,b Elemi kiadások'!$A$1:$G$64</definedName>
    <definedName name="_xlnm.Print_Area" localSheetId="4">'5. Felhalmozás'!$A$1:$N$29</definedName>
    <definedName name="_xlnm.Print_Area" localSheetId="8">'8,a COFOG-os kiadás+létszám'!$A$1:$O$62</definedName>
    <definedName name="_xlnm.Print_Area" localSheetId="9">'8,b COFOG-os bevétel'!$A$1:$R$57</definedName>
    <definedName name="_xlnm.Print_Area" localSheetId="10">'9. Likviditási terv '!$A$1:$O$25</definedName>
  </definedNames>
  <calcPr fullCalcOnLoad="1"/>
</workbook>
</file>

<file path=xl/comments4.xml><?xml version="1.0" encoding="utf-8"?>
<comments xmlns="http://schemas.openxmlformats.org/spreadsheetml/2006/main">
  <authors>
    <author>T?th N?ra</author>
  </authors>
  <commentList>
    <comment ref="B11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<sst xmlns="http://schemas.openxmlformats.org/spreadsheetml/2006/main" count="1206" uniqueCount="722">
  <si>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</si>
  <si>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</si>
  <si>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</si>
  <si>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</si>
  <si>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</si>
  <si>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</si>
  <si>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</si>
  <si>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</si>
  <si>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</si>
  <si>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</si>
  <si>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</si>
  <si>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</si>
  <si>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</si>
  <si>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</si>
  <si>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</si>
  <si>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</si>
  <si>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</si>
  <si>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</si>
  <si>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</si>
  <si>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</si>
  <si>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</si>
  <si>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</si>
  <si>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</si>
  <si>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</si>
  <si>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</si>
  <si>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</si>
  <si>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</si>
  <si>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</si>
  <si>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</si>
  <si>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</si>
  <si>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</si>
  <si>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</si>
  <si>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</si>
  <si>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</si>
  <si>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</si>
  <si>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</si>
  <si>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</si>
  <si>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</si>
  <si>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</si>
  <si>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</si>
  <si>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</si>
  <si>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</si>
  <si>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</si>
  <si>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</si>
  <si>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</si>
  <si>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</si>
  <si>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</si>
  <si>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</si>
  <si>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</si>
  <si>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</si>
  <si>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</si>
  <si>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</si>
  <si>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</si>
  <si>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</si>
  <si>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</si>
  <si>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</si>
  <si>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</si>
  <si>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</si>
  <si>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</si>
  <si>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</si>
  <si>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</si>
  <si>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</si>
  <si>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</si>
  <si>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</si>
  <si>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</si>
  <si>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</si>
  <si>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</si>
  <si>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</si>
  <si>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</si>
  <si>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</si>
  <si>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</si>
  <si>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</si>
  <si>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</si>
  <si>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</si>
  <si>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</si>
  <si>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</si>
  <si>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</si>
  <si>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</si>
  <si>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</si>
  <si>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</si>
  <si>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</si>
  <si>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</si>
  <si>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</si>
  <si>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</si>
  <si>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</si>
  <si>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</si>
  <si>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</si>
  <si>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</si>
  <si>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</si>
  <si>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</si>
  <si>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</si>
  <si>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</si>
  <si>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</si>
  <si>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</si>
  <si>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</si>
  <si>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</si>
  <si>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</si>
  <si>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</si>
  <si>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</si>
  <si>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</si>
  <si>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</si>
  <si>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</si>
  <si>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</si>
  <si>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</si>
  <si>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</si>
  <si>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</si>
  <si>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</si>
  <si>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</si>
  <si>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</si>
  <si>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</si>
  <si>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</si>
  <si>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</si>
  <si>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</si>
  <si>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</si>
  <si>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</si>
  <si>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</si>
  <si>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</si>
  <si>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</si>
  <si>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</si>
  <si>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</si>
  <si>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</si>
  <si>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</si>
  <si>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</si>
  <si>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</si>
  <si>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</si>
  <si>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</si>
  <si>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</si>
  <si>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</si>
  <si>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</si>
  <si>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</si>
  <si>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</si>
  <si>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</si>
  <si>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</si>
  <si>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</si>
  <si>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</si>
  <si>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</si>
  <si>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</si>
  <si>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</si>
  <si>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</si>
  <si>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</si>
  <si>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</si>
  <si>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</si>
  <si>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</si>
  <si>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</si>
  <si>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</si>
  <si>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</si>
  <si>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</si>
  <si>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</si>
  <si>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</si>
  <si>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</si>
  <si>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</si>
  <si>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</si>
  <si>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</si>
  <si>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</si>
  <si>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</si>
  <si>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</si>
  <si>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</si>
  <si>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</si>
  <si>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</si>
  <si>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</si>
  <si>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</si>
  <si>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</si>
  <si>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</si>
  <si>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</si>
  <si>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</si>
  <si>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</si>
  <si>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</si>
  <si>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</si>
  <si>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</si>
  <si>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</si>
  <si>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</si>
  <si>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</si>
  <si>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</si>
  <si>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</si>
  <si>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</si>
  <si>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</si>
  <si>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</si>
  <si>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</si>
  <si>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</si>
  <si>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</si>
  <si>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</si>
  <si>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</si>
  <si>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</si>
  <si>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</si>
  <si>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</si>
  <si>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</si>
  <si>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</si>
  <si>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</si>
  <si>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</si>
  <si>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</si>
  <si>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</si>
  <si>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</si>
  <si>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</si>
  <si>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</si>
  <si>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</si>
  <si>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</si>
  <si>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</si>
  <si>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</si>
  <si>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</si>
  <si>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</si>
  <si>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</si>
  <si>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</si>
  <si>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</si>
  <si>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</si>
  <si>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</si>
  <si>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</si>
  <si>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</si>
  <si>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</si>
  <si>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</si>
  <si>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</si>
  <si>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</si>
  <si>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</si>
  <si>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</si>
  <si>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</si>
  <si>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</si>
  <si>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</si>
  <si>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</si>
  <si>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</si>
  <si>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</si>
  <si>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</si>
  <si>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</si>
  <si>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</si>
  <si>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</si>
  <si>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</si>
  <si>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</si>
  <si>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</si>
  <si>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</si>
  <si>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</si>
  <si>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</si>
  <si>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</si>
  <si>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</si>
  <si>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</si>
  <si>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</si>
  <si>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</si>
  <si>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</si>
  <si>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</si>
  <si>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</si>
  <si>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</si>
  <si>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</si>
  <si>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</si>
  <si>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</si>
  <si>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</si>
  <si>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</si>
  <si>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</si>
  <si>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</si>
  <si>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</si>
  <si>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</si>
  <si>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</si>
  <si>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</si>
  <si>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</si>
  <si>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</si>
  <si>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</si>
  <si>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</si>
  <si>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</si>
  <si>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</si>
  <si>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</si>
  <si>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</si>
  <si>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</si>
  <si>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</si>
  <si>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</si>
  <si>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</si>
  <si>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</si>
  <si>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</si>
  <si>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</si>
  <si>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</si>
  <si>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</si>
  <si>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</si>
  <si>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</si>
  <si>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</si>
  <si>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</si>
  <si>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</si>
  <si>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</si>
  <si>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</si>
  <si>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</si>
  <si>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</si>
  <si>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</si>
  <si>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</si>
  <si>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</si>
  <si>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</si>
  <si>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</si>
  <si>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</si>
  <si>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</si>
  <si>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</si>
  <si>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</si>
  <si>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</si>
  <si>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</si>
  <si>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</si>
  <si>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</si>
  <si>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</si>
  <si>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</si>
  <si>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</si>
  <si>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</si>
  <si>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</si>
  <si>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</si>
  <si>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</si>
  <si>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</si>
  <si>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</si>
  <si>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</si>
  <si>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</si>
  <si>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</si>
  <si>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</si>
  <si>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</si>
  <si>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</si>
  <si>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</si>
  <si>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</si>
  <si>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</si>
  <si>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</si>
  <si>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</si>
  <si>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</si>
  <si>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</si>
  <si>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</si>
  <si>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</si>
  <si>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</si>
  <si>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</si>
  <si>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</si>
  <si>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</si>
  <si>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</si>
  <si>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</si>
  <si>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</si>
  <si>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</si>
  <si>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</si>
  <si>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</si>
  <si>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</si>
  <si>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</si>
  <si>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</si>
  <si>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</si>
  <si>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</si>
  <si>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</si>
  <si>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</si>
  <si>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</si>
  <si>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</si>
  <si>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</si>
  <si>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</si>
  <si>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</si>
  <si>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</si>
  <si>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</si>
  <si>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</si>
  <si>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</si>
  <si>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</si>
  <si>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</si>
  <si>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</si>
  <si>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</si>
  <si>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</si>
  <si>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</si>
  <si>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</si>
  <si>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</si>
  <si>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</si>
  <si>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</si>
  <si>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</si>
  <si>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</si>
  <si>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</si>
  <si>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</si>
  <si>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</si>
  <si>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</si>
  <si>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</si>
  <si>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</si>
  <si>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</si>
  <si>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</si>
  <si>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</si>
  <si>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</si>
  <si>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</si>
  <si>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</si>
  <si>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</si>
  <si>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</si>
  <si>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</si>
  <si>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</si>
  <si>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</si>
  <si>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</si>
  <si>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</si>
  <si>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</si>
  <si>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</si>
  <si>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</si>
  <si>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</si>
  <si>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</si>
  <si>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</si>
  <si>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</si>
  <si>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</si>
  <si>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</si>
  <si>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</si>
  <si>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</si>
  <si>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</si>
  <si>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</si>
  <si>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</si>
  <si>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</si>
  <si>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</si>
  <si>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</si>
  <si>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</si>
  <si>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</si>
  <si>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</si>
  <si>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</si>
  <si>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</si>
  <si>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</si>
  <si>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</si>
  <si>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</si>
  <si>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</si>
  <si>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</si>
  <si>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</si>
  <si>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</si>
  <si>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</si>
  <si>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</si>
  <si>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</si>
  <si>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</si>
  <si>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</si>
  <si>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</si>
  <si>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Összesen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</si>
  <si>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</si>
  <si>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</si>
  <si>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</si>
  <si>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</si>
  <si>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</si>
  <si>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</si>
  <si>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</si>
  <si>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</si>
  <si>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</si>
  <si>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</si>
  <si>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Önkormányzati vagyonnal való gazdálkodás</t>
  </si>
  <si>
    <t>Önkormányzatok elszámolásai a központi költségvetéssel</t>
  </si>
  <si>
    <t>Szennyvíz gyűjtése, tisztítása, elhelyezése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</si>
  <si>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</si>
  <si>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</si>
  <si>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</si>
  <si>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</si>
  <si>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</si>
  <si>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</si>
  <si>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</si>
  <si>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</si>
  <si>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</si>
  <si>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</si>
  <si>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</si>
  <si>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</si>
  <si>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</si>
  <si>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</si>
  <si>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</si>
  <si>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</si>
  <si>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</si>
  <si>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</si>
  <si>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</si>
  <si>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</si>
  <si>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</si>
  <si>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</si>
  <si>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</si>
  <si>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</si>
  <si>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</si>
  <si>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</si>
  <si>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</si>
  <si>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</si>
  <si>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</si>
  <si>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</si>
  <si>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</si>
  <si>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</si>
  <si>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</si>
  <si>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</si>
  <si>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</si>
  <si>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</si>
  <si>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</si>
  <si>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</si>
  <si>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</si>
  <si>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</si>
  <si>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</si>
  <si>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</si>
  <si>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</si>
  <si>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</si>
  <si>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</si>
  <si>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</si>
  <si>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</si>
  <si>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</si>
  <si>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</si>
  <si>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</si>
  <si>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</si>
  <si>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</si>
  <si>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</si>
  <si>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</si>
  <si>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1. számú melléklet</t>
  </si>
  <si>
    <t>CSESZTREG KÖZSÉG ÖNKORMÁNYZATA ÉS INTÉZMÉNYE</t>
  </si>
  <si>
    <t>Adatok Ft-ban</t>
  </si>
  <si>
    <t>Működési célú költségvetési tán. és kiegészítő tám.</t>
  </si>
  <si>
    <t>K335.</t>
  </si>
  <si>
    <t>Közvetített szolgáltatások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</si>
  <si>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</si>
  <si>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</si>
  <si>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</si>
  <si>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</si>
  <si>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</si>
  <si>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</si>
  <si>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</si>
  <si>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</si>
  <si>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</si>
  <si>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</si>
  <si>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</si>
  <si>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</si>
  <si>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 xml:space="preserve">   Előző évi maradvány igénybevétele</t>
  </si>
  <si>
    <t>Felhalmozási jellegű bevétel megnevezése</t>
  </si>
  <si>
    <t>Felhalmozási jellegű kiadás megnevezése</t>
  </si>
  <si>
    <t>Felhalmozási jellegű bevételek és kiadások</t>
  </si>
  <si>
    <t>2.4. Egyéb működési célú kiadások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</si>
  <si>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</si>
  <si>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</si>
  <si>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</si>
  <si>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</si>
  <si>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</si>
  <si>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013370</t>
  </si>
  <si>
    <t>Informatikai fejlesztések és szolgáltatások</t>
  </si>
  <si>
    <t>Intézményen kívüli gyermekétkezés</t>
  </si>
  <si>
    <t>Zöldterület- kezelés</t>
  </si>
  <si>
    <t>Gyermekvédelmi pénzbeli és természetbeli ellátások</t>
  </si>
  <si>
    <t>104042</t>
  </si>
  <si>
    <t>Család- és gyermekjóléti szolgáltatások</t>
  </si>
  <si>
    <t>Család- és gyermekjóléti szolgálat</t>
  </si>
  <si>
    <t>H</t>
  </si>
  <si>
    <t>I</t>
  </si>
  <si>
    <t>2, b melléklet</t>
  </si>
  <si>
    <t>2,a melléklet</t>
  </si>
  <si>
    <t>ebből: Közművelődési érdekeltségnövelő támogatáshoz kapcsolódó beruházás</t>
  </si>
  <si>
    <t>ebből: Közművelődési érdekeltségnövelő támogatáshoz kapcsolódó beruházás áfája</t>
  </si>
  <si>
    <t>Előirányzat módosítás 06.15.</t>
  </si>
  <si>
    <t>Eredeti előirányzat 2017.</t>
  </si>
  <si>
    <t>Módosított előirányzat 06.15.</t>
  </si>
  <si>
    <t xml:space="preserve">2017. </t>
  </si>
  <si>
    <t>K352.</t>
  </si>
  <si>
    <t xml:space="preserve">Fizetendő áfa </t>
  </si>
  <si>
    <t>Eredeti előirányzat       2017.</t>
  </si>
  <si>
    <t>Kiszámlázott áfa</t>
  </si>
  <si>
    <t>B53.</t>
  </si>
  <si>
    <t>Egyéb tárgyi eszközök értékesítése</t>
  </si>
  <si>
    <t>K63.</t>
  </si>
  <si>
    <t>2017. ÉVI MŰKÖDÉSI ÉS FELHALMOZÁSI CÉLÚ BEVÉTELEI ÉS KIADÁSAI</t>
  </si>
  <si>
    <t>2.1. Működési célú támogatás aht-n belül</t>
  </si>
  <si>
    <t xml:space="preserve">2.2. Működési bevételek </t>
  </si>
  <si>
    <t>2.3. Előző évi költségvetési maradvány</t>
  </si>
  <si>
    <t>2.3. Felhalmozási bevételek</t>
  </si>
  <si>
    <t xml:space="preserve">1.6. Beruházások </t>
  </si>
  <si>
    <t>1.7. Felújítások</t>
  </si>
  <si>
    <t>1.8. Egyéb felhalmozási kiadások</t>
  </si>
  <si>
    <t>1.9. Felhalm célú kölcsön</t>
  </si>
  <si>
    <t>1.10. Tartalékok</t>
  </si>
  <si>
    <t>1.11. Befektetési célú belföldi értékpapírok vásárlása</t>
  </si>
  <si>
    <t>2.5. Beruházási kiadás</t>
  </si>
  <si>
    <t xml:space="preserve">    Fecskeház kialakítása (önerő biztosítása)</t>
  </si>
  <si>
    <t xml:space="preserve">    Ady úti járda felújítása</t>
  </si>
  <si>
    <t xml:space="preserve"> Udvari melléképület felújítása</t>
  </si>
  <si>
    <t xml:space="preserve">     Egészségügy részére eszközök beszerzése</t>
  </si>
  <si>
    <t xml:space="preserve">    Konyhai pályázathoz önerő biztosítása</t>
  </si>
  <si>
    <t>Egyéb felhalmozási célú támogatások áht-n kívülre</t>
  </si>
  <si>
    <t>2017. évi előirányzat</t>
  </si>
  <si>
    <t>CSESZTREG KÖZSÉG ÖNKORMÁNYZATA ÉS INTÉZMÉNYE 2017. ÉVI KIADÁSAI ÉS LÉTSZÁMADATAI FELADATOK SZERINTI BONTÁSBAN</t>
  </si>
  <si>
    <t>Létszám (fő)</t>
  </si>
  <si>
    <t>Átlagos statisztikai létszám (közfogl. nélkül) (fő)</t>
  </si>
  <si>
    <t xml:space="preserve">Személyi juttatások </t>
  </si>
  <si>
    <t xml:space="preserve">Munkaadókat terhelő járulékok </t>
  </si>
  <si>
    <t xml:space="preserve">Ellátottak pénzbeli juttatásai </t>
  </si>
  <si>
    <t xml:space="preserve">Egyéb működési célú kiadások </t>
  </si>
  <si>
    <t xml:space="preserve">Egyéb felhalmozási  célú kiadások </t>
  </si>
  <si>
    <t>Áht-n belüli megelőlegezések visszafizetése</t>
  </si>
  <si>
    <t>K1</t>
  </si>
  <si>
    <t>K2</t>
  </si>
  <si>
    <t>K3</t>
  </si>
  <si>
    <t>K4</t>
  </si>
  <si>
    <t>K5</t>
  </si>
  <si>
    <t>K6</t>
  </si>
  <si>
    <t>K7</t>
  </si>
  <si>
    <t>K8</t>
  </si>
  <si>
    <t>K914</t>
  </si>
  <si>
    <t>Támogatási célú finanszírozás műveletek</t>
  </si>
  <si>
    <t>104037</t>
  </si>
  <si>
    <t>Gyermekétkeztetés köznevelés intézményben</t>
  </si>
  <si>
    <t>CSESZTREG KÖZSÉG ÖNKORMÁNYZATA ÉS INTÉZMÉNYE 2017. ÉVI BEVÉTELEI FELADATOK SZERINTI BONTÁSBAN</t>
  </si>
  <si>
    <t>Működési célú támogatások áht-n belülről</t>
  </si>
  <si>
    <t>Felhalmozási célú támogatatások áht-n belülről</t>
  </si>
  <si>
    <t xml:space="preserve"> Működési célú  átvett pénzeszköz</t>
  </si>
  <si>
    <t>Felhalmozási célú átvett pénzeszköz</t>
  </si>
  <si>
    <t>Maradvány igénybevétele</t>
  </si>
  <si>
    <t>Önkormányzati működési támogatás</t>
  </si>
  <si>
    <t>Egyéb működési célú támogatás</t>
  </si>
  <si>
    <t>B11</t>
  </si>
  <si>
    <t>B16</t>
  </si>
  <si>
    <t>B2</t>
  </si>
  <si>
    <t>B3</t>
  </si>
  <si>
    <t>B4</t>
  </si>
  <si>
    <t>B5</t>
  </si>
  <si>
    <t>B6</t>
  </si>
  <si>
    <t>B7</t>
  </si>
  <si>
    <t>B813</t>
  </si>
  <si>
    <t>Egyéb kisegítő szolgáltatások</t>
  </si>
  <si>
    <t>Támogatási célú finaszírozási műveletek</t>
  </si>
  <si>
    <t>047320</t>
  </si>
  <si>
    <t>Turizmusfejlesztési támogatások és tevékenységek</t>
  </si>
  <si>
    <t>076090</t>
  </si>
  <si>
    <t>Egyéb egészségügyi szolgáltatások finanszírozása és támogatása</t>
  </si>
  <si>
    <t>Informatikai eszközök beszerzése</t>
  </si>
  <si>
    <t>CSESZTREG KÖZSÉG ÖNKORMÁNYZATA 2017. ÉVI TARTALÉKAI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</si>
  <si>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</si>
  <si>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</si>
  <si>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</si>
  <si>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</si>
  <si>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</si>
  <si>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</si>
  <si>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</si>
  <si>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>Polgármester</t>
  </si>
  <si>
    <t xml:space="preserve">Tartalékok mindösszesen </t>
  </si>
  <si>
    <t>Csesztreg Község Önkormányzata által adott közvetett támogatások 2017. évben
(kedvezmények)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</si>
  <si>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</si>
  <si>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</si>
  <si>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</si>
  <si>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</si>
  <si>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</si>
  <si>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</si>
  <si>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</si>
  <si>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</si>
  <si>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</si>
  <si>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</si>
  <si>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</si>
  <si>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</si>
  <si>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</si>
  <si>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</si>
  <si>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</si>
  <si>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</si>
  <si>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</si>
  <si>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</si>
  <si>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</si>
  <si>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</si>
  <si>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</si>
  <si>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Csesztreg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</si>
  <si>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</si>
  <si>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</si>
  <si>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</si>
  <si>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</si>
  <si>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</si>
  <si>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</si>
  <si>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</si>
  <si>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</si>
  <si>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</si>
  <si>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2019.</t>
  </si>
  <si>
    <t>2020.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</si>
  <si>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</si>
  <si>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</si>
  <si>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</si>
  <si>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2017. évi eredeti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</si>
  <si>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</si>
  <si>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</si>
  <si>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</si>
  <si>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</si>
  <si>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</si>
  <si>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</si>
  <si>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</si>
  <si>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</si>
  <si>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Cél</t>
  </si>
  <si>
    <t>CSESZTREG KÖZSÉG ÖNKORMÁNYZATA ÉS INTÉZMÉNYE 2017. ÉVI ELŐIRÁNYZAT FELHASZNÁLÁSI ÜTEMTERVE</t>
  </si>
  <si>
    <t>Előző évi költségvetési maradvány igénybevétele</t>
  </si>
  <si>
    <t>községgazd.</t>
  </si>
  <si>
    <t>dr., védőnő</t>
  </si>
  <si>
    <t>SI-HU önerő</t>
  </si>
  <si>
    <t>hivatal</t>
  </si>
  <si>
    <t>szennyvíz</t>
  </si>
  <si>
    <t>udvari mell.ép.</t>
  </si>
  <si>
    <t>járda</t>
  </si>
  <si>
    <t>fecskeház</t>
  </si>
  <si>
    <t>igazgatás</t>
  </si>
  <si>
    <t>gép</t>
  </si>
  <si>
    <t>ASP</t>
  </si>
  <si>
    <t>érd.növ.tám</t>
  </si>
  <si>
    <t>Go In Nature</t>
  </si>
  <si>
    <t>2017. előtti kifizetések</t>
  </si>
  <si>
    <t xml:space="preserve">    Községgazdálkodáshoz, zöldterület kezeléshez szükséges eszközök beszerzése</t>
  </si>
  <si>
    <t>ASP projekthez kapcsolódó eszközbeszerzés</t>
  </si>
  <si>
    <t xml:space="preserve">     Tópari fejlesztések (Pályázati önerő (SI-HU))</t>
  </si>
  <si>
    <t>Művelődési Házba kis értékű tárgyi eszközök beszerzése</t>
  </si>
  <si>
    <t>Közművelődési érdekeltségnövelő támogatásból történő eszközbeszerzés (Művelődési Házba székek vásárlása)</t>
  </si>
  <si>
    <t>"GO-IN-NATURE" projekthez kapcsolódó infrastruktúra fejlesztés, beruházás, felújítás</t>
  </si>
  <si>
    <t>Általános célú tartalékok</t>
  </si>
  <si>
    <t>"GO-IN-NATURE" projekthez kapcsolódó céljellegű tartalék képzése</t>
  </si>
  <si>
    <t>ASP projekthez kapcsolódó felhalmozási célú támogatás</t>
  </si>
  <si>
    <t>"GO-IN-NATURE" projekthez kapcsolódó támogatás</t>
  </si>
  <si>
    <t>Közművelődési érdekeltségnövelő támogatás</t>
  </si>
  <si>
    <t>Előirányzat módosítás 08.31.</t>
  </si>
  <si>
    <t>Módosított előirányzat 08.31.</t>
  </si>
  <si>
    <t>B411.</t>
  </si>
  <si>
    <t>Biztosító által fizetett kártérítés</t>
  </si>
  <si>
    <t>K61.</t>
  </si>
  <si>
    <t>Immateriális javak beszerzése, létestítése</t>
  </si>
  <si>
    <t>Telefon vásárlás védőnő részére</t>
  </si>
  <si>
    <t>J</t>
  </si>
  <si>
    <t>"GO IN NATURE" projekt</t>
  </si>
  <si>
    <t>Képviselőtestület</t>
  </si>
  <si>
    <t>Szabadidős park, fürdő és strandszolgáltatás</t>
  </si>
  <si>
    <t>udv.mellép</t>
  </si>
  <si>
    <t>Boso ABI-100 PWV kar-láb index mérő készülék beszerzés háziorvos szolgálat részére</t>
  </si>
  <si>
    <t>Kolping-épület nyílászáró cseréje</t>
  </si>
  <si>
    <t>udv.mellép.</t>
  </si>
  <si>
    <t>orvosi eszk.besz</t>
  </si>
  <si>
    <t>Kolping</t>
  </si>
  <si>
    <t>"KerKaLand" projekthez kapcsolódó támogatás</t>
  </si>
  <si>
    <t>"KerKaLand" projekthez kapcsolódó céljellegű tartalék képzése</t>
  </si>
  <si>
    <t>"KerKaLand" projekt</t>
  </si>
  <si>
    <t>"KerKaLand" projekthez kapcsolódó infrastruktúra fejlesztés, beruházás, felújítás</t>
  </si>
  <si>
    <t>2/2017. (II. 20.) önkormányzati rendelet 1. melléklete</t>
  </si>
  <si>
    <t>8/2017. (IX. 30.) önkormányzati rendelet 1. melléklete</t>
  </si>
  <si>
    <t>8/2017. (IX. 30.) önkormányzati rendelet 2. melléklete</t>
  </si>
  <si>
    <t>2/2017. (II. 20.) önkormányzati rendelet 2,a melléklete</t>
  </si>
  <si>
    <t>8/2017. (IX. 30.) önkormányzati rendelet 3. melléklete</t>
  </si>
  <si>
    <t>2/2017. (II. 20.) önkormányzati rendelet 2,b melléklete</t>
  </si>
  <si>
    <t>8/2017. (IX. 30.) önkormányzati rendelet 4. melléklete</t>
  </si>
  <si>
    <t>2/2017. (II. 20.) önkormányzati rendelet 3.melléklete</t>
  </si>
  <si>
    <t>8/2017. (IX. 30.) önkormányzati rendelet 5. melléklete</t>
  </si>
  <si>
    <t>2/2017. (II. 20.) önkormányzati rendelet 5.melléklete</t>
  </si>
  <si>
    <t>8/2017. (IX. 30.) önkormányzati rendelet 6. melléklete</t>
  </si>
  <si>
    <t>2/2017. (II. 20.) önkormányzati rendelet 6,a.melléklete</t>
  </si>
  <si>
    <t>8/2017. (IX. 30.) önkormányzati rendelet 7. melléklete</t>
  </si>
  <si>
    <t>2/2017. (II. 20.) önkormányzati rendelet 6,b.melléklete</t>
  </si>
  <si>
    <t>8/2017. (IX. 30.) önkormányzati rendelet 8. melléklete</t>
  </si>
  <si>
    <t>2/2017. (II. 20.) önkormányzati rendelet 7.melléklete</t>
  </si>
  <si>
    <t>8/2017. (IX. 30.) önkormányzati rendelet 9. melléklete</t>
  </si>
  <si>
    <t>2/2017. (II. 20.) önkormányzati rendelet 8,a.melléklete</t>
  </si>
  <si>
    <t>8/2017. (IX. 30.) önkormányzati rendelet 10. melléklete</t>
  </si>
  <si>
    <t>2/2017. (II. 20.) önkormányzati rendelet 8,b.melléklete</t>
  </si>
  <si>
    <t>8/2017. (IX. 30.) önkormányzati rendelet 11. melléklete</t>
  </si>
  <si>
    <t>2/2017. (II. 20.) önkormányzati rendelet 9.melléklete</t>
  </si>
  <si>
    <t>8/2017. (IX. 30.) önkormányzati rendelet 12. melléklete</t>
  </si>
  <si>
    <t>2/2017. (II. 20.) önkormányzati rendelet 10.melléklete</t>
  </si>
  <si>
    <t>8/2017. (IX. 30.) önkormányzati rendelet 13. melléklete</t>
  </si>
  <si>
    <t>2/2017. (II. 20.) önkormányzati rendelet 11.melléklete</t>
  </si>
  <si>
    <t>8/2017. (IX. 30.) önkormányzati rendelet 14. melléklete</t>
  </si>
  <si>
    <t>2/2017. (II. 20.) önkormányzati rendelet 12.melléklete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</si>
</sst>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1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30" fillId="0" borderId="0" xfId="106" applyFont="1" applyBorder="1" applyAlignment="1" applyProtection="1">
      <alignment horizontal="center" vertical="center"/>
      <protection locked="0"/>
    </xf>
    <xf numFmtId="0" fontId="15" fillId="0" borderId="0" xfId="106" applyBorder="1" applyAlignment="1" applyProtection="1">
      <alignment horizontal="centerContinuous" vertical="top"/>
      <protection locked="0"/>
    </xf>
    <xf numFmtId="0" fontId="31" fillId="0" borderId="0" xfId="106" applyFont="1" applyBorder="1" applyAlignment="1" applyProtection="1">
      <alignment horizontal="centerContinuous" vertical="top"/>
      <protection locked="0"/>
    </xf>
    <xf numFmtId="0" fontId="15" fillId="0" borderId="0" xfId="106" applyAlignment="1" applyProtection="1">
      <alignment horizontal="centerContinuous" vertical="top"/>
      <protection locked="0"/>
    </xf>
    <xf numFmtId="0" fontId="31" fillId="0" borderId="21" xfId="106" applyFont="1" applyBorder="1" applyAlignment="1" applyProtection="1">
      <alignment horizontal="centerContinuous" vertical="top"/>
      <protection locked="0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106" applyFont="1">
      <alignment/>
      <protection/>
    </xf>
    <xf numFmtId="0" fontId="48" fillId="0" borderId="0" xfId="106" applyFont="1" applyBorder="1">
      <alignment/>
      <protection/>
    </xf>
    <xf numFmtId="3" fontId="48" fillId="0" borderId="0" xfId="106" applyNumberFormat="1" applyFont="1" applyBorder="1">
      <alignment/>
      <protection/>
    </xf>
    <xf numFmtId="0" fontId="1" fillId="0" borderId="22" xfId="106" applyFont="1" applyBorder="1" applyProtection="1">
      <alignment/>
      <protection locked="0"/>
    </xf>
    <xf numFmtId="0" fontId="37" fillId="0" borderId="0" xfId="0" applyFont="1" applyBorder="1" applyAlignment="1">
      <alignment wrapText="1"/>
    </xf>
    <xf numFmtId="0" fontId="1" fillId="0" borderId="23" xfId="106" applyFont="1" applyBorder="1">
      <alignment/>
      <protection/>
    </xf>
    <xf numFmtId="0" fontId="48" fillId="0" borderId="23" xfId="106" applyFont="1" applyBorder="1">
      <alignment/>
      <protection/>
    </xf>
    <xf numFmtId="0" fontId="35" fillId="0" borderId="22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6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0" fontId="52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7" fillId="0" borderId="13" xfId="0" applyNumberFormat="1" applyFont="1" applyBorder="1" applyAlignment="1">
      <alignment horizontal="right" wrapText="1"/>
    </xf>
    <xf numFmtId="3" fontId="37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3" fontId="33" fillId="0" borderId="27" xfId="0" applyNumberFormat="1" applyFont="1" applyBorder="1" applyAlignment="1">
      <alignment horizontal="right" wrapText="1"/>
    </xf>
    <xf numFmtId="0" fontId="34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4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5" fillId="0" borderId="12" xfId="101" applyFont="1" applyBorder="1" applyAlignment="1">
      <alignment horizontal="center"/>
      <protection/>
    </xf>
    <xf numFmtId="0" fontId="55" fillId="0" borderId="13" xfId="101" applyFont="1" applyBorder="1" applyAlignment="1">
      <alignment horizontal="center"/>
      <protection/>
    </xf>
    <xf numFmtId="0" fontId="55" fillId="0" borderId="14" xfId="101" applyFont="1" applyBorder="1" applyAlignment="1">
      <alignment horizontal="center"/>
      <protection/>
    </xf>
    <xf numFmtId="0" fontId="55" fillId="0" borderId="0" xfId="101" applyFont="1">
      <alignment/>
      <protection/>
    </xf>
    <xf numFmtId="0" fontId="29" fillId="0" borderId="0" xfId="106" applyFont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6" fillId="0" borderId="36" xfId="0" applyFont="1" applyFill="1" applyBorder="1" applyAlignment="1" applyProtection="1">
      <alignment horizontal="left" vertical="center"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57" fillId="0" borderId="0" xfId="105" applyNumberFormat="1" applyFont="1" applyFill="1" applyAlignment="1" applyProtection="1">
      <alignment horizontal="centerContinuous"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9" fillId="0" borderId="36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7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8" xfId="105" applyNumberFormat="1" applyFont="1" applyFill="1" applyBorder="1" applyAlignment="1" applyProtection="1">
      <alignment horizontal="centerContinuous" vertical="center" wrapText="1"/>
      <protection/>
    </xf>
    <xf numFmtId="180" fontId="59" fillId="0" borderId="36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55" fillId="0" borderId="39" xfId="105" applyNumberFormat="1" applyFont="1" applyFill="1" applyBorder="1" applyAlignment="1" applyProtection="1">
      <alignment horizontal="center" vertical="center" wrapText="1"/>
      <protection/>
    </xf>
    <xf numFmtId="180" fontId="55" fillId="0" borderId="36" xfId="105" applyNumberFormat="1" applyFont="1" applyFill="1" applyBorder="1" applyAlignment="1" applyProtection="1">
      <alignment horizontal="center" vertical="center" wrapText="1"/>
      <protection/>
    </xf>
    <xf numFmtId="180" fontId="55" fillId="0" borderId="37" xfId="105" applyNumberFormat="1" applyFont="1" applyFill="1" applyBorder="1" applyAlignment="1" applyProtection="1">
      <alignment horizontal="center" vertical="center" wrapText="1"/>
      <protection/>
    </xf>
    <xf numFmtId="180" fontId="55" fillId="0" borderId="38" xfId="105" applyNumberFormat="1" applyFont="1" applyFill="1" applyBorder="1" applyAlignment="1" applyProtection="1">
      <alignment horizontal="center" vertical="center" wrapText="1"/>
      <protection/>
    </xf>
    <xf numFmtId="180" fontId="55" fillId="0" borderId="0" xfId="105" applyNumberFormat="1" applyFont="1" applyFill="1" applyAlignment="1" applyProtection="1">
      <alignment horizontal="center" vertical="center" wrapText="1"/>
      <protection/>
    </xf>
    <xf numFmtId="180" fontId="16" fillId="0" borderId="40" xfId="105" applyNumberFormat="1" applyFill="1" applyBorder="1" applyAlignment="1" applyProtection="1">
      <alignment horizontal="lef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5" applyNumberFormat="1" applyFill="1" applyBorder="1" applyAlignment="1" applyProtection="1">
      <alignment horizontal="left" vertical="center" wrapText="1" indent="1"/>
      <protection/>
    </xf>
    <xf numFmtId="180" fontId="60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38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47" xfId="105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left" vertical="center" wrapText="1" indent="2"/>
      <protection/>
    </xf>
    <xf numFmtId="180" fontId="60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63" fillId="0" borderId="13" xfId="0" applyNumberFormat="1" applyFont="1" applyBorder="1" applyAlignment="1">
      <alignment horizontal="right" wrapText="1"/>
    </xf>
    <xf numFmtId="3" fontId="63" fillId="0" borderId="25" xfId="0" applyNumberFormat="1" applyFont="1" applyBorder="1" applyAlignment="1">
      <alignment horizontal="right" wrapText="1"/>
    </xf>
    <xf numFmtId="0" fontId="25" fillId="0" borderId="48" xfId="0" applyFont="1" applyBorder="1" applyAlignment="1">
      <alignment horizontal="center" wrapText="1"/>
    </xf>
    <xf numFmtId="3" fontId="51" fillId="0" borderId="13" xfId="106" applyNumberFormat="1" applyFont="1" applyBorder="1">
      <alignment/>
      <protection/>
    </xf>
    <xf numFmtId="3" fontId="1" fillId="0" borderId="13" xfId="106" applyNumberFormat="1" applyFont="1" applyBorder="1">
      <alignment/>
      <protection/>
    </xf>
    <xf numFmtId="3" fontId="48" fillId="0" borderId="25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42" fillId="0" borderId="13" xfId="106" applyNumberFormat="1" applyFont="1" applyFill="1" applyBorder="1">
      <alignment/>
      <protection/>
    </xf>
    <xf numFmtId="0" fontId="15" fillId="0" borderId="0" xfId="108">
      <alignment/>
      <protection/>
    </xf>
    <xf numFmtId="0" fontId="15" fillId="0" borderId="0" xfId="108" applyBorder="1">
      <alignment/>
      <protection/>
    </xf>
    <xf numFmtId="0" fontId="40" fillId="0" borderId="49" xfId="108" applyFont="1" applyFill="1" applyBorder="1" applyAlignment="1">
      <alignment horizontal="left" vertical="center"/>
      <protection/>
    </xf>
    <xf numFmtId="0" fontId="40" fillId="0" borderId="14" xfId="108" applyFont="1" applyFill="1" applyBorder="1" applyAlignment="1">
      <alignment horizontal="left" vertical="center"/>
      <protection/>
    </xf>
    <xf numFmtId="0" fontId="48" fillId="0" borderId="13" xfId="108" applyFont="1" applyBorder="1" applyAlignment="1">
      <alignment horizontal="left" vertical="center"/>
      <protection/>
    </xf>
    <xf numFmtId="0" fontId="48" fillId="0" borderId="13" xfId="108" applyFont="1" applyFill="1" applyBorder="1">
      <alignment/>
      <protection/>
    </xf>
    <xf numFmtId="0" fontId="66" fillId="0" borderId="13" xfId="108" applyFont="1" applyBorder="1" applyAlignment="1">
      <alignment horizontal="left" vertical="center"/>
      <protection/>
    </xf>
    <xf numFmtId="0" fontId="67" fillId="0" borderId="14" xfId="102" applyFont="1" applyBorder="1" applyAlignment="1">
      <alignment horizontal="center"/>
      <protection/>
    </xf>
    <xf numFmtId="0" fontId="47" fillId="0" borderId="14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left" vertical="center"/>
      <protection/>
    </xf>
    <xf numFmtId="0" fontId="47" fillId="0" borderId="13" xfId="108" applyFont="1" applyBorder="1" applyAlignment="1">
      <alignment horizontal="left" vertical="center"/>
      <protection/>
    </xf>
    <xf numFmtId="3" fontId="48" fillId="0" borderId="13" xfId="108" applyNumberFormat="1" applyFont="1" applyBorder="1" applyAlignment="1">
      <alignment vertical="center"/>
      <protection/>
    </xf>
    <xf numFmtId="0" fontId="67" fillId="0" borderId="14" xfId="108" applyFont="1" applyBorder="1" applyAlignment="1">
      <alignment horizontal="center" vertical="center"/>
      <protection/>
    </xf>
    <xf numFmtId="0" fontId="48" fillId="0" borderId="14" xfId="108" applyFont="1" applyBorder="1" applyAlignment="1">
      <alignment vertical="center"/>
      <protection/>
    </xf>
    <xf numFmtId="0" fontId="47" fillId="0" borderId="13" xfId="108" applyFont="1" applyFill="1" applyBorder="1" applyAlignment="1">
      <alignment horizontal="left" vertical="center"/>
      <protection/>
    </xf>
    <xf numFmtId="0" fontId="40" fillId="0" borderId="14" xfId="108" applyFont="1" applyBorder="1" applyAlignment="1">
      <alignment vertical="center"/>
      <protection/>
    </xf>
    <xf numFmtId="0" fontId="47" fillId="0" borderId="13" xfId="102" applyFont="1" applyBorder="1" applyAlignment="1">
      <alignment horizontal="left"/>
      <protection/>
    </xf>
    <xf numFmtId="3" fontId="67" fillId="0" borderId="13" xfId="108" applyNumberFormat="1" applyFont="1" applyBorder="1" applyAlignment="1">
      <alignment horizontal="right" vertical="center"/>
      <protection/>
    </xf>
    <xf numFmtId="0" fontId="67" fillId="0" borderId="14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left"/>
      <protection/>
    </xf>
    <xf numFmtId="0" fontId="15" fillId="0" borderId="13" xfId="108" applyBorder="1">
      <alignment/>
      <protection/>
    </xf>
    <xf numFmtId="0" fontId="67" fillId="0" borderId="13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center"/>
      <protection/>
    </xf>
    <xf numFmtId="0" fontId="48" fillId="0" borderId="49" xfId="108" applyFont="1" applyBorder="1" applyAlignment="1">
      <alignment horizontal="left"/>
      <protection/>
    </xf>
    <xf numFmtId="0" fontId="48" fillId="0" borderId="49" xfId="108" applyFont="1" applyBorder="1" applyAlignment="1">
      <alignment horizontal="left" vertical="center"/>
      <protection/>
    </xf>
    <xf numFmtId="0" fontId="48" fillId="0" borderId="14" xfId="108" applyFont="1" applyBorder="1" applyAlignment="1">
      <alignment horizontal="center" vertical="center"/>
      <protection/>
    </xf>
    <xf numFmtId="0" fontId="40" fillId="0" borderId="14" xfId="108" applyFont="1" applyBorder="1" applyAlignment="1">
      <alignment horizontal="center" vertical="center"/>
      <protection/>
    </xf>
    <xf numFmtId="3" fontId="47" fillId="0" borderId="43" xfId="108" applyNumberFormat="1" applyFont="1" applyBorder="1" applyAlignment="1">
      <alignment vertical="center"/>
      <protection/>
    </xf>
    <xf numFmtId="3" fontId="47" fillId="0" borderId="43" xfId="102" applyNumberFormat="1" applyFont="1" applyBorder="1" applyAlignment="1">
      <alignment horizontal="right"/>
      <protection/>
    </xf>
    <xf numFmtId="3" fontId="47" fillId="0" borderId="43" xfId="108" applyNumberFormat="1" applyFont="1" applyBorder="1" applyAlignment="1">
      <alignment horizontal="right" vertical="center"/>
      <protection/>
    </xf>
    <xf numFmtId="3" fontId="67" fillId="0" borderId="43" xfId="108" applyNumberFormat="1" applyFont="1" applyBorder="1" applyAlignment="1">
      <alignment horizontal="right" vertical="center"/>
      <protection/>
    </xf>
    <xf numFmtId="3" fontId="66" fillId="0" borderId="43" xfId="108" applyNumberFormat="1" applyFont="1" applyBorder="1" applyAlignment="1">
      <alignment horizontal="right" vertical="center"/>
      <protection/>
    </xf>
    <xf numFmtId="0" fontId="15" fillId="0" borderId="43" xfId="108" applyBorder="1">
      <alignment/>
      <protection/>
    </xf>
    <xf numFmtId="3" fontId="48" fillId="0" borderId="43" xfId="108" applyNumberFormat="1" applyFont="1" applyBorder="1" applyAlignment="1">
      <alignment horizontal="right" vertical="center"/>
      <protection/>
    </xf>
    <xf numFmtId="3" fontId="66" fillId="0" borderId="43" xfId="108" applyNumberFormat="1" applyFont="1" applyFill="1" applyBorder="1" applyAlignment="1">
      <alignment vertical="center"/>
      <protection/>
    </xf>
    <xf numFmtId="3" fontId="48" fillId="0" borderId="43" xfId="108" applyNumberFormat="1" applyFont="1" applyBorder="1" applyAlignment="1">
      <alignment vertical="center"/>
      <protection/>
    </xf>
    <xf numFmtId="3" fontId="67" fillId="0" borderId="43" xfId="108" applyNumberFormat="1" applyFont="1" applyBorder="1" applyAlignment="1">
      <alignment vertical="center"/>
      <protection/>
    </xf>
    <xf numFmtId="0" fontId="39" fillId="0" borderId="13" xfId="108" applyFont="1" applyBorder="1" applyAlignment="1">
      <alignment vertical="center"/>
      <protection/>
    </xf>
    <xf numFmtId="3" fontId="39" fillId="0" borderId="43" xfId="108" applyNumberFormat="1" applyFont="1" applyBorder="1" applyAlignment="1">
      <alignment vertical="center"/>
      <protection/>
    </xf>
    <xf numFmtId="0" fontId="48" fillId="0" borderId="49" xfId="108" applyFont="1" applyBorder="1" applyAlignment="1">
      <alignment horizontal="center" vertical="center"/>
      <protection/>
    </xf>
    <xf numFmtId="3" fontId="67" fillId="0" borderId="43" xfId="108" applyNumberFormat="1" applyFont="1" applyBorder="1">
      <alignment/>
      <protection/>
    </xf>
    <xf numFmtId="0" fontId="67" fillId="0" borderId="13" xfId="108" applyFont="1" applyFill="1" applyBorder="1" applyAlignment="1">
      <alignment horizontal="left" vertical="center"/>
      <protection/>
    </xf>
    <xf numFmtId="0" fontId="47" fillId="0" borderId="50" xfId="108" applyFont="1" applyFill="1" applyBorder="1" applyAlignment="1">
      <alignment horizontal="left" vertical="center" wrapText="1"/>
      <protection/>
    </xf>
    <xf numFmtId="0" fontId="48" fillId="0" borderId="49" xfId="108" applyFont="1" applyBorder="1" applyAlignment="1">
      <alignment horizontal="center"/>
      <protection/>
    </xf>
    <xf numFmtId="0" fontId="49" fillId="0" borderId="14" xfId="108" applyFont="1" applyBorder="1" applyAlignment="1">
      <alignment vertical="center"/>
      <protection/>
    </xf>
    <xf numFmtId="3" fontId="69" fillId="24" borderId="13" xfId="108" applyNumberFormat="1" applyFont="1" applyFill="1" applyBorder="1" applyAlignment="1">
      <alignment horizontal="right" vertical="center"/>
      <protection/>
    </xf>
    <xf numFmtId="3" fontId="70" fillId="24" borderId="13" xfId="108" applyNumberFormat="1" applyFont="1" applyFill="1" applyBorder="1" applyAlignment="1">
      <alignment vertical="center"/>
      <protection/>
    </xf>
    <xf numFmtId="0" fontId="48" fillId="20" borderId="51" xfId="108" applyFont="1" applyFill="1" applyBorder="1" applyAlignment="1">
      <alignment horizontal="center" vertical="center"/>
      <protection/>
    </xf>
    <xf numFmtId="0" fontId="48" fillId="20" borderId="52" xfId="108" applyFont="1" applyFill="1" applyBorder="1" applyAlignment="1">
      <alignment horizontal="center" vertical="center"/>
      <protection/>
    </xf>
    <xf numFmtId="0" fontId="48" fillId="20" borderId="53" xfId="108" applyFont="1" applyFill="1" applyBorder="1" applyAlignment="1">
      <alignment horizontal="center" vertical="center" wrapText="1"/>
      <protection/>
    </xf>
    <xf numFmtId="0" fontId="48" fillId="20" borderId="54" xfId="108" applyFont="1" applyFill="1" applyBorder="1" applyAlignment="1">
      <alignment horizontal="center" vertical="center"/>
      <protection/>
    </xf>
    <xf numFmtId="0" fontId="48" fillId="0" borderId="12" xfId="108" applyFont="1" applyBorder="1" applyAlignment="1">
      <alignment horizontal="center" vertical="center"/>
      <protection/>
    </xf>
    <xf numFmtId="0" fontId="67" fillId="0" borderId="55" xfId="108" applyFont="1" applyBorder="1" applyAlignment="1">
      <alignment horizontal="center" vertical="center"/>
      <protection/>
    </xf>
    <xf numFmtId="0" fontId="48" fillId="0" borderId="55" xfId="108" applyFont="1" applyBorder="1" applyAlignment="1">
      <alignment horizontal="left" vertical="center"/>
      <protection/>
    </xf>
    <xf numFmtId="3" fontId="69" fillId="24" borderId="43" xfId="108" applyNumberFormat="1" applyFont="1" applyFill="1" applyBorder="1">
      <alignment/>
      <protection/>
    </xf>
    <xf numFmtId="3" fontId="66" fillId="0" borderId="43" xfId="108" applyNumberFormat="1" applyFont="1" applyFill="1" applyBorder="1">
      <alignment/>
      <protection/>
    </xf>
    <xf numFmtId="0" fontId="47" fillId="0" borderId="12" xfId="108" applyFont="1" applyBorder="1" applyAlignment="1">
      <alignment horizontal="center" vertical="center"/>
      <protection/>
    </xf>
    <xf numFmtId="3" fontId="49" fillId="0" borderId="43" xfId="108" applyNumberFormat="1" applyFont="1" applyBorder="1" applyAlignment="1">
      <alignment vertical="center"/>
      <protection/>
    </xf>
    <xf numFmtId="0" fontId="47" fillId="0" borderId="55" xfId="108" applyFont="1" applyBorder="1" applyAlignment="1">
      <alignment horizontal="center" vertical="center"/>
      <protection/>
    </xf>
    <xf numFmtId="0" fontId="49" fillId="0" borderId="55" xfId="108" applyFont="1" applyBorder="1" applyAlignment="1">
      <alignment vertical="center"/>
      <protection/>
    </xf>
    <xf numFmtId="0" fontId="40" fillId="0" borderId="55" xfId="108" applyFont="1" applyBorder="1" applyAlignment="1">
      <alignment vertical="center"/>
      <protection/>
    </xf>
    <xf numFmtId="0" fontId="48" fillId="0" borderId="55" xfId="108" applyFont="1" applyBorder="1" applyAlignment="1">
      <alignment horizontal="center" vertical="center"/>
      <protection/>
    </xf>
    <xf numFmtId="0" fontId="53" fillId="20" borderId="19" xfId="108" applyFont="1" applyFill="1" applyBorder="1" applyAlignment="1">
      <alignment horizontal="left" vertical="center"/>
      <protection/>
    </xf>
    <xf numFmtId="3" fontId="53" fillId="20" borderId="56" xfId="108" applyNumberFormat="1" applyFont="1" applyFill="1" applyBorder="1" applyAlignment="1">
      <alignment vertical="center"/>
      <protection/>
    </xf>
    <xf numFmtId="0" fontId="53" fillId="20" borderId="20" xfId="108" applyFont="1" applyFill="1" applyBorder="1" applyAlignment="1">
      <alignment horizontal="left" vertical="center"/>
      <protection/>
    </xf>
    <xf numFmtId="0" fontId="65" fillId="0" borderId="0" xfId="108" applyFont="1" applyFill="1" applyBorder="1" applyAlignment="1">
      <alignment vertical="center"/>
      <protection/>
    </xf>
    <xf numFmtId="0" fontId="64" fillId="0" borderId="0" xfId="108" applyFont="1" applyFill="1" applyBorder="1" applyAlignment="1">
      <alignment vertical="center"/>
      <protection/>
    </xf>
    <xf numFmtId="0" fontId="65" fillId="0" borderId="0" xfId="108" applyFont="1" applyFill="1" applyBorder="1">
      <alignment/>
      <protection/>
    </xf>
    <xf numFmtId="0" fontId="65" fillId="0" borderId="0" xfId="108" applyFont="1" applyFill="1" applyBorder="1" applyAlignment="1">
      <alignment horizontal="left" vertical="center"/>
      <protection/>
    </xf>
    <xf numFmtId="0" fontId="71" fillId="0" borderId="0" xfId="108" applyFont="1" applyFill="1" applyBorder="1" applyAlignment="1">
      <alignment horizontal="left" vertical="center"/>
      <protection/>
    </xf>
    <xf numFmtId="3" fontId="65" fillId="0" borderId="0" xfId="108" applyNumberFormat="1" applyFont="1" applyFill="1" applyBorder="1" applyAlignment="1">
      <alignment vertical="center"/>
      <protection/>
    </xf>
    <xf numFmtId="0" fontId="65" fillId="0" borderId="0" xfId="108" applyFont="1" applyFill="1" applyBorder="1" applyAlignment="1">
      <alignment horizontal="right" vertical="center"/>
      <protection/>
    </xf>
    <xf numFmtId="167" fontId="65" fillId="0" borderId="0" xfId="108" applyNumberFormat="1" applyFont="1" applyFill="1" applyBorder="1" applyAlignment="1">
      <alignment vertical="center"/>
      <protection/>
    </xf>
    <xf numFmtId="3" fontId="65" fillId="0" borderId="0" xfId="108" applyNumberFormat="1" applyFont="1" applyFill="1" applyBorder="1" applyAlignment="1">
      <alignment vertical="center"/>
      <protection/>
    </xf>
    <xf numFmtId="0" fontId="64" fillId="0" borderId="0" xfId="108" applyFont="1" applyFill="1" applyBorder="1" applyAlignment="1">
      <alignment horizontal="left"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167" fontId="64" fillId="0" borderId="0" xfId="108" applyNumberFormat="1" applyFont="1" applyFill="1" applyBorder="1" applyAlignment="1">
      <alignment vertical="center"/>
      <protection/>
    </xf>
    <xf numFmtId="167" fontId="64" fillId="0" borderId="0" xfId="108" applyNumberFormat="1" applyFont="1" applyFill="1" applyBorder="1" applyAlignment="1">
      <alignment vertical="center"/>
      <protection/>
    </xf>
    <xf numFmtId="0" fontId="65" fillId="25" borderId="0" xfId="108" applyFont="1" applyFill="1" applyBorder="1" applyAlignment="1">
      <alignment horizontal="left" vertical="center"/>
      <protection/>
    </xf>
    <xf numFmtId="0" fontId="65" fillId="25" borderId="0" xfId="108" applyFont="1" applyFill="1" applyBorder="1">
      <alignment/>
      <protection/>
    </xf>
    <xf numFmtId="3" fontId="65" fillId="25" borderId="0" xfId="108" applyNumberFormat="1" applyFont="1" applyFill="1" applyBorder="1" applyAlignment="1">
      <alignment vertical="center"/>
      <protection/>
    </xf>
    <xf numFmtId="0" fontId="15" fillId="25" borderId="0" xfId="108" applyFill="1">
      <alignment/>
      <protection/>
    </xf>
    <xf numFmtId="0" fontId="65" fillId="25" borderId="0" xfId="108" applyFont="1" applyFill="1" applyBorder="1" applyAlignment="1">
      <alignment horizontal="right" vertical="center"/>
      <protection/>
    </xf>
    <xf numFmtId="167" fontId="65" fillId="25" borderId="0" xfId="108" applyNumberFormat="1" applyFont="1" applyFill="1" applyBorder="1" applyAlignment="1">
      <alignment vertical="center"/>
      <protection/>
    </xf>
    <xf numFmtId="3" fontId="64" fillId="25" borderId="0" xfId="108" applyNumberFormat="1" applyFont="1" applyFill="1" applyBorder="1" applyAlignment="1">
      <alignment vertical="center"/>
      <protection/>
    </xf>
    <xf numFmtId="0" fontId="15" fillId="25" borderId="0" xfId="108" applyFill="1" applyBorder="1">
      <alignment/>
      <protection/>
    </xf>
    <xf numFmtId="0" fontId="64" fillId="0" borderId="0" xfId="108" applyFont="1" applyFill="1" applyBorder="1">
      <alignment/>
      <protection/>
    </xf>
    <xf numFmtId="0" fontId="15" fillId="0" borderId="0" xfId="108" applyFill="1">
      <alignment/>
      <protection/>
    </xf>
    <xf numFmtId="3" fontId="65" fillId="25" borderId="0" xfId="108" applyNumberFormat="1" applyFont="1" applyFill="1" applyBorder="1" applyAlignment="1">
      <alignment vertical="center"/>
      <protection/>
    </xf>
    <xf numFmtId="0" fontId="72" fillId="0" borderId="0" xfId="108" applyFont="1">
      <alignment/>
      <protection/>
    </xf>
    <xf numFmtId="0" fontId="15" fillId="0" borderId="0" xfId="108" applyAlignment="1">
      <alignment/>
      <protection/>
    </xf>
    <xf numFmtId="0" fontId="1" fillId="0" borderId="13" xfId="108" applyFont="1" applyBorder="1">
      <alignment/>
      <protection/>
    </xf>
    <xf numFmtId="0" fontId="48" fillId="0" borderId="13" xfId="108" applyFont="1" applyBorder="1">
      <alignment/>
      <protection/>
    </xf>
    <xf numFmtId="3" fontId="48" fillId="0" borderId="13" xfId="108" applyNumberFormat="1" applyFont="1" applyBorder="1" applyAlignment="1">
      <alignment horizontal="center" vertical="center"/>
      <protection/>
    </xf>
    <xf numFmtId="3" fontId="48" fillId="25" borderId="13" xfId="108" applyNumberFormat="1" applyFont="1" applyFill="1" applyBorder="1" applyAlignment="1">
      <alignment horizontal="center" vertical="center"/>
      <protection/>
    </xf>
    <xf numFmtId="3" fontId="67" fillId="25" borderId="13" xfId="108" applyNumberFormat="1" applyFont="1" applyFill="1" applyBorder="1" applyAlignment="1">
      <alignment horizontal="center" vertical="center"/>
      <protection/>
    </xf>
    <xf numFmtId="0" fontId="75" fillId="25" borderId="0" xfId="108" applyFont="1" applyFill="1" applyBorder="1" applyAlignment="1">
      <alignment horizontal="center" vertical="center"/>
      <protection/>
    </xf>
    <xf numFmtId="0" fontId="76" fillId="25" borderId="0" xfId="108" applyFont="1" applyFill="1">
      <alignment/>
      <protection/>
    </xf>
    <xf numFmtId="3" fontId="69" fillId="25" borderId="13" xfId="108" applyNumberFormat="1" applyFont="1" applyFill="1" applyBorder="1" applyAlignment="1">
      <alignment horizontal="center" vertical="center"/>
      <protection/>
    </xf>
    <xf numFmtId="0" fontId="76" fillId="25" borderId="0" xfId="108" applyFont="1" applyFill="1" applyBorder="1" applyAlignment="1">
      <alignment horizontal="left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3" fontId="75" fillId="25" borderId="0" xfId="108" applyNumberFormat="1" applyFont="1" applyFill="1" applyBorder="1" applyAlignment="1">
      <alignment vertical="center"/>
      <protection/>
    </xf>
    <xf numFmtId="167" fontId="76" fillId="25" borderId="0" xfId="108" applyNumberFormat="1" applyFont="1" applyFill="1" applyBorder="1" applyAlignment="1">
      <alignment vertical="center"/>
      <protection/>
    </xf>
    <xf numFmtId="3" fontId="75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0" fontId="76" fillId="25" borderId="0" xfId="108" applyFont="1" applyFill="1" applyBorder="1" applyAlignment="1">
      <alignment horizontal="righ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0" fontId="76" fillId="25" borderId="0" xfId="108" applyFont="1" applyFill="1" applyBorder="1">
      <alignment/>
      <protection/>
    </xf>
    <xf numFmtId="3" fontId="76" fillId="25" borderId="0" xfId="108" applyNumberFormat="1" applyFont="1" applyFill="1" applyBorder="1" applyAlignment="1">
      <alignment vertical="center"/>
      <protection/>
    </xf>
    <xf numFmtId="3" fontId="76" fillId="25" borderId="0" xfId="108" applyNumberFormat="1" applyFont="1" applyFill="1" applyBorder="1" applyAlignment="1">
      <alignment vertical="center"/>
      <protection/>
    </xf>
    <xf numFmtId="0" fontId="75" fillId="25" borderId="0" xfId="108" applyFont="1" applyFill="1" applyBorder="1" applyAlignment="1">
      <alignment horizontal="right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0" fontId="39" fillId="25" borderId="57" xfId="108" applyFont="1" applyFill="1" applyBorder="1" applyAlignment="1">
      <alignment horizontal="center" vertical="distributed"/>
      <protection/>
    </xf>
    <xf numFmtId="0" fontId="39" fillId="25" borderId="27" xfId="108" applyFont="1" applyFill="1" applyBorder="1" applyAlignment="1">
      <alignment horizontal="right" vertical="distributed"/>
      <protection/>
    </xf>
    <xf numFmtId="0" fontId="39" fillId="25" borderId="27" xfId="108" applyFont="1" applyFill="1" applyBorder="1" applyAlignment="1">
      <alignment horizontal="center" vertical="distributed"/>
      <protection/>
    </xf>
    <xf numFmtId="0" fontId="39" fillId="25" borderId="13" xfId="108" applyFont="1" applyFill="1" applyBorder="1" applyAlignment="1">
      <alignment horizontal="center" vertical="distributed"/>
      <protection/>
    </xf>
    <xf numFmtId="0" fontId="73" fillId="0" borderId="0" xfId="108" applyFont="1" applyFill="1">
      <alignment/>
      <protection/>
    </xf>
    <xf numFmtId="0" fontId="73" fillId="0" borderId="0" xfId="108" applyFont="1">
      <alignment/>
      <protection/>
    </xf>
    <xf numFmtId="0" fontId="74" fillId="25" borderId="13" xfId="108" applyFont="1" applyFill="1" applyBorder="1" applyAlignment="1">
      <alignment horizontal="center" vertical="center"/>
      <protection/>
    </xf>
    <xf numFmtId="0" fontId="78" fillId="0" borderId="0" xfId="108" applyFont="1" applyFill="1">
      <alignment/>
      <protection/>
    </xf>
    <xf numFmtId="3" fontId="79" fillId="25" borderId="13" xfId="108" applyNumberFormat="1" applyFont="1" applyFill="1" applyBorder="1" applyAlignment="1">
      <alignment horizontal="center" vertical="center"/>
      <protection/>
    </xf>
    <xf numFmtId="0" fontId="76" fillId="0" borderId="0" xfId="108" applyFont="1">
      <alignment/>
      <protection/>
    </xf>
    <xf numFmtId="0" fontId="0" fillId="0" borderId="0" xfId="100">
      <alignment/>
      <protection/>
    </xf>
    <xf numFmtId="180" fontId="56" fillId="0" borderId="0" xfId="105" applyNumberFormat="1" applyFont="1" applyFill="1" applyAlignment="1" applyProtection="1">
      <alignment vertical="center"/>
      <protection/>
    </xf>
    <xf numFmtId="180" fontId="56" fillId="0" borderId="0" xfId="105" applyNumberFormat="1" applyFont="1" applyFill="1" applyAlignment="1" applyProtection="1">
      <alignment horizontal="center" vertical="center"/>
      <protection/>
    </xf>
    <xf numFmtId="180" fontId="56" fillId="0" borderId="0" xfId="105" applyNumberFormat="1" applyFont="1" applyFill="1" applyAlignment="1" applyProtection="1">
      <alignment horizontal="center" vertical="center" wrapText="1"/>
      <protection/>
    </xf>
    <xf numFmtId="180" fontId="55" fillId="0" borderId="12" xfId="105" applyNumberFormat="1" applyFont="1" applyFill="1" applyBorder="1" applyAlignment="1" applyProtection="1">
      <alignment horizontal="center" vertical="center" wrapText="1"/>
      <protection/>
    </xf>
    <xf numFmtId="0" fontId="48" fillId="0" borderId="0" xfId="105" applyFont="1" applyAlignment="1">
      <alignment horizontal="center" wrapText="1"/>
      <protection/>
    </xf>
    <xf numFmtId="0" fontId="16" fillId="0" borderId="0" xfId="105" applyFill="1" applyAlignment="1">
      <alignment vertical="center" wrapText="1"/>
      <protection/>
    </xf>
    <xf numFmtId="180" fontId="80" fillId="0" borderId="0" xfId="105" applyNumberFormat="1" applyFont="1" applyFill="1" applyAlignment="1">
      <alignment vertical="center" wrapText="1"/>
      <protection/>
    </xf>
    <xf numFmtId="0" fontId="16" fillId="0" borderId="0" xfId="105" applyFont="1" applyFill="1" applyAlignment="1">
      <alignment horizontal="center" vertical="center" wrapText="1"/>
      <protection/>
    </xf>
    <xf numFmtId="0" fontId="45" fillId="0" borderId="0" xfId="105" applyFont="1" applyAlignment="1">
      <alignment horizontal="center" wrapText="1"/>
      <protection/>
    </xf>
    <xf numFmtId="180" fontId="58" fillId="0" borderId="0" xfId="105" applyNumberFormat="1" applyFont="1" applyFill="1" applyAlignment="1">
      <alignment vertical="center" wrapText="1"/>
      <protection/>
    </xf>
    <xf numFmtId="180" fontId="82" fillId="0" borderId="0" xfId="105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 locked="0"/>
    </xf>
    <xf numFmtId="0" fontId="45" fillId="20" borderId="13" xfId="100" applyFont="1" applyFill="1" applyBorder="1" applyAlignment="1">
      <alignment horizontal="center" vertical="center" wrapText="1"/>
      <protection/>
    </xf>
    <xf numFmtId="0" fontId="48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8" fillId="0" borderId="13" xfId="100" applyFont="1" applyBorder="1" applyAlignment="1">
      <alignment horizontal="left"/>
      <protection/>
    </xf>
    <xf numFmtId="0" fontId="47" fillId="0" borderId="13" xfId="100" applyFont="1" applyBorder="1">
      <alignment/>
      <protection/>
    </xf>
    <xf numFmtId="0" fontId="1" fillId="0" borderId="13" xfId="100" applyFont="1" applyBorder="1" applyAlignment="1">
      <alignment horizontal="center"/>
      <protection/>
    </xf>
    <xf numFmtId="0" fontId="47" fillId="0" borderId="13" xfId="100" applyFont="1" applyBorder="1" applyAlignment="1">
      <alignment horizontal="left" vertical="distributed"/>
      <protection/>
    </xf>
    <xf numFmtId="0" fontId="47" fillId="0" borderId="13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69" fillId="24" borderId="14" xfId="108" applyFont="1" applyFill="1" applyBorder="1" applyAlignment="1">
      <alignment horizontal="left" vertical="center"/>
      <protection/>
    </xf>
    <xf numFmtId="0" fontId="69" fillId="24" borderId="12" xfId="108" applyFont="1" applyFill="1" applyBorder="1" applyAlignment="1">
      <alignment horizontal="left" vertical="center"/>
      <protection/>
    </xf>
    <xf numFmtId="0" fontId="69" fillId="24" borderId="13" xfId="108" applyFont="1" applyFill="1" applyBorder="1" applyAlignment="1">
      <alignment horizontal="left" vertical="center"/>
      <protection/>
    </xf>
    <xf numFmtId="180" fontId="59" fillId="0" borderId="13" xfId="105" applyNumberFormat="1" applyFont="1" applyFill="1" applyBorder="1" applyAlignment="1" applyProtection="1">
      <alignment horizontal="center" vertical="center"/>
      <protection/>
    </xf>
    <xf numFmtId="180" fontId="55" fillId="0" borderId="13" xfId="105" applyNumberFormat="1" applyFont="1" applyFill="1" applyBorder="1" applyAlignment="1" applyProtection="1">
      <alignment horizontal="center" vertical="center" wrapText="1"/>
      <protection/>
    </xf>
    <xf numFmtId="180" fontId="55" fillId="0" borderId="43" xfId="105" applyNumberFormat="1" applyFont="1" applyFill="1" applyBorder="1" applyAlignment="1" applyProtection="1">
      <alignment horizontal="center" vertical="center" wrapText="1"/>
      <protection/>
    </xf>
    <xf numFmtId="180" fontId="55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60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/>
    </xf>
    <xf numFmtId="182" fontId="60" fillId="0" borderId="43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5" fillId="0" borderId="13" xfId="68" applyNumberFormat="1" applyFont="1" applyFill="1" applyBorder="1" applyAlignment="1" applyProtection="1">
      <alignment vertical="center" wrapText="1"/>
      <protection/>
    </xf>
    <xf numFmtId="182" fontId="55" fillId="0" borderId="43" xfId="68" applyNumberFormat="1" applyFont="1" applyFill="1" applyBorder="1" applyAlignment="1" applyProtection="1">
      <alignment vertical="center" wrapText="1"/>
      <protection/>
    </xf>
    <xf numFmtId="180" fontId="60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0" fillId="0" borderId="13" xfId="68" applyNumberFormat="1" applyFont="1" applyFill="1" applyBorder="1" applyAlignment="1" applyProtection="1">
      <alignment vertical="center" wrapText="1"/>
      <protection/>
    </xf>
    <xf numFmtId="182" fontId="60" fillId="0" borderId="43" xfId="68" applyNumberFormat="1" applyFont="1" applyFill="1" applyBorder="1" applyAlignment="1" applyProtection="1">
      <alignment vertical="center" wrapText="1"/>
      <protection/>
    </xf>
    <xf numFmtId="182" fontId="82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82" fillId="0" borderId="19" xfId="68" applyNumberFormat="1" applyFont="1" applyFill="1" applyBorder="1" applyAlignment="1" applyProtection="1">
      <alignment vertical="center" wrapText="1"/>
      <protection/>
    </xf>
    <xf numFmtId="182" fontId="82" fillId="0" borderId="56" xfId="68" applyNumberFormat="1" applyFont="1" applyFill="1" applyBorder="1" applyAlignment="1" applyProtection="1">
      <alignment vertical="center" wrapText="1"/>
      <protection/>
    </xf>
    <xf numFmtId="0" fontId="74" fillId="0" borderId="13" xfId="100" applyFont="1" applyBorder="1" applyAlignment="1">
      <alignment horizontal="center"/>
      <protection/>
    </xf>
    <xf numFmtId="0" fontId="67" fillId="0" borderId="13" xfId="100" applyFont="1" applyBorder="1" applyAlignment="1">
      <alignment horizontal="left"/>
      <protection/>
    </xf>
    <xf numFmtId="3" fontId="49" fillId="0" borderId="13" xfId="100" applyNumberFormat="1" applyFont="1" applyBorder="1">
      <alignment/>
      <protection/>
    </xf>
    <xf numFmtId="0" fontId="83" fillId="0" borderId="0" xfId="100" applyFont="1">
      <alignment/>
      <protection/>
    </xf>
    <xf numFmtId="0" fontId="0" fillId="0" borderId="0" xfId="100" applyFont="1">
      <alignment/>
      <protection/>
    </xf>
    <xf numFmtId="3" fontId="69" fillId="24" borderId="45" xfId="108" applyNumberFormat="1" applyFont="1" applyFill="1" applyBorder="1" applyAlignment="1">
      <alignment horizontal="right" vertical="center"/>
      <protection/>
    </xf>
    <xf numFmtId="0" fontId="1" fillId="0" borderId="0" xfId="108" applyFont="1">
      <alignment/>
      <protection/>
    </xf>
    <xf numFmtId="0" fontId="45" fillId="0" borderId="0" xfId="108" applyFont="1" applyAlignment="1">
      <alignment horizontal="right"/>
      <protection/>
    </xf>
    <xf numFmtId="0" fontId="53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60" fillId="0" borderId="0" xfId="105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>
      <alignment/>
      <protection/>
    </xf>
    <xf numFmtId="0" fontId="48" fillId="0" borderId="0" xfId="108" applyFont="1" applyAlignment="1">
      <alignment/>
      <protection/>
    </xf>
    <xf numFmtId="0" fontId="40" fillId="0" borderId="0" xfId="108" applyFont="1" applyAlignment="1">
      <alignment horizontal="right"/>
      <protection/>
    </xf>
    <xf numFmtId="180" fontId="60" fillId="0" borderId="0" xfId="105" applyNumberFormat="1" applyFont="1" applyFill="1" applyAlignment="1">
      <alignment horizontal="center" vertical="center"/>
      <protection/>
    </xf>
    <xf numFmtId="0" fontId="84" fillId="0" borderId="0" xfId="105" applyFont="1" applyAlignment="1">
      <alignment wrapText="1"/>
      <protection/>
    </xf>
    <xf numFmtId="182" fontId="33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51" fillId="0" borderId="13" xfId="68" applyNumberFormat="1" applyFont="1" applyBorder="1" applyAlignment="1">
      <alignment/>
    </xf>
    <xf numFmtId="3" fontId="40" fillId="0" borderId="13" xfId="68" applyNumberFormat="1" applyFont="1" applyBorder="1" applyAlignment="1">
      <alignment/>
    </xf>
    <xf numFmtId="3" fontId="48" fillId="0" borderId="25" xfId="68" applyNumberFormat="1" applyFont="1" applyBorder="1" applyAlignment="1">
      <alignment/>
    </xf>
    <xf numFmtId="3" fontId="1" fillId="0" borderId="0" xfId="106" applyNumberFormat="1" applyFont="1" applyBorder="1">
      <alignment/>
      <protection/>
    </xf>
    <xf numFmtId="3" fontId="1" fillId="0" borderId="23" xfId="106" applyNumberFormat="1" applyFont="1" applyBorder="1">
      <alignment/>
      <protection/>
    </xf>
    <xf numFmtId="3" fontId="54" fillId="0" borderId="34" xfId="0" applyNumberFormat="1" applyFont="1" applyBorder="1" applyAlignment="1">
      <alignment horizontal="center" wrapText="1"/>
    </xf>
    <xf numFmtId="0" fontId="42" fillId="25" borderId="13" xfId="108" applyFont="1" applyFill="1" applyBorder="1" applyAlignment="1">
      <alignment horizontal="center" vertical="center" wrapText="1"/>
      <protection/>
    </xf>
    <xf numFmtId="0" fontId="84" fillId="0" borderId="0" xfId="105" applyFont="1" applyAlignment="1">
      <alignment horizontal="right" wrapText="1"/>
      <protection/>
    </xf>
    <xf numFmtId="3" fontId="50" fillId="0" borderId="13" xfId="68" applyNumberFormat="1" applyFont="1" applyBorder="1" applyAlignment="1">
      <alignment horizontal="right" wrapText="1"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8" xfId="101" applyFont="1" applyBorder="1" applyAlignment="1">
      <alignment horizontal="center" vertical="center" wrapText="1"/>
      <protection/>
    </xf>
    <xf numFmtId="0" fontId="39" fillId="25" borderId="13" xfId="108" applyFont="1" applyFill="1" applyBorder="1" applyAlignment="1">
      <alignment horizontal="center" vertical="center"/>
      <protection/>
    </xf>
    <xf numFmtId="0" fontId="1" fillId="25" borderId="13" xfId="108" applyFont="1" applyFill="1" applyBorder="1" applyAlignment="1">
      <alignment horizontal="center"/>
      <protection/>
    </xf>
    <xf numFmtId="0" fontId="15" fillId="0" borderId="0" xfId="108" applyFont="1">
      <alignment/>
      <protection/>
    </xf>
    <xf numFmtId="0" fontId="45" fillId="0" borderId="0" xfId="106" applyFont="1" applyFill="1" applyAlignment="1">
      <alignment horizontal="right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74" fillId="25" borderId="13" xfId="108" applyFont="1" applyFill="1" applyBorder="1" applyAlignment="1">
      <alignment vertical="center" wrapText="1"/>
      <protection/>
    </xf>
    <xf numFmtId="0" fontId="42" fillId="0" borderId="13" xfId="108" applyFont="1" applyBorder="1" applyAlignment="1">
      <alignment horizontal="left" vertical="center"/>
      <protection/>
    </xf>
    <xf numFmtId="0" fontId="42" fillId="0" borderId="13" xfId="108" applyFont="1" applyBorder="1" applyAlignment="1">
      <alignment vertical="center"/>
      <protection/>
    </xf>
    <xf numFmtId="3" fontId="1" fillId="0" borderId="13" xfId="108" applyNumberFormat="1" applyFont="1" applyBorder="1" applyAlignment="1">
      <alignment vertical="center"/>
      <protection/>
    </xf>
    <xf numFmtId="49" fontId="1" fillId="0" borderId="13" xfId="108" applyNumberFormat="1" applyFont="1" applyBorder="1" applyAlignment="1">
      <alignment horizontal="center" vertical="distributed"/>
      <protection/>
    </xf>
    <xf numFmtId="0" fontId="1" fillId="0" borderId="13" xfId="108" applyFont="1" applyBorder="1" applyAlignment="1">
      <alignment horizontal="center" vertical="center"/>
      <protection/>
    </xf>
    <xf numFmtId="3" fontId="1" fillId="0" borderId="13" xfId="108" applyNumberFormat="1" applyFont="1" applyBorder="1" applyAlignment="1">
      <alignment horizontal="center" vertical="center"/>
      <protection/>
    </xf>
    <xf numFmtId="0" fontId="1" fillId="0" borderId="13" xfId="108" applyFont="1" applyFill="1" applyBorder="1" applyAlignment="1">
      <alignment horizontal="center" vertical="center"/>
      <protection/>
    </xf>
    <xf numFmtId="0" fontId="42" fillId="25" borderId="13" xfId="108" applyFont="1" applyFill="1" applyBorder="1" applyAlignment="1">
      <alignment horizontal="center"/>
      <protection/>
    </xf>
    <xf numFmtId="0" fontId="42" fillId="25" borderId="13" xfId="108" applyFont="1" applyFill="1" applyBorder="1" applyAlignment="1">
      <alignment horizontal="center" vertical="center"/>
      <protection/>
    </xf>
    <xf numFmtId="3" fontId="42" fillId="25" borderId="13" xfId="108" applyNumberFormat="1" applyFont="1" applyFill="1" applyBorder="1" applyAlignment="1">
      <alignment horizontal="center" vertical="center"/>
      <protection/>
    </xf>
    <xf numFmtId="3" fontId="45" fillId="0" borderId="13" xfId="108" applyNumberFormat="1" applyFont="1" applyBorder="1" applyAlignment="1">
      <alignment horizontal="center" vertical="center"/>
      <protection/>
    </xf>
    <xf numFmtId="49" fontId="1" fillId="25" borderId="13" xfId="108" applyNumberFormat="1" applyFont="1" applyFill="1" applyBorder="1" applyAlignment="1">
      <alignment horizontal="center" vertical="distributed"/>
      <protection/>
    </xf>
    <xf numFmtId="3" fontId="1" fillId="25" borderId="13" xfId="108" applyNumberFormat="1" applyFont="1" applyFill="1" applyBorder="1" applyAlignment="1">
      <alignment horizontal="center" vertical="center"/>
      <protection/>
    </xf>
    <xf numFmtId="49" fontId="45" fillId="25" borderId="13" xfId="108" applyNumberFormat="1" applyFont="1" applyFill="1" applyBorder="1" applyAlignment="1">
      <alignment horizontal="center" vertical="distributed"/>
      <protection/>
    </xf>
    <xf numFmtId="0" fontId="45" fillId="25" borderId="13" xfId="108" applyFont="1" applyFill="1" applyBorder="1" applyAlignment="1">
      <alignment horizontal="center" vertical="center"/>
      <protection/>
    </xf>
    <xf numFmtId="3" fontId="45" fillId="25" borderId="13" xfId="108" applyNumberFormat="1" applyFont="1" applyFill="1" applyBorder="1" applyAlignment="1">
      <alignment horizontal="center" vertical="center"/>
      <protection/>
    </xf>
    <xf numFmtId="49" fontId="42" fillId="25" borderId="13" xfId="108" applyNumberFormat="1" applyFont="1" applyFill="1" applyBorder="1" applyAlignment="1">
      <alignment horizontal="center" vertical="distributed"/>
      <protection/>
    </xf>
    <xf numFmtId="49" fontId="45" fillId="0" borderId="13" xfId="108" applyNumberFormat="1" applyFont="1" applyBorder="1" applyAlignment="1">
      <alignment horizontal="center" vertical="distributed"/>
      <protection/>
    </xf>
    <xf numFmtId="0" fontId="45" fillId="0" borderId="13" xfId="108" applyFont="1" applyBorder="1" applyAlignment="1">
      <alignment horizontal="center" vertical="center"/>
      <protection/>
    </xf>
    <xf numFmtId="0" fontId="1" fillId="0" borderId="13" xfId="108" applyFont="1" applyBorder="1" applyAlignment="1">
      <alignment horizontal="center" vertical="distributed"/>
      <protection/>
    </xf>
    <xf numFmtId="0" fontId="74" fillId="25" borderId="13" xfId="108" applyFont="1" applyFill="1" applyBorder="1">
      <alignment/>
      <protection/>
    </xf>
    <xf numFmtId="49" fontId="74" fillId="25" borderId="13" xfId="108" applyNumberFormat="1" applyFont="1" applyFill="1" applyBorder="1" applyAlignment="1">
      <alignment horizontal="center"/>
      <protection/>
    </xf>
    <xf numFmtId="0" fontId="40" fillId="25" borderId="13" xfId="108" applyFont="1" applyFill="1" applyBorder="1" applyAlignment="1">
      <alignment horizontal="center" vertical="distributed"/>
      <protection/>
    </xf>
    <xf numFmtId="0" fontId="40" fillId="25" borderId="57" xfId="108" applyFont="1" applyFill="1" applyBorder="1" applyAlignment="1">
      <alignment horizontal="center" vertical="distributed"/>
      <protection/>
    </xf>
    <xf numFmtId="0" fontId="49" fillId="25" borderId="57" xfId="108" applyFont="1" applyFill="1" applyBorder="1" applyAlignment="1">
      <alignment horizontal="left" vertical="center"/>
      <protection/>
    </xf>
    <xf numFmtId="0" fontId="40" fillId="25" borderId="13" xfId="108" applyFont="1" applyFill="1" applyBorder="1" applyAlignment="1">
      <alignment horizontal="center"/>
      <protection/>
    </xf>
    <xf numFmtId="49" fontId="39" fillId="25" borderId="14" xfId="108" applyNumberFormat="1" applyFont="1" applyFill="1" applyBorder="1" applyAlignment="1">
      <alignment horizontal="center" vertical="center"/>
      <protection/>
    </xf>
    <xf numFmtId="0" fontId="39" fillId="25" borderId="14" xfId="108" applyFont="1" applyFill="1" applyBorder="1" applyAlignment="1">
      <alignment horizontal="center" vertical="center"/>
      <protection/>
    </xf>
    <xf numFmtId="3" fontId="39" fillId="25" borderId="13" xfId="108" applyNumberFormat="1" applyFont="1" applyFill="1" applyBorder="1" applyAlignment="1">
      <alignment horizontal="center" vertical="center"/>
      <protection/>
    </xf>
    <xf numFmtId="49" fontId="39" fillId="25" borderId="13" xfId="108" applyNumberFormat="1" applyFont="1" applyFill="1" applyBorder="1" applyAlignment="1">
      <alignment horizontal="center" vertical="center"/>
      <protection/>
    </xf>
    <xf numFmtId="49" fontId="39" fillId="25" borderId="27" xfId="108" applyNumberFormat="1" applyFont="1" applyFill="1" applyBorder="1" applyAlignment="1">
      <alignment horizontal="center" vertical="center"/>
      <protection/>
    </xf>
    <xf numFmtId="3" fontId="40" fillId="25" borderId="13" xfId="108" applyNumberFormat="1" applyFont="1" applyFill="1" applyBorder="1" applyAlignment="1">
      <alignment horizontal="center" vertical="center"/>
      <protection/>
    </xf>
    <xf numFmtId="49" fontId="39" fillId="25" borderId="57" xfId="108" applyNumberFormat="1" applyFont="1" applyFill="1" applyBorder="1" applyAlignment="1">
      <alignment horizontal="center" vertical="center"/>
      <protection/>
    </xf>
    <xf numFmtId="0" fontId="49" fillId="25" borderId="13" xfId="108" applyFont="1" applyFill="1" applyBorder="1" applyAlignment="1">
      <alignment horizontal="center"/>
      <protection/>
    </xf>
    <xf numFmtId="0" fontId="68" fillId="25" borderId="14" xfId="108" applyFont="1" applyFill="1" applyBorder="1">
      <alignment/>
      <protection/>
    </xf>
    <xf numFmtId="0" fontId="68" fillId="25" borderId="14" xfId="108" applyFont="1" applyFill="1" applyBorder="1" applyAlignment="1">
      <alignment horizontal="center" vertical="distributed"/>
      <protection/>
    </xf>
    <xf numFmtId="0" fontId="49" fillId="25" borderId="13" xfId="108" applyFont="1" applyFill="1" applyBorder="1" applyAlignment="1">
      <alignment vertical="center"/>
      <protection/>
    </xf>
    <xf numFmtId="0" fontId="39" fillId="25" borderId="14" xfId="108" applyFont="1" applyFill="1" applyBorder="1">
      <alignment/>
      <protection/>
    </xf>
    <xf numFmtId="0" fontId="39" fillId="25" borderId="14" xfId="108" applyFont="1" applyFill="1" applyBorder="1" applyAlignment="1">
      <alignment horizontal="center" vertical="distributed"/>
      <protection/>
    </xf>
    <xf numFmtId="0" fontId="40" fillId="25" borderId="14" xfId="108" applyFont="1" applyFill="1" applyBorder="1" applyAlignment="1">
      <alignment vertical="center"/>
      <protection/>
    </xf>
    <xf numFmtId="0" fontId="39" fillId="25" borderId="13" xfId="108" applyFont="1" applyFill="1" applyBorder="1">
      <alignment/>
      <protection/>
    </xf>
    <xf numFmtId="0" fontId="49" fillId="25" borderId="13" xfId="108" applyFont="1" applyFill="1" applyBorder="1" applyAlignment="1">
      <alignment horizontal="center" vertical="center"/>
      <protection/>
    </xf>
    <xf numFmtId="0" fontId="68" fillId="25" borderId="13" xfId="108" applyFont="1" applyFill="1" applyBorder="1" applyAlignment="1">
      <alignment horizontal="center" vertical="center"/>
      <protection/>
    </xf>
    <xf numFmtId="0" fontId="68" fillId="25" borderId="0" xfId="108" applyFont="1" applyFill="1" applyAlignment="1">
      <alignment horizontal="center" vertical="center"/>
      <protection/>
    </xf>
    <xf numFmtId="3" fontId="49" fillId="25" borderId="13" xfId="108" applyNumberFormat="1" applyFont="1" applyFill="1" applyBorder="1" applyAlignment="1">
      <alignment horizontal="center" vertical="center"/>
      <protection/>
    </xf>
    <xf numFmtId="0" fontId="39" fillId="25" borderId="0" xfId="108" applyFont="1" applyFill="1" applyBorder="1" applyAlignment="1">
      <alignment horizontal="center" vertical="center"/>
      <protection/>
    </xf>
    <xf numFmtId="0" fontId="68" fillId="25" borderId="14" xfId="108" applyFont="1" applyFill="1" applyBorder="1" applyAlignment="1">
      <alignment horizontal="center" vertical="center"/>
      <protection/>
    </xf>
    <xf numFmtId="0" fontId="40" fillId="25" borderId="13" xfId="108" applyFont="1" applyFill="1" applyBorder="1" applyAlignment="1">
      <alignment horizontal="center" vertical="center"/>
      <protection/>
    </xf>
    <xf numFmtId="0" fontId="40" fillId="25" borderId="14" xfId="108" applyFont="1" applyFill="1" applyBorder="1" applyAlignment="1">
      <alignment horizontal="center" vertical="center"/>
      <protection/>
    </xf>
    <xf numFmtId="49" fontId="49" fillId="25" borderId="13" xfId="108" applyNumberFormat="1" applyFont="1" applyFill="1" applyBorder="1" applyAlignment="1">
      <alignment horizontal="center" vertical="distributed"/>
      <protection/>
    </xf>
    <xf numFmtId="49" fontId="40" fillId="25" borderId="13" xfId="108" applyNumberFormat="1" applyFont="1" applyFill="1" applyBorder="1" applyAlignment="1">
      <alignment horizontal="center" vertical="distributed"/>
      <protection/>
    </xf>
    <xf numFmtId="0" fontId="39" fillId="25" borderId="0" xfId="108" applyFont="1" applyFill="1" applyAlignment="1">
      <alignment horizontal="center" vertical="center"/>
      <protection/>
    </xf>
    <xf numFmtId="0" fontId="39" fillId="25" borderId="14" xfId="108" applyFont="1" applyFill="1" applyBorder="1" applyAlignment="1">
      <alignment horizontal="center" vertical="center" wrapText="1"/>
      <protection/>
    </xf>
    <xf numFmtId="0" fontId="39" fillId="25" borderId="13" xfId="108" applyFont="1" applyFill="1" applyBorder="1" applyAlignment="1">
      <alignment horizontal="center"/>
      <protection/>
    </xf>
    <xf numFmtId="49" fontId="68" fillId="25" borderId="14" xfId="108" applyNumberFormat="1" applyFont="1" applyFill="1" applyBorder="1" applyAlignment="1">
      <alignment horizontal="center" vertical="center"/>
      <protection/>
    </xf>
    <xf numFmtId="0" fontId="68" fillId="25" borderId="0" xfId="108" applyFont="1" applyFill="1" applyBorder="1" applyAlignment="1">
      <alignment horizontal="center" vertical="center"/>
      <protection/>
    </xf>
    <xf numFmtId="0" fontId="49" fillId="25" borderId="14" xfId="108" applyFont="1" applyFill="1" applyBorder="1" applyAlignment="1">
      <alignment horizontal="center" vertical="center"/>
      <protection/>
    </xf>
    <xf numFmtId="0" fontId="68" fillId="25" borderId="13" xfId="108" applyFont="1" applyFill="1" applyBorder="1">
      <alignment/>
      <protection/>
    </xf>
    <xf numFmtId="0" fontId="86" fillId="25" borderId="13" xfId="108" applyFont="1" applyFill="1" applyBorder="1" applyAlignment="1">
      <alignment horizontal="center" vertical="center"/>
      <protection/>
    </xf>
    <xf numFmtId="3" fontId="86" fillId="25" borderId="13" xfId="108" applyNumberFormat="1" applyFont="1" applyFill="1" applyBorder="1" applyAlignment="1">
      <alignment horizontal="center" vertical="center"/>
      <protection/>
    </xf>
    <xf numFmtId="0" fontId="42" fillId="25" borderId="45" xfId="108" applyFont="1" applyFill="1" applyBorder="1" applyAlignment="1">
      <alignment horizontal="center" vertical="center" wrapText="1"/>
      <protection/>
    </xf>
    <xf numFmtId="0" fontId="42" fillId="25" borderId="27" xfId="108" applyFont="1" applyFill="1" applyBorder="1" applyAlignment="1">
      <alignment horizontal="center" vertical="center" wrapText="1"/>
      <protection/>
    </xf>
    <xf numFmtId="0" fontId="1" fillId="0" borderId="59" xfId="108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3" fillId="0" borderId="23" xfId="0" applyFont="1" applyBorder="1" applyAlignment="1">
      <alignment horizontal="right" wrapText="1"/>
    </xf>
    <xf numFmtId="0" fontId="33" fillId="0" borderId="23" xfId="0" applyFont="1" applyBorder="1" applyAlignment="1">
      <alignment horizontal="center" wrapText="1"/>
    </xf>
    <xf numFmtId="0" fontId="1" fillId="0" borderId="0" xfId="106" applyFont="1" applyAlignment="1">
      <alignment horizontal="center" wrapText="1"/>
      <protection/>
    </xf>
    <xf numFmtId="180" fontId="59" fillId="0" borderId="10" xfId="105" applyNumberFormat="1" applyFont="1" applyFill="1" applyBorder="1" applyAlignment="1" applyProtection="1">
      <alignment horizontal="center" vertical="center" wrapText="1"/>
      <protection/>
    </xf>
    <xf numFmtId="180" fontId="59" fillId="0" borderId="11" xfId="105" applyNumberFormat="1" applyFont="1" applyFill="1" applyBorder="1" applyAlignment="1" applyProtection="1">
      <alignment horizontal="center" vertical="center" wrapText="1"/>
      <protection/>
    </xf>
    <xf numFmtId="0" fontId="54" fillId="0" borderId="60" xfId="0" applyFont="1" applyBorder="1" applyAlignment="1">
      <alignment horizontal="center" wrapText="1"/>
    </xf>
    <xf numFmtId="0" fontId="50" fillId="0" borderId="45" xfId="0" applyFont="1" applyBorder="1" applyAlignment="1">
      <alignment wrapText="1"/>
    </xf>
    <xf numFmtId="0" fontId="1" fillId="0" borderId="45" xfId="106" applyFont="1" applyBorder="1" applyProtection="1">
      <alignment/>
      <protection locked="0"/>
    </xf>
    <xf numFmtId="0" fontId="33" fillId="0" borderId="45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37" fillId="0" borderId="61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3" fontId="48" fillId="0" borderId="13" xfId="68" applyNumberFormat="1" applyFont="1" applyBorder="1" applyAlignment="1">
      <alignment/>
    </xf>
    <xf numFmtId="0" fontId="51" fillId="0" borderId="45" xfId="0" applyFont="1" applyBorder="1" applyAlignment="1">
      <alignment wrapText="1"/>
    </xf>
    <xf numFmtId="0" fontId="35" fillId="0" borderId="45" xfId="0" applyFont="1" applyBorder="1" applyAlignment="1">
      <alignment wrapText="1"/>
    </xf>
    <xf numFmtId="3" fontId="54" fillId="0" borderId="33" xfId="0" applyNumberFormat="1" applyFont="1" applyBorder="1" applyAlignment="1">
      <alignment horizontal="center" wrapText="1"/>
    </xf>
    <xf numFmtId="3" fontId="50" fillId="0" borderId="22" xfId="0" applyNumberFormat="1" applyFont="1" applyBorder="1" applyAlignment="1">
      <alignment horizontal="right" wrapText="1"/>
    </xf>
    <xf numFmtId="3" fontId="50" fillId="0" borderId="13" xfId="0" applyNumberFormat="1" applyFont="1" applyBorder="1" applyAlignment="1">
      <alignment horizontal="right" wrapText="1"/>
    </xf>
    <xf numFmtId="3" fontId="1" fillId="0" borderId="22" xfId="106" applyNumberFormat="1" applyFont="1" applyBorder="1">
      <alignment/>
      <protection/>
    </xf>
    <xf numFmtId="3" fontId="51" fillId="0" borderId="22" xfId="106" applyNumberFormat="1" applyFont="1" applyBorder="1">
      <alignment/>
      <protection/>
    </xf>
    <xf numFmtId="3" fontId="1" fillId="0" borderId="22" xfId="106" applyNumberFormat="1" applyFont="1" applyFill="1" applyBorder="1">
      <alignment/>
      <protection/>
    </xf>
    <xf numFmtId="3" fontId="42" fillId="0" borderId="22" xfId="106" applyNumberFormat="1" applyFont="1" applyFill="1" applyBorder="1">
      <alignment/>
      <protection/>
    </xf>
    <xf numFmtId="3" fontId="48" fillId="0" borderId="24" xfId="106" applyNumberFormat="1" applyFont="1" applyBorder="1">
      <alignment/>
      <protection/>
    </xf>
    <xf numFmtId="0" fontId="1" fillId="0" borderId="0" xfId="108" applyFont="1" applyBorder="1" applyAlignment="1">
      <alignment horizontal="center"/>
      <protection/>
    </xf>
    <xf numFmtId="0" fontId="40" fillId="0" borderId="0" xfId="108" applyFont="1" applyFill="1" applyBorder="1" applyAlignment="1">
      <alignment horizontal="left" vertical="center"/>
      <protection/>
    </xf>
    <xf numFmtId="180" fontId="59" fillId="0" borderId="63" xfId="105" applyNumberFormat="1" applyFont="1" applyFill="1" applyBorder="1" applyAlignment="1" applyProtection="1">
      <alignment horizontal="center" vertical="center" wrapText="1"/>
      <protection/>
    </xf>
    <xf numFmtId="180" fontId="55" fillId="0" borderId="63" xfId="105" applyNumberFormat="1" applyFont="1" applyFill="1" applyBorder="1" applyAlignment="1" applyProtection="1">
      <alignment horizontal="center" vertical="center" wrapText="1"/>
      <protection/>
    </xf>
    <xf numFmtId="180" fontId="60" fillId="0" borderId="6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63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0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49" xfId="105" applyNumberFormat="1" applyFont="1" applyFill="1" applyBorder="1" applyAlignment="1" applyProtection="1">
      <alignment horizontal="left" vertical="center" wrapText="1" indent="1"/>
      <protection/>
    </xf>
    <xf numFmtId="180" fontId="55" fillId="0" borderId="65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63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66" xfId="105" applyNumberFormat="1" applyFont="1" applyFill="1" applyBorder="1" applyAlignment="1" applyProtection="1">
      <alignment horizontal="center" vertical="center" wrapText="1"/>
      <protection/>
    </xf>
    <xf numFmtId="180" fontId="55" fillId="0" borderId="12" xfId="105" applyNumberFormat="1" applyFont="1" applyFill="1" applyBorder="1" applyAlignment="1" applyProtection="1">
      <alignment horizontal="center" vertical="center" wrapText="1"/>
      <protection/>
    </xf>
    <xf numFmtId="180" fontId="55" fillId="0" borderId="13" xfId="105" applyNumberFormat="1" applyFont="1" applyFill="1" applyBorder="1" applyAlignment="1" applyProtection="1">
      <alignment horizontal="center" vertical="center" wrapText="1"/>
      <protection/>
    </xf>
    <xf numFmtId="180" fontId="55" fillId="0" borderId="43" xfId="105" applyNumberFormat="1" applyFont="1" applyFill="1" applyBorder="1" applyAlignment="1" applyProtection="1">
      <alignment horizontal="center" vertical="center" wrapText="1"/>
      <protection/>
    </xf>
    <xf numFmtId="180" fontId="60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55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61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56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67" xfId="105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5" applyNumberFormat="1" applyFill="1" applyAlignment="1" applyProtection="1">
      <alignment horizontal="right" vertical="center"/>
      <protection/>
    </xf>
    <xf numFmtId="180" fontId="55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55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60" fillId="0" borderId="64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64" xfId="105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64" xfId="105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7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50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5" applyNumberFormat="1" applyFont="1" applyFill="1" applyBorder="1" applyAlignment="1" applyProtection="1">
      <alignment horizontal="right" vertical="center" wrapText="1" indent="1"/>
      <protection/>
    </xf>
    <xf numFmtId="3" fontId="33" fillId="0" borderId="13" xfId="0" applyNumberFormat="1" applyFont="1" applyFill="1" applyBorder="1" applyAlignment="1">
      <alignment horizontal="right" wrapText="1"/>
    </xf>
    <xf numFmtId="0" fontId="89" fillId="0" borderId="12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3" fontId="89" fillId="0" borderId="27" xfId="0" applyNumberFormat="1" applyFont="1" applyBorder="1" applyAlignment="1">
      <alignment horizontal="right" wrapText="1"/>
    </xf>
    <xf numFmtId="3" fontId="89" fillId="0" borderId="13" xfId="0" applyNumberFormat="1" applyFont="1" applyBorder="1" applyAlignment="1">
      <alignment horizontal="right" wrapText="1"/>
    </xf>
    <xf numFmtId="0" fontId="90" fillId="0" borderId="0" xfId="0" applyFont="1" applyAlignment="1">
      <alignment/>
    </xf>
    <xf numFmtId="0" fontId="45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 wrapText="1"/>
      <protection/>
    </xf>
    <xf numFmtId="0" fontId="48" fillId="25" borderId="27" xfId="108" applyFont="1" applyFill="1" applyBorder="1" applyAlignment="1">
      <alignment horizontal="center" vertical="distributed"/>
      <protection/>
    </xf>
    <xf numFmtId="0" fontId="45" fillId="25" borderId="27" xfId="108" applyFont="1" applyFill="1" applyBorder="1" applyAlignment="1">
      <alignment horizontal="center" vertical="center" wrapText="1"/>
      <protection/>
    </xf>
    <xf numFmtId="0" fontId="85" fillId="0" borderId="0" xfId="105" applyFont="1" applyAlignment="1">
      <alignment horizontal="right" wrapText="1"/>
      <protection/>
    </xf>
    <xf numFmtId="0" fontId="89" fillId="0" borderId="22" xfId="0" applyFont="1" applyBorder="1" applyAlignment="1">
      <alignment wrapText="1"/>
    </xf>
    <xf numFmtId="0" fontId="91" fillId="0" borderId="0" xfId="0" applyFont="1" applyAlignment="1">
      <alignment/>
    </xf>
    <xf numFmtId="0" fontId="54" fillId="0" borderId="68" xfId="0" applyFont="1" applyBorder="1" applyAlignment="1">
      <alignment horizontal="center" wrapText="1"/>
    </xf>
    <xf numFmtId="0" fontId="54" fillId="0" borderId="69" xfId="0" applyFont="1" applyBorder="1" applyAlignment="1">
      <alignment horizontal="center" wrapText="1"/>
    </xf>
    <xf numFmtId="3" fontId="50" fillId="0" borderId="12" xfId="68" applyNumberFormat="1" applyFont="1" applyBorder="1" applyAlignment="1">
      <alignment horizontal="right" wrapText="1"/>
    </xf>
    <xf numFmtId="3" fontId="50" fillId="0" borderId="43" xfId="68" applyNumberFormat="1" applyFont="1" applyBorder="1" applyAlignment="1">
      <alignment horizontal="right" wrapText="1"/>
    </xf>
    <xf numFmtId="3" fontId="1" fillId="0" borderId="12" xfId="68" applyNumberFormat="1" applyFont="1" applyBorder="1" applyAlignment="1">
      <alignment/>
    </xf>
    <xf numFmtId="3" fontId="1" fillId="0" borderId="43" xfId="68" applyNumberFormat="1" applyFont="1" applyBorder="1" applyAlignment="1">
      <alignment/>
    </xf>
    <xf numFmtId="3" fontId="48" fillId="0" borderId="12" xfId="68" applyNumberFormat="1" applyFont="1" applyBorder="1" applyAlignment="1">
      <alignment/>
    </xf>
    <xf numFmtId="3" fontId="48" fillId="0" borderId="43" xfId="68" applyNumberFormat="1" applyFont="1" applyBorder="1" applyAlignment="1">
      <alignment/>
    </xf>
    <xf numFmtId="3" fontId="40" fillId="0" borderId="12" xfId="68" applyNumberFormat="1" applyFont="1" applyBorder="1" applyAlignment="1">
      <alignment/>
    </xf>
    <xf numFmtId="3" fontId="40" fillId="0" borderId="43" xfId="68" applyNumberFormat="1" applyFont="1" applyBorder="1" applyAlignment="1">
      <alignment/>
    </xf>
    <xf numFmtId="3" fontId="51" fillId="0" borderId="12" xfId="68" applyNumberFormat="1" applyFont="1" applyBorder="1" applyAlignment="1">
      <alignment/>
    </xf>
    <xf numFmtId="3" fontId="51" fillId="0" borderId="43" xfId="68" applyNumberFormat="1" applyFont="1" applyBorder="1" applyAlignment="1">
      <alignment/>
    </xf>
    <xf numFmtId="3" fontId="48" fillId="0" borderId="70" xfId="68" applyNumberFormat="1" applyFont="1" applyBorder="1" applyAlignment="1">
      <alignment/>
    </xf>
    <xf numFmtId="3" fontId="48" fillId="0" borderId="71" xfId="68" applyNumberFormat="1" applyFont="1" applyBorder="1" applyAlignment="1">
      <alignment/>
    </xf>
    <xf numFmtId="3" fontId="50" fillId="0" borderId="43" xfId="0" applyNumberFormat="1" applyFont="1" applyBorder="1" applyAlignment="1">
      <alignment horizontal="right" wrapText="1"/>
    </xf>
    <xf numFmtId="3" fontId="1" fillId="0" borderId="43" xfId="106" applyNumberFormat="1" applyFont="1" applyBorder="1">
      <alignment/>
      <protection/>
    </xf>
    <xf numFmtId="3" fontId="51" fillId="0" borderId="43" xfId="106" applyNumberFormat="1" applyFont="1" applyBorder="1">
      <alignment/>
      <protection/>
    </xf>
    <xf numFmtId="3" fontId="1" fillId="0" borderId="43" xfId="106" applyNumberFormat="1" applyFont="1" applyFill="1" applyBorder="1">
      <alignment/>
      <protection/>
    </xf>
    <xf numFmtId="3" fontId="42" fillId="0" borderId="43" xfId="106" applyNumberFormat="1" applyFont="1" applyFill="1" applyBorder="1">
      <alignment/>
      <protection/>
    </xf>
    <xf numFmtId="3" fontId="48" fillId="0" borderId="71" xfId="106" applyNumberFormat="1" applyFont="1" applyBorder="1">
      <alignment/>
      <protection/>
    </xf>
    <xf numFmtId="0" fontId="1" fillId="0" borderId="0" xfId="108" applyFont="1" applyAlignment="1">
      <alignment horizontal="center"/>
      <protection/>
    </xf>
    <xf numFmtId="182" fontId="42" fillId="0" borderId="13" xfId="73" applyNumberFormat="1" applyFont="1" applyBorder="1" applyAlignment="1">
      <alignment vertical="center"/>
    </xf>
    <xf numFmtId="182" fontId="42" fillId="0" borderId="13" xfId="73" applyNumberFormat="1" applyFont="1" applyBorder="1" applyAlignment="1">
      <alignment horizontal="center" vertical="center"/>
    </xf>
    <xf numFmtId="182" fontId="1" fillId="0" borderId="13" xfId="73" applyNumberFormat="1" applyFont="1" applyBorder="1" applyAlignment="1">
      <alignment horizontal="center" vertical="center"/>
    </xf>
    <xf numFmtId="43" fontId="1" fillId="0" borderId="13" xfId="73" applyNumberFormat="1" applyFont="1" applyBorder="1" applyAlignment="1">
      <alignment horizontal="center" vertical="center"/>
    </xf>
    <xf numFmtId="182" fontId="42" fillId="25" borderId="13" xfId="73" applyNumberFormat="1" applyFont="1" applyFill="1" applyBorder="1" applyAlignment="1">
      <alignment horizontal="center" vertical="center"/>
    </xf>
    <xf numFmtId="182" fontId="1" fillId="0" borderId="13" xfId="73" applyNumberFormat="1" applyFont="1" applyFill="1" applyBorder="1" applyAlignment="1">
      <alignment horizontal="center" vertical="center"/>
    </xf>
    <xf numFmtId="182" fontId="1" fillId="25" borderId="13" xfId="73" applyNumberFormat="1" applyFont="1" applyFill="1" applyBorder="1" applyAlignment="1">
      <alignment horizontal="center" vertical="center"/>
    </xf>
    <xf numFmtId="181" fontId="1" fillId="0" borderId="13" xfId="73" applyNumberFormat="1" applyFont="1" applyBorder="1" applyAlignment="1">
      <alignment horizontal="center" vertical="center"/>
    </xf>
    <xf numFmtId="181" fontId="42" fillId="25" borderId="13" xfId="73" applyNumberFormat="1" applyFont="1" applyFill="1" applyBorder="1" applyAlignment="1">
      <alignment horizontal="center" vertical="center"/>
    </xf>
    <xf numFmtId="182" fontId="45" fillId="0" borderId="13" xfId="73" applyNumberFormat="1" applyFont="1" applyBorder="1" applyAlignment="1">
      <alignment horizontal="center" vertical="center"/>
    </xf>
    <xf numFmtId="0" fontId="15" fillId="0" borderId="0" xfId="108" applyAlignment="1">
      <alignment horizontal="center"/>
      <protection/>
    </xf>
    <xf numFmtId="0" fontId="45" fillId="25" borderId="57" xfId="108" applyFont="1" applyFill="1" applyBorder="1" applyAlignment="1">
      <alignment horizontal="center" vertical="center" wrapText="1"/>
      <protection/>
    </xf>
    <xf numFmtId="0" fontId="45" fillId="25" borderId="57" xfId="108" applyFont="1" applyFill="1" applyBorder="1" applyAlignment="1">
      <alignment horizontal="center" vertical="center"/>
      <protection/>
    </xf>
    <xf numFmtId="0" fontId="42" fillId="25" borderId="72" xfId="108" applyFont="1" applyFill="1" applyBorder="1" applyAlignment="1">
      <alignment horizontal="center" vertical="center" wrapText="1"/>
      <protection/>
    </xf>
    <xf numFmtId="3" fontId="49" fillId="25" borderId="13" xfId="114" applyNumberFormat="1" applyFont="1" applyFill="1" applyBorder="1" applyAlignment="1">
      <alignment horizontal="center" vertical="center"/>
    </xf>
    <xf numFmtId="3" fontId="67" fillId="25" borderId="13" xfId="114" applyNumberFormat="1" applyFont="1" applyFill="1" applyBorder="1" applyAlignment="1">
      <alignment horizontal="center" vertical="center"/>
    </xf>
    <xf numFmtId="3" fontId="40" fillId="25" borderId="13" xfId="114" applyNumberFormat="1" applyFont="1" applyFill="1" applyBorder="1" applyAlignment="1">
      <alignment horizontal="center" vertical="center"/>
    </xf>
    <xf numFmtId="3" fontId="48" fillId="25" borderId="13" xfId="114" applyNumberFormat="1" applyFont="1" applyFill="1" applyBorder="1" applyAlignment="1">
      <alignment horizontal="center" vertical="center"/>
    </xf>
    <xf numFmtId="0" fontId="48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54" fillId="0" borderId="0" xfId="103" applyFont="1" applyAlignment="1">
      <alignment horizontal="right"/>
      <protection/>
    </xf>
    <xf numFmtId="0" fontId="32" fillId="0" borderId="0" xfId="103" applyFont="1">
      <alignment/>
      <protection/>
    </xf>
    <xf numFmtId="0" fontId="25" fillId="0" borderId="12" xfId="103" applyFont="1" applyBorder="1" applyAlignment="1">
      <alignment horizontal="center"/>
      <protection/>
    </xf>
    <xf numFmtId="0" fontId="25" fillId="0" borderId="72" xfId="103" applyFont="1" applyBorder="1" applyAlignment="1">
      <alignment horizontal="left"/>
      <protection/>
    </xf>
    <xf numFmtId="3" fontId="25" fillId="0" borderId="45" xfId="103" applyNumberFormat="1" applyFont="1" applyBorder="1" applyAlignment="1">
      <alignment horizontal="right"/>
      <protection/>
    </xf>
    <xf numFmtId="0" fontId="32" fillId="0" borderId="43" xfId="103" applyFont="1" applyBorder="1" applyAlignment="1">
      <alignment horizontal="center"/>
      <protection/>
    </xf>
    <xf numFmtId="0" fontId="94" fillId="0" borderId="0" xfId="103" applyFont="1">
      <alignment/>
      <protection/>
    </xf>
    <xf numFmtId="0" fontId="25" fillId="0" borderId="17" xfId="103" applyFont="1" applyBorder="1" applyAlignment="1">
      <alignment horizontal="left"/>
      <protection/>
    </xf>
    <xf numFmtId="0" fontId="32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3" fontId="25" fillId="21" borderId="73" xfId="103" applyNumberFormat="1" applyFont="1" applyFill="1" applyBorder="1" applyAlignment="1">
      <alignment horizontal="right"/>
      <protection/>
    </xf>
    <xf numFmtId="0" fontId="32" fillId="21" borderId="56" xfId="103" applyFont="1" applyFill="1" applyBorder="1" applyAlignment="1">
      <alignment horizontal="center"/>
      <protection/>
    </xf>
    <xf numFmtId="0" fontId="39" fillId="0" borderId="0" xfId="103" applyFont="1">
      <alignment/>
      <protection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37" xfId="105" applyFont="1" applyFill="1" applyBorder="1" applyAlignment="1" applyProtection="1">
      <alignment horizontal="center" vertical="center" wrapText="1"/>
      <protection/>
    </xf>
    <xf numFmtId="0" fontId="27" fillId="0" borderId="38" xfId="105" applyFont="1" applyFill="1" applyBorder="1" applyAlignment="1" applyProtection="1">
      <alignment horizontal="center" vertical="center" wrapText="1"/>
      <protection/>
    </xf>
    <xf numFmtId="0" fontId="27" fillId="0" borderId="0" xfId="105" applyFont="1" applyFill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" fillId="0" borderId="57" xfId="105" applyFont="1" applyFill="1" applyBorder="1" applyAlignment="1" applyProtection="1">
      <alignment horizontal="left" vertical="center" wrapText="1" indent="1"/>
      <protection/>
    </xf>
    <xf numFmtId="182" fontId="16" fillId="0" borderId="57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5" applyFont="1" applyFill="1" applyBorder="1" applyAlignment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182" fontId="16" fillId="0" borderId="14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5" applyFont="1" applyFill="1" applyBorder="1" applyAlignment="1" applyProtection="1">
      <alignment horizontal="left" vertical="center" wrapText="1" indent="8"/>
      <protection/>
    </xf>
    <xf numFmtId="0" fontId="16" fillId="0" borderId="27" xfId="105" applyFont="1" applyFill="1" applyBorder="1" applyAlignment="1" applyProtection="1">
      <alignment vertical="center" wrapText="1"/>
      <protection locked="0"/>
    </xf>
    <xf numFmtId="180" fontId="16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5" applyFont="1" applyFill="1" applyBorder="1" applyAlignment="1" applyProtection="1">
      <alignment vertical="center" wrapText="1"/>
      <protection locked="0"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74" xfId="105" applyFont="1" applyFill="1" applyBorder="1" applyAlignment="1" applyProtection="1">
      <alignment vertical="center" wrapText="1"/>
      <protection/>
    </xf>
    <xf numFmtId="180" fontId="27" fillId="0" borderId="74" xfId="105" applyNumberFormat="1" applyFont="1" applyFill="1" applyBorder="1" applyAlignment="1" applyProtection="1">
      <alignment vertical="center" wrapText="1"/>
      <protection/>
    </xf>
    <xf numFmtId="1" fontId="27" fillId="0" borderId="75" xfId="105" applyNumberFormat="1" applyFont="1" applyFill="1" applyBorder="1" applyAlignment="1" applyProtection="1">
      <alignment vertical="center" wrapText="1"/>
      <protection/>
    </xf>
    <xf numFmtId="0" fontId="16" fillId="0" borderId="0" xfId="105" applyFont="1" applyFill="1" applyAlignment="1">
      <alignment horizontal="right" vertical="center" wrapText="1"/>
      <protection/>
    </xf>
    <xf numFmtId="0" fontId="16" fillId="0" borderId="0" xfId="105" applyFont="1" applyFill="1" applyAlignment="1">
      <alignment vertical="center" wrapText="1"/>
      <protection/>
    </xf>
    <xf numFmtId="0" fontId="16" fillId="0" borderId="0" xfId="105" applyFill="1" applyAlignment="1">
      <alignment horizontal="center" vertical="center" wrapText="1"/>
      <protection/>
    </xf>
    <xf numFmtId="0" fontId="92" fillId="0" borderId="0" xfId="104" applyFont="1" applyFill="1">
      <alignment/>
      <protection/>
    </xf>
    <xf numFmtId="180" fontId="60" fillId="0" borderId="0" xfId="105" applyNumberFormat="1" applyFont="1" applyFill="1" applyBorder="1" applyAlignment="1">
      <alignment horizontal="center" vertical="center" wrapText="1"/>
      <protection/>
    </xf>
    <xf numFmtId="0" fontId="95" fillId="0" borderId="0" xfId="105" applyFont="1" applyFill="1" applyBorder="1" applyAlignment="1" applyProtection="1">
      <alignment horizontal="right"/>
      <protection/>
    </xf>
    <xf numFmtId="0" fontId="96" fillId="0" borderId="0" xfId="105" applyFont="1" applyFill="1" applyBorder="1" applyAlignment="1" applyProtection="1">
      <alignment/>
      <protection/>
    </xf>
    <xf numFmtId="0" fontId="97" fillId="0" borderId="0" xfId="104" applyFont="1" applyFill="1">
      <alignment/>
      <protection/>
    </xf>
    <xf numFmtId="180" fontId="56" fillId="0" borderId="0" xfId="104" applyNumberFormat="1" applyFont="1" applyFill="1" applyBorder="1" applyAlignment="1" applyProtection="1">
      <alignment horizontal="centerContinuous" vertical="center"/>
      <protection/>
    </xf>
    <xf numFmtId="0" fontId="96" fillId="0" borderId="0" xfId="105" applyFont="1" applyFill="1" applyBorder="1" applyAlignment="1" applyProtection="1">
      <alignment horizontal="right"/>
      <protection/>
    </xf>
    <xf numFmtId="0" fontId="55" fillId="0" borderId="10" xfId="104" applyFont="1" applyFill="1" applyBorder="1" applyAlignment="1" applyProtection="1">
      <alignment horizontal="center" vertical="center" wrapText="1"/>
      <protection/>
    </xf>
    <xf numFmtId="0" fontId="60" fillId="0" borderId="12" xfId="104" applyFont="1" applyFill="1" applyBorder="1" applyAlignment="1" applyProtection="1">
      <alignment horizontal="center" vertical="center"/>
      <protection/>
    </xf>
    <xf numFmtId="0" fontId="55" fillId="0" borderId="18" xfId="104" applyFont="1" applyFill="1" applyBorder="1" applyAlignment="1" applyProtection="1">
      <alignment horizontal="center" vertical="center"/>
      <protection/>
    </xf>
    <xf numFmtId="0" fontId="55" fillId="0" borderId="0" xfId="104" applyFont="1" applyFill="1" applyBorder="1" applyAlignment="1" applyProtection="1">
      <alignment horizontal="center" vertical="center"/>
      <protection/>
    </xf>
    <xf numFmtId="0" fontId="55" fillId="0" borderId="0" xfId="104" applyFont="1" applyFill="1" applyBorder="1" applyAlignment="1" applyProtection="1">
      <alignment horizontal="center" vertical="center" wrapText="1"/>
      <protection/>
    </xf>
    <xf numFmtId="182" fontId="55" fillId="0" borderId="0" xfId="73" applyNumberFormat="1" applyFont="1" applyFill="1" applyBorder="1" applyAlignment="1" applyProtection="1">
      <alignment horizontal="center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186" fontId="27" fillId="0" borderId="17" xfId="104" applyNumberFormat="1" applyFont="1" applyFill="1" applyBorder="1" applyAlignment="1">
      <alignment horizontal="center" vertical="center" wrapText="1"/>
      <protection/>
    </xf>
    <xf numFmtId="0" fontId="16" fillId="0" borderId="36" xfId="104" applyFont="1" applyFill="1" applyBorder="1" applyAlignment="1">
      <alignment horizontal="center" vertical="center"/>
      <protection/>
    </xf>
    <xf numFmtId="0" fontId="16" fillId="0" borderId="37" xfId="104" applyFont="1" applyFill="1" applyBorder="1" applyAlignment="1">
      <alignment horizontal="center" vertical="center"/>
      <protection/>
    </xf>
    <xf numFmtId="0" fontId="16" fillId="0" borderId="38" xfId="104" applyFont="1" applyFill="1" applyBorder="1" applyAlignment="1">
      <alignment horizontal="center" vertical="center"/>
      <protection/>
    </xf>
    <xf numFmtId="0" fontId="16" fillId="0" borderId="30" xfId="104" applyFont="1" applyFill="1" applyBorder="1" applyAlignment="1">
      <alignment horizontal="center" vertical="center"/>
      <protection/>
    </xf>
    <xf numFmtId="0" fontId="16" fillId="0" borderId="27" xfId="104" applyFont="1" applyFill="1" applyBorder="1" applyProtection="1">
      <alignment/>
      <protection locked="0"/>
    </xf>
    <xf numFmtId="182" fontId="16" fillId="0" borderId="27" xfId="73" applyNumberFormat="1" applyFont="1" applyFill="1" applyBorder="1" applyAlignment="1" applyProtection="1">
      <alignment/>
      <protection locked="0"/>
    </xf>
    <xf numFmtId="182" fontId="16" fillId="0" borderId="41" xfId="73" applyNumberFormat="1" applyFont="1" applyFill="1" applyBorder="1" applyAlignment="1">
      <alignment/>
    </xf>
    <xf numFmtId="0" fontId="16" fillId="0" borderId="12" xfId="104" applyFont="1" applyFill="1" applyBorder="1" applyAlignment="1">
      <alignment horizontal="center" vertical="center"/>
      <protection/>
    </xf>
    <xf numFmtId="0" fontId="16" fillId="0" borderId="13" xfId="104" applyFont="1" applyFill="1" applyBorder="1" applyProtection="1">
      <alignment/>
      <protection locked="0"/>
    </xf>
    <xf numFmtId="182" fontId="16" fillId="0" borderId="13" xfId="73" applyNumberFormat="1" applyFont="1" applyFill="1" applyBorder="1" applyAlignment="1" applyProtection="1">
      <alignment/>
      <protection locked="0"/>
    </xf>
    <xf numFmtId="182" fontId="16" fillId="0" borderId="43" xfId="73" applyNumberFormat="1" applyFont="1" applyFill="1" applyBorder="1" applyAlignment="1">
      <alignment/>
    </xf>
    <xf numFmtId="0" fontId="27" fillId="0" borderId="36" xfId="104" applyFont="1" applyFill="1" applyBorder="1" applyAlignment="1">
      <alignment horizontal="center" vertical="center"/>
      <protection/>
    </xf>
    <xf numFmtId="0" fontId="27" fillId="0" borderId="37" xfId="104" applyFont="1" applyFill="1" applyBorder="1">
      <alignment/>
      <protection/>
    </xf>
    <xf numFmtId="182" fontId="27" fillId="0" borderId="37" xfId="104" applyNumberFormat="1" applyFont="1" applyFill="1" applyBorder="1">
      <alignment/>
      <protection/>
    </xf>
    <xf numFmtId="182" fontId="27" fillId="0" borderId="38" xfId="104" applyNumberFormat="1" applyFont="1" applyFill="1" applyBorder="1">
      <alignment/>
      <protection/>
    </xf>
    <xf numFmtId="0" fontId="56" fillId="0" borderId="0" xfId="104" applyFont="1" applyFill="1">
      <alignment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>
      <alignment/>
      <protection/>
    </xf>
    <xf numFmtId="182" fontId="27" fillId="0" borderId="0" xfId="104" applyNumberFormat="1" applyFont="1" applyFill="1" applyBorder="1">
      <alignment/>
      <protection/>
    </xf>
    <xf numFmtId="0" fontId="97" fillId="0" borderId="0" xfId="104" applyFont="1" applyFill="1" applyAlignment="1">
      <alignment wrapText="1"/>
      <protection/>
    </xf>
    <xf numFmtId="0" fontId="55" fillId="0" borderId="39" xfId="104" applyFont="1" applyFill="1" applyBorder="1" applyAlignment="1" applyProtection="1">
      <alignment horizontal="center" vertical="center" wrapText="1"/>
      <protection/>
    </xf>
    <xf numFmtId="0" fontId="60" fillId="0" borderId="76" xfId="104" applyFont="1" applyFill="1" applyBorder="1" applyAlignment="1" applyProtection="1">
      <alignment horizontal="center" vertical="center"/>
      <protection/>
    </xf>
    <xf numFmtId="0" fontId="60" fillId="0" borderId="42" xfId="104" applyFont="1" applyFill="1" applyBorder="1" applyAlignment="1" applyProtection="1">
      <alignment horizontal="center" vertical="center"/>
      <protection/>
    </xf>
    <xf numFmtId="182" fontId="60" fillId="0" borderId="42" xfId="73" applyNumberFormat="1" applyFont="1" applyFill="1" applyBorder="1" applyAlignment="1" applyProtection="1">
      <alignment/>
      <protection locked="0"/>
    </xf>
    <xf numFmtId="0" fontId="60" fillId="0" borderId="77" xfId="104" applyFont="1" applyFill="1" applyBorder="1" applyAlignment="1" applyProtection="1">
      <alignment horizontal="center" vertical="center"/>
      <protection/>
    </xf>
    <xf numFmtId="0" fontId="59" fillId="0" borderId="78" xfId="104" applyFont="1" applyFill="1" applyBorder="1" applyAlignment="1" applyProtection="1">
      <alignment/>
      <protection/>
    </xf>
    <xf numFmtId="0" fontId="59" fillId="0" borderId="73" xfId="104" applyFont="1" applyFill="1" applyBorder="1" applyAlignment="1" applyProtection="1">
      <alignment/>
      <protection/>
    </xf>
    <xf numFmtId="0" fontId="59" fillId="0" borderId="65" xfId="104" applyFont="1" applyFill="1" applyBorder="1" applyAlignment="1" applyProtection="1">
      <alignment/>
      <protection/>
    </xf>
    <xf numFmtId="182" fontId="55" fillId="0" borderId="77" xfId="73" applyNumberFormat="1" applyFont="1" applyFill="1" applyBorder="1" applyAlignment="1" applyProtection="1">
      <alignment/>
      <protection/>
    </xf>
    <xf numFmtId="3" fontId="32" fillId="0" borderId="45" xfId="103" applyNumberFormat="1" applyFont="1" applyBorder="1" applyAlignment="1">
      <alignment horizontal="center" wrapText="1"/>
      <protection/>
    </xf>
    <xf numFmtId="3" fontId="32" fillId="0" borderId="45" xfId="103" applyNumberFormat="1" applyFont="1" applyBorder="1" applyAlignment="1">
      <alignment horizontal="center"/>
      <protection/>
    </xf>
    <xf numFmtId="182" fontId="39" fillId="0" borderId="13" xfId="73" applyNumberFormat="1" applyFont="1" applyBorder="1" applyAlignment="1">
      <alignment/>
    </xf>
    <xf numFmtId="3" fontId="48" fillId="0" borderId="13" xfId="100" applyNumberFormat="1" applyFont="1" applyBorder="1">
      <alignment/>
      <protection/>
    </xf>
    <xf numFmtId="0" fontId="47" fillId="0" borderId="45" xfId="100" applyFont="1" applyBorder="1" applyAlignment="1">
      <alignment horizontal="left" wrapText="1"/>
      <protection/>
    </xf>
    <xf numFmtId="3" fontId="67" fillId="0" borderId="13" xfId="100" applyNumberFormat="1" applyFont="1" applyBorder="1">
      <alignment/>
      <protection/>
    </xf>
    <xf numFmtId="182" fontId="98" fillId="0" borderId="13" xfId="73" applyNumberFormat="1" applyFont="1" applyBorder="1" applyAlignment="1">
      <alignment/>
    </xf>
    <xf numFmtId="182" fontId="39" fillId="0" borderId="13" xfId="73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8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0" fontId="38" fillId="0" borderId="0" xfId="100" applyFont="1">
      <alignment/>
      <protection/>
    </xf>
    <xf numFmtId="0" fontId="16" fillId="0" borderId="17" xfId="101" applyFont="1" applyBorder="1" applyAlignment="1">
      <alignment horizontal="left" wrapText="1"/>
      <protection/>
    </xf>
    <xf numFmtId="0" fontId="16" fillId="0" borderId="13" xfId="101" applyFont="1" applyBorder="1" applyAlignment="1">
      <alignment horizontal="left" wrapText="1"/>
      <protection/>
    </xf>
    <xf numFmtId="0" fontId="49" fillId="0" borderId="14" xfId="108" applyFont="1" applyFill="1" applyBorder="1" applyAlignment="1">
      <alignment horizontal="left" vertical="center"/>
      <protection/>
    </xf>
    <xf numFmtId="0" fontId="67" fillId="0" borderId="49" xfId="108" applyFont="1" applyBorder="1" applyAlignment="1">
      <alignment horizontal="left" vertical="center"/>
      <protection/>
    </xf>
    <xf numFmtId="180" fontId="59" fillId="0" borderId="58" xfId="105" applyNumberFormat="1" applyFont="1" applyFill="1" applyBorder="1" applyAlignment="1" applyProtection="1">
      <alignment horizontal="center" vertical="center" wrapText="1"/>
      <protection/>
    </xf>
    <xf numFmtId="180" fontId="55" fillId="0" borderId="14" xfId="105" applyNumberFormat="1" applyFont="1" applyFill="1" applyBorder="1" applyAlignment="1" applyProtection="1">
      <alignment horizontal="center" vertical="center" wrapText="1"/>
      <protection/>
    </xf>
    <xf numFmtId="180" fontId="60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20" xfId="105" applyNumberFormat="1" applyFont="1" applyFill="1" applyBorder="1" applyAlignment="1" applyProtection="1">
      <alignment horizontal="right" vertical="center" wrapText="1" indent="1"/>
      <protection/>
    </xf>
    <xf numFmtId="3" fontId="33" fillId="0" borderId="45" xfId="103" applyNumberFormat="1" applyFont="1" applyBorder="1" applyAlignment="1">
      <alignment horizontal="center" wrapText="1"/>
      <protection/>
    </xf>
    <xf numFmtId="0" fontId="33" fillId="0" borderId="43" xfId="103" applyFont="1" applyBorder="1" applyAlignment="1">
      <alignment horizontal="center"/>
      <protection/>
    </xf>
    <xf numFmtId="0" fontId="99" fillId="0" borderId="13" xfId="103" applyFont="1" applyBorder="1" applyAlignment="1">
      <alignment horizontal="left"/>
      <protection/>
    </xf>
    <xf numFmtId="3" fontId="99" fillId="0" borderId="45" xfId="103" applyNumberFormat="1" applyFont="1" applyBorder="1" applyAlignment="1">
      <alignment horizontal="right"/>
      <protection/>
    </xf>
    <xf numFmtId="0" fontId="99" fillId="0" borderId="21" xfId="103" applyFont="1" applyBorder="1" applyAlignment="1">
      <alignment horizontal="left"/>
      <protection/>
    </xf>
    <xf numFmtId="0" fontId="65" fillId="27" borderId="0" xfId="108" applyFont="1" applyFill="1" applyBorder="1" applyAlignment="1">
      <alignment horizontal="left" vertical="center"/>
      <protection/>
    </xf>
    <xf numFmtId="0" fontId="71" fillId="27" borderId="0" xfId="108" applyFont="1" applyFill="1" applyBorder="1" applyAlignment="1">
      <alignment horizontal="left" vertical="center"/>
      <protection/>
    </xf>
    <xf numFmtId="0" fontId="65" fillId="27" borderId="0" xfId="108" applyFont="1" applyFill="1" applyBorder="1">
      <alignment/>
      <protection/>
    </xf>
    <xf numFmtId="3" fontId="65" fillId="27" borderId="0" xfId="108" applyNumberFormat="1" applyFont="1" applyFill="1" applyBorder="1" applyAlignment="1">
      <alignment vertical="center"/>
      <protection/>
    </xf>
    <xf numFmtId="0" fontId="15" fillId="27" borderId="0" xfId="108" applyFill="1">
      <alignment/>
      <protection/>
    </xf>
    <xf numFmtId="0" fontId="76" fillId="27" borderId="0" xfId="108" applyFont="1" applyFill="1" applyBorder="1" applyAlignment="1">
      <alignment horizontal="left" vertical="center"/>
      <protection/>
    </xf>
    <xf numFmtId="0" fontId="77" fillId="27" borderId="0" xfId="108" applyFont="1" applyFill="1" applyBorder="1" applyAlignment="1">
      <alignment horizontal="left" vertical="center"/>
      <protection/>
    </xf>
    <xf numFmtId="0" fontId="76" fillId="27" borderId="0" xfId="108" applyFont="1" applyFill="1" applyBorder="1">
      <alignment/>
      <protection/>
    </xf>
    <xf numFmtId="3" fontId="76" fillId="27" borderId="0" xfId="108" applyNumberFormat="1" applyFont="1" applyFill="1" applyBorder="1" applyAlignment="1">
      <alignment vertical="center"/>
      <protection/>
    </xf>
    <xf numFmtId="0" fontId="76" fillId="27" borderId="0" xfId="108" applyFont="1" applyFill="1">
      <alignment/>
      <protection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9" xfId="0" applyFont="1" applyBorder="1" applyAlignment="1">
      <alignment horizontal="center" wrapText="1"/>
    </xf>
    <xf numFmtId="0" fontId="54" fillId="0" borderId="80" xfId="0" applyFont="1" applyBorder="1" applyAlignment="1">
      <alignment horizontal="center" wrapText="1"/>
    </xf>
    <xf numFmtId="3" fontId="50" fillId="0" borderId="14" xfId="68" applyNumberFormat="1" applyFont="1" applyBorder="1" applyAlignment="1">
      <alignment horizontal="right" wrapText="1"/>
    </xf>
    <xf numFmtId="3" fontId="1" fillId="0" borderId="14" xfId="68" applyNumberFormat="1" applyFont="1" applyBorder="1" applyAlignment="1">
      <alignment/>
    </xf>
    <xf numFmtId="3" fontId="48" fillId="0" borderId="14" xfId="68" applyNumberFormat="1" applyFont="1" applyBorder="1" applyAlignment="1">
      <alignment/>
    </xf>
    <xf numFmtId="3" fontId="40" fillId="0" borderId="14" xfId="68" applyNumberFormat="1" applyFont="1" applyBorder="1" applyAlignment="1">
      <alignment/>
    </xf>
    <xf numFmtId="3" fontId="51" fillId="0" borderId="14" xfId="68" applyNumberFormat="1" applyFont="1" applyBorder="1" applyAlignment="1">
      <alignment/>
    </xf>
    <xf numFmtId="3" fontId="48" fillId="0" borderId="81" xfId="68" applyNumberFormat="1" applyFont="1" applyBorder="1" applyAlignment="1">
      <alignment/>
    </xf>
    <xf numFmtId="3" fontId="50" fillId="0" borderId="14" xfId="0" applyNumberFormat="1" applyFont="1" applyBorder="1" applyAlignment="1">
      <alignment horizontal="right" wrapText="1"/>
    </xf>
    <xf numFmtId="3" fontId="1" fillId="0" borderId="14" xfId="106" applyNumberFormat="1" applyFont="1" applyBorder="1">
      <alignment/>
      <protection/>
    </xf>
    <xf numFmtId="3" fontId="51" fillId="0" borderId="14" xfId="106" applyNumberFormat="1" applyFont="1" applyBorder="1">
      <alignment/>
      <protection/>
    </xf>
    <xf numFmtId="3" fontId="1" fillId="0" borderId="14" xfId="106" applyNumberFormat="1" applyFont="1" applyFill="1" applyBorder="1">
      <alignment/>
      <protection/>
    </xf>
    <xf numFmtId="3" fontId="42" fillId="0" borderId="14" xfId="106" applyNumberFormat="1" applyFont="1" applyFill="1" applyBorder="1">
      <alignment/>
      <protection/>
    </xf>
    <xf numFmtId="3" fontId="48" fillId="0" borderId="81" xfId="106" applyNumberFormat="1" applyFont="1" applyBorder="1">
      <alignment/>
      <protection/>
    </xf>
    <xf numFmtId="0" fontId="1" fillId="0" borderId="13" xfId="108" applyFont="1" applyFill="1" applyBorder="1">
      <alignment/>
      <protection/>
    </xf>
    <xf numFmtId="0" fontId="42" fillId="0" borderId="13" xfId="108" applyFont="1" applyFill="1" applyBorder="1" applyAlignment="1">
      <alignment horizontal="left" vertical="center"/>
      <protection/>
    </xf>
    <xf numFmtId="0" fontId="42" fillId="0" borderId="13" xfId="108" applyFont="1" applyFill="1" applyBorder="1" applyAlignment="1">
      <alignment horizontal="center" vertical="center"/>
      <protection/>
    </xf>
    <xf numFmtId="182" fontId="42" fillId="0" borderId="13" xfId="73" applyNumberFormat="1" applyFont="1" applyFill="1" applyBorder="1" applyAlignment="1">
      <alignment horizontal="center" vertical="center"/>
    </xf>
    <xf numFmtId="3" fontId="45" fillId="0" borderId="13" xfId="108" applyNumberFormat="1" applyFont="1" applyFill="1" applyBorder="1" applyAlignment="1">
      <alignment horizontal="center" vertical="center"/>
      <protection/>
    </xf>
    <xf numFmtId="3" fontId="1" fillId="0" borderId="13" xfId="108" applyNumberFormat="1" applyFont="1" applyFill="1" applyBorder="1" applyAlignment="1">
      <alignment horizontal="center" vertical="center"/>
      <protection/>
    </xf>
    <xf numFmtId="3" fontId="48" fillId="0" borderId="13" xfId="108" applyNumberFormat="1" applyFont="1" applyFill="1" applyBorder="1" applyAlignment="1">
      <alignment horizontal="center" vertical="center"/>
      <protection/>
    </xf>
    <xf numFmtId="49" fontId="1" fillId="0" borderId="13" xfId="108" applyNumberFormat="1" applyFont="1" applyFill="1" applyBorder="1" applyAlignment="1">
      <alignment horizontal="center" vertical="distributed"/>
      <protection/>
    </xf>
    <xf numFmtId="43" fontId="1" fillId="0" borderId="13" xfId="73" applyNumberFormat="1" applyFont="1" applyFill="1" applyBorder="1" applyAlignment="1">
      <alignment horizontal="center" vertical="center"/>
    </xf>
    <xf numFmtId="0" fontId="74" fillId="0" borderId="13" xfId="108" applyFont="1" applyFill="1" applyBorder="1">
      <alignment/>
      <protection/>
    </xf>
    <xf numFmtId="3" fontId="42" fillId="0" borderId="13" xfId="108" applyNumberFormat="1" applyFont="1" applyFill="1" applyBorder="1" applyAlignment="1">
      <alignment horizontal="center" vertical="center"/>
      <protection/>
    </xf>
    <xf numFmtId="3" fontId="69" fillId="0" borderId="13" xfId="108" applyNumberFormat="1" applyFont="1" applyFill="1" applyBorder="1" applyAlignment="1">
      <alignment horizontal="center" vertical="center"/>
      <protection/>
    </xf>
    <xf numFmtId="0" fontId="40" fillId="0" borderId="13" xfId="108" applyFont="1" applyFill="1" applyBorder="1" applyAlignment="1">
      <alignment horizontal="center"/>
      <protection/>
    </xf>
    <xf numFmtId="49" fontId="39" fillId="0" borderId="14" xfId="108" applyNumberFormat="1" applyFont="1" applyFill="1" applyBorder="1" applyAlignment="1">
      <alignment horizontal="center" vertical="center"/>
      <protection/>
    </xf>
    <xf numFmtId="0" fontId="39" fillId="0" borderId="14" xfId="108" applyFont="1" applyFill="1" applyBorder="1" applyAlignment="1">
      <alignment horizontal="center" vertical="center"/>
      <protection/>
    </xf>
    <xf numFmtId="3" fontId="40" fillId="0" borderId="13" xfId="108" applyNumberFormat="1" applyFont="1" applyFill="1" applyBorder="1" applyAlignment="1">
      <alignment horizontal="center" vertical="center"/>
      <protection/>
    </xf>
    <xf numFmtId="3" fontId="39" fillId="0" borderId="13" xfId="108" applyNumberFormat="1" applyFont="1" applyFill="1" applyBorder="1" applyAlignment="1">
      <alignment horizontal="center" vertical="center"/>
      <protection/>
    </xf>
    <xf numFmtId="0" fontId="49" fillId="0" borderId="13" xfId="108" applyFont="1" applyFill="1" applyBorder="1" applyAlignment="1">
      <alignment horizontal="center"/>
      <protection/>
    </xf>
    <xf numFmtId="49" fontId="68" fillId="0" borderId="14" xfId="108" applyNumberFormat="1" applyFont="1" applyFill="1" applyBorder="1" applyAlignment="1">
      <alignment horizontal="center" vertical="center"/>
      <protection/>
    </xf>
    <xf numFmtId="0" fontId="68" fillId="0" borderId="14" xfId="108" applyFont="1" applyFill="1" applyBorder="1" applyAlignment="1">
      <alignment horizontal="center" vertical="center"/>
      <protection/>
    </xf>
    <xf numFmtId="0" fontId="49" fillId="0" borderId="14" xfId="108" applyFont="1" applyFill="1" applyBorder="1" applyAlignment="1">
      <alignment horizontal="center" vertical="center"/>
      <protection/>
    </xf>
    <xf numFmtId="3" fontId="49" fillId="0" borderId="13" xfId="108" applyNumberFormat="1" applyFont="1" applyFill="1" applyBorder="1" applyAlignment="1">
      <alignment horizontal="center" vertical="center"/>
      <protection/>
    </xf>
    <xf numFmtId="3" fontId="67" fillId="0" borderId="13" xfId="108" applyNumberFormat="1" applyFont="1" applyFill="1" applyBorder="1" applyAlignment="1">
      <alignment horizontal="center" vertical="center"/>
      <protection/>
    </xf>
    <xf numFmtId="0" fontId="0" fillId="0" borderId="0" xfId="96">
      <alignment/>
      <protection/>
    </xf>
    <xf numFmtId="0" fontId="48" fillId="20" borderId="54" xfId="108" applyFont="1" applyFill="1" applyBorder="1" applyAlignment="1">
      <alignment horizontal="center" vertical="center" wrapText="1"/>
      <protection/>
    </xf>
    <xf numFmtId="3" fontId="47" fillId="0" borderId="49" xfId="108" applyNumberFormat="1" applyFont="1" applyBorder="1" applyAlignment="1">
      <alignment vertical="center"/>
      <protection/>
    </xf>
    <xf numFmtId="3" fontId="47" fillId="0" borderId="49" xfId="102" applyNumberFormat="1" applyFont="1" applyBorder="1" applyAlignment="1">
      <alignment horizontal="right"/>
      <protection/>
    </xf>
    <xf numFmtId="3" fontId="67" fillId="0" borderId="49" xfId="108" applyNumberFormat="1" applyFont="1" applyBorder="1" applyAlignment="1">
      <alignment horizontal="right" vertical="center"/>
      <protection/>
    </xf>
    <xf numFmtId="3" fontId="66" fillId="0" borderId="49" xfId="108" applyNumberFormat="1" applyFont="1" applyBorder="1" applyAlignment="1">
      <alignment horizontal="right" vertical="center"/>
      <protection/>
    </xf>
    <xf numFmtId="3" fontId="47" fillId="0" borderId="49" xfId="108" applyNumberFormat="1" applyFont="1" applyBorder="1" applyAlignment="1">
      <alignment horizontal="right" vertical="center"/>
      <protection/>
    </xf>
    <xf numFmtId="3" fontId="67" fillId="0" borderId="14" xfId="108" applyNumberFormat="1" applyFont="1" applyBorder="1" applyAlignment="1">
      <alignment horizontal="right" vertical="center"/>
      <protection/>
    </xf>
    <xf numFmtId="0" fontId="15" fillId="0" borderId="49" xfId="108" applyBorder="1">
      <alignment/>
      <protection/>
    </xf>
    <xf numFmtId="3" fontId="48" fillId="0" borderId="49" xfId="108" applyNumberFormat="1" applyFont="1" applyBorder="1" applyAlignment="1">
      <alignment horizontal="right" vertical="center"/>
      <protection/>
    </xf>
    <xf numFmtId="3" fontId="69" fillId="24" borderId="14" xfId="108" applyNumberFormat="1" applyFont="1" applyFill="1" applyBorder="1" applyAlignment="1">
      <alignment horizontal="right" vertical="center"/>
      <protection/>
    </xf>
    <xf numFmtId="3" fontId="69" fillId="24" borderId="49" xfId="108" applyNumberFormat="1" applyFont="1" applyFill="1" applyBorder="1" applyAlignment="1">
      <alignment horizontal="right" vertical="center"/>
      <protection/>
    </xf>
    <xf numFmtId="3" fontId="66" fillId="0" borderId="49" xfId="108" applyNumberFormat="1" applyFont="1" applyFill="1" applyBorder="1" applyAlignment="1">
      <alignment vertical="center"/>
      <protection/>
    </xf>
    <xf numFmtId="3" fontId="67" fillId="0" borderId="49" xfId="108" applyNumberFormat="1" applyFont="1" applyBorder="1">
      <alignment/>
      <protection/>
    </xf>
    <xf numFmtId="3" fontId="48" fillId="0" borderId="49" xfId="108" applyNumberFormat="1" applyFont="1" applyBorder="1" applyAlignment="1">
      <alignment vertical="center"/>
      <protection/>
    </xf>
    <xf numFmtId="3" fontId="67" fillId="0" borderId="49" xfId="108" applyNumberFormat="1" applyFont="1" applyBorder="1" applyAlignment="1">
      <alignment vertical="center"/>
      <protection/>
    </xf>
    <xf numFmtId="3" fontId="39" fillId="0" borderId="49" xfId="108" applyNumberFormat="1" applyFont="1" applyBorder="1" applyAlignment="1">
      <alignment vertical="center"/>
      <protection/>
    </xf>
    <xf numFmtId="3" fontId="70" fillId="24" borderId="45" xfId="108" applyNumberFormat="1" applyFont="1" applyFill="1" applyBorder="1" applyAlignment="1">
      <alignment vertical="center"/>
      <protection/>
    </xf>
    <xf numFmtId="3" fontId="53" fillId="20" borderId="65" xfId="108" applyNumberFormat="1" applyFont="1" applyFill="1" applyBorder="1" applyAlignment="1">
      <alignment vertical="center"/>
      <protection/>
    </xf>
    <xf numFmtId="0" fontId="0" fillId="0" borderId="0" xfId="96" applyBorder="1">
      <alignment/>
      <protection/>
    </xf>
    <xf numFmtId="0" fontId="1" fillId="0" borderId="0" xfId="96" applyFont="1" applyBorder="1">
      <alignment/>
      <protection/>
    </xf>
    <xf numFmtId="3" fontId="47" fillId="0" borderId="82" xfId="102" applyNumberFormat="1" applyFont="1" applyBorder="1" applyAlignment="1">
      <alignment horizontal="right"/>
      <protection/>
    </xf>
    <xf numFmtId="0" fontId="15" fillId="0" borderId="82" xfId="108" applyBorder="1">
      <alignment/>
      <protection/>
    </xf>
    <xf numFmtId="3" fontId="67" fillId="0" borderId="82" xfId="108" applyNumberFormat="1" applyFont="1" applyBorder="1" applyAlignment="1">
      <alignment horizontal="right" vertical="center"/>
      <protection/>
    </xf>
    <xf numFmtId="3" fontId="67" fillId="0" borderId="12" xfId="108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33" fillId="0" borderId="30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67" fillId="0" borderId="55" xfId="108" applyFont="1" applyBorder="1" applyAlignment="1">
      <alignment horizontal="left" vertical="center"/>
      <protection/>
    </xf>
    <xf numFmtId="0" fontId="67" fillId="0" borderId="14" xfId="108" applyFont="1" applyBorder="1" applyAlignment="1">
      <alignment horizontal="left" vertical="center"/>
      <protection/>
    </xf>
    <xf numFmtId="0" fontId="69" fillId="24" borderId="55" xfId="108" applyFont="1" applyFill="1" applyBorder="1" applyAlignment="1">
      <alignment horizontal="left" vertical="center"/>
      <protection/>
    </xf>
    <xf numFmtId="0" fontId="69" fillId="24" borderId="14" xfId="108" applyFont="1" applyFill="1" applyBorder="1" applyAlignment="1">
      <alignment horizontal="left" vertical="center"/>
      <protection/>
    </xf>
    <xf numFmtId="0" fontId="69" fillId="24" borderId="45" xfId="108" applyFont="1" applyFill="1" applyBorder="1" applyAlignment="1">
      <alignment horizontal="left" vertical="center"/>
      <protection/>
    </xf>
    <xf numFmtId="0" fontId="53" fillId="20" borderId="18" xfId="108" applyFont="1" applyFill="1" applyBorder="1" applyAlignment="1">
      <alignment horizontal="left" vertical="center"/>
      <protection/>
    </xf>
    <xf numFmtId="0" fontId="53" fillId="20" borderId="19" xfId="108" applyFont="1" applyFill="1" applyBorder="1" applyAlignment="1">
      <alignment horizontal="left" vertical="center"/>
      <protection/>
    </xf>
    <xf numFmtId="0" fontId="45" fillId="0" borderId="0" xfId="108" applyFont="1" applyAlignment="1">
      <alignment horizontal="right"/>
      <protection/>
    </xf>
    <xf numFmtId="0" fontId="40" fillId="0" borderId="12" xfId="108" applyFont="1" applyFill="1" applyBorder="1" applyAlignment="1">
      <alignment horizontal="left" vertical="center"/>
      <protection/>
    </xf>
    <xf numFmtId="0" fontId="68" fillId="0" borderId="13" xfId="108" applyFont="1" applyFill="1" applyBorder="1" applyAlignment="1">
      <alignment horizontal="left" vertical="center"/>
      <protection/>
    </xf>
    <xf numFmtId="0" fontId="40" fillId="0" borderId="14" xfId="108" applyFont="1" applyFill="1" applyBorder="1" applyAlignment="1">
      <alignment horizontal="left" vertical="center"/>
      <protection/>
    </xf>
    <xf numFmtId="0" fontId="40" fillId="0" borderId="13" xfId="108" applyFont="1" applyFill="1" applyBorder="1" applyAlignment="1">
      <alignment horizontal="left" vertical="center"/>
      <protection/>
    </xf>
    <xf numFmtId="0" fontId="49" fillId="0" borderId="14" xfId="108" applyFont="1" applyFill="1" applyBorder="1" applyAlignment="1">
      <alignment horizontal="left" vertical="center"/>
      <protection/>
    </xf>
    <xf numFmtId="0" fontId="49" fillId="0" borderId="13" xfId="108" applyFont="1" applyFill="1" applyBorder="1" applyAlignment="1">
      <alignment horizontal="left" vertical="center"/>
      <protection/>
    </xf>
    <xf numFmtId="0" fontId="40" fillId="0" borderId="49" xfId="108" applyFont="1" applyFill="1" applyBorder="1" applyAlignment="1">
      <alignment horizontal="left" vertical="center"/>
      <protection/>
    </xf>
    <xf numFmtId="0" fontId="67" fillId="0" borderId="49" xfId="108" applyFont="1" applyBorder="1" applyAlignment="1">
      <alignment horizontal="left"/>
      <protection/>
    </xf>
    <xf numFmtId="0" fontId="67" fillId="0" borderId="14" xfId="108" applyFont="1" applyBorder="1" applyAlignment="1">
      <alignment horizontal="left"/>
      <protection/>
    </xf>
    <xf numFmtId="0" fontId="67" fillId="0" borderId="49" xfId="108" applyFont="1" applyBorder="1" applyAlignment="1">
      <alignment horizontal="left" vertical="center"/>
      <protection/>
    </xf>
    <xf numFmtId="0" fontId="69" fillId="24" borderId="12" xfId="108" applyFont="1" applyFill="1" applyBorder="1" applyAlignment="1">
      <alignment horizontal="left" vertical="center"/>
      <protection/>
    </xf>
    <xf numFmtId="0" fontId="69" fillId="24" borderId="13" xfId="108" applyFont="1" applyFill="1" applyBorder="1" applyAlignment="1">
      <alignment horizontal="left" vertical="center"/>
      <protection/>
    </xf>
    <xf numFmtId="0" fontId="40" fillId="0" borderId="55" xfId="108" applyFont="1" applyFill="1" applyBorder="1" applyAlignment="1">
      <alignment horizontal="left" vertical="center"/>
      <protection/>
    </xf>
    <xf numFmtId="0" fontId="40" fillId="0" borderId="82" xfId="108" applyFont="1" applyFill="1" applyBorder="1" applyAlignment="1">
      <alignment horizontal="left" vertical="center"/>
      <protection/>
    </xf>
    <xf numFmtId="0" fontId="67" fillId="0" borderId="55" xfId="108" applyFont="1" applyBorder="1" applyAlignment="1">
      <alignment horizontal="center" vertical="center"/>
      <protection/>
    </xf>
    <xf numFmtId="0" fontId="67" fillId="0" borderId="14" xfId="108" applyFont="1" applyBorder="1" applyAlignment="1">
      <alignment horizontal="center" vertical="center"/>
      <protection/>
    </xf>
    <xf numFmtId="0" fontId="53" fillId="0" borderId="0" xfId="108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4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29" fillId="0" borderId="0" xfId="106" applyFont="1" applyBorder="1" applyAlignment="1" applyProtection="1">
      <alignment horizontal="center" vertical="center" wrapText="1"/>
      <protection locked="0"/>
    </xf>
    <xf numFmtId="0" fontId="52" fillId="0" borderId="0" xfId="101" applyFont="1" applyAlignment="1">
      <alignment horizontal="center"/>
      <protection/>
    </xf>
    <xf numFmtId="180" fontId="59" fillId="0" borderId="85" xfId="105" applyNumberFormat="1" applyFont="1" applyFill="1" applyBorder="1" applyAlignment="1" applyProtection="1">
      <alignment horizontal="center" vertical="center" wrapText="1"/>
      <protection/>
    </xf>
    <xf numFmtId="180" fontId="59" fillId="0" borderId="86" xfId="105" applyNumberFormat="1" applyFont="1" applyFill="1" applyBorder="1" applyAlignment="1" applyProtection="1">
      <alignment horizontal="center" vertical="center" wrapText="1"/>
      <protection/>
    </xf>
    <xf numFmtId="180" fontId="58" fillId="0" borderId="0" xfId="105" applyNumberFormat="1" applyFont="1" applyFill="1" applyAlignment="1" applyProtection="1">
      <alignment horizontal="center" textRotation="180" wrapText="1"/>
      <protection/>
    </xf>
    <xf numFmtId="180" fontId="62" fillId="0" borderId="54" xfId="105" applyNumberFormat="1" applyFont="1" applyFill="1" applyBorder="1" applyAlignment="1" applyProtection="1">
      <alignment horizontal="center" vertical="center" wrapText="1"/>
      <protection/>
    </xf>
    <xf numFmtId="180" fontId="59" fillId="0" borderId="63" xfId="105" applyNumberFormat="1" applyFont="1" applyFill="1" applyBorder="1" applyAlignment="1" applyProtection="1">
      <alignment horizontal="center" vertical="center" wrapText="1"/>
      <protection/>
    </xf>
    <xf numFmtId="180" fontId="59" fillId="0" borderId="84" xfId="105" applyNumberFormat="1" applyFont="1" applyFill="1" applyBorder="1" applyAlignment="1" applyProtection="1">
      <alignment horizontal="center" vertical="center" wrapText="1"/>
      <protection/>
    </xf>
    <xf numFmtId="180" fontId="59" fillId="0" borderId="46" xfId="105" applyNumberFormat="1" applyFont="1" applyFill="1" applyBorder="1" applyAlignment="1" applyProtection="1">
      <alignment horizontal="center" vertical="center" wrapText="1"/>
      <protection/>
    </xf>
    <xf numFmtId="180" fontId="59" fillId="0" borderId="76" xfId="105" applyNumberFormat="1" applyFont="1" applyFill="1" applyBorder="1" applyAlignment="1" applyProtection="1">
      <alignment horizontal="center" vertical="center" wrapText="1"/>
      <protection/>
    </xf>
    <xf numFmtId="180" fontId="59" fillId="0" borderId="77" xfId="105" applyNumberFormat="1" applyFont="1" applyFill="1" applyBorder="1" applyAlignment="1" applyProtection="1">
      <alignment horizontal="center" vertical="center" wrapText="1"/>
      <protection/>
    </xf>
    <xf numFmtId="180" fontId="57" fillId="0" borderId="0" xfId="105" applyNumberFormat="1" applyFont="1" applyFill="1" applyAlignment="1" applyProtection="1">
      <alignment horizontal="center" vertical="center" wrapText="1"/>
      <protection/>
    </xf>
    <xf numFmtId="0" fontId="48" fillId="0" borderId="0" xfId="103" applyFont="1" applyAlignment="1">
      <alignment horizontal="center"/>
      <protection/>
    </xf>
    <xf numFmtId="0" fontId="93" fillId="0" borderId="39" xfId="103" applyFont="1" applyFill="1" applyBorder="1" applyAlignment="1">
      <alignment horizontal="center" vertical="center" wrapText="1"/>
      <protection/>
    </xf>
    <xf numFmtId="0" fontId="25" fillId="25" borderId="39" xfId="103" applyFont="1" applyFill="1" applyBorder="1" applyAlignment="1">
      <alignment horizontal="center" vertical="center" wrapText="1"/>
      <protection/>
    </xf>
    <xf numFmtId="0" fontId="25" fillId="25" borderId="85" xfId="103" applyFont="1" applyFill="1" applyBorder="1" applyAlignment="1">
      <alignment horizontal="center" vertical="center" wrapText="1"/>
      <protection/>
    </xf>
    <xf numFmtId="0" fontId="25" fillId="25" borderId="87" xfId="103" applyFont="1" applyFill="1" applyBorder="1" applyAlignment="1">
      <alignment horizontal="center" vertical="center" wrapText="1"/>
      <protection/>
    </xf>
    <xf numFmtId="0" fontId="25" fillId="25" borderId="86" xfId="103" applyFont="1" applyFill="1" applyBorder="1" applyAlignment="1">
      <alignment horizontal="center" vertical="center" wrapText="1"/>
      <protection/>
    </xf>
    <xf numFmtId="0" fontId="75" fillId="25" borderId="0" xfId="108" applyFont="1" applyFill="1" applyBorder="1" applyAlignment="1">
      <alignment horizontal="center" vertical="center"/>
      <protection/>
    </xf>
    <xf numFmtId="0" fontId="45" fillId="25" borderId="17" xfId="108" applyFont="1" applyFill="1" applyBorder="1" applyAlignment="1">
      <alignment horizontal="center" vertical="center" wrapText="1"/>
      <protection/>
    </xf>
    <xf numFmtId="0" fontId="45" fillId="25" borderId="27" xfId="108" applyFont="1" applyFill="1" applyBorder="1" applyAlignment="1">
      <alignment horizontal="center" vertical="center" wrapText="1"/>
      <protection/>
    </xf>
    <xf numFmtId="0" fontId="45" fillId="25" borderId="13" xfId="108" applyFont="1" applyFill="1" applyBorder="1" applyAlignment="1">
      <alignment horizontal="center" vertical="center" wrapText="1"/>
      <protection/>
    </xf>
    <xf numFmtId="0" fontId="48" fillId="0" borderId="0" xfId="108" applyFont="1" applyAlignment="1">
      <alignment horizontal="center"/>
      <protection/>
    </xf>
    <xf numFmtId="0" fontId="1" fillId="0" borderId="88" xfId="108" applyFont="1" applyBorder="1" applyAlignment="1">
      <alignment horizontal="center"/>
      <protection/>
    </xf>
    <xf numFmtId="0" fontId="1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48" fillId="25" borderId="17" xfId="108" applyFont="1" applyFill="1" applyBorder="1" applyAlignment="1">
      <alignment horizontal="center" vertical="distributed"/>
      <protection/>
    </xf>
    <xf numFmtId="0" fontId="48" fillId="25" borderId="27" xfId="108" applyFont="1" applyFill="1" applyBorder="1" applyAlignment="1">
      <alignment horizontal="center" vertical="distributed"/>
      <protection/>
    </xf>
    <xf numFmtId="0" fontId="45" fillId="25" borderId="17" xfId="108" applyFont="1" applyFill="1" applyBorder="1" applyAlignment="1">
      <alignment horizontal="center" vertical="center"/>
      <protection/>
    </xf>
    <xf numFmtId="0" fontId="45" fillId="25" borderId="27" xfId="108" applyFont="1" applyFill="1" applyBorder="1" applyAlignment="1">
      <alignment horizontal="center" vertical="center"/>
      <protection/>
    </xf>
    <xf numFmtId="0" fontId="45" fillId="25" borderId="45" xfId="108" applyFont="1" applyFill="1" applyBorder="1" applyAlignment="1">
      <alignment horizontal="center" vertical="center" wrapText="1"/>
      <protection/>
    </xf>
    <xf numFmtId="0" fontId="45" fillId="25" borderId="14" xfId="108" applyFont="1" applyFill="1" applyBorder="1" applyAlignment="1">
      <alignment horizontal="center" vertical="center" wrapText="1"/>
      <protection/>
    </xf>
    <xf numFmtId="0" fontId="48" fillId="0" borderId="0" xfId="105" applyFont="1" applyAlignment="1">
      <alignment horizontal="center" wrapText="1"/>
      <protection/>
    </xf>
    <xf numFmtId="0" fontId="84" fillId="0" borderId="0" xfId="105" applyFont="1" applyAlignment="1">
      <alignment horizontal="right" wrapText="1"/>
      <protection/>
    </xf>
    <xf numFmtId="0" fontId="16" fillId="0" borderId="54" xfId="105" applyFont="1" applyFill="1" applyBorder="1" applyAlignment="1">
      <alignment horizontal="justify" vertical="center" wrapText="1"/>
      <protection/>
    </xf>
    <xf numFmtId="180" fontId="81" fillId="0" borderId="0" xfId="105" applyNumberFormat="1" applyFont="1" applyFill="1" applyAlignment="1" applyProtection="1">
      <alignment horizontal="center" vertical="center" wrapText="1"/>
      <protection/>
    </xf>
    <xf numFmtId="180" fontId="82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82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9" fillId="0" borderId="66" xfId="105" applyNumberFormat="1" applyFont="1" applyFill="1" applyBorder="1" applyAlignment="1" applyProtection="1">
      <alignment horizontal="center" vertical="center"/>
      <protection/>
    </xf>
    <xf numFmtId="180" fontId="59" fillId="0" borderId="43" xfId="105" applyNumberFormat="1" applyFont="1" applyFill="1" applyBorder="1" applyAlignment="1" applyProtection="1">
      <alignment horizontal="center" vertical="center"/>
      <protection/>
    </xf>
    <xf numFmtId="180" fontId="59" fillId="0" borderId="11" xfId="105" applyNumberFormat="1" applyFont="1" applyFill="1" applyBorder="1" applyAlignment="1" applyProtection="1">
      <alignment horizontal="center" vertical="center"/>
      <protection/>
    </xf>
    <xf numFmtId="180" fontId="59" fillId="0" borderId="10" xfId="105" applyNumberFormat="1" applyFont="1" applyFill="1" applyBorder="1" applyAlignment="1" applyProtection="1">
      <alignment horizontal="center" vertical="center" wrapText="1"/>
      <protection/>
    </xf>
    <xf numFmtId="180" fontId="59" fillId="0" borderId="12" xfId="105" applyNumberFormat="1" applyFont="1" applyFill="1" applyBorder="1" applyAlignment="1" applyProtection="1">
      <alignment horizontal="center" vertical="center" wrapText="1"/>
      <protection/>
    </xf>
    <xf numFmtId="180" fontId="59" fillId="0" borderId="13" xfId="105" applyNumberFormat="1" applyFont="1" applyFill="1" applyBorder="1" applyAlignment="1" applyProtection="1">
      <alignment horizontal="center" vertical="center"/>
      <protection/>
    </xf>
    <xf numFmtId="180" fontId="59" fillId="0" borderId="11" xfId="105" applyNumberFormat="1" applyFont="1" applyFill="1" applyBorder="1" applyAlignment="1" applyProtection="1">
      <alignment horizontal="center" vertical="center" wrapText="1"/>
      <protection/>
    </xf>
    <xf numFmtId="180" fontId="59" fillId="0" borderId="52" xfId="105" applyNumberFormat="1" applyFont="1" applyFill="1" applyBorder="1" applyAlignment="1" applyProtection="1">
      <alignment horizontal="center" vertical="center" wrapText="1"/>
      <protection/>
    </xf>
    <xf numFmtId="180" fontId="59" fillId="0" borderId="27" xfId="105" applyNumberFormat="1" applyFont="1" applyFill="1" applyBorder="1" applyAlignment="1" applyProtection="1">
      <alignment horizontal="center" vertical="center" wrapText="1"/>
      <protection/>
    </xf>
    <xf numFmtId="180" fontId="60" fillId="0" borderId="59" xfId="105" applyNumberFormat="1" applyFont="1" applyFill="1" applyBorder="1" applyAlignment="1">
      <alignment horizontal="center" vertical="center" wrapText="1"/>
      <protection/>
    </xf>
    <xf numFmtId="0" fontId="85" fillId="0" borderId="0" xfId="105" applyFont="1" applyAlignment="1">
      <alignment horizontal="right" wrapText="1"/>
      <protection/>
    </xf>
    <xf numFmtId="180" fontId="58" fillId="0" borderId="44" xfId="105" applyNumberFormat="1" applyFont="1" applyFill="1" applyBorder="1" applyAlignment="1" applyProtection="1">
      <alignment horizontal="center" textRotation="180" wrapText="1"/>
      <protection/>
    </xf>
    <xf numFmtId="0" fontId="98" fillId="0" borderId="14" xfId="105" applyFont="1" applyBorder="1" applyAlignment="1">
      <alignment horizontal="left" wrapText="1"/>
      <protection/>
    </xf>
    <xf numFmtId="0" fontId="98" fillId="0" borderId="13" xfId="105" applyFont="1" applyBorder="1" applyAlignment="1">
      <alignment horizontal="left" wrapText="1"/>
      <protection/>
    </xf>
    <xf numFmtId="0" fontId="98" fillId="0" borderId="45" xfId="105" applyFont="1" applyBorder="1" applyAlignment="1">
      <alignment horizontal="left" wrapText="1"/>
      <protection/>
    </xf>
    <xf numFmtId="0" fontId="98" fillId="0" borderId="49" xfId="105" applyFont="1" applyBorder="1" applyAlignment="1">
      <alignment horizontal="left" wrapText="1"/>
      <protection/>
    </xf>
    <xf numFmtId="0" fontId="60" fillId="0" borderId="54" xfId="104" applyFont="1" applyFill="1" applyBorder="1" applyAlignment="1">
      <alignment horizontal="center" vertical="center" wrapText="1"/>
      <protection/>
    </xf>
    <xf numFmtId="0" fontId="82" fillId="0" borderId="0" xfId="104" applyFont="1" applyFill="1" applyAlignment="1">
      <alignment horizontal="left" wrapText="1"/>
      <protection/>
    </xf>
    <xf numFmtId="0" fontId="55" fillId="0" borderId="46" xfId="104" applyFont="1" applyFill="1" applyBorder="1" applyAlignment="1" applyProtection="1">
      <alignment horizontal="center" vertical="center" wrapText="1"/>
      <protection/>
    </xf>
    <xf numFmtId="0" fontId="55" fillId="0" borderId="39" xfId="104" applyFont="1" applyFill="1" applyBorder="1" applyAlignment="1" applyProtection="1">
      <alignment horizontal="center" vertical="center" wrapText="1"/>
      <protection/>
    </xf>
    <xf numFmtId="0" fontId="60" fillId="0" borderId="89" xfId="104" applyFont="1" applyFill="1" applyBorder="1" applyAlignment="1" applyProtection="1">
      <alignment horizontal="center" vertical="center"/>
      <protection/>
    </xf>
    <xf numFmtId="0" fontId="60" fillId="0" borderId="76" xfId="104" applyFont="1" applyFill="1" applyBorder="1" applyAlignment="1" applyProtection="1">
      <alignment horizontal="center" vertical="center"/>
      <protection/>
    </xf>
    <xf numFmtId="0" fontId="60" fillId="0" borderId="90" xfId="104" applyFont="1" applyFill="1" applyBorder="1" applyAlignment="1" applyProtection="1">
      <alignment horizontal="center" vertical="center"/>
      <protection/>
    </xf>
    <xf numFmtId="0" fontId="60" fillId="0" borderId="55" xfId="104" applyFont="1" applyFill="1" applyBorder="1" applyAlignment="1" applyProtection="1">
      <alignment horizontal="left"/>
      <protection/>
    </xf>
    <xf numFmtId="0" fontId="60" fillId="0" borderId="49" xfId="104" applyFont="1" applyFill="1" applyBorder="1" applyAlignment="1" applyProtection="1">
      <alignment horizontal="left"/>
      <protection/>
    </xf>
    <xf numFmtId="0" fontId="60" fillId="0" borderId="82" xfId="104" applyFont="1" applyFill="1" applyBorder="1" applyAlignment="1" applyProtection="1">
      <alignment horizontal="left"/>
      <protection/>
    </xf>
    <xf numFmtId="0" fontId="60" fillId="0" borderId="13" xfId="104" applyFont="1" applyFill="1" applyBorder="1" applyAlignment="1" applyProtection="1">
      <alignment horizontal="center"/>
      <protection locked="0"/>
    </xf>
    <xf numFmtId="182" fontId="60" fillId="0" borderId="13" xfId="73" applyNumberFormat="1" applyFont="1" applyFill="1" applyBorder="1" applyAlignment="1" applyProtection="1">
      <alignment horizontal="center"/>
      <protection locked="0"/>
    </xf>
    <xf numFmtId="182" fontId="60" fillId="0" borderId="43" xfId="73" applyNumberFormat="1" applyFont="1" applyFill="1" applyBorder="1" applyAlignment="1" applyProtection="1">
      <alignment horizontal="center"/>
      <protection locked="0"/>
    </xf>
    <xf numFmtId="0" fontId="55" fillId="0" borderId="19" xfId="104" applyFont="1" applyFill="1" applyBorder="1" applyAlignment="1" applyProtection="1">
      <alignment horizontal="center" vertical="center" wrapText="1"/>
      <protection/>
    </xf>
    <xf numFmtId="182" fontId="55" fillId="0" borderId="19" xfId="73" applyNumberFormat="1" applyFont="1" applyFill="1" applyBorder="1" applyAlignment="1" applyProtection="1">
      <alignment horizontal="center"/>
      <protection/>
    </xf>
    <xf numFmtId="182" fontId="55" fillId="0" borderId="56" xfId="73" applyNumberFormat="1" applyFont="1" applyFill="1" applyBorder="1" applyAlignment="1" applyProtection="1">
      <alignment horizontal="center"/>
      <protection/>
    </xf>
    <xf numFmtId="180" fontId="82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10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0" fontId="27" fillId="0" borderId="11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27" fillId="0" borderId="91" xfId="104" applyFont="1" applyFill="1" applyBorder="1" applyAlignment="1">
      <alignment horizontal="center" vertical="center" wrapText="1"/>
      <protection/>
    </xf>
    <xf numFmtId="0" fontId="27" fillId="0" borderId="92" xfId="104" applyFont="1" applyFill="1" applyBorder="1" applyAlignment="1">
      <alignment horizontal="center" vertical="center" wrapText="1"/>
      <protection/>
    </xf>
    <xf numFmtId="0" fontId="27" fillId="0" borderId="58" xfId="104" applyFont="1" applyFill="1" applyBorder="1" applyAlignment="1">
      <alignment horizontal="center" vertical="center" wrapText="1"/>
      <protection/>
    </xf>
    <xf numFmtId="0" fontId="27" fillId="0" borderId="66" xfId="104" applyFont="1" applyFill="1" applyBorder="1" applyAlignment="1">
      <alignment horizontal="center" vertical="center" wrapText="1"/>
      <protection/>
    </xf>
    <xf numFmtId="0" fontId="27" fillId="0" borderId="93" xfId="104" applyFont="1" applyFill="1" applyBorder="1" applyAlignment="1">
      <alignment horizontal="center" vertical="center" wrapText="1"/>
      <protection/>
    </xf>
    <xf numFmtId="0" fontId="60" fillId="0" borderId="13" xfId="104" applyFont="1" applyFill="1" applyBorder="1" applyAlignment="1" applyProtection="1">
      <alignment horizontal="center" vertical="center"/>
      <protection/>
    </xf>
    <xf numFmtId="0" fontId="60" fillId="0" borderId="43" xfId="104" applyFont="1" applyFill="1" applyBorder="1" applyAlignment="1" applyProtection="1">
      <alignment horizontal="center" vertical="center"/>
      <protection/>
    </xf>
    <xf numFmtId="180" fontId="57" fillId="0" borderId="0" xfId="104" applyNumberFormat="1" applyFont="1" applyFill="1" applyBorder="1" applyAlignment="1" applyProtection="1">
      <alignment horizontal="center" vertical="center" wrapText="1"/>
      <protection/>
    </xf>
    <xf numFmtId="180" fontId="60" fillId="0" borderId="0" xfId="105" applyNumberFormat="1" applyFont="1" applyFill="1" applyBorder="1" applyAlignment="1">
      <alignment horizontal="right" vertical="center" wrapText="1"/>
      <protection/>
    </xf>
    <xf numFmtId="0" fontId="27" fillId="0" borderId="11" xfId="104" applyFont="1" applyFill="1" applyBorder="1" applyAlignment="1" applyProtection="1">
      <alignment horizontal="center" vertical="center" wrapText="1"/>
      <protection/>
    </xf>
    <xf numFmtId="0" fontId="55" fillId="0" borderId="11" xfId="104" applyFont="1" applyFill="1" applyBorder="1" applyAlignment="1" applyProtection="1">
      <alignment horizontal="center" vertical="center" wrapText="1"/>
      <protection/>
    </xf>
    <xf numFmtId="0" fontId="55" fillId="0" borderId="66" xfId="104" applyFont="1" applyFill="1" applyBorder="1" applyAlignment="1" applyProtection="1">
      <alignment horizontal="center" vertical="center" wrapText="1"/>
      <protection/>
    </xf>
    <xf numFmtId="0" fontId="47" fillId="0" borderId="0" xfId="108" applyFont="1" applyAlignment="1">
      <alignment horizontal="left"/>
      <protection/>
    </xf>
    <xf numFmtId="0" fontId="47" fillId="0" borderId="0" xfId="108" applyFont="1" applyAlignment="1">
      <alignment horizontal="left"/>
      <protection/>
    </xf>
    <xf numFmtId="0" fontId="0" fillId="0" borderId="0" xfId="0" applyAlignment="1">
      <alignment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5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1" xfId="84"/>
    <cellStyle name="Jelölőszín 2" xfId="85"/>
    <cellStyle name="Jelölőszín 3" xfId="86"/>
    <cellStyle name="Jelölőszín 4" xfId="87"/>
    <cellStyle name="Jelölőszín 5" xfId="88"/>
    <cellStyle name="Jelölőszín 6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KVRENMUNKA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Pénznem 2" xfId="114"/>
    <cellStyle name="Rossz" xfId="115"/>
    <cellStyle name="Semleges" xfId="116"/>
    <cellStyle name="Számítás" xfId="117"/>
    <cellStyle name="Percent" xfId="118"/>
    <cellStyle name="Százalék 2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57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2.75"/>
  <cols>
    <col min="1" max="1" width="4.421875" style="698" customWidth="1"/>
    <col min="2" max="2" width="44.421875" style="698" customWidth="1"/>
    <col min="3" max="3" width="16.57421875" style="698" customWidth="1"/>
    <col min="4" max="4" width="14.140625" style="698" hidden="1" customWidth="1"/>
    <col min="5" max="5" width="15.28125" style="698" customWidth="1"/>
    <col min="6" max="6" width="15.57421875" style="698" customWidth="1"/>
    <col min="7" max="7" width="17.28125" style="698" customWidth="1"/>
    <col min="8" max="8" width="3.8515625" style="698" hidden="1" customWidth="1"/>
    <col min="9" max="9" width="4.8515625" style="698" customWidth="1"/>
    <col min="10" max="10" width="48.28125" style="698" customWidth="1"/>
    <col min="11" max="11" width="15.421875" style="698" customWidth="1"/>
    <col min="12" max="12" width="15.140625" style="698" hidden="1" customWidth="1"/>
    <col min="13" max="13" width="15.8515625" style="698" customWidth="1"/>
    <col min="14" max="14" width="15.140625" style="698" customWidth="1"/>
    <col min="15" max="15" width="15.8515625" style="698" customWidth="1"/>
    <col min="16" max="16384" width="9.140625" style="698" customWidth="1"/>
  </cols>
  <sheetData>
    <row r="1" spans="1:15" ht="18.75">
      <c r="A1" s="750" t="s">
        <v>473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</row>
    <row r="2" spans="1:15" ht="18.75">
      <c r="A2" s="750" t="s">
        <v>525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</row>
    <row r="3" spans="1:15" ht="18.75">
      <c r="A3" s="845" t="s">
        <v>695</v>
      </c>
      <c r="B3" s="317"/>
      <c r="C3" s="317"/>
      <c r="D3" s="317"/>
      <c r="E3" s="317"/>
      <c r="F3" s="317"/>
      <c r="G3" s="317"/>
      <c r="H3" s="317"/>
      <c r="I3" s="317"/>
      <c r="J3" s="317"/>
      <c r="K3" s="316"/>
      <c r="L3" s="733"/>
      <c r="M3" s="733"/>
      <c r="N3" s="733" t="s">
        <v>472</v>
      </c>
      <c r="O3" s="733"/>
    </row>
    <row r="4" spans="1:15" ht="16.5" thickBot="1">
      <c r="A4" s="845" t="s">
        <v>694</v>
      </c>
      <c r="B4" s="139"/>
      <c r="C4" s="139"/>
      <c r="D4" s="139"/>
      <c r="E4" s="139"/>
      <c r="F4" s="139"/>
      <c r="G4" s="139"/>
      <c r="H4" s="139"/>
      <c r="I4" s="139"/>
      <c r="J4" s="139"/>
      <c r="K4" s="411"/>
      <c r="L4" s="411"/>
      <c r="M4" s="437"/>
      <c r="N4" s="411"/>
      <c r="O4" s="437" t="s">
        <v>474</v>
      </c>
    </row>
    <row r="5" spans="1:15" ht="47.25">
      <c r="A5" s="186"/>
      <c r="B5" s="187" t="s">
        <v>310</v>
      </c>
      <c r="C5" s="188" t="s">
        <v>515</v>
      </c>
      <c r="D5" s="188" t="s">
        <v>514</v>
      </c>
      <c r="E5" s="188" t="s">
        <v>516</v>
      </c>
      <c r="F5" s="188" t="s">
        <v>673</v>
      </c>
      <c r="G5" s="188" t="s">
        <v>674</v>
      </c>
      <c r="H5" s="699"/>
      <c r="I5" s="189"/>
      <c r="J5" s="187" t="s">
        <v>310</v>
      </c>
      <c r="K5" s="188" t="s">
        <v>515</v>
      </c>
      <c r="L5" s="188" t="s">
        <v>514</v>
      </c>
      <c r="M5" s="188" t="s">
        <v>516</v>
      </c>
      <c r="N5" s="188" t="s">
        <v>673</v>
      </c>
      <c r="O5" s="188" t="s">
        <v>674</v>
      </c>
    </row>
    <row r="6" spans="1:15" ht="14.25">
      <c r="A6" s="746" t="s">
        <v>311</v>
      </c>
      <c r="B6" s="740"/>
      <c r="C6" s="747"/>
      <c r="D6" s="141"/>
      <c r="E6" s="141"/>
      <c r="F6" s="141"/>
      <c r="G6" s="141"/>
      <c r="H6" s="141"/>
      <c r="I6" s="740" t="s">
        <v>312</v>
      </c>
      <c r="J6" s="740"/>
      <c r="K6" s="747"/>
      <c r="L6" s="438"/>
      <c r="M6" s="438"/>
      <c r="N6" s="438"/>
      <c r="O6" s="438"/>
    </row>
    <row r="7" spans="1:15" ht="15.75">
      <c r="A7" s="190" t="s">
        <v>97</v>
      </c>
      <c r="B7" s="143" t="s">
        <v>313</v>
      </c>
      <c r="C7" s="166"/>
      <c r="D7" s="166"/>
      <c r="E7" s="166"/>
      <c r="F7" s="166"/>
      <c r="G7" s="166"/>
      <c r="H7" s="700"/>
      <c r="I7" s="161" t="s">
        <v>97</v>
      </c>
      <c r="J7" s="144" t="s">
        <v>313</v>
      </c>
      <c r="K7" s="166"/>
      <c r="L7" s="166"/>
      <c r="M7" s="166"/>
      <c r="N7" s="166"/>
      <c r="O7" s="166"/>
    </row>
    <row r="8" spans="1:15" ht="15.75">
      <c r="A8" s="190"/>
      <c r="B8" s="149" t="s">
        <v>314</v>
      </c>
      <c r="C8" s="167">
        <v>149528836</v>
      </c>
      <c r="D8" s="167">
        <v>2840108</v>
      </c>
      <c r="E8" s="167">
        <f>C8+D8</f>
        <v>152368944</v>
      </c>
      <c r="F8" s="167">
        <v>3433322</v>
      </c>
      <c r="G8" s="167">
        <f>E8+F8</f>
        <v>155802266</v>
      </c>
      <c r="H8" s="701"/>
      <c r="I8" s="146"/>
      <c r="J8" s="149" t="s">
        <v>347</v>
      </c>
      <c r="K8" s="166">
        <v>54033000</v>
      </c>
      <c r="L8" s="166">
        <v>55074</v>
      </c>
      <c r="M8" s="166">
        <f>K8+L8</f>
        <v>54088074</v>
      </c>
      <c r="N8" s="166">
        <v>223247</v>
      </c>
      <c r="O8" s="166">
        <f>M8+N8</f>
        <v>54311321</v>
      </c>
    </row>
    <row r="9" spans="1:15" ht="30.75" customHeight="1">
      <c r="A9" s="190"/>
      <c r="B9" s="155" t="s">
        <v>315</v>
      </c>
      <c r="C9" s="168">
        <v>82490000</v>
      </c>
      <c r="D9" s="168">
        <v>30000</v>
      </c>
      <c r="E9" s="167">
        <f>C9+D9</f>
        <v>82520000</v>
      </c>
      <c r="F9" s="168">
        <v>0</v>
      </c>
      <c r="G9" s="167">
        <f>E9+F9</f>
        <v>82520000</v>
      </c>
      <c r="H9" s="701"/>
      <c r="I9" s="161"/>
      <c r="J9" s="181" t="s">
        <v>348</v>
      </c>
      <c r="K9" s="166">
        <v>11799356</v>
      </c>
      <c r="L9" s="166">
        <v>171199</v>
      </c>
      <c r="M9" s="166">
        <f>K9+L9</f>
        <v>11970555</v>
      </c>
      <c r="N9" s="166">
        <v>48015</v>
      </c>
      <c r="O9" s="166">
        <f>M9+N9</f>
        <v>12018570</v>
      </c>
    </row>
    <row r="10" spans="1:15" ht="15.75">
      <c r="A10" s="190"/>
      <c r="B10" s="149" t="s">
        <v>316</v>
      </c>
      <c r="C10" s="168">
        <v>11366060</v>
      </c>
      <c r="D10" s="168">
        <v>-29802</v>
      </c>
      <c r="E10" s="167">
        <f>C10+D10</f>
        <v>11336258</v>
      </c>
      <c r="F10" s="168">
        <v>387653</v>
      </c>
      <c r="G10" s="167">
        <f>E10+F10</f>
        <v>11723911</v>
      </c>
      <c r="H10" s="701"/>
      <c r="I10" s="161"/>
      <c r="J10" s="149" t="s">
        <v>349</v>
      </c>
      <c r="K10" s="166">
        <v>40697400</v>
      </c>
      <c r="L10" s="166">
        <v>3874822</v>
      </c>
      <c r="M10" s="166">
        <f>K10+L10</f>
        <v>44572222</v>
      </c>
      <c r="N10" s="166">
        <v>433382</v>
      </c>
      <c r="O10" s="166">
        <f>M10+N10</f>
        <v>45005604</v>
      </c>
    </row>
    <row r="11" spans="1:15" ht="15.75">
      <c r="A11" s="190"/>
      <c r="B11" s="149" t="s">
        <v>317</v>
      </c>
      <c r="C11" s="168">
        <v>7350000</v>
      </c>
      <c r="D11" s="168">
        <v>20000</v>
      </c>
      <c r="E11" s="167">
        <f>C11+D11</f>
        <v>7370000</v>
      </c>
      <c r="F11" s="168">
        <v>0</v>
      </c>
      <c r="G11" s="167">
        <f>E11+F11</f>
        <v>7370000</v>
      </c>
      <c r="H11" s="701"/>
      <c r="I11" s="161"/>
      <c r="J11" s="149" t="s">
        <v>350</v>
      </c>
      <c r="K11" s="166">
        <v>5400000</v>
      </c>
      <c r="L11" s="166">
        <v>0</v>
      </c>
      <c r="M11" s="166">
        <f>K11+L11</f>
        <v>5400000</v>
      </c>
      <c r="N11" s="166">
        <v>0</v>
      </c>
      <c r="O11" s="166">
        <f>M11+N11</f>
        <v>5400000</v>
      </c>
    </row>
    <row r="12" spans="1:15" ht="15.75">
      <c r="A12" s="190"/>
      <c r="B12" s="157"/>
      <c r="C12" s="169"/>
      <c r="D12" s="169"/>
      <c r="E12" s="169"/>
      <c r="F12" s="169"/>
      <c r="G12" s="169"/>
      <c r="H12" s="702"/>
      <c r="I12" s="161"/>
      <c r="J12" s="149" t="s">
        <v>351</v>
      </c>
      <c r="K12" s="166">
        <v>52706707</v>
      </c>
      <c r="L12" s="166">
        <v>293443</v>
      </c>
      <c r="M12" s="166">
        <f>K12+L12</f>
        <v>53000150</v>
      </c>
      <c r="N12" s="166">
        <v>336705</v>
      </c>
      <c r="O12" s="166">
        <f>M12+N12</f>
        <v>53336855</v>
      </c>
    </row>
    <row r="13" spans="1:15" ht="15.75">
      <c r="A13" s="190"/>
      <c r="B13" s="145"/>
      <c r="C13" s="170"/>
      <c r="D13" s="170"/>
      <c r="E13" s="170"/>
      <c r="F13" s="170"/>
      <c r="G13" s="170"/>
      <c r="H13" s="703"/>
      <c r="I13" s="161"/>
      <c r="J13" s="149"/>
      <c r="K13" s="166"/>
      <c r="L13" s="166"/>
      <c r="M13" s="166"/>
      <c r="N13" s="166"/>
      <c r="O13" s="166"/>
    </row>
    <row r="14" spans="1:15" ht="15.75">
      <c r="A14" s="190"/>
      <c r="B14" s="157" t="s">
        <v>318</v>
      </c>
      <c r="C14" s="169">
        <f>SUM(C8:C11)</f>
        <v>250734896</v>
      </c>
      <c r="D14" s="169">
        <f>SUM(D8:D11)</f>
        <v>2860306</v>
      </c>
      <c r="E14" s="169">
        <f>SUM(E8:E11)</f>
        <v>253595202</v>
      </c>
      <c r="F14" s="169">
        <f>SUM(F8:F11)</f>
        <v>3820975</v>
      </c>
      <c r="G14" s="169">
        <f>SUM(G8:G11)</f>
        <v>257416177</v>
      </c>
      <c r="H14" s="702"/>
      <c r="I14" s="161"/>
      <c r="J14" s="160" t="s">
        <v>318</v>
      </c>
      <c r="K14" s="175">
        <f>SUM(K8:K13)</f>
        <v>164636463</v>
      </c>
      <c r="L14" s="175">
        <f>SUM(L8:L13)</f>
        <v>4394538</v>
      </c>
      <c r="M14" s="175">
        <f>SUM(M8:M13)</f>
        <v>169031001</v>
      </c>
      <c r="N14" s="175">
        <f>SUM(N8:N13)</f>
        <v>1041349</v>
      </c>
      <c r="O14" s="175">
        <f>SUM(O8:O13)</f>
        <v>170072350</v>
      </c>
    </row>
    <row r="15" spans="1:15" ht="15.75">
      <c r="A15" s="190"/>
      <c r="B15" s="157"/>
      <c r="C15" s="169"/>
      <c r="D15" s="169"/>
      <c r="E15" s="169"/>
      <c r="F15" s="169"/>
      <c r="G15" s="169"/>
      <c r="H15" s="702"/>
      <c r="I15" s="161"/>
      <c r="J15" s="160"/>
      <c r="K15" s="175"/>
      <c r="L15" s="175"/>
      <c r="M15" s="175"/>
      <c r="N15" s="175"/>
      <c r="O15" s="175"/>
    </row>
    <row r="16" spans="1:15" ht="15.75">
      <c r="A16" s="190" t="s">
        <v>98</v>
      </c>
      <c r="B16" s="148" t="s">
        <v>319</v>
      </c>
      <c r="C16" s="168"/>
      <c r="D16" s="168"/>
      <c r="E16" s="168"/>
      <c r="F16" s="168"/>
      <c r="G16" s="168"/>
      <c r="H16" s="704"/>
      <c r="I16" s="161" t="s">
        <v>98</v>
      </c>
      <c r="J16" s="143" t="s">
        <v>319</v>
      </c>
      <c r="K16" s="166"/>
      <c r="L16" s="166"/>
      <c r="M16" s="166"/>
      <c r="N16" s="166"/>
      <c r="O16" s="166"/>
    </row>
    <row r="17" spans="1:15" ht="15.75">
      <c r="A17" s="190"/>
      <c r="B17" s="149" t="s">
        <v>526</v>
      </c>
      <c r="C17" s="167">
        <v>4420695</v>
      </c>
      <c r="D17" s="167">
        <v>0</v>
      </c>
      <c r="E17" s="167">
        <f>C17+D17</f>
        <v>4420695</v>
      </c>
      <c r="F17" s="167">
        <v>1485225</v>
      </c>
      <c r="G17" s="719">
        <f>E17+F17</f>
        <v>5905920</v>
      </c>
      <c r="H17" s="701"/>
      <c r="I17" s="146"/>
      <c r="J17" s="149"/>
      <c r="K17" s="166"/>
      <c r="L17" s="166"/>
      <c r="M17" s="166"/>
      <c r="N17" s="166"/>
      <c r="O17" s="166"/>
    </row>
    <row r="18" spans="1:15" ht="15.75">
      <c r="A18" s="190"/>
      <c r="B18" s="149" t="s">
        <v>527</v>
      </c>
      <c r="C18" s="168">
        <v>17868500</v>
      </c>
      <c r="D18" s="168">
        <v>0</v>
      </c>
      <c r="E18" s="167">
        <f>C18+D18</f>
        <v>17868500</v>
      </c>
      <c r="F18" s="168">
        <v>73500</v>
      </c>
      <c r="G18" s="719">
        <f>E18+F18</f>
        <v>17942000</v>
      </c>
      <c r="H18" s="701"/>
      <c r="I18" s="161"/>
      <c r="J18" s="149" t="s">
        <v>353</v>
      </c>
      <c r="K18" s="166">
        <v>46610245</v>
      </c>
      <c r="L18" s="166">
        <v>0</v>
      </c>
      <c r="M18" s="166">
        <f>K18+L18</f>
        <v>46610245</v>
      </c>
      <c r="N18" s="166">
        <v>1217398</v>
      </c>
      <c r="O18" s="166">
        <f>M18+N18</f>
        <v>47827643</v>
      </c>
    </row>
    <row r="19" spans="1:15" ht="30" customHeight="1">
      <c r="A19" s="190"/>
      <c r="B19" s="635" t="s">
        <v>320</v>
      </c>
      <c r="C19" s="722">
        <f>SUM(C17:C18)</f>
        <v>22289195</v>
      </c>
      <c r="D19" s="156">
        <f>SUM(D17:D18)</f>
        <v>0</v>
      </c>
      <c r="E19" s="156">
        <f>SUM(E17:E18)</f>
        <v>22289195</v>
      </c>
      <c r="F19" s="169">
        <f>SUM(F17:F18)</f>
        <v>1558725</v>
      </c>
      <c r="G19" s="721">
        <f>SUM(G17:G18)</f>
        <v>23847920</v>
      </c>
      <c r="H19" s="705"/>
      <c r="I19" s="161"/>
      <c r="J19" s="181" t="s">
        <v>354</v>
      </c>
      <c r="K19" s="166">
        <v>10838079</v>
      </c>
      <c r="L19" s="166">
        <v>0</v>
      </c>
      <c r="M19" s="166">
        <f>K19+L19</f>
        <v>10838079</v>
      </c>
      <c r="N19" s="166">
        <v>267827</v>
      </c>
      <c r="O19" s="166">
        <f>M19+N19</f>
        <v>11105906</v>
      </c>
    </row>
    <row r="20" spans="1:15" ht="15.75">
      <c r="A20" s="190"/>
      <c r="B20" s="159"/>
      <c r="C20" s="171"/>
      <c r="D20" s="171"/>
      <c r="E20" s="171"/>
      <c r="F20" s="171"/>
      <c r="G20" s="720"/>
      <c r="H20" s="706"/>
      <c r="I20" s="161"/>
      <c r="J20" s="149" t="s">
        <v>355</v>
      </c>
      <c r="K20" s="166">
        <v>31920000</v>
      </c>
      <c r="L20" s="166">
        <v>0</v>
      </c>
      <c r="M20" s="166">
        <f>K20+L20</f>
        <v>31920000</v>
      </c>
      <c r="N20" s="166">
        <v>73500</v>
      </c>
      <c r="O20" s="166">
        <f>M20+N20</f>
        <v>31993500</v>
      </c>
    </row>
    <row r="21" spans="1:15" ht="15.75">
      <c r="A21" s="190"/>
      <c r="B21" s="157"/>
      <c r="C21" s="169"/>
      <c r="D21" s="169"/>
      <c r="E21" s="169"/>
      <c r="F21" s="169"/>
      <c r="G21" s="721"/>
      <c r="H21" s="702"/>
      <c r="I21" s="161"/>
      <c r="J21" s="149" t="s">
        <v>494</v>
      </c>
      <c r="K21" s="166">
        <v>0</v>
      </c>
      <c r="L21" s="166">
        <v>0</v>
      </c>
      <c r="M21" s="166">
        <f>K21+L21</f>
        <v>0</v>
      </c>
      <c r="N21" s="166">
        <v>0</v>
      </c>
      <c r="O21" s="166">
        <f>M21+N21</f>
        <v>0</v>
      </c>
    </row>
    <row r="22" spans="1:15" ht="15.75">
      <c r="A22" s="748"/>
      <c r="B22" s="749"/>
      <c r="C22" s="172"/>
      <c r="D22" s="172"/>
      <c r="E22" s="172"/>
      <c r="F22" s="172"/>
      <c r="G22" s="172"/>
      <c r="H22" s="707"/>
      <c r="I22" s="161"/>
      <c r="J22" s="160" t="s">
        <v>320</v>
      </c>
      <c r="K22" s="175">
        <f>SUM(K18:K21)</f>
        <v>89368324</v>
      </c>
      <c r="L22" s="175">
        <f>SUM(L18:L21)</f>
        <v>0</v>
      </c>
      <c r="M22" s="175">
        <f>SUM(M18:M21)</f>
        <v>89368324</v>
      </c>
      <c r="N22" s="175">
        <f>SUM(N18:N21)</f>
        <v>1558725</v>
      </c>
      <c r="O22" s="175">
        <f>SUM(O18:O21)</f>
        <v>90927049</v>
      </c>
    </row>
    <row r="23" spans="1:15" ht="15.75">
      <c r="A23" s="191"/>
      <c r="B23" s="151"/>
      <c r="C23" s="172"/>
      <c r="D23" s="172"/>
      <c r="E23" s="172"/>
      <c r="F23" s="172"/>
      <c r="G23" s="172"/>
      <c r="H23" s="707"/>
      <c r="I23" s="182"/>
      <c r="J23" s="157"/>
      <c r="K23" s="175"/>
      <c r="L23" s="175"/>
      <c r="M23" s="175"/>
      <c r="N23" s="175"/>
      <c r="O23" s="175"/>
    </row>
    <row r="24" spans="1:15" ht="15.75">
      <c r="A24" s="726" t="s">
        <v>321</v>
      </c>
      <c r="B24" s="727"/>
      <c r="C24" s="169">
        <f>C14+C19</f>
        <v>273024091</v>
      </c>
      <c r="D24" s="169">
        <f>D14+D19</f>
        <v>2860306</v>
      </c>
      <c r="E24" s="169">
        <f>E14+E19</f>
        <v>275884397</v>
      </c>
      <c r="F24" s="169">
        <f>F14+F19</f>
        <v>5379700</v>
      </c>
      <c r="G24" s="169">
        <f>G14+G19</f>
        <v>281264097</v>
      </c>
      <c r="H24" s="702"/>
      <c r="I24" s="741" t="s">
        <v>322</v>
      </c>
      <c r="J24" s="742"/>
      <c r="K24" s="175">
        <f>K14+K22</f>
        <v>254004787</v>
      </c>
      <c r="L24" s="175">
        <f>L14+L22</f>
        <v>4394538</v>
      </c>
      <c r="M24" s="175">
        <f>M14+M22</f>
        <v>258399325</v>
      </c>
      <c r="N24" s="175">
        <f>N14+N22</f>
        <v>2600074</v>
      </c>
      <c r="O24" s="175">
        <f>O14+O22</f>
        <v>260999399</v>
      </c>
    </row>
    <row r="25" spans="1:15" ht="15.75">
      <c r="A25" s="191"/>
      <c r="B25" s="151"/>
      <c r="C25" s="172"/>
      <c r="D25" s="172"/>
      <c r="E25" s="172"/>
      <c r="F25" s="172"/>
      <c r="G25" s="172"/>
      <c r="H25" s="707"/>
      <c r="I25" s="162"/>
      <c r="J25" s="158"/>
      <c r="K25" s="174"/>
      <c r="L25" s="174"/>
      <c r="M25" s="174"/>
      <c r="N25" s="174"/>
      <c r="O25" s="174"/>
    </row>
    <row r="26" spans="1:15" ht="15.75">
      <c r="A26" s="726" t="s">
        <v>340</v>
      </c>
      <c r="B26" s="727"/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702"/>
      <c r="I26" s="743" t="s">
        <v>346</v>
      </c>
      <c r="J26" s="727"/>
      <c r="K26" s="175">
        <v>3789108</v>
      </c>
      <c r="L26" s="175">
        <v>0</v>
      </c>
      <c r="M26" s="175">
        <f>K26+L26</f>
        <v>3789108</v>
      </c>
      <c r="N26" s="175">
        <v>0</v>
      </c>
      <c r="O26" s="175">
        <f>M26+N26</f>
        <v>3789108</v>
      </c>
    </row>
    <row r="27" spans="1:15" ht="15.75">
      <c r="A27" s="192"/>
      <c r="B27" s="148"/>
      <c r="C27" s="168"/>
      <c r="D27" s="168"/>
      <c r="E27" s="168"/>
      <c r="F27" s="168"/>
      <c r="G27" s="168"/>
      <c r="H27" s="704"/>
      <c r="I27" s="163"/>
      <c r="J27" s="148"/>
      <c r="K27" s="174"/>
      <c r="L27" s="174"/>
      <c r="M27" s="174"/>
      <c r="N27" s="174"/>
      <c r="O27" s="174"/>
    </row>
    <row r="28" spans="1:15" ht="17.25">
      <c r="A28" s="744" t="s">
        <v>323</v>
      </c>
      <c r="B28" s="745"/>
      <c r="C28" s="184">
        <f>C24+C26</f>
        <v>273024091</v>
      </c>
      <c r="D28" s="184">
        <f>D24+D26</f>
        <v>2860306</v>
      </c>
      <c r="E28" s="184">
        <f>E24+E26</f>
        <v>275884397</v>
      </c>
      <c r="F28" s="184">
        <f>F24+F26</f>
        <v>5379700</v>
      </c>
      <c r="G28" s="184">
        <f>G24+G26</f>
        <v>281264097</v>
      </c>
      <c r="H28" s="708"/>
      <c r="I28" s="729" t="s">
        <v>324</v>
      </c>
      <c r="J28" s="745" t="s">
        <v>324</v>
      </c>
      <c r="K28" s="193">
        <f>K24+K26</f>
        <v>257793895</v>
      </c>
      <c r="L28" s="193">
        <f>L24+L26</f>
        <v>4394538</v>
      </c>
      <c r="M28" s="193">
        <f>M24+M26</f>
        <v>262188433</v>
      </c>
      <c r="N28" s="193">
        <f>N24+N26</f>
        <v>2600074</v>
      </c>
      <c r="O28" s="193">
        <f>O24+O26</f>
        <v>264788507</v>
      </c>
    </row>
    <row r="29" spans="1:15" ht="17.25">
      <c r="A29" s="289"/>
      <c r="B29" s="290"/>
      <c r="C29" s="314"/>
      <c r="D29" s="314"/>
      <c r="E29" s="314"/>
      <c r="F29" s="314"/>
      <c r="G29" s="314"/>
      <c r="H29" s="709"/>
      <c r="I29" s="288"/>
      <c r="J29" s="290"/>
      <c r="K29" s="193"/>
      <c r="L29" s="193"/>
      <c r="M29" s="193"/>
      <c r="N29" s="193"/>
      <c r="O29" s="193"/>
    </row>
    <row r="30" spans="1:15" ht="15.75">
      <c r="A30" s="734" t="s">
        <v>325</v>
      </c>
      <c r="B30" s="735"/>
      <c r="C30" s="173"/>
      <c r="D30" s="173"/>
      <c r="E30" s="173"/>
      <c r="F30" s="173"/>
      <c r="G30" s="173"/>
      <c r="H30" s="710"/>
      <c r="I30" s="736" t="s">
        <v>339</v>
      </c>
      <c r="J30" s="735"/>
      <c r="K30" s="194"/>
      <c r="L30" s="194"/>
      <c r="M30" s="194"/>
      <c r="N30" s="194"/>
      <c r="O30" s="194"/>
    </row>
    <row r="31" spans="1:15" ht="15.75">
      <c r="A31" s="734" t="s">
        <v>326</v>
      </c>
      <c r="B31" s="737"/>
      <c r="C31" s="173"/>
      <c r="D31" s="173"/>
      <c r="E31" s="173"/>
      <c r="F31" s="173"/>
      <c r="G31" s="173"/>
      <c r="H31" s="710"/>
      <c r="I31" s="736" t="s">
        <v>327</v>
      </c>
      <c r="J31" s="737"/>
      <c r="K31" s="194"/>
      <c r="L31" s="194"/>
      <c r="M31" s="194"/>
      <c r="N31" s="194"/>
      <c r="O31" s="194"/>
    </row>
    <row r="32" spans="1:15" ht="15.75">
      <c r="A32" s="190" t="s">
        <v>97</v>
      </c>
      <c r="B32" s="152" t="s">
        <v>313</v>
      </c>
      <c r="C32" s="166"/>
      <c r="D32" s="166"/>
      <c r="E32" s="166"/>
      <c r="F32" s="166"/>
      <c r="G32" s="166"/>
      <c r="H32" s="700"/>
      <c r="I32" s="164" t="s">
        <v>97</v>
      </c>
      <c r="J32" s="144" t="s">
        <v>313</v>
      </c>
      <c r="K32" s="166"/>
      <c r="L32" s="166"/>
      <c r="M32" s="166"/>
      <c r="N32" s="166"/>
      <c r="O32" s="166"/>
    </row>
    <row r="33" spans="1:15" ht="15.75">
      <c r="A33" s="195"/>
      <c r="B33" s="147" t="s">
        <v>328</v>
      </c>
      <c r="C33" s="166">
        <v>0</v>
      </c>
      <c r="D33" s="166">
        <v>44500621</v>
      </c>
      <c r="E33" s="166">
        <f>C33+D33</f>
        <v>44500621</v>
      </c>
      <c r="F33" s="166">
        <v>34400601</v>
      </c>
      <c r="G33" s="166">
        <f>E33+F33</f>
        <v>78901222</v>
      </c>
      <c r="H33" s="700"/>
      <c r="I33" s="164"/>
      <c r="J33" s="149" t="s">
        <v>530</v>
      </c>
      <c r="K33" s="166">
        <v>4860000</v>
      </c>
      <c r="L33" s="166">
        <v>12736371</v>
      </c>
      <c r="M33" s="166">
        <f>K33+L33</f>
        <v>17596371</v>
      </c>
      <c r="N33" s="166">
        <v>-2015500</v>
      </c>
      <c r="O33" s="166">
        <f>M33+N33</f>
        <v>15580871</v>
      </c>
    </row>
    <row r="34" spans="1:15" ht="15.75">
      <c r="A34" s="195"/>
      <c r="B34" s="147" t="s">
        <v>329</v>
      </c>
      <c r="C34" s="166">
        <v>0</v>
      </c>
      <c r="D34" s="166">
        <v>0</v>
      </c>
      <c r="E34" s="166">
        <f>C34+D34</f>
        <v>0</v>
      </c>
      <c r="F34" s="166">
        <v>0</v>
      </c>
      <c r="G34" s="166">
        <f>E34+F34</f>
        <v>0</v>
      </c>
      <c r="H34" s="700"/>
      <c r="I34" s="164"/>
      <c r="J34" s="153" t="s">
        <v>531</v>
      </c>
      <c r="K34" s="166">
        <v>27310000</v>
      </c>
      <c r="L34" s="166">
        <v>8963000</v>
      </c>
      <c r="M34" s="166">
        <f>K34+L34</f>
        <v>36273000</v>
      </c>
      <c r="N34" s="166">
        <v>-627570</v>
      </c>
      <c r="O34" s="166">
        <f>M34+N34</f>
        <v>35645430</v>
      </c>
    </row>
    <row r="35" spans="1:15" ht="15.75">
      <c r="A35" s="195"/>
      <c r="B35" s="147" t="s">
        <v>330</v>
      </c>
      <c r="C35" s="166">
        <v>0</v>
      </c>
      <c r="D35" s="166">
        <v>0</v>
      </c>
      <c r="E35" s="166">
        <f>C35+D35</f>
        <v>0</v>
      </c>
      <c r="F35" s="166">
        <v>0</v>
      </c>
      <c r="G35" s="166">
        <f>E35+F35</f>
        <v>0</v>
      </c>
      <c r="H35" s="700"/>
      <c r="I35" s="164"/>
      <c r="J35" s="153" t="s">
        <v>532</v>
      </c>
      <c r="K35" s="166">
        <v>4500000</v>
      </c>
      <c r="L35" s="166">
        <v>0</v>
      </c>
      <c r="M35" s="166">
        <f>K35+L35</f>
        <v>4500000</v>
      </c>
      <c r="N35" s="166">
        <v>0</v>
      </c>
      <c r="O35" s="166">
        <f>M35+N35</f>
        <v>4500000</v>
      </c>
    </row>
    <row r="36" spans="1:15" ht="15.75">
      <c r="A36" s="195"/>
      <c r="B36" s="147" t="s">
        <v>331</v>
      </c>
      <c r="C36" s="166">
        <v>0</v>
      </c>
      <c r="D36" s="166">
        <v>0</v>
      </c>
      <c r="E36" s="166">
        <f>C36+D36</f>
        <v>0</v>
      </c>
      <c r="F36" s="166">
        <v>0</v>
      </c>
      <c r="G36" s="166">
        <f>E36+F36</f>
        <v>0</v>
      </c>
      <c r="H36" s="700"/>
      <c r="I36" s="164"/>
      <c r="J36" s="149" t="s">
        <v>533</v>
      </c>
      <c r="K36" s="166">
        <v>0</v>
      </c>
      <c r="L36" s="166">
        <v>0</v>
      </c>
      <c r="M36" s="166">
        <f>K36+L36</f>
        <v>0</v>
      </c>
      <c r="N36" s="166">
        <v>0</v>
      </c>
      <c r="O36" s="166">
        <f>M36+N36</f>
        <v>0</v>
      </c>
    </row>
    <row r="37" spans="1:15" ht="15.75">
      <c r="A37" s="195"/>
      <c r="B37" s="160"/>
      <c r="C37" s="179"/>
      <c r="D37" s="179"/>
      <c r="E37" s="179"/>
      <c r="F37" s="179"/>
      <c r="G37" s="179"/>
      <c r="H37" s="711"/>
      <c r="I37" s="164"/>
      <c r="J37" s="149" t="s">
        <v>534</v>
      </c>
      <c r="K37" s="166">
        <v>2000000</v>
      </c>
      <c r="L37" s="166">
        <v>21287018</v>
      </c>
      <c r="M37" s="166">
        <f>K37+L37</f>
        <v>23287018</v>
      </c>
      <c r="N37" s="166">
        <v>39823297</v>
      </c>
      <c r="O37" s="166">
        <f>M37+N37</f>
        <v>63110315</v>
      </c>
    </row>
    <row r="38" spans="1:15" ht="15.75">
      <c r="A38" s="195"/>
      <c r="B38" s="160" t="s">
        <v>318</v>
      </c>
      <c r="C38" s="179">
        <f>SUM(C33:C36)</f>
        <v>0</v>
      </c>
      <c r="D38" s="179">
        <f>SUM(D33:D36)</f>
        <v>44500621</v>
      </c>
      <c r="E38" s="179">
        <f>SUM(E33:E36)</f>
        <v>44500621</v>
      </c>
      <c r="F38" s="179">
        <f>SUM(F33:F36)</f>
        <v>34400601</v>
      </c>
      <c r="G38" s="179">
        <f>SUM(G33:G36)</f>
        <v>78901222</v>
      </c>
      <c r="H38" s="711"/>
      <c r="I38" s="165"/>
      <c r="J38" s="160" t="s">
        <v>318</v>
      </c>
      <c r="K38" s="196">
        <f>SUM(K33:K37)</f>
        <v>38670000</v>
      </c>
      <c r="L38" s="196">
        <f>SUM(L33:L37)</f>
        <v>42986389</v>
      </c>
      <c r="M38" s="196">
        <f>SUM(M33:M37)</f>
        <v>81656389</v>
      </c>
      <c r="N38" s="196">
        <f>SUM(N33:N37)</f>
        <v>37180227</v>
      </c>
      <c r="O38" s="196">
        <f>SUM(O33:O37)</f>
        <v>118836616</v>
      </c>
    </row>
    <row r="39" spans="1:15" ht="15.75">
      <c r="A39" s="195"/>
      <c r="B39" s="160"/>
      <c r="C39" s="179"/>
      <c r="D39" s="179"/>
      <c r="E39" s="179"/>
      <c r="F39" s="179"/>
      <c r="G39" s="179"/>
      <c r="H39" s="711"/>
      <c r="I39" s="165"/>
      <c r="J39" s="160"/>
      <c r="K39" s="196"/>
      <c r="L39" s="196"/>
      <c r="M39" s="196"/>
      <c r="N39" s="196"/>
      <c r="O39" s="196"/>
    </row>
    <row r="40" spans="1:15" ht="15.75">
      <c r="A40" s="190" t="s">
        <v>98</v>
      </c>
      <c r="B40" s="143" t="s">
        <v>319</v>
      </c>
      <c r="C40" s="174">
        <v>0</v>
      </c>
      <c r="D40" s="174">
        <v>0</v>
      </c>
      <c r="E40" s="174">
        <v>0</v>
      </c>
      <c r="F40" s="174">
        <v>0</v>
      </c>
      <c r="G40" s="174">
        <v>0</v>
      </c>
      <c r="H40" s="712"/>
      <c r="I40" s="164" t="s">
        <v>98</v>
      </c>
      <c r="J40" s="143" t="s">
        <v>319</v>
      </c>
      <c r="K40" s="166"/>
      <c r="L40" s="166"/>
      <c r="M40" s="166"/>
      <c r="N40" s="166"/>
      <c r="O40" s="166"/>
    </row>
    <row r="41" spans="1:15" ht="15.75">
      <c r="A41" s="195"/>
      <c r="B41" s="153" t="s">
        <v>529</v>
      </c>
      <c r="C41" s="166">
        <v>15000</v>
      </c>
      <c r="D41" s="166">
        <v>0</v>
      </c>
      <c r="E41" s="166">
        <f>C41</f>
        <v>15000</v>
      </c>
      <c r="F41" s="166">
        <v>0</v>
      </c>
      <c r="G41" s="166">
        <f>E41</f>
        <v>15000</v>
      </c>
      <c r="H41" s="700"/>
      <c r="I41" s="164"/>
      <c r="J41" s="153" t="s">
        <v>536</v>
      </c>
      <c r="K41" s="166">
        <v>1346200</v>
      </c>
      <c r="L41" s="166">
        <v>0</v>
      </c>
      <c r="M41" s="166">
        <f>K41+L41</f>
        <v>1346200</v>
      </c>
      <c r="N41" s="166">
        <v>0</v>
      </c>
      <c r="O41" s="166">
        <f>M41+N41</f>
        <v>1346200</v>
      </c>
    </row>
    <row r="42" spans="1:15" ht="15.75">
      <c r="A42" s="195"/>
      <c r="B42" s="157" t="s">
        <v>320</v>
      </c>
      <c r="C42" s="175">
        <f>C41</f>
        <v>15000</v>
      </c>
      <c r="D42" s="175">
        <f>D41</f>
        <v>0</v>
      </c>
      <c r="E42" s="175">
        <f>E41</f>
        <v>15000</v>
      </c>
      <c r="F42" s="175">
        <f>F41</f>
        <v>0</v>
      </c>
      <c r="G42" s="175">
        <f>G41</f>
        <v>15000</v>
      </c>
      <c r="H42" s="713"/>
      <c r="I42" s="164"/>
      <c r="J42" s="180" t="s">
        <v>427</v>
      </c>
      <c r="K42" s="175">
        <f>SUM(K41)</f>
        <v>1346200</v>
      </c>
      <c r="L42" s="175">
        <f>SUM(L41)</f>
        <v>0</v>
      </c>
      <c r="M42" s="175">
        <f>SUM(M41)</f>
        <v>1346200</v>
      </c>
      <c r="N42" s="175">
        <f>SUM(N41)</f>
        <v>0</v>
      </c>
      <c r="O42" s="175">
        <f>SUM(O41)</f>
        <v>1346200</v>
      </c>
    </row>
    <row r="43" spans="1:15" ht="15.75">
      <c r="A43" s="197"/>
      <c r="B43" s="157"/>
      <c r="C43" s="175"/>
      <c r="D43" s="175"/>
      <c r="E43" s="175"/>
      <c r="F43" s="175"/>
      <c r="G43" s="175"/>
      <c r="H43" s="713"/>
      <c r="I43" s="164"/>
      <c r="J43" s="180"/>
      <c r="K43" s="175"/>
      <c r="L43" s="175"/>
      <c r="M43" s="175"/>
      <c r="N43" s="175"/>
      <c r="O43" s="175"/>
    </row>
    <row r="44" spans="1:15" ht="15.75">
      <c r="A44" s="198" t="s">
        <v>332</v>
      </c>
      <c r="B44" s="183"/>
      <c r="C44" s="169">
        <f>C38+C42</f>
        <v>15000</v>
      </c>
      <c r="D44" s="169">
        <f>D38+D42</f>
        <v>44500621</v>
      </c>
      <c r="E44" s="169">
        <f>E38+E42</f>
        <v>44515621</v>
      </c>
      <c r="F44" s="169">
        <f>F38+F42</f>
        <v>34400601</v>
      </c>
      <c r="G44" s="169">
        <f>G38+G42</f>
        <v>78916222</v>
      </c>
      <c r="H44" s="702"/>
      <c r="I44" s="738" t="s">
        <v>333</v>
      </c>
      <c r="J44" s="739"/>
      <c r="K44" s="175">
        <f>K38+K42</f>
        <v>40016200</v>
      </c>
      <c r="L44" s="175">
        <f>L38+L42</f>
        <v>42986389</v>
      </c>
      <c r="M44" s="175">
        <f>M38+M42</f>
        <v>83002589</v>
      </c>
      <c r="N44" s="175">
        <f>N38+N42</f>
        <v>37180227</v>
      </c>
      <c r="O44" s="175">
        <f>O38+O42</f>
        <v>120182816</v>
      </c>
    </row>
    <row r="45" spans="1:15" ht="15.75">
      <c r="A45" s="199"/>
      <c r="B45" s="154"/>
      <c r="C45" s="172"/>
      <c r="D45" s="172"/>
      <c r="E45" s="172"/>
      <c r="F45" s="172"/>
      <c r="G45" s="172"/>
      <c r="H45" s="707"/>
      <c r="I45" s="141"/>
      <c r="J45" s="142"/>
      <c r="K45" s="174"/>
      <c r="L45" s="174"/>
      <c r="M45" s="174"/>
      <c r="N45" s="174"/>
      <c r="O45" s="174"/>
    </row>
    <row r="46" spans="1:15" ht="15.75">
      <c r="A46" s="198" t="s">
        <v>341</v>
      </c>
      <c r="B46" s="154"/>
      <c r="C46" s="172"/>
      <c r="D46" s="172"/>
      <c r="E46" s="172"/>
      <c r="F46" s="172"/>
      <c r="G46" s="172"/>
      <c r="H46" s="707"/>
      <c r="I46" s="740" t="s">
        <v>334</v>
      </c>
      <c r="J46" s="736"/>
      <c r="K46" s="174"/>
      <c r="L46" s="174"/>
      <c r="M46" s="174"/>
      <c r="N46" s="174"/>
      <c r="O46" s="174"/>
    </row>
    <row r="47" spans="1:15" ht="15.75">
      <c r="A47" s="190" t="s">
        <v>97</v>
      </c>
      <c r="B47" s="152" t="s">
        <v>313</v>
      </c>
      <c r="C47" s="172"/>
      <c r="D47" s="172"/>
      <c r="E47" s="172"/>
      <c r="F47" s="172"/>
      <c r="G47" s="172"/>
      <c r="H47" s="707"/>
      <c r="I47" s="164" t="s">
        <v>97</v>
      </c>
      <c r="J47" s="152" t="s">
        <v>313</v>
      </c>
      <c r="K47" s="150">
        <f>SUM(K48:K48)</f>
        <v>0</v>
      </c>
      <c r="L47" s="150">
        <f>SUM(L48:L48)</f>
        <v>0</v>
      </c>
      <c r="M47" s="150">
        <f>SUM(M48:M48)</f>
        <v>0</v>
      </c>
      <c r="N47" s="150">
        <f>SUM(N48:N48)</f>
        <v>0</v>
      </c>
      <c r="O47" s="150">
        <f>SUM(O48:O48)</f>
        <v>0</v>
      </c>
    </row>
    <row r="48" spans="1:15" ht="15.75">
      <c r="A48" s="195"/>
      <c r="B48" s="176" t="s">
        <v>342</v>
      </c>
      <c r="C48" s="177">
        <v>23275319</v>
      </c>
      <c r="D48" s="177">
        <v>20000</v>
      </c>
      <c r="E48" s="177">
        <f>C48+D48</f>
        <v>23295319</v>
      </c>
      <c r="F48" s="177">
        <v>0</v>
      </c>
      <c r="G48" s="177">
        <f>E48+F48</f>
        <v>23295319</v>
      </c>
      <c r="H48" s="714"/>
      <c r="I48" s="164"/>
      <c r="J48" s="147" t="s">
        <v>535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</row>
    <row r="49" spans="1:15" ht="15.75">
      <c r="A49" s="190" t="s">
        <v>98</v>
      </c>
      <c r="B49" s="148" t="s">
        <v>319</v>
      </c>
      <c r="C49" s="174"/>
      <c r="D49" s="174"/>
      <c r="E49" s="174"/>
      <c r="F49" s="174"/>
      <c r="G49" s="174"/>
      <c r="H49" s="712"/>
      <c r="I49" s="164" t="s">
        <v>98</v>
      </c>
      <c r="J49" s="148" t="s">
        <v>319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</row>
    <row r="50" spans="1:15" ht="15.75">
      <c r="A50" s="195"/>
      <c r="B50" s="176" t="s">
        <v>528</v>
      </c>
      <c r="C50" s="168">
        <v>1495685</v>
      </c>
      <c r="D50" s="168">
        <v>0</v>
      </c>
      <c r="E50" s="168">
        <f>C50+D50</f>
        <v>1495685</v>
      </c>
      <c r="F50" s="168">
        <v>0</v>
      </c>
      <c r="G50" s="168">
        <f>E50+F50</f>
        <v>1495685</v>
      </c>
      <c r="H50" s="704"/>
      <c r="I50" s="164"/>
      <c r="J50" s="148"/>
      <c r="K50" s="166"/>
      <c r="L50" s="166"/>
      <c r="M50" s="166"/>
      <c r="N50" s="166"/>
      <c r="O50" s="166"/>
    </row>
    <row r="51" spans="1:15" ht="15.75">
      <c r="A51" s="726" t="s">
        <v>335</v>
      </c>
      <c r="B51" s="727"/>
      <c r="C51" s="169">
        <f>SUM(C48:C50)</f>
        <v>24771004</v>
      </c>
      <c r="D51" s="169">
        <f>SUM(D48:D50)</f>
        <v>20000</v>
      </c>
      <c r="E51" s="169">
        <f>SUM(E48:E50)</f>
        <v>24791004</v>
      </c>
      <c r="F51" s="169">
        <f>SUM(F48:F50)</f>
        <v>0</v>
      </c>
      <c r="G51" s="169">
        <f>SUM(G48:G50)</f>
        <v>24791004</v>
      </c>
      <c r="H51" s="702"/>
      <c r="I51" s="726" t="s">
        <v>334</v>
      </c>
      <c r="J51" s="727"/>
      <c r="K51" s="175">
        <v>0</v>
      </c>
      <c r="L51" s="175">
        <v>0</v>
      </c>
      <c r="M51" s="175">
        <v>0</v>
      </c>
      <c r="N51" s="175">
        <v>0</v>
      </c>
      <c r="O51" s="175">
        <v>0</v>
      </c>
    </row>
    <row r="52" spans="1:15" ht="15.75">
      <c r="A52" s="200"/>
      <c r="B52" s="164"/>
      <c r="C52" s="172"/>
      <c r="D52" s="172"/>
      <c r="E52" s="172"/>
      <c r="F52" s="172"/>
      <c r="G52" s="172"/>
      <c r="H52" s="707"/>
      <c r="I52" s="178"/>
      <c r="J52" s="178"/>
      <c r="K52" s="174"/>
      <c r="L52" s="174"/>
      <c r="M52" s="174"/>
      <c r="N52" s="174"/>
      <c r="O52" s="174"/>
    </row>
    <row r="53" spans="1:15" ht="17.25">
      <c r="A53" s="728" t="s">
        <v>336</v>
      </c>
      <c r="B53" s="729"/>
      <c r="C53" s="185">
        <f>C44+C51</f>
        <v>24786004</v>
      </c>
      <c r="D53" s="185">
        <f>D44+D51</f>
        <v>44520621</v>
      </c>
      <c r="E53" s="185">
        <f>E44+E51</f>
        <v>69306625</v>
      </c>
      <c r="F53" s="185">
        <f>F44+F51</f>
        <v>34400601</v>
      </c>
      <c r="G53" s="185">
        <f>G44+G51</f>
        <v>103707226</v>
      </c>
      <c r="H53" s="715"/>
      <c r="I53" s="730" t="s">
        <v>345</v>
      </c>
      <c r="J53" s="729"/>
      <c r="K53" s="193">
        <f>K44+K51</f>
        <v>40016200</v>
      </c>
      <c r="L53" s="193">
        <f>L44+L51</f>
        <v>42986389</v>
      </c>
      <c r="M53" s="193">
        <f>M44+M51</f>
        <v>83002589</v>
      </c>
      <c r="N53" s="193">
        <f>N44+N51</f>
        <v>37180227</v>
      </c>
      <c r="O53" s="193">
        <f>O44+O51</f>
        <v>120182816</v>
      </c>
    </row>
    <row r="54" spans="1:15" ht="15.75">
      <c r="A54" s="200"/>
      <c r="B54" s="164"/>
      <c r="C54" s="172"/>
      <c r="D54" s="172"/>
      <c r="E54" s="172"/>
      <c r="F54" s="172"/>
      <c r="G54" s="172"/>
      <c r="H54" s="707"/>
      <c r="I54" s="178"/>
      <c r="J54" s="178"/>
      <c r="K54" s="174"/>
      <c r="L54" s="174"/>
      <c r="M54" s="174"/>
      <c r="N54" s="174"/>
      <c r="O54" s="174"/>
    </row>
    <row r="55" spans="1:15" ht="19.5" thickBot="1">
      <c r="A55" s="731" t="s">
        <v>337</v>
      </c>
      <c r="B55" s="732"/>
      <c r="C55" s="202">
        <f>C28+C53</f>
        <v>297810095</v>
      </c>
      <c r="D55" s="202">
        <f>D28+D53</f>
        <v>47380927</v>
      </c>
      <c r="E55" s="202">
        <f>E28+E53</f>
        <v>345191022</v>
      </c>
      <c r="F55" s="202">
        <f>F28+F53</f>
        <v>39780301</v>
      </c>
      <c r="G55" s="202">
        <f>G28+G53</f>
        <v>384971323</v>
      </c>
      <c r="H55" s="716"/>
      <c r="I55" s="203"/>
      <c r="J55" s="201" t="s">
        <v>338</v>
      </c>
      <c r="K55" s="202">
        <f>K28+K53</f>
        <v>297810095</v>
      </c>
      <c r="L55" s="202">
        <f>L28+L53</f>
        <v>47380927</v>
      </c>
      <c r="M55" s="202">
        <f>M28+M53</f>
        <v>345191022</v>
      </c>
      <c r="N55" s="202">
        <f>N28+N53</f>
        <v>39780301</v>
      </c>
      <c r="O55" s="202">
        <f>O28+O53</f>
        <v>384971323</v>
      </c>
    </row>
    <row r="56" spans="1:15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</row>
    <row r="57" spans="1:15" ht="12.75">
      <c r="A57" s="717"/>
      <c r="B57" s="718" t="s">
        <v>352</v>
      </c>
      <c r="C57" s="717"/>
      <c r="D57" s="717"/>
      <c r="E57" s="717"/>
      <c r="F57" s="717"/>
      <c r="G57" s="717"/>
      <c r="H57" s="717"/>
      <c r="I57" s="717"/>
      <c r="J57" s="717"/>
      <c r="K57" s="717"/>
      <c r="L57" s="717"/>
      <c r="M57" s="717"/>
      <c r="N57" s="717"/>
      <c r="O57" s="717"/>
    </row>
  </sheetData>
  <sheetProtection/>
  <mergeCells count="24">
    <mergeCell ref="L3:M3"/>
    <mergeCell ref="A6:C6"/>
    <mergeCell ref="I6:K6"/>
    <mergeCell ref="A22:B22"/>
    <mergeCell ref="A1:O1"/>
    <mergeCell ref="A2:O2"/>
    <mergeCell ref="I44:J44"/>
    <mergeCell ref="I46:J46"/>
    <mergeCell ref="A24:B24"/>
    <mergeCell ref="I24:J24"/>
    <mergeCell ref="A26:B26"/>
    <mergeCell ref="I26:J26"/>
    <mergeCell ref="A28:B28"/>
    <mergeCell ref="I28:J28"/>
    <mergeCell ref="A51:B51"/>
    <mergeCell ref="I51:J51"/>
    <mergeCell ref="A53:B53"/>
    <mergeCell ref="I53:J53"/>
    <mergeCell ref="A55:B55"/>
    <mergeCell ref="N3:O3"/>
    <mergeCell ref="A30:B30"/>
    <mergeCell ref="I30:J30"/>
    <mergeCell ref="A31:B31"/>
    <mergeCell ref="I31:J3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U57"/>
  <sheetViews>
    <sheetView zoomScale="80" zoomScaleNormal="80" zoomScaleSheetLayoutView="71" zoomScalePageLayoutView="0" workbookViewId="0" topLeftCell="A1">
      <selection activeCell="A2" sqref="A2:A3"/>
    </sheetView>
  </sheetViews>
  <sheetFormatPr defaultColWidth="9.140625" defaultRowHeight="12.75"/>
  <cols>
    <col min="1" max="1" width="5.8515625" style="139" customWidth="1"/>
    <col min="2" max="2" width="11.140625" style="139" customWidth="1"/>
    <col min="3" max="3" width="0.13671875" style="139" hidden="1" customWidth="1"/>
    <col min="4" max="4" width="52.7109375" style="139" customWidth="1"/>
    <col min="5" max="5" width="17.00390625" style="139" customWidth="1"/>
    <col min="6" max="6" width="15.7109375" style="139" customWidth="1"/>
    <col min="7" max="7" width="14.28125" style="139" customWidth="1"/>
    <col min="8" max="8" width="13.421875" style="139" customWidth="1"/>
    <col min="9" max="9" width="15.7109375" style="139" customWidth="1"/>
    <col min="10" max="10" width="13.7109375" style="139" customWidth="1"/>
    <col min="11" max="11" width="15.421875" style="139" customWidth="1"/>
    <col min="12" max="12" width="14.140625" style="139" customWidth="1"/>
    <col min="13" max="13" width="14.28125" style="139" customWidth="1"/>
    <col min="14" max="14" width="18.00390625" style="139" customWidth="1"/>
    <col min="15" max="16384" width="9.140625" style="139" customWidth="1"/>
  </cols>
  <sheetData>
    <row r="1" spans="1:18" s="315" customFormat="1" ht="15.75">
      <c r="A1" s="780" t="s">
        <v>565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</row>
    <row r="2" spans="1:14" s="315" customFormat="1" ht="15.75">
      <c r="A2" s="845" t="s">
        <v>712</v>
      </c>
      <c r="C2" s="321"/>
      <c r="D2" s="321"/>
      <c r="N2" s="322"/>
    </row>
    <row r="3" spans="1:14" s="315" customFormat="1" ht="15.75">
      <c r="A3" s="845" t="s">
        <v>713</v>
      </c>
      <c r="C3" s="321"/>
      <c r="D3" s="321"/>
      <c r="M3" s="781" t="s">
        <v>474</v>
      </c>
      <c r="N3" s="781"/>
    </row>
    <row r="4" spans="1:14" s="229" customFormat="1" ht="45" customHeight="1">
      <c r="A4" s="777" t="s">
        <v>96</v>
      </c>
      <c r="B4" s="777" t="s">
        <v>105</v>
      </c>
      <c r="C4" s="777" t="s">
        <v>403</v>
      </c>
      <c r="D4" s="786" t="s">
        <v>209</v>
      </c>
      <c r="E4" s="788" t="s">
        <v>566</v>
      </c>
      <c r="F4" s="789"/>
      <c r="G4" s="777" t="s">
        <v>567</v>
      </c>
      <c r="H4" s="777" t="s">
        <v>15</v>
      </c>
      <c r="I4" s="777" t="s">
        <v>28</v>
      </c>
      <c r="J4" s="777" t="s">
        <v>41</v>
      </c>
      <c r="K4" s="777" t="s">
        <v>568</v>
      </c>
      <c r="L4" s="777" t="s">
        <v>569</v>
      </c>
      <c r="M4" s="777" t="s">
        <v>570</v>
      </c>
      <c r="N4" s="784" t="s">
        <v>404</v>
      </c>
    </row>
    <row r="5" spans="1:14" s="229" customFormat="1" ht="40.5">
      <c r="A5" s="778"/>
      <c r="B5" s="778"/>
      <c r="C5" s="778"/>
      <c r="D5" s="787"/>
      <c r="E5" s="409" t="s">
        <v>571</v>
      </c>
      <c r="F5" s="335" t="s">
        <v>572</v>
      </c>
      <c r="G5" s="778"/>
      <c r="H5" s="778"/>
      <c r="I5" s="778"/>
      <c r="J5" s="778"/>
      <c r="K5" s="778"/>
      <c r="L5" s="778"/>
      <c r="M5" s="778"/>
      <c r="N5" s="785"/>
    </row>
    <row r="6" spans="1:14" s="229" customFormat="1" ht="15.75">
      <c r="A6" s="493"/>
      <c r="B6" s="529"/>
      <c r="C6" s="529"/>
      <c r="D6" s="530"/>
      <c r="E6" s="531" t="s">
        <v>573</v>
      </c>
      <c r="F6" s="410" t="s">
        <v>574</v>
      </c>
      <c r="G6" s="493" t="s">
        <v>575</v>
      </c>
      <c r="H6" s="493" t="s">
        <v>576</v>
      </c>
      <c r="I6" s="493" t="s">
        <v>577</v>
      </c>
      <c r="J6" s="493" t="s">
        <v>578</v>
      </c>
      <c r="K6" s="493" t="s">
        <v>579</v>
      </c>
      <c r="L6" s="493" t="s">
        <v>580</v>
      </c>
      <c r="M6" s="493" t="s">
        <v>581</v>
      </c>
      <c r="N6" s="492"/>
    </row>
    <row r="7" spans="1:14" ht="24.75" customHeight="1">
      <c r="A7" s="371"/>
      <c r="B7" s="372"/>
      <c r="C7" s="253"/>
      <c r="D7" s="373" t="s">
        <v>430</v>
      </c>
      <c r="E7" s="254"/>
      <c r="F7" s="255"/>
      <c r="G7" s="255"/>
      <c r="H7" s="256"/>
      <c r="I7" s="256"/>
      <c r="J7" s="255"/>
      <c r="K7" s="256"/>
      <c r="L7" s="256"/>
      <c r="M7" s="255"/>
      <c r="N7" s="255"/>
    </row>
    <row r="8" spans="1:14" ht="21.75" customHeight="1">
      <c r="A8" s="374"/>
      <c r="B8" s="375" t="s">
        <v>358</v>
      </c>
      <c r="C8" s="376"/>
      <c r="D8" s="376" t="s">
        <v>359</v>
      </c>
      <c r="E8" s="377"/>
      <c r="F8" s="377">
        <v>2771882</v>
      </c>
      <c r="G8" s="377">
        <v>3296921</v>
      </c>
      <c r="H8" s="377"/>
      <c r="I8" s="377">
        <v>140000</v>
      </c>
      <c r="J8" s="377"/>
      <c r="K8" s="377"/>
      <c r="L8" s="377"/>
      <c r="M8" s="377"/>
      <c r="N8" s="234">
        <f aca="true" t="shared" si="0" ref="N8:N13">SUM(E8:M8)</f>
        <v>6208803</v>
      </c>
    </row>
    <row r="9" spans="1:14" ht="21.75" customHeight="1">
      <c r="A9" s="374"/>
      <c r="B9" s="378" t="s">
        <v>360</v>
      </c>
      <c r="C9" s="343">
        <v>960302</v>
      </c>
      <c r="D9" s="376" t="s">
        <v>405</v>
      </c>
      <c r="E9" s="377"/>
      <c r="F9" s="377"/>
      <c r="G9" s="377"/>
      <c r="H9" s="377"/>
      <c r="I9" s="377">
        <v>160000</v>
      </c>
      <c r="J9" s="377"/>
      <c r="K9" s="377"/>
      <c r="L9" s="377"/>
      <c r="M9" s="377"/>
      <c r="N9" s="234">
        <f t="shared" si="0"/>
        <v>160000</v>
      </c>
    </row>
    <row r="10" spans="1:14" ht="21.75" customHeight="1">
      <c r="A10" s="374"/>
      <c r="B10" s="379" t="s">
        <v>112</v>
      </c>
      <c r="C10" s="343"/>
      <c r="D10" s="343" t="s">
        <v>415</v>
      </c>
      <c r="E10" s="377"/>
      <c r="F10" s="377"/>
      <c r="G10" s="377"/>
      <c r="H10" s="377"/>
      <c r="I10" s="377">
        <v>1000000</v>
      </c>
      <c r="J10" s="377"/>
      <c r="K10" s="377"/>
      <c r="L10" s="377"/>
      <c r="M10" s="377"/>
      <c r="N10" s="234">
        <f t="shared" si="0"/>
        <v>1000000</v>
      </c>
    </row>
    <row r="11" spans="1:14" ht="21.75" customHeight="1">
      <c r="A11" s="374"/>
      <c r="B11" s="379" t="s">
        <v>395</v>
      </c>
      <c r="C11" s="343"/>
      <c r="D11" s="343" t="s">
        <v>396</v>
      </c>
      <c r="E11" s="377"/>
      <c r="F11" s="377"/>
      <c r="G11" s="377"/>
      <c r="H11" s="377"/>
      <c r="I11" s="377">
        <v>224198</v>
      </c>
      <c r="J11" s="377"/>
      <c r="K11" s="377"/>
      <c r="L11" s="377"/>
      <c r="M11" s="377"/>
      <c r="N11" s="234">
        <f t="shared" si="0"/>
        <v>224198</v>
      </c>
    </row>
    <row r="12" spans="1:14" ht="21.75" customHeight="1">
      <c r="A12" s="374"/>
      <c r="B12" s="375" t="s">
        <v>406</v>
      </c>
      <c r="C12" s="376"/>
      <c r="D12" s="376" t="s">
        <v>407</v>
      </c>
      <c r="E12" s="377">
        <v>108311331</v>
      </c>
      <c r="F12" s="377"/>
      <c r="G12" s="380"/>
      <c r="H12" s="380"/>
      <c r="I12" s="380"/>
      <c r="J12" s="380"/>
      <c r="K12" s="380"/>
      <c r="L12" s="380"/>
      <c r="M12" s="380"/>
      <c r="N12" s="234">
        <f t="shared" si="0"/>
        <v>108311331</v>
      </c>
    </row>
    <row r="13" spans="1:14" ht="21.75" customHeight="1">
      <c r="A13" s="374"/>
      <c r="B13" s="381" t="s">
        <v>362</v>
      </c>
      <c r="C13" s="376"/>
      <c r="D13" s="376" t="s">
        <v>363</v>
      </c>
      <c r="E13" s="377"/>
      <c r="F13" s="377">
        <v>617505</v>
      </c>
      <c r="G13" s="380"/>
      <c r="H13" s="380"/>
      <c r="I13" s="377"/>
      <c r="J13" s="380"/>
      <c r="K13" s="380"/>
      <c r="L13" s="380"/>
      <c r="M13" s="377">
        <v>23295319</v>
      </c>
      <c r="N13" s="234">
        <f t="shared" si="0"/>
        <v>23912824</v>
      </c>
    </row>
    <row r="14" spans="1:14" s="258" customFormat="1" ht="21.75" customHeight="1">
      <c r="A14" s="382" t="s">
        <v>356</v>
      </c>
      <c r="B14" s="383"/>
      <c r="C14" s="384"/>
      <c r="D14" s="385" t="s">
        <v>357</v>
      </c>
      <c r="E14" s="532">
        <f>SUM(E8:E13)</f>
        <v>108311331</v>
      </c>
      <c r="F14" s="532">
        <f aca="true" t="shared" si="1" ref="F14:N14">SUM(F8:F13)</f>
        <v>3389387</v>
      </c>
      <c r="G14" s="532">
        <f t="shared" si="1"/>
        <v>3296921</v>
      </c>
      <c r="H14" s="532">
        <f t="shared" si="1"/>
        <v>0</v>
      </c>
      <c r="I14" s="532">
        <f t="shared" si="1"/>
        <v>1524198</v>
      </c>
      <c r="J14" s="532">
        <f t="shared" si="1"/>
        <v>0</v>
      </c>
      <c r="K14" s="532">
        <f t="shared" si="1"/>
        <v>0</v>
      </c>
      <c r="L14" s="532">
        <f t="shared" si="1"/>
        <v>0</v>
      </c>
      <c r="M14" s="532">
        <f t="shared" si="1"/>
        <v>23295319</v>
      </c>
      <c r="N14" s="533">
        <f t="shared" si="1"/>
        <v>139817156</v>
      </c>
    </row>
    <row r="15" spans="1:14" ht="13.5" customHeight="1">
      <c r="A15" s="374"/>
      <c r="B15" s="386"/>
      <c r="C15" s="387"/>
      <c r="D15" s="388"/>
      <c r="E15" s="534"/>
      <c r="F15" s="534"/>
      <c r="G15" s="534"/>
      <c r="H15" s="534"/>
      <c r="I15" s="534"/>
      <c r="J15" s="534"/>
      <c r="K15" s="534"/>
      <c r="L15" s="534"/>
      <c r="M15" s="534"/>
      <c r="N15" s="535"/>
    </row>
    <row r="16" spans="1:14" ht="21.75" customHeight="1">
      <c r="A16" s="389"/>
      <c r="B16" s="375" t="s">
        <v>366</v>
      </c>
      <c r="C16" s="376"/>
      <c r="D16" s="376" t="s">
        <v>367</v>
      </c>
      <c r="E16" s="377"/>
      <c r="F16" s="377">
        <v>9246000</v>
      </c>
      <c r="G16" s="377"/>
      <c r="H16" s="377"/>
      <c r="I16" s="377"/>
      <c r="J16" s="377"/>
      <c r="K16" s="377"/>
      <c r="L16" s="377"/>
      <c r="M16" s="377"/>
      <c r="N16" s="234">
        <f>SUM(E16:M16)</f>
        <v>9246000</v>
      </c>
    </row>
    <row r="17" spans="1:14" ht="21.75" customHeight="1">
      <c r="A17" s="389"/>
      <c r="B17" s="375" t="s">
        <v>584</v>
      </c>
      <c r="C17" s="376"/>
      <c r="D17" s="376" t="s">
        <v>585</v>
      </c>
      <c r="E17" s="377"/>
      <c r="F17" s="377">
        <v>3200000</v>
      </c>
      <c r="G17" s="377">
        <v>75410301</v>
      </c>
      <c r="H17" s="377"/>
      <c r="I17" s="377"/>
      <c r="J17" s="377"/>
      <c r="K17" s="377"/>
      <c r="L17" s="377"/>
      <c r="M17" s="377"/>
      <c r="N17" s="234">
        <f>SUM(E17:M17)</f>
        <v>78610301</v>
      </c>
    </row>
    <row r="18" spans="1:14" s="258" customFormat="1" ht="21.75" customHeight="1">
      <c r="A18" s="390" t="s">
        <v>364</v>
      </c>
      <c r="B18" s="391"/>
      <c r="C18" s="392"/>
      <c r="D18" s="390" t="s">
        <v>365</v>
      </c>
      <c r="E18" s="393">
        <f aca="true" t="shared" si="2" ref="E18:L18">SUM(E16:E16)</f>
        <v>0</v>
      </c>
      <c r="F18" s="393">
        <f>SUM(F16:F17)</f>
        <v>12446000</v>
      </c>
      <c r="G18" s="393">
        <f t="shared" si="2"/>
        <v>0</v>
      </c>
      <c r="H18" s="393">
        <f t="shared" si="2"/>
        <v>0</v>
      </c>
      <c r="I18" s="393">
        <f t="shared" si="2"/>
        <v>0</v>
      </c>
      <c r="J18" s="393">
        <f t="shared" si="2"/>
        <v>0</v>
      </c>
      <c r="K18" s="393">
        <f t="shared" si="2"/>
        <v>0</v>
      </c>
      <c r="L18" s="393">
        <f t="shared" si="2"/>
        <v>0</v>
      </c>
      <c r="M18" s="393">
        <f>SUM(M16:M16)</f>
        <v>0</v>
      </c>
      <c r="N18" s="235">
        <f>SUM(N16:N17)</f>
        <v>87856301</v>
      </c>
    </row>
    <row r="19" spans="1:14" ht="12" customHeight="1">
      <c r="A19" s="389"/>
      <c r="B19" s="375"/>
      <c r="C19" s="394"/>
      <c r="D19" s="376"/>
      <c r="E19" s="377"/>
      <c r="F19" s="377"/>
      <c r="G19" s="377"/>
      <c r="H19" s="377"/>
      <c r="I19" s="377"/>
      <c r="J19" s="377"/>
      <c r="K19" s="377"/>
      <c r="L19" s="377"/>
      <c r="M19" s="377"/>
      <c r="N19" s="234"/>
    </row>
    <row r="20" spans="1:14" ht="21.75" customHeight="1">
      <c r="A20" s="389"/>
      <c r="B20" s="375" t="s">
        <v>113</v>
      </c>
      <c r="C20" s="376"/>
      <c r="D20" s="376" t="s">
        <v>433</v>
      </c>
      <c r="E20" s="377"/>
      <c r="F20" s="377"/>
      <c r="G20" s="377"/>
      <c r="H20" s="377"/>
      <c r="I20" s="377">
        <v>3810000</v>
      </c>
      <c r="J20" s="377"/>
      <c r="K20" s="377"/>
      <c r="L20" s="377"/>
      <c r="M20" s="377"/>
      <c r="N20" s="234">
        <f>SUM(E20:M20)</f>
        <v>3810000</v>
      </c>
    </row>
    <row r="21" spans="1:14" s="258" customFormat="1" ht="21.75" customHeight="1">
      <c r="A21" s="390" t="s">
        <v>369</v>
      </c>
      <c r="B21" s="395"/>
      <c r="C21" s="391"/>
      <c r="D21" s="390" t="s">
        <v>370</v>
      </c>
      <c r="E21" s="393">
        <f>SUM(E20:E20)</f>
        <v>0</v>
      </c>
      <c r="F21" s="393"/>
      <c r="G21" s="393">
        <f aca="true" t="shared" si="3" ref="G21:N21">SUM(G20:G20)</f>
        <v>0</v>
      </c>
      <c r="H21" s="393">
        <f t="shared" si="3"/>
        <v>0</v>
      </c>
      <c r="I21" s="393">
        <f t="shared" si="3"/>
        <v>3810000</v>
      </c>
      <c r="J21" s="393">
        <f t="shared" si="3"/>
        <v>0</v>
      </c>
      <c r="K21" s="393">
        <f t="shared" si="3"/>
        <v>0</v>
      </c>
      <c r="L21" s="393">
        <f t="shared" si="3"/>
        <v>0</v>
      </c>
      <c r="M21" s="393">
        <f t="shared" si="3"/>
        <v>0</v>
      </c>
      <c r="N21" s="235">
        <f t="shared" si="3"/>
        <v>3810000</v>
      </c>
    </row>
    <row r="22" spans="1:14" ht="18" customHeight="1">
      <c r="A22" s="396"/>
      <c r="B22" s="376"/>
      <c r="C22" s="376"/>
      <c r="D22" s="397"/>
      <c r="E22" s="380"/>
      <c r="F22" s="380"/>
      <c r="G22" s="380"/>
      <c r="H22" s="380"/>
      <c r="I22" s="380"/>
      <c r="J22" s="380"/>
      <c r="K22" s="380"/>
      <c r="L22" s="380"/>
      <c r="M22" s="380"/>
      <c r="N22" s="234"/>
    </row>
    <row r="23" spans="1:14" ht="21.75" customHeight="1">
      <c r="A23" s="389"/>
      <c r="B23" s="375" t="s">
        <v>375</v>
      </c>
      <c r="C23" s="376"/>
      <c r="D23" s="376" t="s">
        <v>503</v>
      </c>
      <c r="E23" s="377"/>
      <c r="F23" s="377"/>
      <c r="G23" s="377"/>
      <c r="H23" s="377"/>
      <c r="I23" s="377">
        <v>6000</v>
      </c>
      <c r="J23" s="377"/>
      <c r="K23" s="377"/>
      <c r="L23" s="377"/>
      <c r="M23" s="377"/>
      <c r="N23" s="234">
        <f>SUM(E23:M23)</f>
        <v>6000</v>
      </c>
    </row>
    <row r="24" spans="1:14" ht="21.75" customHeight="1">
      <c r="A24" s="389"/>
      <c r="B24" s="375" t="s">
        <v>110</v>
      </c>
      <c r="C24" s="376"/>
      <c r="D24" s="376" t="s">
        <v>377</v>
      </c>
      <c r="E24" s="377"/>
      <c r="F24" s="377">
        <v>77774</v>
      </c>
      <c r="G24" s="377"/>
      <c r="H24" s="377"/>
      <c r="I24" s="377">
        <v>2199700</v>
      </c>
      <c r="J24" s="377"/>
      <c r="K24" s="377"/>
      <c r="L24" s="377"/>
      <c r="M24" s="377"/>
      <c r="N24" s="234">
        <f>SUM(E24:M24)</f>
        <v>2277474</v>
      </c>
    </row>
    <row r="25" spans="1:14" s="258" customFormat="1" ht="21.75" customHeight="1">
      <c r="A25" s="398" t="s">
        <v>371</v>
      </c>
      <c r="B25" s="391"/>
      <c r="C25" s="392"/>
      <c r="D25" s="390" t="s">
        <v>372</v>
      </c>
      <c r="E25" s="393">
        <f>SUM(E24:E24)</f>
        <v>0</v>
      </c>
      <c r="F25" s="393"/>
      <c r="G25" s="393">
        <f>SUM(G24:G24)</f>
        <v>0</v>
      </c>
      <c r="H25" s="393">
        <f>SUM(H24:H24)</f>
        <v>0</v>
      </c>
      <c r="I25" s="393">
        <f aca="true" t="shared" si="4" ref="I25:N25">SUM(I23:I24)</f>
        <v>2205700</v>
      </c>
      <c r="J25" s="393">
        <f t="shared" si="4"/>
        <v>0</v>
      </c>
      <c r="K25" s="393">
        <f t="shared" si="4"/>
        <v>0</v>
      </c>
      <c r="L25" s="393">
        <f t="shared" si="4"/>
        <v>0</v>
      </c>
      <c r="M25" s="393">
        <f t="shared" si="4"/>
        <v>0</v>
      </c>
      <c r="N25" s="235">
        <f t="shared" si="4"/>
        <v>2283474</v>
      </c>
    </row>
    <row r="26" spans="1:14" ht="12" customHeight="1">
      <c r="A26" s="399"/>
      <c r="B26" s="343"/>
      <c r="C26" s="400"/>
      <c r="D26" s="396"/>
      <c r="E26" s="380"/>
      <c r="F26" s="380"/>
      <c r="G26" s="380"/>
      <c r="H26" s="380"/>
      <c r="I26" s="380"/>
      <c r="J26" s="380"/>
      <c r="K26" s="380"/>
      <c r="L26" s="380"/>
      <c r="M26" s="380"/>
      <c r="N26" s="234"/>
    </row>
    <row r="27" spans="1:14" ht="21.75" customHeight="1">
      <c r="A27" s="399"/>
      <c r="B27" s="375" t="s">
        <v>380</v>
      </c>
      <c r="C27" s="400"/>
      <c r="D27" s="376" t="s">
        <v>381</v>
      </c>
      <c r="E27" s="377"/>
      <c r="F27" s="377">
        <v>23000000</v>
      </c>
      <c r="G27" s="377"/>
      <c r="H27" s="377"/>
      <c r="I27" s="377">
        <v>606500</v>
      </c>
      <c r="J27" s="377"/>
      <c r="K27" s="377"/>
      <c r="L27" s="377"/>
      <c r="M27" s="377"/>
      <c r="N27" s="234">
        <f>SUM(E27:M27)</f>
        <v>23606500</v>
      </c>
    </row>
    <row r="28" spans="1:73" ht="21.75" customHeight="1">
      <c r="A28" s="389"/>
      <c r="B28" s="375" t="s">
        <v>382</v>
      </c>
      <c r="C28" s="376"/>
      <c r="D28" s="376" t="s">
        <v>383</v>
      </c>
      <c r="E28" s="377"/>
      <c r="F28" s="377">
        <v>4700000</v>
      </c>
      <c r="G28" s="377"/>
      <c r="H28" s="377"/>
      <c r="I28" s="377"/>
      <c r="J28" s="377"/>
      <c r="K28" s="377"/>
      <c r="L28" s="377"/>
      <c r="M28" s="377"/>
      <c r="N28" s="234">
        <f>SUM(E28:M28)</f>
        <v>4700000</v>
      </c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</row>
    <row r="29" spans="1:14" ht="21.75" customHeight="1">
      <c r="A29" s="389"/>
      <c r="B29" s="375" t="s">
        <v>384</v>
      </c>
      <c r="C29" s="376"/>
      <c r="D29" s="376" t="s">
        <v>385</v>
      </c>
      <c r="E29" s="377"/>
      <c r="F29" s="377">
        <v>3500000</v>
      </c>
      <c r="G29" s="377"/>
      <c r="H29" s="377"/>
      <c r="I29" s="377">
        <v>10000</v>
      </c>
      <c r="J29" s="377"/>
      <c r="K29" s="377"/>
      <c r="L29" s="377"/>
      <c r="M29" s="377"/>
      <c r="N29" s="234">
        <f>SUM(E29:M29)</f>
        <v>3510000</v>
      </c>
    </row>
    <row r="30" spans="1:14" s="258" customFormat="1" ht="21.75" customHeight="1">
      <c r="A30" s="398" t="s">
        <v>378</v>
      </c>
      <c r="B30" s="391"/>
      <c r="C30" s="392"/>
      <c r="D30" s="390" t="s">
        <v>379</v>
      </c>
      <c r="E30" s="393">
        <f>SUM(E27:E29)</f>
        <v>0</v>
      </c>
      <c r="F30" s="393">
        <f>SUM(F27:F29)</f>
        <v>31200000</v>
      </c>
      <c r="G30" s="393">
        <f aca="true" t="shared" si="5" ref="G30:N30">SUM(G27:G29)</f>
        <v>0</v>
      </c>
      <c r="H30" s="393">
        <f t="shared" si="5"/>
        <v>0</v>
      </c>
      <c r="I30" s="393">
        <f t="shared" si="5"/>
        <v>616500</v>
      </c>
      <c r="J30" s="393">
        <f t="shared" si="5"/>
        <v>0</v>
      </c>
      <c r="K30" s="393">
        <f t="shared" si="5"/>
        <v>0</v>
      </c>
      <c r="L30" s="393">
        <f t="shared" si="5"/>
        <v>0</v>
      </c>
      <c r="M30" s="393">
        <f t="shared" si="5"/>
        <v>0</v>
      </c>
      <c r="N30" s="235">
        <f t="shared" si="5"/>
        <v>31816500</v>
      </c>
    </row>
    <row r="31" spans="1:14" ht="15" customHeight="1">
      <c r="A31" s="399"/>
      <c r="B31" s="343"/>
      <c r="C31" s="400"/>
      <c r="D31" s="396"/>
      <c r="E31" s="380"/>
      <c r="F31" s="380"/>
      <c r="G31" s="380"/>
      <c r="H31" s="380"/>
      <c r="I31" s="380"/>
      <c r="J31" s="380"/>
      <c r="K31" s="380"/>
      <c r="L31" s="380"/>
      <c r="M31" s="380"/>
      <c r="N31" s="234"/>
    </row>
    <row r="32" spans="1:14" ht="21.75" customHeight="1">
      <c r="A32" s="389"/>
      <c r="B32" s="375" t="s">
        <v>117</v>
      </c>
      <c r="C32" s="376">
        <v>931102</v>
      </c>
      <c r="D32" s="376" t="s">
        <v>388</v>
      </c>
      <c r="E32" s="377"/>
      <c r="F32" s="377"/>
      <c r="G32" s="377"/>
      <c r="H32" s="377"/>
      <c r="I32" s="377">
        <v>1968500</v>
      </c>
      <c r="J32" s="377"/>
      <c r="K32" s="377"/>
      <c r="L32" s="377"/>
      <c r="M32" s="377"/>
      <c r="N32" s="234">
        <f>SUM(E32:M32)</f>
        <v>1968500</v>
      </c>
    </row>
    <row r="33" spans="1:14" ht="21.75" customHeight="1">
      <c r="A33" s="389"/>
      <c r="B33" s="375" t="s">
        <v>418</v>
      </c>
      <c r="C33" s="376"/>
      <c r="D33" s="376" t="s">
        <v>683</v>
      </c>
      <c r="E33" s="377"/>
      <c r="F33" s="377"/>
      <c r="G33" s="377"/>
      <c r="H33" s="377"/>
      <c r="I33" s="377">
        <v>136334</v>
      </c>
      <c r="J33" s="377"/>
      <c r="K33" s="377"/>
      <c r="L33" s="377"/>
      <c r="M33" s="377"/>
      <c r="N33" s="234">
        <f>SUM(E33:M33)</f>
        <v>136334</v>
      </c>
    </row>
    <row r="34" spans="1:14" ht="29.25" customHeight="1">
      <c r="A34" s="389"/>
      <c r="B34" s="375" t="s">
        <v>115</v>
      </c>
      <c r="C34" s="376">
        <v>910110</v>
      </c>
      <c r="D34" s="401" t="s">
        <v>435</v>
      </c>
      <c r="E34" s="377">
        <v>77774</v>
      </c>
      <c r="F34" s="377">
        <v>194000</v>
      </c>
      <c r="G34" s="377"/>
      <c r="H34" s="377"/>
      <c r="I34" s="377">
        <v>650000</v>
      </c>
      <c r="J34" s="377"/>
      <c r="K34" s="377"/>
      <c r="L34" s="377"/>
      <c r="M34" s="377"/>
      <c r="N34" s="234">
        <f>SUM(E34:M34)</f>
        <v>921774</v>
      </c>
    </row>
    <row r="35" spans="1:14" ht="23.25" customHeight="1">
      <c r="A35" s="389"/>
      <c r="B35" s="375" t="s">
        <v>423</v>
      </c>
      <c r="C35" s="376">
        <v>910110</v>
      </c>
      <c r="D35" s="401" t="s">
        <v>424</v>
      </c>
      <c r="E35" s="377"/>
      <c r="F35" s="377"/>
      <c r="G35" s="377"/>
      <c r="H35" s="377"/>
      <c r="I35" s="377"/>
      <c r="J35" s="377"/>
      <c r="K35" s="377">
        <v>7300000</v>
      </c>
      <c r="L35" s="377"/>
      <c r="M35" s="377"/>
      <c r="N35" s="234">
        <f>SUM(E35:M35)</f>
        <v>7300000</v>
      </c>
    </row>
    <row r="36" spans="1:14" s="258" customFormat="1" ht="21.75" customHeight="1">
      <c r="A36" s="398" t="s">
        <v>386</v>
      </c>
      <c r="B36" s="391"/>
      <c r="C36" s="392"/>
      <c r="D36" s="390" t="s">
        <v>387</v>
      </c>
      <c r="E36" s="393">
        <f>SUM(E32:E35)</f>
        <v>77774</v>
      </c>
      <c r="F36" s="393">
        <f aca="true" t="shared" si="6" ref="F36:M36">SUM(F32:F35)</f>
        <v>194000</v>
      </c>
      <c r="G36" s="393">
        <f t="shared" si="6"/>
        <v>0</v>
      </c>
      <c r="H36" s="393">
        <f t="shared" si="6"/>
        <v>0</v>
      </c>
      <c r="I36" s="393">
        <f t="shared" si="6"/>
        <v>2754834</v>
      </c>
      <c r="J36" s="393">
        <f t="shared" si="6"/>
        <v>0</v>
      </c>
      <c r="K36" s="393">
        <f t="shared" si="6"/>
        <v>7300000</v>
      </c>
      <c r="L36" s="393">
        <f t="shared" si="6"/>
        <v>0</v>
      </c>
      <c r="M36" s="393">
        <f t="shared" si="6"/>
        <v>0</v>
      </c>
      <c r="N36" s="235">
        <f>SUM(N32:N35)</f>
        <v>10326608</v>
      </c>
    </row>
    <row r="37" spans="1:14" ht="10.5" customHeight="1">
      <c r="A37" s="399"/>
      <c r="B37" s="376"/>
      <c r="C37" s="400"/>
      <c r="D37" s="396"/>
      <c r="E37" s="380"/>
      <c r="F37" s="380"/>
      <c r="G37" s="380"/>
      <c r="H37" s="380"/>
      <c r="I37" s="380"/>
      <c r="J37" s="380"/>
      <c r="K37" s="380"/>
      <c r="L37" s="380"/>
      <c r="M37" s="380"/>
      <c r="N37" s="234"/>
    </row>
    <row r="38" spans="1:14" s="345" customFormat="1" ht="21.75" customHeight="1">
      <c r="A38" s="402"/>
      <c r="B38" s="375" t="s">
        <v>399</v>
      </c>
      <c r="C38" s="394"/>
      <c r="D38" s="343" t="s">
        <v>425</v>
      </c>
      <c r="E38" s="377"/>
      <c r="F38" s="377"/>
      <c r="G38" s="377"/>
      <c r="H38" s="377"/>
      <c r="I38" s="377">
        <v>201429</v>
      </c>
      <c r="J38" s="377"/>
      <c r="K38" s="377"/>
      <c r="L38" s="377"/>
      <c r="M38" s="377"/>
      <c r="N38" s="234">
        <f>SUM(E38:M38)</f>
        <v>201429</v>
      </c>
    </row>
    <row r="39" spans="1:14" s="258" customFormat="1" ht="21.75" customHeight="1">
      <c r="A39" s="398" t="s">
        <v>408</v>
      </c>
      <c r="B39" s="403"/>
      <c r="C39" s="404"/>
      <c r="D39" s="390" t="s">
        <v>409</v>
      </c>
      <c r="E39" s="393">
        <f aca="true" t="shared" si="7" ref="E39:N39">SUM(E38:E38)</f>
        <v>0</v>
      </c>
      <c r="F39" s="393">
        <f t="shared" si="7"/>
        <v>0</v>
      </c>
      <c r="G39" s="393">
        <f t="shared" si="7"/>
        <v>0</v>
      </c>
      <c r="H39" s="393">
        <f t="shared" si="7"/>
        <v>0</v>
      </c>
      <c r="I39" s="393">
        <f t="shared" si="7"/>
        <v>201429</v>
      </c>
      <c r="J39" s="393">
        <f t="shared" si="7"/>
        <v>0</v>
      </c>
      <c r="K39" s="393">
        <f t="shared" si="7"/>
        <v>0</v>
      </c>
      <c r="L39" s="393">
        <f t="shared" si="7"/>
        <v>0</v>
      </c>
      <c r="M39" s="393">
        <f t="shared" si="7"/>
        <v>0</v>
      </c>
      <c r="N39" s="235">
        <f t="shared" si="7"/>
        <v>201429</v>
      </c>
    </row>
    <row r="40" spans="1:14" ht="10.5" customHeight="1">
      <c r="A40" s="399"/>
      <c r="B40" s="375"/>
      <c r="C40" s="394"/>
      <c r="D40" s="396"/>
      <c r="E40" s="380"/>
      <c r="F40" s="380"/>
      <c r="G40" s="380"/>
      <c r="H40" s="380"/>
      <c r="I40" s="380"/>
      <c r="J40" s="380"/>
      <c r="K40" s="380"/>
      <c r="L40" s="380"/>
      <c r="M40" s="380"/>
      <c r="N40" s="234"/>
    </row>
    <row r="41" spans="1:14" ht="21.75" customHeight="1">
      <c r="A41" s="399"/>
      <c r="B41" s="375" t="s">
        <v>505</v>
      </c>
      <c r="C41" s="376">
        <v>889921</v>
      </c>
      <c r="D41" s="376" t="s">
        <v>507</v>
      </c>
      <c r="E41" s="377"/>
      <c r="F41" s="377"/>
      <c r="G41" s="377"/>
      <c r="H41" s="377"/>
      <c r="I41" s="377">
        <v>8000</v>
      </c>
      <c r="J41" s="377"/>
      <c r="K41" s="377"/>
      <c r="L41" s="377"/>
      <c r="M41" s="377"/>
      <c r="N41" s="234">
        <f>SUM(E41:M41)</f>
        <v>8000</v>
      </c>
    </row>
    <row r="42" spans="1:14" ht="21.75" customHeight="1">
      <c r="A42" s="399"/>
      <c r="B42" s="375" t="s">
        <v>390</v>
      </c>
      <c r="C42" s="376">
        <v>889921</v>
      </c>
      <c r="D42" s="376" t="s">
        <v>504</v>
      </c>
      <c r="E42" s="377"/>
      <c r="F42" s="377">
        <v>300000</v>
      </c>
      <c r="G42" s="377"/>
      <c r="H42" s="377"/>
      <c r="I42" s="377"/>
      <c r="J42" s="377"/>
      <c r="K42" s="377"/>
      <c r="L42" s="377"/>
      <c r="M42" s="377"/>
      <c r="N42" s="234">
        <f>SUM(E42:M42)</f>
        <v>300000</v>
      </c>
    </row>
    <row r="43" spans="1:14" ht="21.75" customHeight="1">
      <c r="A43" s="399"/>
      <c r="B43" s="375" t="s">
        <v>411</v>
      </c>
      <c r="C43" s="376">
        <v>889921</v>
      </c>
      <c r="D43" s="376" t="s">
        <v>391</v>
      </c>
      <c r="E43" s="377"/>
      <c r="F43" s="377"/>
      <c r="G43" s="377"/>
      <c r="H43" s="377"/>
      <c r="I43" s="377">
        <v>603250</v>
      </c>
      <c r="J43" s="377"/>
      <c r="K43" s="377"/>
      <c r="L43" s="377"/>
      <c r="M43" s="377"/>
      <c r="N43" s="234">
        <f>SUM(E43:M43)</f>
        <v>603250</v>
      </c>
    </row>
    <row r="44" spans="1:14" ht="21.75" customHeight="1">
      <c r="A44" s="389"/>
      <c r="B44" s="375" t="s">
        <v>434</v>
      </c>
      <c r="C44" s="376">
        <v>889921</v>
      </c>
      <c r="D44" s="376" t="s">
        <v>436</v>
      </c>
      <c r="E44" s="377"/>
      <c r="F44" s="377"/>
      <c r="G44" s="377"/>
      <c r="H44" s="377"/>
      <c r="I44" s="377"/>
      <c r="J44" s="377"/>
      <c r="K44" s="377">
        <v>70000</v>
      </c>
      <c r="L44" s="377"/>
      <c r="M44" s="377"/>
      <c r="N44" s="234">
        <f>SUM(E44:M44)</f>
        <v>70000</v>
      </c>
    </row>
    <row r="45" spans="1:14" s="258" customFormat="1" ht="21.75" customHeight="1">
      <c r="A45" s="398" t="s">
        <v>217</v>
      </c>
      <c r="B45" s="391"/>
      <c r="C45" s="392"/>
      <c r="D45" s="390" t="s">
        <v>410</v>
      </c>
      <c r="E45" s="393">
        <f>SUM(E42:E44)</f>
        <v>0</v>
      </c>
      <c r="F45" s="393">
        <f>SUM(F41:F44)</f>
        <v>300000</v>
      </c>
      <c r="G45" s="393">
        <f aca="true" t="shared" si="8" ref="G45:M45">SUM(G41:G44)</f>
        <v>0</v>
      </c>
      <c r="H45" s="393">
        <f t="shared" si="8"/>
        <v>0</v>
      </c>
      <c r="I45" s="393">
        <f t="shared" si="8"/>
        <v>611250</v>
      </c>
      <c r="J45" s="393">
        <f t="shared" si="8"/>
        <v>0</v>
      </c>
      <c r="K45" s="393">
        <f t="shared" si="8"/>
        <v>70000</v>
      </c>
      <c r="L45" s="393">
        <f t="shared" si="8"/>
        <v>0</v>
      </c>
      <c r="M45" s="393">
        <f t="shared" si="8"/>
        <v>0</v>
      </c>
      <c r="N45" s="235">
        <f>SUM(N41:N44)</f>
        <v>981250</v>
      </c>
    </row>
    <row r="46" spans="1:14" ht="10.5" customHeight="1">
      <c r="A46" s="399"/>
      <c r="B46" s="375"/>
      <c r="C46" s="394"/>
      <c r="D46" s="396"/>
      <c r="E46" s="380"/>
      <c r="F46" s="380"/>
      <c r="G46" s="380"/>
      <c r="H46" s="380"/>
      <c r="I46" s="380"/>
      <c r="J46" s="380"/>
      <c r="K46" s="380"/>
      <c r="L46" s="380"/>
      <c r="M46" s="380"/>
      <c r="N46" s="234"/>
    </row>
    <row r="47" spans="1:14" ht="21.75" customHeight="1">
      <c r="A47" s="374"/>
      <c r="B47" s="375" t="s">
        <v>400</v>
      </c>
      <c r="C47" s="376"/>
      <c r="D47" s="376" t="s">
        <v>401</v>
      </c>
      <c r="E47" s="380"/>
      <c r="F47" s="380"/>
      <c r="G47" s="380"/>
      <c r="H47" s="377">
        <v>82520000</v>
      </c>
      <c r="I47" s="377"/>
      <c r="J47" s="380"/>
      <c r="K47" s="380"/>
      <c r="L47" s="380"/>
      <c r="M47" s="380"/>
      <c r="N47" s="234">
        <f>SUM(E47:M47)</f>
        <v>82520000</v>
      </c>
    </row>
    <row r="48" spans="1:14" s="260" customFormat="1" ht="21.75" customHeight="1">
      <c r="A48" s="382"/>
      <c r="B48" s="403"/>
      <c r="C48" s="395"/>
      <c r="D48" s="405" t="s">
        <v>412</v>
      </c>
      <c r="E48" s="393">
        <f aca="true" t="shared" si="9" ref="E48:M48">SUM(E14,E18,E21,E25,E30,E36,E45,E39,E47)</f>
        <v>108389105</v>
      </c>
      <c r="F48" s="393">
        <f t="shared" si="9"/>
        <v>47529387</v>
      </c>
      <c r="G48" s="393">
        <f t="shared" si="9"/>
        <v>3296921</v>
      </c>
      <c r="H48" s="393">
        <f t="shared" si="9"/>
        <v>82520000</v>
      </c>
      <c r="I48" s="393">
        <f t="shared" si="9"/>
        <v>11723911</v>
      </c>
      <c r="J48" s="393">
        <f t="shared" si="9"/>
        <v>0</v>
      </c>
      <c r="K48" s="393">
        <f t="shared" si="9"/>
        <v>7370000</v>
      </c>
      <c r="L48" s="393">
        <f t="shared" si="9"/>
        <v>0</v>
      </c>
      <c r="M48" s="393">
        <f t="shared" si="9"/>
        <v>23295319</v>
      </c>
      <c r="N48" s="235">
        <f>SUM(N14,N18,N21,N25,N30,N36,N45,N39,N47)</f>
        <v>359612718</v>
      </c>
    </row>
    <row r="49" spans="1:14" s="227" customFormat="1" ht="21.75" customHeight="1">
      <c r="A49" s="374"/>
      <c r="B49" s="375"/>
      <c r="C49" s="376"/>
      <c r="D49" s="397"/>
      <c r="E49" s="380"/>
      <c r="F49" s="380"/>
      <c r="G49" s="380"/>
      <c r="H49" s="380"/>
      <c r="I49" s="380"/>
      <c r="J49" s="380"/>
      <c r="K49" s="380"/>
      <c r="L49" s="380"/>
      <c r="M49" s="380"/>
      <c r="N49" s="234"/>
    </row>
    <row r="50" spans="1:14" s="227" customFormat="1" ht="21.75" customHeight="1">
      <c r="A50" s="687"/>
      <c r="B50" s="688"/>
      <c r="C50" s="689"/>
      <c r="D50" s="634" t="s">
        <v>432</v>
      </c>
      <c r="E50" s="690"/>
      <c r="F50" s="690"/>
      <c r="G50" s="690"/>
      <c r="H50" s="690"/>
      <c r="I50" s="690"/>
      <c r="J50" s="690"/>
      <c r="K50" s="690"/>
      <c r="L50" s="690"/>
      <c r="M50" s="690"/>
      <c r="N50" s="681"/>
    </row>
    <row r="51" spans="1:14" s="227" customFormat="1" ht="21.75" customHeight="1">
      <c r="A51" s="687"/>
      <c r="B51" s="688" t="s">
        <v>358</v>
      </c>
      <c r="C51" s="689"/>
      <c r="D51" s="689" t="s">
        <v>359</v>
      </c>
      <c r="E51" s="691"/>
      <c r="F51" s="691">
        <v>1178520</v>
      </c>
      <c r="G51" s="691"/>
      <c r="H51" s="691"/>
      <c r="I51" s="691">
        <v>98500</v>
      </c>
      <c r="J51" s="691">
        <v>15000</v>
      </c>
      <c r="K51" s="691"/>
      <c r="L51" s="691"/>
      <c r="M51" s="691"/>
      <c r="N51" s="681">
        <f>SUM(E51:M51)</f>
        <v>1292020</v>
      </c>
    </row>
    <row r="52" spans="1:14" s="227" customFormat="1" ht="21.75" customHeight="1">
      <c r="A52" s="687"/>
      <c r="B52" s="688" t="s">
        <v>395</v>
      </c>
      <c r="C52" s="689"/>
      <c r="D52" s="689" t="s">
        <v>582</v>
      </c>
      <c r="E52" s="691"/>
      <c r="F52" s="691"/>
      <c r="G52" s="691"/>
      <c r="H52" s="691"/>
      <c r="I52" s="691">
        <v>10668000</v>
      </c>
      <c r="J52" s="691"/>
      <c r="K52" s="691"/>
      <c r="L52" s="691"/>
      <c r="M52" s="691"/>
      <c r="N52" s="681">
        <f>SUM(E52:M52)</f>
        <v>10668000</v>
      </c>
    </row>
    <row r="53" spans="1:14" s="227" customFormat="1" ht="21.75" customHeight="1">
      <c r="A53" s="687"/>
      <c r="B53" s="688" t="s">
        <v>362</v>
      </c>
      <c r="C53" s="689"/>
      <c r="D53" s="689" t="s">
        <v>583</v>
      </c>
      <c r="E53" s="691"/>
      <c r="F53" s="691">
        <v>4727400</v>
      </c>
      <c r="G53" s="691"/>
      <c r="H53" s="691"/>
      <c r="I53" s="691"/>
      <c r="J53" s="691"/>
      <c r="K53" s="691"/>
      <c r="L53" s="691"/>
      <c r="M53" s="691">
        <v>1495685</v>
      </c>
      <c r="N53" s="681">
        <f>SUM(E53:M53)</f>
        <v>6223085</v>
      </c>
    </row>
    <row r="54" spans="1:14" s="227" customFormat="1" ht="21.75" customHeight="1">
      <c r="A54" s="687"/>
      <c r="B54" s="688" t="s">
        <v>399</v>
      </c>
      <c r="C54" s="689"/>
      <c r="D54" s="689" t="s">
        <v>564</v>
      </c>
      <c r="E54" s="691"/>
      <c r="F54" s="691"/>
      <c r="G54" s="691"/>
      <c r="H54" s="691"/>
      <c r="I54" s="691">
        <v>7175500</v>
      </c>
      <c r="J54" s="691"/>
      <c r="K54" s="691"/>
      <c r="L54" s="691"/>
      <c r="M54" s="691"/>
      <c r="N54" s="681">
        <f>SUM(E54:M54)</f>
        <v>7175500</v>
      </c>
    </row>
    <row r="55" spans="1:14" s="260" customFormat="1" ht="21.75" customHeight="1">
      <c r="A55" s="692"/>
      <c r="B55" s="693"/>
      <c r="C55" s="694"/>
      <c r="D55" s="695" t="s">
        <v>413</v>
      </c>
      <c r="E55" s="696">
        <f>SUM(E51:E54)</f>
        <v>0</v>
      </c>
      <c r="F55" s="696">
        <f aca="true" t="shared" si="10" ref="F55:M55">SUM(F51:F54)</f>
        <v>5905920</v>
      </c>
      <c r="G55" s="696">
        <f t="shared" si="10"/>
        <v>0</v>
      </c>
      <c r="H55" s="696">
        <f t="shared" si="10"/>
        <v>0</v>
      </c>
      <c r="I55" s="696">
        <f t="shared" si="10"/>
        <v>17942000</v>
      </c>
      <c r="J55" s="696">
        <f t="shared" si="10"/>
        <v>15000</v>
      </c>
      <c r="K55" s="696">
        <f t="shared" si="10"/>
        <v>0</v>
      </c>
      <c r="L55" s="696">
        <f t="shared" si="10"/>
        <v>0</v>
      </c>
      <c r="M55" s="696">
        <f t="shared" si="10"/>
        <v>1495685</v>
      </c>
      <c r="N55" s="697">
        <f>SUM(N51:N54)</f>
        <v>25358605</v>
      </c>
    </row>
    <row r="56" spans="1:14" s="257" customFormat="1" ht="22.5" customHeight="1">
      <c r="A56" s="382"/>
      <c r="B56" s="403"/>
      <c r="C56" s="395"/>
      <c r="D56" s="405"/>
      <c r="E56" s="393"/>
      <c r="F56" s="393"/>
      <c r="G56" s="393"/>
      <c r="H56" s="393"/>
      <c r="I56" s="393"/>
      <c r="J56" s="393"/>
      <c r="K56" s="393"/>
      <c r="L56" s="393"/>
      <c r="M56" s="393"/>
      <c r="N56" s="235"/>
    </row>
    <row r="57" spans="1:14" s="262" customFormat="1" ht="21.75" customHeight="1">
      <c r="A57" s="406"/>
      <c r="B57" s="395"/>
      <c r="C57" s="395"/>
      <c r="D57" s="407" t="s">
        <v>414</v>
      </c>
      <c r="E57" s="408">
        <f aca="true" t="shared" si="11" ref="E57:M57">SUM(E48+E55)</f>
        <v>108389105</v>
      </c>
      <c r="F57" s="408">
        <f t="shared" si="11"/>
        <v>53435307</v>
      </c>
      <c r="G57" s="408">
        <f t="shared" si="11"/>
        <v>3296921</v>
      </c>
      <c r="H57" s="408">
        <f t="shared" si="11"/>
        <v>82520000</v>
      </c>
      <c r="I57" s="408">
        <f t="shared" si="11"/>
        <v>29665911</v>
      </c>
      <c r="J57" s="408">
        <f t="shared" si="11"/>
        <v>15000</v>
      </c>
      <c r="K57" s="408">
        <f t="shared" si="11"/>
        <v>7370000</v>
      </c>
      <c r="L57" s="408">
        <f t="shared" si="11"/>
        <v>0</v>
      </c>
      <c r="M57" s="408">
        <f t="shared" si="11"/>
        <v>24791004</v>
      </c>
      <c r="N57" s="261">
        <f>(N48+N55)</f>
        <v>384971323</v>
      </c>
    </row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15">
    <mergeCell ref="I4:I5"/>
    <mergeCell ref="J4:J5"/>
    <mergeCell ref="K4:K5"/>
    <mergeCell ref="L4:L5"/>
    <mergeCell ref="M4:M5"/>
    <mergeCell ref="N4:N5"/>
    <mergeCell ref="A1:R1"/>
    <mergeCell ref="M3:N3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" right="0" top="0" bottom="0" header="0" footer="0"/>
  <pageSetup fitToHeight="1" fitToWidth="1" horizontalDpi="300" verticalDpi="300" orientation="landscape" paperSize="9" scale="45" r:id="rId1"/>
  <colBreaks count="1" manualBreakCount="1"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T30"/>
  <sheetViews>
    <sheetView zoomScale="70" zoomScaleNormal="7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263" customWidth="1"/>
    <col min="2" max="2" width="33.57421875" style="263" customWidth="1"/>
    <col min="3" max="14" width="14.7109375" style="263" customWidth="1"/>
    <col min="15" max="15" width="15.00390625" style="263" customWidth="1"/>
    <col min="16" max="16384" width="9.140625" style="263" customWidth="1"/>
  </cols>
  <sheetData>
    <row r="1" spans="1:20" s="315" customFormat="1" ht="15.75">
      <c r="A1" s="780" t="s">
        <v>646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323"/>
      <c r="Q1" s="323"/>
      <c r="R1" s="323"/>
      <c r="S1" s="323"/>
      <c r="T1" s="323"/>
    </row>
    <row r="2" spans="1:15" s="315" customFormat="1" ht="15.75">
      <c r="A2" s="845" t="s">
        <v>714</v>
      </c>
      <c r="C2" s="321"/>
      <c r="D2" s="321"/>
      <c r="O2" s="324"/>
    </row>
    <row r="3" spans="1:15" s="315" customFormat="1" ht="15.75">
      <c r="A3" s="845" t="s">
        <v>715</v>
      </c>
      <c r="C3" s="321"/>
      <c r="D3" s="321"/>
      <c r="N3" s="781" t="s">
        <v>474</v>
      </c>
      <c r="O3" s="781"/>
    </row>
    <row r="4" spans="1:15" ht="27.75" customHeight="1">
      <c r="A4" s="277" t="s">
        <v>437</v>
      </c>
      <c r="B4" s="278" t="s">
        <v>209</v>
      </c>
      <c r="C4" s="278" t="s">
        <v>438</v>
      </c>
      <c r="D4" s="278" t="s">
        <v>439</v>
      </c>
      <c r="E4" s="278" t="s">
        <v>440</v>
      </c>
      <c r="F4" s="278" t="s">
        <v>441</v>
      </c>
      <c r="G4" s="278" t="s">
        <v>442</v>
      </c>
      <c r="H4" s="278" t="s">
        <v>443</v>
      </c>
      <c r="I4" s="278" t="s">
        <v>444</v>
      </c>
      <c r="J4" s="278" t="s">
        <v>445</v>
      </c>
      <c r="K4" s="278" t="s">
        <v>446</v>
      </c>
      <c r="L4" s="278" t="s">
        <v>447</v>
      </c>
      <c r="M4" s="278" t="s">
        <v>448</v>
      </c>
      <c r="N4" s="278" t="s">
        <v>449</v>
      </c>
      <c r="O4" s="278" t="s">
        <v>404</v>
      </c>
    </row>
    <row r="5" spans="1:15" ht="27.75" customHeight="1">
      <c r="A5" s="279"/>
      <c r="B5" s="280" t="s">
        <v>450</v>
      </c>
      <c r="C5" s="622">
        <v>26027182</v>
      </c>
      <c r="D5" s="622">
        <f>C25</f>
        <v>14005621</v>
      </c>
      <c r="E5" s="622">
        <f aca="true" t="shared" si="0" ref="E5:N5">D25</f>
        <v>6736846</v>
      </c>
      <c r="F5" s="622">
        <f t="shared" si="0"/>
        <v>30328071</v>
      </c>
      <c r="G5" s="622">
        <f t="shared" si="0"/>
        <v>22769296</v>
      </c>
      <c r="H5" s="622">
        <f t="shared" si="0"/>
        <v>22141542</v>
      </c>
      <c r="I5" s="622">
        <f t="shared" si="0"/>
        <v>-14520881</v>
      </c>
      <c r="J5" s="622">
        <f t="shared" si="0"/>
        <v>921793</v>
      </c>
      <c r="K5" s="622">
        <f t="shared" si="0"/>
        <v>-22294530</v>
      </c>
      <c r="L5" s="622">
        <f t="shared" si="0"/>
        <v>7053326</v>
      </c>
      <c r="M5" s="622">
        <f t="shared" si="0"/>
        <v>3084550</v>
      </c>
      <c r="N5" s="622">
        <f t="shared" si="0"/>
        <v>-671226</v>
      </c>
      <c r="O5" s="281"/>
    </row>
    <row r="6" spans="1:15" ht="22.5" customHeight="1">
      <c r="A6" s="282" t="s">
        <v>119</v>
      </c>
      <c r="B6" s="283" t="s">
        <v>28</v>
      </c>
      <c r="C6" s="622">
        <v>2472159</v>
      </c>
      <c r="D6" s="622">
        <v>2472159</v>
      </c>
      <c r="E6" s="622">
        <v>2472159</v>
      </c>
      <c r="F6" s="622">
        <v>2472159</v>
      </c>
      <c r="G6" s="622">
        <v>2472159</v>
      </c>
      <c r="H6" s="622">
        <v>2472162</v>
      </c>
      <c r="I6" s="622">
        <v>2472159</v>
      </c>
      <c r="J6" s="622">
        <v>2472159</v>
      </c>
      <c r="K6" s="622">
        <v>2472159</v>
      </c>
      <c r="L6" s="622">
        <v>2472159</v>
      </c>
      <c r="M6" s="622">
        <v>2472159</v>
      </c>
      <c r="N6" s="622">
        <v>2472159</v>
      </c>
      <c r="O6" s="623">
        <f aca="true" t="shared" si="1" ref="O6:O11">SUM(C6:N6)</f>
        <v>29665911</v>
      </c>
    </row>
    <row r="7" spans="1:15" ht="21.75" customHeight="1">
      <c r="A7" s="282" t="s">
        <v>120</v>
      </c>
      <c r="B7" s="283" t="s">
        <v>15</v>
      </c>
      <c r="C7" s="622">
        <v>100000</v>
      </c>
      <c r="D7" s="622">
        <v>100000</v>
      </c>
      <c r="E7" s="622">
        <v>29500000</v>
      </c>
      <c r="F7" s="622">
        <v>700000</v>
      </c>
      <c r="G7" s="622">
        <v>500000</v>
      </c>
      <c r="H7" s="622">
        <v>60000</v>
      </c>
      <c r="I7" s="622">
        <v>60000</v>
      </c>
      <c r="J7" s="622">
        <v>60000</v>
      </c>
      <c r="K7" s="622">
        <v>40000000</v>
      </c>
      <c r="L7" s="622">
        <v>800000</v>
      </c>
      <c r="M7" s="622">
        <v>600000</v>
      </c>
      <c r="N7" s="622">
        <v>10040000</v>
      </c>
      <c r="O7" s="623">
        <f t="shared" si="1"/>
        <v>82520000</v>
      </c>
    </row>
    <row r="8" spans="1:15" ht="34.5" customHeight="1">
      <c r="A8" s="282" t="s">
        <v>121</v>
      </c>
      <c r="B8" s="283" t="s">
        <v>566</v>
      </c>
      <c r="C8" s="622">
        <v>12959015</v>
      </c>
      <c r="D8" s="622">
        <v>12959015</v>
      </c>
      <c r="E8" s="622">
        <v>12959015</v>
      </c>
      <c r="F8" s="622">
        <v>12959015</v>
      </c>
      <c r="G8" s="622">
        <f>12959016+3000000</f>
        <v>15959016</v>
      </c>
      <c r="H8" s="622">
        <v>12959015</v>
      </c>
      <c r="I8" s="622">
        <v>12959015</v>
      </c>
      <c r="J8" s="622">
        <f>12959015+3200000</f>
        <v>16159015</v>
      </c>
      <c r="K8" s="622">
        <v>12959015</v>
      </c>
      <c r="L8" s="622">
        <v>12959015</v>
      </c>
      <c r="M8" s="622">
        <v>12959015</v>
      </c>
      <c r="N8" s="622">
        <v>12959020</v>
      </c>
      <c r="O8" s="623">
        <f t="shared" si="1"/>
        <v>161708186</v>
      </c>
    </row>
    <row r="9" spans="1:15" ht="33.75" customHeight="1">
      <c r="A9" s="282" t="s">
        <v>122</v>
      </c>
      <c r="B9" s="283" t="s">
        <v>43</v>
      </c>
      <c r="C9" s="622">
        <v>10000</v>
      </c>
      <c r="D9" s="622">
        <v>10000</v>
      </c>
      <c r="E9" s="622">
        <v>10000</v>
      </c>
      <c r="F9" s="622">
        <v>20000</v>
      </c>
      <c r="G9" s="622">
        <v>20000</v>
      </c>
      <c r="H9" s="622"/>
      <c r="I9" s="622">
        <v>3300000</v>
      </c>
      <c r="J9" s="622"/>
      <c r="K9" s="622"/>
      <c r="L9" s="622">
        <v>4000000</v>
      </c>
      <c r="M9" s="622"/>
      <c r="N9" s="622"/>
      <c r="O9" s="623">
        <f t="shared" si="1"/>
        <v>7370000</v>
      </c>
    </row>
    <row r="10" spans="1:15" ht="33.75" customHeight="1">
      <c r="A10" s="282" t="s">
        <v>123</v>
      </c>
      <c r="B10" s="624" t="s">
        <v>41</v>
      </c>
      <c r="C10" s="622">
        <v>15000</v>
      </c>
      <c r="D10" s="622"/>
      <c r="E10" s="622"/>
      <c r="F10" s="622"/>
      <c r="G10" s="622">
        <v>3296921</v>
      </c>
      <c r="H10" s="622"/>
      <c r="I10" s="622">
        <v>37500000</v>
      </c>
      <c r="J10" s="622">
        <v>34400601</v>
      </c>
      <c r="K10" s="622"/>
      <c r="L10" s="622"/>
      <c r="M10" s="622">
        <v>3703700</v>
      </c>
      <c r="N10" s="622"/>
      <c r="O10" s="623">
        <f>SUM(C10:N10)</f>
        <v>78916222</v>
      </c>
    </row>
    <row r="11" spans="1:15" ht="33" customHeight="1">
      <c r="A11" s="282" t="s">
        <v>124</v>
      </c>
      <c r="B11" s="624" t="s">
        <v>647</v>
      </c>
      <c r="C11" s="622">
        <v>24791004</v>
      </c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3">
        <f t="shared" si="1"/>
        <v>24791004</v>
      </c>
    </row>
    <row r="12" spans="1:15" s="312" customFormat="1" ht="27.75" customHeight="1">
      <c r="A12" s="309"/>
      <c r="B12" s="310" t="s">
        <v>451</v>
      </c>
      <c r="C12" s="311">
        <f>SUM(C6:C11)</f>
        <v>40347178</v>
      </c>
      <c r="D12" s="311">
        <f aca="true" t="shared" si="2" ref="D12:N12">SUM(D6:D11)</f>
        <v>15541174</v>
      </c>
      <c r="E12" s="311">
        <f t="shared" si="2"/>
        <v>44941174</v>
      </c>
      <c r="F12" s="311">
        <f t="shared" si="2"/>
        <v>16151174</v>
      </c>
      <c r="G12" s="311">
        <f t="shared" si="2"/>
        <v>22248096</v>
      </c>
      <c r="H12" s="311">
        <f t="shared" si="2"/>
        <v>15491177</v>
      </c>
      <c r="I12" s="311">
        <f t="shared" si="2"/>
        <v>56291174</v>
      </c>
      <c r="J12" s="311">
        <f t="shared" si="2"/>
        <v>53091775</v>
      </c>
      <c r="K12" s="311">
        <f t="shared" si="2"/>
        <v>55431174</v>
      </c>
      <c r="L12" s="311">
        <f t="shared" si="2"/>
        <v>20231174</v>
      </c>
      <c r="M12" s="311">
        <f t="shared" si="2"/>
        <v>19734874</v>
      </c>
      <c r="N12" s="311">
        <f t="shared" si="2"/>
        <v>25471179</v>
      </c>
      <c r="O12" s="625">
        <f>SUM(O6:O11)</f>
        <v>384971323</v>
      </c>
    </row>
    <row r="13" spans="1:15" ht="27.75" customHeight="1">
      <c r="A13" s="279"/>
      <c r="B13" s="280" t="s">
        <v>103</v>
      </c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281"/>
    </row>
    <row r="14" spans="1:15" ht="27.75" customHeight="1">
      <c r="A14" s="282" t="s">
        <v>125</v>
      </c>
      <c r="B14" s="284" t="s">
        <v>54</v>
      </c>
      <c r="C14" s="627">
        <v>8511580</v>
      </c>
      <c r="D14" s="627">
        <v>8511580</v>
      </c>
      <c r="E14" s="627">
        <v>8511580</v>
      </c>
      <c r="F14" s="627">
        <v>8511580</v>
      </c>
      <c r="G14" s="627">
        <v>8511580</v>
      </c>
      <c r="H14" s="627">
        <v>8511580</v>
      </c>
      <c r="I14" s="627">
        <v>8511580</v>
      </c>
      <c r="J14" s="627">
        <v>8511580</v>
      </c>
      <c r="K14" s="627">
        <v>8511580</v>
      </c>
      <c r="L14" s="627">
        <v>8511580</v>
      </c>
      <c r="M14" s="627">
        <v>8511580</v>
      </c>
      <c r="N14" s="627">
        <v>8511584</v>
      </c>
      <c r="O14" s="623">
        <f aca="true" t="shared" si="3" ref="O14:O21">SUM(C14:N14)</f>
        <v>102138964</v>
      </c>
    </row>
    <row r="15" spans="1:15" ht="27.75" customHeight="1">
      <c r="A15" s="282" t="s">
        <v>126</v>
      </c>
      <c r="B15" s="284" t="s">
        <v>452</v>
      </c>
      <c r="C15" s="627">
        <v>1927039</v>
      </c>
      <c r="D15" s="627">
        <v>1927039</v>
      </c>
      <c r="E15" s="627">
        <v>1927039</v>
      </c>
      <c r="F15" s="627">
        <v>1927039</v>
      </c>
      <c r="G15" s="627">
        <v>1927040</v>
      </c>
      <c r="H15" s="627">
        <v>1927040</v>
      </c>
      <c r="I15" s="627">
        <v>1927040</v>
      </c>
      <c r="J15" s="627">
        <v>1927040</v>
      </c>
      <c r="K15" s="627">
        <v>1927040</v>
      </c>
      <c r="L15" s="627">
        <v>1927040</v>
      </c>
      <c r="M15" s="627">
        <v>1927040</v>
      </c>
      <c r="N15" s="627">
        <v>1927040</v>
      </c>
      <c r="O15" s="623">
        <f t="shared" si="3"/>
        <v>23124476</v>
      </c>
    </row>
    <row r="16" spans="1:15" ht="27.75" customHeight="1">
      <c r="A16" s="282" t="s">
        <v>127</v>
      </c>
      <c r="B16" s="285" t="s">
        <v>69</v>
      </c>
      <c r="C16" s="627">
        <v>6416592</v>
      </c>
      <c r="D16" s="627">
        <v>6416592</v>
      </c>
      <c r="E16" s="627">
        <v>6416592</v>
      </c>
      <c r="F16" s="627">
        <v>6416592</v>
      </c>
      <c r="G16" s="627">
        <v>6416592</v>
      </c>
      <c r="H16" s="627">
        <v>6416592</v>
      </c>
      <c r="I16" s="627">
        <v>6416592</v>
      </c>
      <c r="J16" s="627">
        <v>6416592</v>
      </c>
      <c r="K16" s="627">
        <v>6416592</v>
      </c>
      <c r="L16" s="627">
        <v>6416592</v>
      </c>
      <c r="M16" s="627">
        <v>6416592</v>
      </c>
      <c r="N16" s="627">
        <v>6416592</v>
      </c>
      <c r="O16" s="623">
        <f t="shared" si="3"/>
        <v>76999104</v>
      </c>
    </row>
    <row r="17" spans="1:15" ht="27.75" customHeight="1">
      <c r="A17" s="282" t="s">
        <v>217</v>
      </c>
      <c r="B17" s="286" t="s">
        <v>84</v>
      </c>
      <c r="C17" s="627">
        <v>300000</v>
      </c>
      <c r="D17" s="627">
        <v>10000</v>
      </c>
      <c r="E17" s="627">
        <v>50000</v>
      </c>
      <c r="F17" s="627">
        <v>50000</v>
      </c>
      <c r="G17" s="627">
        <v>90000</v>
      </c>
      <c r="H17" s="627">
        <v>50000</v>
      </c>
      <c r="I17" s="627">
        <v>50000</v>
      </c>
      <c r="J17" s="627">
        <v>600000</v>
      </c>
      <c r="K17" s="627">
        <v>750000</v>
      </c>
      <c r="L17" s="627">
        <v>1900000</v>
      </c>
      <c r="M17" s="627">
        <v>50000</v>
      </c>
      <c r="N17" s="627">
        <v>1500000</v>
      </c>
      <c r="O17" s="623">
        <f t="shared" si="3"/>
        <v>5400000</v>
      </c>
    </row>
    <row r="18" spans="1:15" ht="27.75" customHeight="1">
      <c r="A18" s="282" t="s">
        <v>218</v>
      </c>
      <c r="B18" s="286" t="s">
        <v>303</v>
      </c>
      <c r="C18" s="627">
        <v>4444738</v>
      </c>
      <c r="D18" s="627">
        <v>4444738</v>
      </c>
      <c r="E18" s="627">
        <v>4444738</v>
      </c>
      <c r="F18" s="627">
        <v>4444738</v>
      </c>
      <c r="G18" s="627">
        <v>4444738</v>
      </c>
      <c r="H18" s="627">
        <v>4444738</v>
      </c>
      <c r="I18" s="627">
        <v>4444738</v>
      </c>
      <c r="J18" s="627">
        <v>4444738</v>
      </c>
      <c r="K18" s="627">
        <v>4444738</v>
      </c>
      <c r="L18" s="627">
        <v>4444738</v>
      </c>
      <c r="M18" s="627">
        <v>4444738</v>
      </c>
      <c r="N18" s="627">
        <v>4444737</v>
      </c>
      <c r="O18" s="623">
        <f t="shared" si="3"/>
        <v>53336855</v>
      </c>
    </row>
    <row r="19" spans="1:15" ht="27.75" customHeight="1">
      <c r="A19" s="282" t="s">
        <v>219</v>
      </c>
      <c r="B19" s="285" t="s">
        <v>87</v>
      </c>
      <c r="C19" s="627"/>
      <c r="D19" s="627">
        <v>1500000</v>
      </c>
      <c r="E19" s="627"/>
      <c r="F19" s="627">
        <v>360000</v>
      </c>
      <c r="G19" s="627">
        <v>533400</v>
      </c>
      <c r="H19" s="627">
        <v>1050000</v>
      </c>
      <c r="I19" s="627">
        <f>1346200+4652350</f>
        <v>5998550</v>
      </c>
      <c r="J19" s="627">
        <v>3296921</v>
      </c>
      <c r="K19" s="627">
        <v>1000000</v>
      </c>
      <c r="L19" s="627"/>
      <c r="M19" s="627">
        <v>1188200</v>
      </c>
      <c r="N19" s="627">
        <v>2000000</v>
      </c>
      <c r="O19" s="623">
        <f t="shared" si="3"/>
        <v>16927071</v>
      </c>
    </row>
    <row r="20" spans="1:15" ht="27.75" customHeight="1">
      <c r="A20" s="282" t="s">
        <v>220</v>
      </c>
      <c r="B20" s="285" t="s">
        <v>89</v>
      </c>
      <c r="C20" s="627">
        <v>952500</v>
      </c>
      <c r="D20" s="627"/>
      <c r="E20" s="627"/>
      <c r="F20" s="627">
        <v>2000000</v>
      </c>
      <c r="G20" s="627">
        <v>952500</v>
      </c>
      <c r="H20" s="627">
        <v>7500000</v>
      </c>
      <c r="I20" s="627">
        <v>9000000</v>
      </c>
      <c r="J20" s="627">
        <f>10915500+372430</f>
        <v>11287930</v>
      </c>
      <c r="K20" s="627">
        <v>2000000</v>
      </c>
      <c r="L20" s="627">
        <v>1000000</v>
      </c>
      <c r="M20" s="627">
        <v>952500</v>
      </c>
      <c r="N20" s="627"/>
      <c r="O20" s="623">
        <f t="shared" si="3"/>
        <v>35645430</v>
      </c>
    </row>
    <row r="21" spans="1:15" ht="27.75" customHeight="1">
      <c r="A21" s="282" t="s">
        <v>223</v>
      </c>
      <c r="B21" s="285" t="s">
        <v>188</v>
      </c>
      <c r="C21" s="627"/>
      <c r="D21" s="627"/>
      <c r="E21" s="627"/>
      <c r="F21" s="627"/>
      <c r="G21" s="627"/>
      <c r="H21" s="627"/>
      <c r="I21" s="627">
        <v>4500000</v>
      </c>
      <c r="J21" s="627"/>
      <c r="K21" s="627"/>
      <c r="L21" s="627"/>
      <c r="M21" s="627"/>
      <c r="N21" s="627"/>
      <c r="O21" s="623">
        <f t="shared" si="3"/>
        <v>4500000</v>
      </c>
    </row>
    <row r="22" spans="1:15" ht="27.75" customHeight="1">
      <c r="A22" s="282" t="s">
        <v>226</v>
      </c>
      <c r="B22" s="624" t="s">
        <v>453</v>
      </c>
      <c r="C22" s="627"/>
      <c r="D22" s="627"/>
      <c r="E22" s="627"/>
      <c r="F22" s="627"/>
      <c r="G22" s="627"/>
      <c r="H22" s="627">
        <v>22253650</v>
      </c>
      <c r="I22" s="627"/>
      <c r="J22" s="627">
        <v>39823297</v>
      </c>
      <c r="K22" s="627">
        <v>1033368</v>
      </c>
      <c r="L22" s="627"/>
      <c r="M22" s="627"/>
      <c r="N22" s="627"/>
      <c r="O22" s="623">
        <f>SUM(C22:N22)</f>
        <v>63110315</v>
      </c>
    </row>
    <row r="23" spans="1:15" ht="34.5" customHeight="1">
      <c r="A23" s="282" t="s">
        <v>229</v>
      </c>
      <c r="B23" s="624" t="s">
        <v>307</v>
      </c>
      <c r="C23" s="627">
        <v>3789108</v>
      </c>
      <c r="D23" s="627"/>
      <c r="E23" s="627"/>
      <c r="F23" s="627"/>
      <c r="G23" s="627"/>
      <c r="H23" s="627"/>
      <c r="I23" s="627"/>
      <c r="J23" s="627"/>
      <c r="K23" s="627"/>
      <c r="L23" s="627"/>
      <c r="M23" s="627"/>
      <c r="N23" s="627"/>
      <c r="O23" s="623">
        <f>SUM(C23:N23)</f>
        <v>3789108</v>
      </c>
    </row>
    <row r="24" spans="1:15" s="312" customFormat="1" ht="27.75" customHeight="1">
      <c r="A24" s="309"/>
      <c r="B24" s="310" t="s">
        <v>454</v>
      </c>
      <c r="C24" s="311">
        <f>SUM(C14:C23)</f>
        <v>26341557</v>
      </c>
      <c r="D24" s="311">
        <f aca="true" t="shared" si="4" ref="D24:N24">SUM(D14:D22)</f>
        <v>22809949</v>
      </c>
      <c r="E24" s="311">
        <f t="shared" si="4"/>
        <v>21349949</v>
      </c>
      <c r="F24" s="311">
        <f t="shared" si="4"/>
        <v>23709949</v>
      </c>
      <c r="G24" s="311">
        <f t="shared" si="4"/>
        <v>22875850</v>
      </c>
      <c r="H24" s="311">
        <f t="shared" si="4"/>
        <v>52153600</v>
      </c>
      <c r="I24" s="311">
        <f t="shared" si="4"/>
        <v>40848500</v>
      </c>
      <c r="J24" s="311">
        <f t="shared" si="4"/>
        <v>76308098</v>
      </c>
      <c r="K24" s="311">
        <f t="shared" si="4"/>
        <v>26083318</v>
      </c>
      <c r="L24" s="311">
        <f t="shared" si="4"/>
        <v>24199950</v>
      </c>
      <c r="M24" s="311">
        <f t="shared" si="4"/>
        <v>23490650</v>
      </c>
      <c r="N24" s="311">
        <f t="shared" si="4"/>
        <v>24799953</v>
      </c>
      <c r="O24" s="625">
        <f>SUM(O14:O23)</f>
        <v>384971323</v>
      </c>
    </row>
    <row r="25" spans="1:15" ht="15.75">
      <c r="A25" s="279"/>
      <c r="B25" s="280" t="s">
        <v>455</v>
      </c>
      <c r="C25" s="287">
        <f>C12-C24</f>
        <v>14005621</v>
      </c>
      <c r="D25" s="287">
        <f aca="true" t="shared" si="5" ref="D25:N25">D5+D12-D24</f>
        <v>6736846</v>
      </c>
      <c r="E25" s="287">
        <f t="shared" si="5"/>
        <v>30328071</v>
      </c>
      <c r="F25" s="287">
        <f t="shared" si="5"/>
        <v>22769296</v>
      </c>
      <c r="G25" s="287">
        <f t="shared" si="5"/>
        <v>22141542</v>
      </c>
      <c r="H25" s="287">
        <f t="shared" si="5"/>
        <v>-14520881</v>
      </c>
      <c r="I25" s="287">
        <f t="shared" si="5"/>
        <v>921793</v>
      </c>
      <c r="J25" s="287">
        <f t="shared" si="5"/>
        <v>-22294530</v>
      </c>
      <c r="K25" s="287">
        <f t="shared" si="5"/>
        <v>7053326</v>
      </c>
      <c r="L25" s="287">
        <f t="shared" si="5"/>
        <v>3084550</v>
      </c>
      <c r="M25" s="287">
        <f t="shared" si="5"/>
        <v>-671226</v>
      </c>
      <c r="N25" s="287">
        <f t="shared" si="5"/>
        <v>0</v>
      </c>
      <c r="O25" s="279"/>
    </row>
    <row r="26" spans="1:15" ht="15.75" hidden="1">
      <c r="A26" s="628"/>
      <c r="B26" s="629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28"/>
    </row>
    <row r="27" spans="4:13" ht="12.75" hidden="1">
      <c r="D27" s="263" t="s">
        <v>648</v>
      </c>
      <c r="F27" s="263" t="s">
        <v>649</v>
      </c>
      <c r="G27" s="263" t="s">
        <v>657</v>
      </c>
      <c r="H27" s="263" t="s">
        <v>650</v>
      </c>
      <c r="I27" s="263" t="s">
        <v>651</v>
      </c>
      <c r="J27" s="263" t="s">
        <v>658</v>
      </c>
      <c r="K27" s="263" t="s">
        <v>687</v>
      </c>
      <c r="L27" s="263" t="s">
        <v>689</v>
      </c>
      <c r="M27" s="263" t="s">
        <v>659</v>
      </c>
    </row>
    <row r="28" spans="3:14" ht="12.75" hidden="1">
      <c r="C28" s="313" t="s">
        <v>652</v>
      </c>
      <c r="E28" s="313"/>
      <c r="F28" s="313" t="s">
        <v>653</v>
      </c>
      <c r="G28" s="263" t="s">
        <v>652</v>
      </c>
      <c r="H28" s="263" t="s">
        <v>654</v>
      </c>
      <c r="I28" s="313" t="s">
        <v>660</v>
      </c>
      <c r="J28" s="313" t="s">
        <v>655</v>
      </c>
      <c r="K28" s="313" t="s">
        <v>688</v>
      </c>
      <c r="M28" s="263" t="s">
        <v>652</v>
      </c>
      <c r="N28" s="313" t="s">
        <v>656</v>
      </c>
    </row>
    <row r="29" spans="5:13" ht="12.75" hidden="1">
      <c r="E29" s="313"/>
      <c r="F29" s="313"/>
      <c r="G29" s="313"/>
      <c r="H29" s="313"/>
      <c r="I29" s="313"/>
      <c r="J29" s="263" t="s">
        <v>652</v>
      </c>
      <c r="K29" s="313"/>
      <c r="M29" s="313"/>
    </row>
    <row r="30" spans="2:10" ht="22.5" customHeight="1" hidden="1">
      <c r="B30" s="631"/>
      <c r="J30" s="263" t="s">
        <v>684</v>
      </c>
    </row>
    <row r="31" ht="12.75" hidden="1"/>
    <row r="53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28"/>
  <sheetViews>
    <sheetView zoomScalePageLayoutView="0" workbookViewId="0" topLeftCell="A1">
      <selection activeCell="A2" sqref="A2:A3"/>
    </sheetView>
  </sheetViews>
  <sheetFormatPr defaultColWidth="8.00390625" defaultRowHeight="12.75"/>
  <cols>
    <col min="1" max="1" width="5.00390625" style="575" customWidth="1"/>
    <col min="2" max="2" width="54.140625" style="269" customWidth="1"/>
    <col min="3" max="4" width="15.140625" style="269" customWidth="1"/>
    <col min="5" max="16384" width="8.00390625" style="269" customWidth="1"/>
  </cols>
  <sheetData>
    <row r="1" spans="1:4" ht="40.5" customHeight="1">
      <c r="A1" s="271"/>
      <c r="B1" s="790" t="s">
        <v>599</v>
      </c>
      <c r="C1" s="790"/>
      <c r="D1" s="790"/>
    </row>
    <row r="2" spans="1:4" ht="15.75" customHeight="1">
      <c r="A2" s="845" t="s">
        <v>716</v>
      </c>
      <c r="B2" s="268"/>
      <c r="C2" s="791"/>
      <c r="D2" s="791"/>
    </row>
    <row r="3" spans="1:4" s="270" customFormat="1" ht="16.5" thickBot="1">
      <c r="A3" s="845" t="s">
        <v>717</v>
      </c>
      <c r="B3" s="272"/>
      <c r="C3" s="273"/>
      <c r="D3" s="325" t="s">
        <v>495</v>
      </c>
    </row>
    <row r="4" spans="1:4" s="555" customFormat="1" ht="48" customHeight="1" thickBot="1">
      <c r="A4" s="552" t="s">
        <v>600</v>
      </c>
      <c r="B4" s="553" t="s">
        <v>601</v>
      </c>
      <c r="C4" s="553" t="s">
        <v>602</v>
      </c>
      <c r="D4" s="554" t="s">
        <v>603</v>
      </c>
    </row>
    <row r="5" spans="1:4" s="555" customFormat="1" ht="13.5" customHeight="1" thickBot="1">
      <c r="A5" s="552" t="s">
        <v>97</v>
      </c>
      <c r="B5" s="553" t="s">
        <v>98</v>
      </c>
      <c r="C5" s="553" t="s">
        <v>99</v>
      </c>
      <c r="D5" s="554" t="s">
        <v>100</v>
      </c>
    </row>
    <row r="6" spans="1:4" ht="18" customHeight="1">
      <c r="A6" s="556" t="s">
        <v>119</v>
      </c>
      <c r="B6" s="557" t="s">
        <v>604</v>
      </c>
      <c r="C6" s="558">
        <v>650042</v>
      </c>
      <c r="D6" s="559">
        <v>0</v>
      </c>
    </row>
    <row r="7" spans="1:4" ht="18" customHeight="1">
      <c r="A7" s="560" t="s">
        <v>120</v>
      </c>
      <c r="B7" s="561" t="s">
        <v>605</v>
      </c>
      <c r="C7" s="562">
        <v>0</v>
      </c>
      <c r="D7" s="563">
        <v>0</v>
      </c>
    </row>
    <row r="8" spans="1:4" ht="18" customHeight="1">
      <c r="A8" s="560" t="s">
        <v>121</v>
      </c>
      <c r="B8" s="561" t="s">
        <v>606</v>
      </c>
      <c r="C8" s="562">
        <v>0</v>
      </c>
      <c r="D8" s="563">
        <v>0</v>
      </c>
    </row>
    <row r="9" spans="1:4" ht="18" customHeight="1">
      <c r="A9" s="560" t="s">
        <v>122</v>
      </c>
      <c r="B9" s="561" t="s">
        <v>607</v>
      </c>
      <c r="C9" s="562">
        <v>0</v>
      </c>
      <c r="D9" s="563">
        <v>0</v>
      </c>
    </row>
    <row r="10" spans="1:4" ht="18" customHeight="1">
      <c r="A10" s="560" t="s">
        <v>123</v>
      </c>
      <c r="B10" s="561" t="s">
        <v>608</v>
      </c>
      <c r="C10" s="562">
        <f>SUM(C11:C16)</f>
        <v>80000000</v>
      </c>
      <c r="D10" s="563">
        <v>0</v>
      </c>
    </row>
    <row r="11" spans="1:4" ht="18" customHeight="1">
      <c r="A11" s="560" t="s">
        <v>124</v>
      </c>
      <c r="B11" s="561" t="s">
        <v>609</v>
      </c>
      <c r="C11" s="562">
        <v>0</v>
      </c>
      <c r="D11" s="563">
        <v>0</v>
      </c>
    </row>
    <row r="12" spans="1:4" ht="18" customHeight="1">
      <c r="A12" s="560" t="s">
        <v>125</v>
      </c>
      <c r="B12" s="564" t="s">
        <v>610</v>
      </c>
      <c r="C12" s="562">
        <v>0</v>
      </c>
      <c r="D12" s="563">
        <v>0</v>
      </c>
    </row>
    <row r="13" spans="1:4" ht="18" customHeight="1">
      <c r="A13" s="560" t="s">
        <v>127</v>
      </c>
      <c r="B13" s="564" t="s">
        <v>611</v>
      </c>
      <c r="C13" s="562">
        <v>0</v>
      </c>
      <c r="D13" s="563">
        <v>0</v>
      </c>
    </row>
    <row r="14" spans="1:4" ht="18" customHeight="1">
      <c r="A14" s="560" t="s">
        <v>217</v>
      </c>
      <c r="B14" s="564" t="s">
        <v>612</v>
      </c>
      <c r="C14" s="562">
        <v>0</v>
      </c>
      <c r="D14" s="563">
        <v>0</v>
      </c>
    </row>
    <row r="15" spans="1:4" ht="18" customHeight="1">
      <c r="A15" s="560" t="s">
        <v>218</v>
      </c>
      <c r="B15" s="564" t="s">
        <v>613</v>
      </c>
      <c r="C15" s="562">
        <v>0</v>
      </c>
      <c r="D15" s="563">
        <v>0</v>
      </c>
    </row>
    <row r="16" spans="1:4" ht="22.5" customHeight="1">
      <c r="A16" s="560" t="s">
        <v>219</v>
      </c>
      <c r="B16" s="564" t="s">
        <v>614</v>
      </c>
      <c r="C16" s="562">
        <v>80000000</v>
      </c>
      <c r="D16" s="563">
        <v>0</v>
      </c>
    </row>
    <row r="17" spans="1:4" ht="18" customHeight="1">
      <c r="A17" s="560" t="s">
        <v>220</v>
      </c>
      <c r="B17" s="561" t="s">
        <v>615</v>
      </c>
      <c r="C17" s="562">
        <v>2400000</v>
      </c>
      <c r="D17" s="563">
        <v>0</v>
      </c>
    </row>
    <row r="18" spans="1:4" ht="18" customHeight="1">
      <c r="A18" s="560" t="s">
        <v>223</v>
      </c>
      <c r="B18" s="561" t="s">
        <v>616</v>
      </c>
      <c r="C18" s="562">
        <v>1000000</v>
      </c>
      <c r="D18" s="563">
        <v>0</v>
      </c>
    </row>
    <row r="19" spans="1:4" ht="18" customHeight="1">
      <c r="A19" s="560" t="s">
        <v>226</v>
      </c>
      <c r="B19" s="561" t="s">
        <v>617</v>
      </c>
      <c r="C19" s="562">
        <v>500000</v>
      </c>
      <c r="D19" s="563">
        <v>0</v>
      </c>
    </row>
    <row r="20" spans="1:4" ht="18" customHeight="1">
      <c r="A20" s="560" t="s">
        <v>229</v>
      </c>
      <c r="B20" s="561" t="s">
        <v>618</v>
      </c>
      <c r="C20" s="562">
        <v>0</v>
      </c>
      <c r="D20" s="563">
        <v>0</v>
      </c>
    </row>
    <row r="21" spans="1:4" ht="18" customHeight="1">
      <c r="A21" s="560" t="s">
        <v>232</v>
      </c>
      <c r="B21" s="561" t="s">
        <v>619</v>
      </c>
      <c r="C21" s="562">
        <v>0</v>
      </c>
      <c r="D21" s="563">
        <v>0</v>
      </c>
    </row>
    <row r="22" spans="1:4" ht="18" customHeight="1">
      <c r="A22" s="560" t="s">
        <v>235</v>
      </c>
      <c r="B22" s="565"/>
      <c r="C22" s="566"/>
      <c r="D22" s="567"/>
    </row>
    <row r="23" spans="1:4" ht="18" customHeight="1">
      <c r="A23" s="560" t="s">
        <v>238</v>
      </c>
      <c r="B23" s="568"/>
      <c r="C23" s="566"/>
      <c r="D23" s="567"/>
    </row>
    <row r="24" spans="1:4" ht="18" customHeight="1">
      <c r="A24" s="560" t="s">
        <v>241</v>
      </c>
      <c r="B24" s="568"/>
      <c r="C24" s="566"/>
      <c r="D24" s="567"/>
    </row>
    <row r="25" spans="1:4" ht="18" customHeight="1" thickBot="1">
      <c r="A25" s="560" t="s">
        <v>244</v>
      </c>
      <c r="B25" s="568"/>
      <c r="C25" s="566"/>
      <c r="D25" s="567"/>
    </row>
    <row r="26" spans="1:4" ht="18" customHeight="1" thickBot="1">
      <c r="A26" s="569" t="s">
        <v>247</v>
      </c>
      <c r="B26" s="570" t="s">
        <v>620</v>
      </c>
      <c r="C26" s="571">
        <f>+C6+C7+C8+C9+C10+C17+C18+C19+C20+C21+C22+C23+C24+C25</f>
        <v>84550042</v>
      </c>
      <c r="D26" s="572">
        <f>SUM(D6:D21)</f>
        <v>0</v>
      </c>
    </row>
    <row r="27" spans="1:4" ht="8.25" customHeight="1">
      <c r="A27" s="573"/>
      <c r="B27" s="792"/>
      <c r="C27" s="792"/>
      <c r="D27" s="792"/>
    </row>
    <row r="28" spans="1:4" ht="12.75">
      <c r="A28" s="271"/>
      <c r="B28" s="574"/>
      <c r="C28" s="574"/>
      <c r="D28" s="574"/>
    </row>
  </sheetData>
  <sheetProtection/>
  <mergeCells count="3">
    <mergeCell ref="B1:D1"/>
    <mergeCell ref="C2:D2"/>
    <mergeCell ref="B27:D27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92" customWidth="1"/>
    <col min="2" max="2" width="42.57421875" style="89" customWidth="1"/>
    <col min="3" max="4" width="11.00390625" style="89" customWidth="1"/>
    <col min="5" max="5" width="13.57421875" style="89" customWidth="1"/>
    <col min="6" max="6" width="12.8515625" style="89" customWidth="1"/>
    <col min="7" max="7" width="11.8515625" style="89" customWidth="1"/>
    <col min="8" max="8" width="13.57421875" style="89" customWidth="1"/>
    <col min="9" max="9" width="2.8515625" style="89" customWidth="1"/>
    <col min="10" max="16384" width="8.00390625" style="89" customWidth="1"/>
  </cols>
  <sheetData>
    <row r="2" spans="1:8" ht="39.75" customHeight="1">
      <c r="A2" s="793" t="s">
        <v>467</v>
      </c>
      <c r="B2" s="793"/>
      <c r="C2" s="793"/>
      <c r="D2" s="793"/>
      <c r="E2" s="793"/>
      <c r="F2" s="793"/>
      <c r="G2" s="793"/>
      <c r="H2" s="793"/>
    </row>
    <row r="3" spans="1:9" s="269" customFormat="1" ht="15.75" customHeight="1">
      <c r="A3" s="845" t="s">
        <v>718</v>
      </c>
      <c r="B3" s="268"/>
      <c r="C3" s="336"/>
      <c r="D3" s="336"/>
      <c r="G3" s="806"/>
      <c r="H3" s="806"/>
      <c r="I3" s="326"/>
    </row>
    <row r="4" spans="1:9" s="270" customFormat="1" ht="16.5" thickBot="1">
      <c r="A4" s="845" t="s">
        <v>719</v>
      </c>
      <c r="B4" s="272"/>
      <c r="C4" s="273"/>
      <c r="D4" s="273"/>
      <c r="G4" s="805" t="s">
        <v>495</v>
      </c>
      <c r="H4" s="805"/>
      <c r="I4" s="325"/>
    </row>
    <row r="5" spans="1:8" s="264" customFormat="1" ht="26.25" customHeight="1">
      <c r="A5" s="799" t="s">
        <v>208</v>
      </c>
      <c r="B5" s="798" t="s">
        <v>457</v>
      </c>
      <c r="C5" s="802" t="s">
        <v>458</v>
      </c>
      <c r="D5" s="803" t="s">
        <v>661</v>
      </c>
      <c r="E5" s="798" t="s">
        <v>459</v>
      </c>
      <c r="F5" s="798"/>
      <c r="G5" s="798"/>
      <c r="H5" s="796" t="s">
        <v>404</v>
      </c>
    </row>
    <row r="6" spans="1:8" s="265" customFormat="1" ht="32.25" customHeight="1">
      <c r="A6" s="800"/>
      <c r="B6" s="801"/>
      <c r="C6" s="801"/>
      <c r="D6" s="804"/>
      <c r="E6" s="291" t="s">
        <v>498</v>
      </c>
      <c r="F6" s="291" t="s">
        <v>499</v>
      </c>
      <c r="G6" s="291" t="s">
        <v>631</v>
      </c>
      <c r="H6" s="797"/>
    </row>
    <row r="7" spans="1:8" s="266" customFormat="1" ht="12.75" customHeight="1">
      <c r="A7" s="267" t="s">
        <v>97</v>
      </c>
      <c r="B7" s="292" t="s">
        <v>98</v>
      </c>
      <c r="C7" s="292" t="s">
        <v>99</v>
      </c>
      <c r="D7" s="292" t="s">
        <v>100</v>
      </c>
      <c r="E7" s="292" t="s">
        <v>101</v>
      </c>
      <c r="F7" s="292" t="s">
        <v>456</v>
      </c>
      <c r="G7" s="292" t="s">
        <v>460</v>
      </c>
      <c r="H7" s="293" t="s">
        <v>471</v>
      </c>
    </row>
    <row r="8" spans="1:8" ht="24.75" customHeight="1">
      <c r="A8" s="267" t="s">
        <v>119</v>
      </c>
      <c r="B8" s="294" t="s">
        <v>461</v>
      </c>
      <c r="C8" s="295"/>
      <c r="D8" s="295"/>
      <c r="E8" s="296">
        <v>0</v>
      </c>
      <c r="F8" s="296">
        <v>0</v>
      </c>
      <c r="G8" s="296">
        <v>0</v>
      </c>
      <c r="H8" s="297">
        <v>0</v>
      </c>
    </row>
    <row r="9" spans="1:9" ht="25.5" customHeight="1">
      <c r="A9" s="267" t="s">
        <v>120</v>
      </c>
      <c r="B9" s="294" t="s">
        <v>462</v>
      </c>
      <c r="C9" s="275"/>
      <c r="D9" s="275"/>
      <c r="E9" s="296">
        <v>0</v>
      </c>
      <c r="F9" s="296">
        <v>0</v>
      </c>
      <c r="G9" s="296">
        <v>0</v>
      </c>
      <c r="H9" s="297">
        <v>0</v>
      </c>
      <c r="I9" s="807"/>
    </row>
    <row r="10" spans="1:9" ht="19.5" customHeight="1">
      <c r="A10" s="267" t="s">
        <v>121</v>
      </c>
      <c r="B10" s="294" t="s">
        <v>463</v>
      </c>
      <c r="C10" s="298" t="s">
        <v>498</v>
      </c>
      <c r="D10" s="298">
        <v>0</v>
      </c>
      <c r="E10" s="299">
        <f>+E11</f>
        <v>15580871</v>
      </c>
      <c r="F10" s="299">
        <f>+F11</f>
        <v>63063951</v>
      </c>
      <c r="G10" s="299">
        <f>+G11</f>
        <v>0</v>
      </c>
      <c r="H10" s="300">
        <f>SUM(E10:G10)</f>
        <v>78644822</v>
      </c>
      <c r="I10" s="807"/>
    </row>
    <row r="11" spans="1:9" ht="19.5" customHeight="1">
      <c r="A11" s="267" t="s">
        <v>122</v>
      </c>
      <c r="B11" s="301" t="s">
        <v>496</v>
      </c>
      <c r="C11" s="275"/>
      <c r="D11" s="275"/>
      <c r="E11" s="276">
        <v>15580871</v>
      </c>
      <c r="F11" s="276">
        <v>63063951</v>
      </c>
      <c r="G11" s="276">
        <v>0</v>
      </c>
      <c r="H11" s="297">
        <f>SUM(E11:G11)</f>
        <v>78644822</v>
      </c>
      <c r="I11" s="807"/>
    </row>
    <row r="12" spans="1:9" ht="19.5" customHeight="1">
      <c r="A12" s="267" t="s">
        <v>123</v>
      </c>
      <c r="B12" s="294" t="s">
        <v>464</v>
      </c>
      <c r="C12" s="298" t="s">
        <v>498</v>
      </c>
      <c r="D12" s="298">
        <v>0</v>
      </c>
      <c r="E12" s="299">
        <f>+E13</f>
        <v>35645430</v>
      </c>
      <c r="F12" s="299">
        <f>+F13</f>
        <v>0</v>
      </c>
      <c r="G12" s="299">
        <f>+G13</f>
        <v>0</v>
      </c>
      <c r="H12" s="300">
        <f>SUM(E12:G12)</f>
        <v>35645430</v>
      </c>
      <c r="I12" s="807"/>
    </row>
    <row r="13" spans="1:9" ht="19.5" customHeight="1">
      <c r="A13" s="267" t="s">
        <v>124</v>
      </c>
      <c r="B13" s="301" t="s">
        <v>497</v>
      </c>
      <c r="C13" s="275"/>
      <c r="D13" s="275"/>
      <c r="E13" s="276">
        <v>35645430</v>
      </c>
      <c r="F13" s="276">
        <v>0</v>
      </c>
      <c r="G13" s="276">
        <v>0</v>
      </c>
      <c r="H13" s="297">
        <f>SUM(E13:G13)</f>
        <v>35645430</v>
      </c>
      <c r="I13" s="807"/>
    </row>
    <row r="14" spans="1:9" ht="19.5" customHeight="1">
      <c r="A14" s="267" t="s">
        <v>125</v>
      </c>
      <c r="B14" s="302" t="s">
        <v>465</v>
      </c>
      <c r="C14" s="298"/>
      <c r="D14" s="298"/>
      <c r="E14" s="299">
        <f>+E16+E15</f>
        <v>4789108</v>
      </c>
      <c r="F14" s="299">
        <f>+F16+F15</f>
        <v>1400000</v>
      </c>
      <c r="G14" s="299">
        <f>+G16+G15</f>
        <v>2000000</v>
      </c>
      <c r="H14" s="300">
        <f>H15+H16</f>
        <v>8189108</v>
      </c>
      <c r="I14" s="807"/>
    </row>
    <row r="15" spans="1:9" ht="19.5" customHeight="1">
      <c r="A15" s="267" t="s">
        <v>126</v>
      </c>
      <c r="B15" s="302" t="s">
        <v>469</v>
      </c>
      <c r="C15" s="303" t="s">
        <v>470</v>
      </c>
      <c r="D15" s="303">
        <v>1900000</v>
      </c>
      <c r="E15" s="304">
        <v>1000000</v>
      </c>
      <c r="F15" s="304">
        <v>1400000</v>
      </c>
      <c r="G15" s="304">
        <v>2000000</v>
      </c>
      <c r="H15" s="305">
        <f>SUM(E15:G15)</f>
        <v>4400000</v>
      </c>
      <c r="I15" s="807"/>
    </row>
    <row r="16" spans="1:9" ht="19.5" customHeight="1">
      <c r="A16" s="267" t="s">
        <v>127</v>
      </c>
      <c r="B16" s="301" t="s">
        <v>468</v>
      </c>
      <c r="C16" s="275" t="s">
        <v>498</v>
      </c>
      <c r="D16" s="275">
        <v>0</v>
      </c>
      <c r="E16" s="276">
        <v>3789108</v>
      </c>
      <c r="F16" s="276">
        <v>0</v>
      </c>
      <c r="G16" s="276">
        <v>0</v>
      </c>
      <c r="H16" s="297">
        <f>SUM(E16:G16)</f>
        <v>3789108</v>
      </c>
      <c r="I16" s="807"/>
    </row>
    <row r="17" spans="1:9" s="274" customFormat="1" ht="19.5" customHeight="1" thickBot="1">
      <c r="A17" s="794" t="s">
        <v>466</v>
      </c>
      <c r="B17" s="795"/>
      <c r="C17" s="306"/>
      <c r="D17" s="306"/>
      <c r="E17" s="307">
        <f>+E8+E9+E10+E12+E14</f>
        <v>56015409</v>
      </c>
      <c r="F17" s="307">
        <f>+F8+F9+F10+F12+F14</f>
        <v>64463951</v>
      </c>
      <c r="G17" s="307">
        <f>+G8+G9+G10+G12+G14</f>
        <v>2000000</v>
      </c>
      <c r="H17" s="308">
        <f>+H8+H9+H10+H12+H14</f>
        <v>122479360</v>
      </c>
      <c r="I17" s="807"/>
    </row>
  </sheetData>
  <sheetProtection/>
  <mergeCells count="11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J34"/>
  <sheetViews>
    <sheetView zoomScale="120" zoomScaleNormal="120" zoomScalePageLayoutView="0" workbookViewId="0" topLeftCell="A1">
      <selection activeCell="D16" sqref="D16"/>
    </sheetView>
  </sheetViews>
  <sheetFormatPr defaultColWidth="8.00390625" defaultRowHeight="12.75"/>
  <cols>
    <col min="1" max="1" width="4.8515625" style="580" customWidth="1"/>
    <col min="2" max="2" width="30.57421875" style="580" customWidth="1"/>
    <col min="3" max="3" width="11.140625" style="580" customWidth="1"/>
    <col min="4" max="5" width="12.00390625" style="580" customWidth="1"/>
    <col min="6" max="6" width="12.57421875" style="580" customWidth="1"/>
    <col min="7" max="7" width="14.8515625" style="580" customWidth="1"/>
    <col min="8" max="16384" width="8.00390625" style="580" customWidth="1"/>
  </cols>
  <sheetData>
    <row r="1" spans="1:7" s="576" customFormat="1" ht="48.75" customHeight="1">
      <c r="A1" s="840" t="s">
        <v>621</v>
      </c>
      <c r="B1" s="840"/>
      <c r="C1" s="840"/>
      <c r="D1" s="840"/>
      <c r="E1" s="840"/>
      <c r="F1" s="840"/>
      <c r="G1" s="840"/>
    </row>
    <row r="2" spans="1:10" s="269" customFormat="1" ht="15.75" customHeight="1">
      <c r="A2" s="846" t="s">
        <v>720</v>
      </c>
      <c r="B2" s="847"/>
      <c r="C2" s="847"/>
      <c r="D2" s="847"/>
      <c r="E2" s="847"/>
      <c r="F2" s="806"/>
      <c r="G2" s="806"/>
      <c r="H2" s="494"/>
      <c r="J2" s="326"/>
    </row>
    <row r="3" spans="1:10" s="270" customFormat="1" ht="15.75" customHeight="1">
      <c r="A3" s="845" t="s">
        <v>721</v>
      </c>
      <c r="B3" s="272"/>
      <c r="C3" s="272"/>
      <c r="D3" s="273"/>
      <c r="E3" s="325"/>
      <c r="F3" s="841" t="s">
        <v>495</v>
      </c>
      <c r="G3" s="841"/>
      <c r="H3" s="577"/>
      <c r="J3" s="325"/>
    </row>
    <row r="4" spans="1:8" ht="15.75" customHeight="1">
      <c r="A4" s="828" t="s">
        <v>622</v>
      </c>
      <c r="B4" s="828"/>
      <c r="C4" s="828"/>
      <c r="D4" s="828"/>
      <c r="E4" s="828"/>
      <c r="F4" s="828"/>
      <c r="G4" s="578"/>
      <c r="H4" s="579"/>
    </row>
    <row r="5" spans="1:8" ht="15.75" customHeight="1" thickBot="1">
      <c r="A5" s="581"/>
      <c r="B5" s="581"/>
      <c r="C5" s="581"/>
      <c r="D5" s="582"/>
      <c r="E5" s="582"/>
      <c r="F5" s="578"/>
      <c r="G5" s="578"/>
      <c r="H5" s="579"/>
    </row>
    <row r="6" spans="1:8" ht="22.5" customHeight="1">
      <c r="A6" s="583" t="s">
        <v>600</v>
      </c>
      <c r="B6" s="842" t="s">
        <v>623</v>
      </c>
      <c r="C6" s="842"/>
      <c r="D6" s="842"/>
      <c r="E6" s="842"/>
      <c r="F6" s="843" t="s">
        <v>624</v>
      </c>
      <c r="G6" s="844"/>
      <c r="H6" s="579"/>
    </row>
    <row r="7" spans="1:8" ht="15.75" customHeight="1">
      <c r="A7" s="584" t="s">
        <v>97</v>
      </c>
      <c r="B7" s="838" t="s">
        <v>98</v>
      </c>
      <c r="C7" s="838"/>
      <c r="D7" s="838"/>
      <c r="E7" s="838"/>
      <c r="F7" s="838" t="s">
        <v>99</v>
      </c>
      <c r="G7" s="839"/>
      <c r="H7" s="579"/>
    </row>
    <row r="8" spans="1:8" ht="15.75" customHeight="1">
      <c r="A8" s="584" t="s">
        <v>119</v>
      </c>
      <c r="B8" s="822"/>
      <c r="C8" s="822"/>
      <c r="D8" s="822"/>
      <c r="E8" s="822"/>
      <c r="F8" s="823"/>
      <c r="G8" s="824"/>
      <c r="H8" s="579"/>
    </row>
    <row r="9" spans="1:8" ht="15.75" customHeight="1">
      <c r="A9" s="584" t="s">
        <v>120</v>
      </c>
      <c r="B9" s="822"/>
      <c r="C9" s="822"/>
      <c r="D9" s="822"/>
      <c r="E9" s="822"/>
      <c r="F9" s="823"/>
      <c r="G9" s="824"/>
      <c r="H9" s="579"/>
    </row>
    <row r="10" spans="1:8" ht="15.75" customHeight="1">
      <c r="A10" s="584" t="s">
        <v>121</v>
      </c>
      <c r="B10" s="822"/>
      <c r="C10" s="822"/>
      <c r="D10" s="822"/>
      <c r="E10" s="822"/>
      <c r="F10" s="823"/>
      <c r="G10" s="824"/>
      <c r="H10" s="579"/>
    </row>
    <row r="11" spans="1:8" ht="25.5" customHeight="1" thickBot="1">
      <c r="A11" s="585" t="s">
        <v>122</v>
      </c>
      <c r="B11" s="825" t="s">
        <v>625</v>
      </c>
      <c r="C11" s="825"/>
      <c r="D11" s="825"/>
      <c r="E11" s="825"/>
      <c r="F11" s="826">
        <f>SUM(F8:F10)</f>
        <v>0</v>
      </c>
      <c r="G11" s="827"/>
      <c r="H11" s="579"/>
    </row>
    <row r="12" spans="1:8" ht="25.5" customHeight="1">
      <c r="A12" s="586"/>
      <c r="B12" s="587"/>
      <c r="C12" s="587"/>
      <c r="D12" s="587"/>
      <c r="E12" s="587"/>
      <c r="F12" s="588"/>
      <c r="G12" s="588"/>
      <c r="H12" s="579"/>
    </row>
    <row r="13" spans="1:8" ht="15.75" customHeight="1">
      <c r="A13" s="828" t="s">
        <v>626</v>
      </c>
      <c r="B13" s="828"/>
      <c r="C13" s="828"/>
      <c r="D13" s="828"/>
      <c r="E13" s="828"/>
      <c r="F13" s="828"/>
      <c r="G13" s="828"/>
      <c r="H13" s="579"/>
    </row>
    <row r="14" spans="1:8" ht="15.75" customHeight="1" thickBot="1">
      <c r="A14" s="581"/>
      <c r="B14" s="581"/>
      <c r="C14" s="581"/>
      <c r="D14" s="582"/>
      <c r="E14" s="582"/>
      <c r="F14" s="578"/>
      <c r="G14" s="578"/>
      <c r="H14" s="579"/>
    </row>
    <row r="15" spans="1:7" ht="15" customHeight="1">
      <c r="A15" s="829" t="s">
        <v>600</v>
      </c>
      <c r="B15" s="831" t="s">
        <v>627</v>
      </c>
      <c r="C15" s="833" t="s">
        <v>628</v>
      </c>
      <c r="D15" s="834"/>
      <c r="E15" s="834"/>
      <c r="F15" s="835"/>
      <c r="G15" s="836" t="s">
        <v>629</v>
      </c>
    </row>
    <row r="16" spans="1:7" ht="13.5" customHeight="1" thickBot="1">
      <c r="A16" s="830"/>
      <c r="B16" s="832"/>
      <c r="C16" s="589" t="s">
        <v>630</v>
      </c>
      <c r="D16" s="590" t="s">
        <v>499</v>
      </c>
      <c r="E16" s="590" t="s">
        <v>631</v>
      </c>
      <c r="F16" s="590" t="s">
        <v>632</v>
      </c>
      <c r="G16" s="837"/>
    </row>
    <row r="17" spans="1:7" ht="15.75" thickBot="1">
      <c r="A17" s="591" t="s">
        <v>97</v>
      </c>
      <c r="B17" s="592" t="s">
        <v>98</v>
      </c>
      <c r="C17" s="592" t="s">
        <v>99</v>
      </c>
      <c r="D17" s="592" t="s">
        <v>100</v>
      </c>
      <c r="E17" s="592" t="s">
        <v>101</v>
      </c>
      <c r="F17" s="592" t="s">
        <v>456</v>
      </c>
      <c r="G17" s="593" t="s">
        <v>460</v>
      </c>
    </row>
    <row r="18" spans="1:7" ht="15">
      <c r="A18" s="594" t="s">
        <v>119</v>
      </c>
      <c r="B18" s="595"/>
      <c r="C18" s="595"/>
      <c r="D18" s="596"/>
      <c r="E18" s="596"/>
      <c r="F18" s="596"/>
      <c r="G18" s="597">
        <f>SUM(D18:F18)</f>
        <v>0</v>
      </c>
    </row>
    <row r="19" spans="1:7" ht="15">
      <c r="A19" s="598" t="s">
        <v>120</v>
      </c>
      <c r="B19" s="599"/>
      <c r="C19" s="599"/>
      <c r="D19" s="600"/>
      <c r="E19" s="600"/>
      <c r="F19" s="600"/>
      <c r="G19" s="601">
        <f>SUM(D19:F19)</f>
        <v>0</v>
      </c>
    </row>
    <row r="20" spans="1:7" ht="15.75" thickBot="1">
      <c r="A20" s="598" t="s">
        <v>121</v>
      </c>
      <c r="B20" s="599"/>
      <c r="C20" s="599"/>
      <c r="D20" s="600"/>
      <c r="E20" s="600"/>
      <c r="F20" s="600"/>
      <c r="G20" s="601">
        <f>SUM(D20:F20)</f>
        <v>0</v>
      </c>
    </row>
    <row r="21" spans="1:7" s="606" customFormat="1" ht="15" thickBot="1">
      <c r="A21" s="602" t="s">
        <v>122</v>
      </c>
      <c r="B21" s="603" t="s">
        <v>633</v>
      </c>
      <c r="C21" s="603"/>
      <c r="D21" s="604">
        <f>SUM(D18:D20)</f>
        <v>0</v>
      </c>
      <c r="E21" s="604">
        <f>SUM(E18:E20)</f>
        <v>0</v>
      </c>
      <c r="F21" s="604">
        <f>SUM(F18:F20)</f>
        <v>0</v>
      </c>
      <c r="G21" s="605">
        <f>SUM(G18:G20)</f>
        <v>0</v>
      </c>
    </row>
    <row r="22" spans="1:7" s="606" customFormat="1" ht="14.25">
      <c r="A22" s="607"/>
      <c r="B22" s="608"/>
      <c r="C22" s="608"/>
      <c r="D22" s="609"/>
      <c r="E22" s="609"/>
      <c r="F22" s="609"/>
      <c r="G22" s="609"/>
    </row>
    <row r="23" spans="1:7" s="610" customFormat="1" ht="30.75" customHeight="1">
      <c r="A23" s="813" t="s">
        <v>634</v>
      </c>
      <c r="B23" s="813"/>
      <c r="C23" s="813"/>
      <c r="D23" s="813"/>
      <c r="E23" s="813"/>
      <c r="F23" s="813"/>
      <c r="G23" s="813"/>
    </row>
    <row r="24" ht="15.75" thickBot="1"/>
    <row r="25" spans="1:7" ht="21.75" thickBot="1">
      <c r="A25" s="611" t="s">
        <v>600</v>
      </c>
      <c r="B25" s="814" t="s">
        <v>635</v>
      </c>
      <c r="C25" s="814"/>
      <c r="D25" s="815"/>
      <c r="E25" s="815"/>
      <c r="F25" s="815"/>
      <c r="G25" s="611" t="s">
        <v>636</v>
      </c>
    </row>
    <row r="26" spans="1:7" ht="15">
      <c r="A26" s="612" t="s">
        <v>97</v>
      </c>
      <c r="B26" s="816" t="s">
        <v>98</v>
      </c>
      <c r="C26" s="816"/>
      <c r="D26" s="817"/>
      <c r="E26" s="817"/>
      <c r="F26" s="818"/>
      <c r="G26" s="612" t="s">
        <v>99</v>
      </c>
    </row>
    <row r="27" spans="1:7" ht="15">
      <c r="A27" s="613" t="s">
        <v>119</v>
      </c>
      <c r="B27" s="819" t="s">
        <v>637</v>
      </c>
      <c r="C27" s="820"/>
      <c r="D27" s="820"/>
      <c r="E27" s="820"/>
      <c r="F27" s="821"/>
      <c r="G27" s="614">
        <v>80050000</v>
      </c>
    </row>
    <row r="28" spans="1:7" ht="23.25" customHeight="1">
      <c r="A28" s="613" t="s">
        <v>120</v>
      </c>
      <c r="B28" s="808" t="s">
        <v>638</v>
      </c>
      <c r="C28" s="808"/>
      <c r="D28" s="809"/>
      <c r="E28" s="809"/>
      <c r="F28" s="810"/>
      <c r="G28" s="614">
        <v>1500000</v>
      </c>
    </row>
    <row r="29" spans="1:7" ht="15">
      <c r="A29" s="613" t="s">
        <v>121</v>
      </c>
      <c r="B29" s="808" t="s">
        <v>639</v>
      </c>
      <c r="C29" s="808"/>
      <c r="D29" s="809"/>
      <c r="E29" s="809"/>
      <c r="F29" s="810"/>
      <c r="G29" s="614">
        <v>0</v>
      </c>
    </row>
    <row r="30" spans="1:7" ht="30" customHeight="1">
      <c r="A30" s="613" t="s">
        <v>122</v>
      </c>
      <c r="B30" s="808" t="s">
        <v>640</v>
      </c>
      <c r="C30" s="808"/>
      <c r="D30" s="809"/>
      <c r="E30" s="809"/>
      <c r="F30" s="810"/>
      <c r="G30" s="614">
        <v>0</v>
      </c>
    </row>
    <row r="31" spans="1:7" ht="15">
      <c r="A31" s="613" t="s">
        <v>123</v>
      </c>
      <c r="B31" s="808" t="s">
        <v>641</v>
      </c>
      <c r="C31" s="808"/>
      <c r="D31" s="809"/>
      <c r="E31" s="809"/>
      <c r="F31" s="810"/>
      <c r="G31" s="614">
        <v>70000</v>
      </c>
    </row>
    <row r="32" spans="1:7" ht="17.25" customHeight="1" thickBot="1">
      <c r="A32" s="615" t="s">
        <v>124</v>
      </c>
      <c r="B32" s="811" t="s">
        <v>642</v>
      </c>
      <c r="C32" s="811"/>
      <c r="D32" s="811"/>
      <c r="E32" s="811"/>
      <c r="F32" s="811"/>
      <c r="G32" s="614">
        <v>0</v>
      </c>
    </row>
    <row r="33" spans="1:7" ht="29.25" customHeight="1" thickBot="1">
      <c r="A33" s="616" t="s">
        <v>643</v>
      </c>
      <c r="B33" s="617"/>
      <c r="C33" s="618"/>
      <c r="D33" s="618"/>
      <c r="E33" s="618"/>
      <c r="F33" s="618"/>
      <c r="G33" s="619">
        <f>SUM(G27:G32)</f>
        <v>81620000</v>
      </c>
    </row>
    <row r="34" spans="1:6" ht="27" customHeight="1">
      <c r="A34" s="812" t="s">
        <v>644</v>
      </c>
      <c r="B34" s="812"/>
      <c r="C34" s="812"/>
      <c r="D34" s="812"/>
      <c r="E34" s="812"/>
      <c r="F34" s="812"/>
    </row>
  </sheetData>
  <sheetProtection/>
  <mergeCells count="32">
    <mergeCell ref="A1:G1"/>
    <mergeCell ref="F2:G2"/>
    <mergeCell ref="F3:G3"/>
    <mergeCell ref="A4:F4"/>
    <mergeCell ref="B6:E6"/>
    <mergeCell ref="F6:G6"/>
    <mergeCell ref="A2:E2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G43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751" t="s">
        <v>197</v>
      </c>
      <c r="B1" s="751"/>
      <c r="C1" s="751"/>
      <c r="D1" s="751"/>
      <c r="E1" s="751"/>
      <c r="F1" s="751"/>
      <c r="G1" s="751"/>
    </row>
    <row r="2" spans="1:7" ht="18" customHeight="1">
      <c r="A2" s="752" t="s">
        <v>498</v>
      </c>
      <c r="B2" s="752"/>
      <c r="C2" s="752"/>
      <c r="D2" s="752"/>
      <c r="E2" s="752"/>
      <c r="F2" s="752"/>
      <c r="G2" s="752"/>
    </row>
    <row r="3" spans="1:7" ht="17.25" customHeight="1">
      <c r="A3" s="845" t="s">
        <v>696</v>
      </c>
      <c r="B3" s="25"/>
      <c r="C3" s="412"/>
      <c r="D3" s="412"/>
      <c r="E3" s="412"/>
      <c r="F3" s="412"/>
      <c r="G3" s="412" t="s">
        <v>511</v>
      </c>
    </row>
    <row r="4" spans="1:7" ht="16.5" thickBot="1">
      <c r="A4" s="845" t="s">
        <v>697</v>
      </c>
      <c r="B4" s="26"/>
      <c r="C4" s="413"/>
      <c r="D4" s="413"/>
      <c r="E4" s="413"/>
      <c r="F4" s="413"/>
      <c r="G4" s="413" t="s">
        <v>474</v>
      </c>
    </row>
    <row r="5" spans="1:7" ht="44.25" customHeight="1" thickBot="1" thickTop="1">
      <c r="A5" s="68" t="s">
        <v>0</v>
      </c>
      <c r="B5" s="51" t="s">
        <v>1</v>
      </c>
      <c r="C5" s="52" t="s">
        <v>515</v>
      </c>
      <c r="D5" s="52" t="s">
        <v>514</v>
      </c>
      <c r="E5" s="52" t="s">
        <v>516</v>
      </c>
      <c r="F5" s="52" t="s">
        <v>673</v>
      </c>
      <c r="G5" s="52" t="s">
        <v>674</v>
      </c>
    </row>
    <row r="6" spans="1:7" ht="12.75" customHeight="1" thickTop="1">
      <c r="A6" s="79" t="s">
        <v>97</v>
      </c>
      <c r="B6" s="80" t="s">
        <v>98</v>
      </c>
      <c r="C6" s="80" t="s">
        <v>99</v>
      </c>
      <c r="D6" s="80" t="s">
        <v>100</v>
      </c>
      <c r="E6" s="80" t="s">
        <v>100</v>
      </c>
      <c r="F6" s="80" t="s">
        <v>101</v>
      </c>
      <c r="G6" s="80" t="s">
        <v>456</v>
      </c>
    </row>
    <row r="7" spans="1:7" ht="21.75" customHeight="1">
      <c r="A7" s="48" t="s">
        <v>2</v>
      </c>
      <c r="B7" s="49" t="s">
        <v>3</v>
      </c>
      <c r="C7" s="66">
        <f>C8+C14</f>
        <v>149528836</v>
      </c>
      <c r="D7" s="66">
        <f>D8+D14</f>
        <v>2840108</v>
      </c>
      <c r="E7" s="66">
        <f>E8+E14</f>
        <v>152368944</v>
      </c>
      <c r="F7" s="66">
        <f>F8+F14</f>
        <v>3433322</v>
      </c>
      <c r="G7" s="66">
        <f>G8+G14</f>
        <v>155802266</v>
      </c>
    </row>
    <row r="8" spans="1:7" s="723" customFormat="1" ht="21.75" customHeight="1">
      <c r="A8" s="39" t="s">
        <v>4</v>
      </c>
      <c r="B8" s="40" t="s">
        <v>5</v>
      </c>
      <c r="C8" s="61">
        <f>SUM(C9:C13)</f>
        <v>108311331</v>
      </c>
      <c r="D8" s="61">
        <f>SUM(D9:D13)</f>
        <v>0</v>
      </c>
      <c r="E8" s="61">
        <f>SUM(E9:E13)</f>
        <v>108311331</v>
      </c>
      <c r="F8" s="61">
        <f>SUM(F9:F13)</f>
        <v>0</v>
      </c>
      <c r="G8" s="61">
        <f>SUM(G9:G13)</f>
        <v>108311331</v>
      </c>
    </row>
    <row r="9" spans="1:7" s="723" customFormat="1" ht="21.75" customHeight="1" hidden="1">
      <c r="A9" s="39" t="s">
        <v>134</v>
      </c>
      <c r="B9" s="40" t="s">
        <v>6</v>
      </c>
      <c r="C9" s="61">
        <v>41455981</v>
      </c>
      <c r="D9" s="61">
        <v>0</v>
      </c>
      <c r="E9" s="61">
        <f aca="true" t="shared" si="0" ref="E9:E14">C9+D9</f>
        <v>41455981</v>
      </c>
      <c r="F9" s="61">
        <v>0</v>
      </c>
      <c r="G9" s="61">
        <f aca="true" t="shared" si="1" ref="G9:G14">E9+F9</f>
        <v>41455981</v>
      </c>
    </row>
    <row r="10" spans="1:7" s="723" customFormat="1" ht="21.75" customHeight="1" hidden="1">
      <c r="A10" s="39" t="s">
        <v>135</v>
      </c>
      <c r="B10" s="40" t="s">
        <v>7</v>
      </c>
      <c r="C10" s="61">
        <v>38845973</v>
      </c>
      <c r="D10" s="61">
        <v>0</v>
      </c>
      <c r="E10" s="61">
        <f t="shared" si="0"/>
        <v>38845973</v>
      </c>
      <c r="F10" s="61">
        <v>0</v>
      </c>
      <c r="G10" s="61">
        <f t="shared" si="1"/>
        <v>38845973</v>
      </c>
    </row>
    <row r="11" spans="1:7" s="723" customFormat="1" ht="21.75" customHeight="1" hidden="1">
      <c r="A11" s="39" t="s">
        <v>136</v>
      </c>
      <c r="B11" s="40" t="s">
        <v>8</v>
      </c>
      <c r="C11" s="61">
        <v>24928266</v>
      </c>
      <c r="D11" s="61">
        <v>0</v>
      </c>
      <c r="E11" s="61">
        <f t="shared" si="0"/>
        <v>24928266</v>
      </c>
      <c r="F11" s="61">
        <v>0</v>
      </c>
      <c r="G11" s="61">
        <f t="shared" si="1"/>
        <v>24928266</v>
      </c>
    </row>
    <row r="12" spans="1:7" s="723" customFormat="1" ht="21.75" customHeight="1" hidden="1">
      <c r="A12" s="39" t="s">
        <v>137</v>
      </c>
      <c r="B12" s="40" t="s">
        <v>9</v>
      </c>
      <c r="C12" s="61">
        <v>1200000</v>
      </c>
      <c r="D12" s="61">
        <v>0</v>
      </c>
      <c r="E12" s="61">
        <f t="shared" si="0"/>
        <v>1200000</v>
      </c>
      <c r="F12" s="61">
        <v>0</v>
      </c>
      <c r="G12" s="61">
        <f t="shared" si="1"/>
        <v>1200000</v>
      </c>
    </row>
    <row r="13" spans="1:7" s="723" customFormat="1" ht="21.75" customHeight="1" hidden="1">
      <c r="A13" s="39" t="s">
        <v>138</v>
      </c>
      <c r="B13" s="62" t="s">
        <v>475</v>
      </c>
      <c r="C13" s="63">
        <v>1881111</v>
      </c>
      <c r="D13" s="63">
        <v>0</v>
      </c>
      <c r="E13" s="61">
        <f t="shared" si="0"/>
        <v>1881111</v>
      </c>
      <c r="F13" s="63">
        <v>0</v>
      </c>
      <c r="G13" s="61">
        <f t="shared" si="1"/>
        <v>1881111</v>
      </c>
    </row>
    <row r="14" spans="1:7" s="723" customFormat="1" ht="21.75" customHeight="1">
      <c r="A14" s="39" t="s">
        <v>10</v>
      </c>
      <c r="B14" s="40" t="s">
        <v>11</v>
      </c>
      <c r="C14" s="61">
        <v>41217505</v>
      </c>
      <c r="D14" s="61">
        <v>2840108</v>
      </c>
      <c r="E14" s="61">
        <f t="shared" si="0"/>
        <v>44057613</v>
      </c>
      <c r="F14" s="61">
        <v>3433322</v>
      </c>
      <c r="G14" s="61">
        <f t="shared" si="1"/>
        <v>47490935</v>
      </c>
    </row>
    <row r="15" spans="1:7" ht="21.75" customHeight="1">
      <c r="A15" s="41" t="s">
        <v>12</v>
      </c>
      <c r="B15" s="42" t="s">
        <v>13</v>
      </c>
      <c r="C15" s="60">
        <f>SUM(C17:C17)</f>
        <v>0</v>
      </c>
      <c r="D15" s="60">
        <f>SUM(D16:D17)</f>
        <v>44500621</v>
      </c>
      <c r="E15" s="60">
        <f>SUM(E16:E17)</f>
        <v>44500621</v>
      </c>
      <c r="F15" s="60">
        <f>SUM(F16:F17)</f>
        <v>34400601</v>
      </c>
      <c r="G15" s="60">
        <f>SUM(G16:G17)</f>
        <v>78901222</v>
      </c>
    </row>
    <row r="16" spans="1:7" ht="21.75" customHeight="1">
      <c r="A16" s="39" t="s">
        <v>167</v>
      </c>
      <c r="B16" s="62" t="s">
        <v>297</v>
      </c>
      <c r="C16" s="63">
        <v>0</v>
      </c>
      <c r="D16" s="63">
        <v>3703700</v>
      </c>
      <c r="E16" s="63">
        <f>D16</f>
        <v>3703700</v>
      </c>
      <c r="F16" s="63">
        <v>-3509700</v>
      </c>
      <c r="G16" s="63">
        <f>E16+F16</f>
        <v>194000</v>
      </c>
    </row>
    <row r="17" spans="1:7" ht="21.75" customHeight="1">
      <c r="A17" s="39" t="s">
        <v>168</v>
      </c>
      <c r="B17" s="40" t="s">
        <v>199</v>
      </c>
      <c r="C17" s="61">
        <v>0</v>
      </c>
      <c r="D17" s="61">
        <v>40796921</v>
      </c>
      <c r="E17" s="63">
        <f>D17</f>
        <v>40796921</v>
      </c>
      <c r="F17" s="61">
        <v>37910301</v>
      </c>
      <c r="G17" s="63">
        <f>E17+F17</f>
        <v>78707222</v>
      </c>
    </row>
    <row r="18" spans="1:7" ht="21.75" customHeight="1">
      <c r="A18" s="41" t="s">
        <v>14</v>
      </c>
      <c r="B18" s="42" t="s">
        <v>15</v>
      </c>
      <c r="C18" s="60">
        <f>C19+C24</f>
        <v>82490000</v>
      </c>
      <c r="D18" s="60">
        <f>D19+D24</f>
        <v>30000</v>
      </c>
      <c r="E18" s="60">
        <f>E19+E24</f>
        <v>82520000</v>
      </c>
      <c r="F18" s="60">
        <f>F19+F24</f>
        <v>0</v>
      </c>
      <c r="G18" s="60">
        <f>G19+G24</f>
        <v>82520000</v>
      </c>
    </row>
    <row r="19" spans="1:7" s="78" customFormat="1" ht="23.25" customHeight="1">
      <c r="A19" s="39" t="s">
        <v>16</v>
      </c>
      <c r="B19" s="40" t="s">
        <v>17</v>
      </c>
      <c r="C19" s="61">
        <f>C20+C22+C23</f>
        <v>82450000</v>
      </c>
      <c r="D19" s="61">
        <f>D20+D22+D23</f>
        <v>0</v>
      </c>
      <c r="E19" s="61">
        <f aca="true" t="shared" si="2" ref="E19:E24">C19+D19</f>
        <v>82450000</v>
      </c>
      <c r="F19" s="61">
        <f>F20+F22+F23</f>
        <v>0</v>
      </c>
      <c r="G19" s="61">
        <f aca="true" t="shared" si="3" ref="G19:G24">E19+F19</f>
        <v>82450000</v>
      </c>
    </row>
    <row r="20" spans="1:7" s="78" customFormat="1" ht="21.75" customHeight="1" hidden="1">
      <c r="A20" s="39" t="s">
        <v>18</v>
      </c>
      <c r="B20" s="40" t="s">
        <v>19</v>
      </c>
      <c r="C20" s="61">
        <f>C21</f>
        <v>80000000</v>
      </c>
      <c r="D20" s="61">
        <v>0</v>
      </c>
      <c r="E20" s="61">
        <f t="shared" si="2"/>
        <v>80000000</v>
      </c>
      <c r="F20" s="61">
        <v>0</v>
      </c>
      <c r="G20" s="61">
        <f t="shared" si="3"/>
        <v>80000000</v>
      </c>
    </row>
    <row r="21" spans="1:7" s="496" customFormat="1" ht="21.75" customHeight="1">
      <c r="A21" s="495"/>
      <c r="B21" s="486" t="s">
        <v>20</v>
      </c>
      <c r="C21" s="488">
        <v>80000000</v>
      </c>
      <c r="D21" s="488">
        <v>0</v>
      </c>
      <c r="E21" s="488">
        <f t="shared" si="2"/>
        <v>80000000</v>
      </c>
      <c r="F21" s="488">
        <v>0</v>
      </c>
      <c r="G21" s="488">
        <f t="shared" si="3"/>
        <v>80000000</v>
      </c>
    </row>
    <row r="22" spans="1:7" s="78" customFormat="1" ht="21.75" customHeight="1" hidden="1">
      <c r="A22" s="39" t="s">
        <v>21</v>
      </c>
      <c r="B22" s="40" t="s">
        <v>22</v>
      </c>
      <c r="C22" s="61">
        <v>2400000</v>
      </c>
      <c r="D22" s="61">
        <v>0</v>
      </c>
      <c r="E22" s="61">
        <f t="shared" si="2"/>
        <v>2400000</v>
      </c>
      <c r="F22" s="61">
        <v>0</v>
      </c>
      <c r="G22" s="61">
        <f t="shared" si="3"/>
        <v>2400000</v>
      </c>
    </row>
    <row r="23" spans="1:7" s="78" customFormat="1" ht="21.75" customHeight="1" hidden="1">
      <c r="A23" s="39" t="s">
        <v>23</v>
      </c>
      <c r="B23" s="40" t="s">
        <v>24</v>
      </c>
      <c r="C23" s="61">
        <v>50000</v>
      </c>
      <c r="D23" s="61">
        <v>0</v>
      </c>
      <c r="E23" s="61">
        <f t="shared" si="2"/>
        <v>50000</v>
      </c>
      <c r="F23" s="61">
        <v>0</v>
      </c>
      <c r="G23" s="61">
        <f t="shared" si="3"/>
        <v>50000</v>
      </c>
    </row>
    <row r="24" spans="1:7" s="78" customFormat="1" ht="21.75" customHeight="1">
      <c r="A24" s="39" t="s">
        <v>25</v>
      </c>
      <c r="B24" s="40" t="s">
        <v>26</v>
      </c>
      <c r="C24" s="61">
        <v>40000</v>
      </c>
      <c r="D24" s="61">
        <v>30000</v>
      </c>
      <c r="E24" s="61">
        <f t="shared" si="2"/>
        <v>70000</v>
      </c>
      <c r="F24" s="61">
        <v>0</v>
      </c>
      <c r="G24" s="61">
        <f t="shared" si="3"/>
        <v>70000</v>
      </c>
    </row>
    <row r="25" spans="1:7" ht="21.75" customHeight="1">
      <c r="A25" s="41" t="s">
        <v>27</v>
      </c>
      <c r="B25" s="42" t="s">
        <v>28</v>
      </c>
      <c r="C25" s="60">
        <f>SUM(C26:C33)</f>
        <v>11366060</v>
      </c>
      <c r="D25" s="60">
        <f>SUM(D26:D33)</f>
        <v>-29802</v>
      </c>
      <c r="E25" s="60">
        <f>SUM(E26:E33)</f>
        <v>11336258</v>
      </c>
      <c r="F25" s="60">
        <f>SUM(F26:F33)</f>
        <v>387653</v>
      </c>
      <c r="G25" s="60">
        <f>SUM(G26:G33)</f>
        <v>11723911</v>
      </c>
    </row>
    <row r="26" spans="1:7" ht="21.75" customHeight="1">
      <c r="A26" s="39" t="s">
        <v>29</v>
      </c>
      <c r="B26" s="40" t="s">
        <v>131</v>
      </c>
      <c r="C26" s="61">
        <v>3520000</v>
      </c>
      <c r="D26" s="61">
        <v>54724</v>
      </c>
      <c r="E26" s="61">
        <f aca="true" t="shared" si="4" ref="E26:E33">C26+D26</f>
        <v>3574724</v>
      </c>
      <c r="F26" s="61">
        <v>50000</v>
      </c>
      <c r="G26" s="61">
        <f aca="true" t="shared" si="5" ref="G26:G33">E26+F26</f>
        <v>3624724</v>
      </c>
    </row>
    <row r="27" spans="1:7" ht="21.75" customHeight="1">
      <c r="A27" s="39" t="s">
        <v>298</v>
      </c>
      <c r="B27" s="40" t="s">
        <v>299</v>
      </c>
      <c r="C27" s="61">
        <v>572500</v>
      </c>
      <c r="D27" s="484">
        <v>0</v>
      </c>
      <c r="E27" s="61">
        <f t="shared" si="4"/>
        <v>572500</v>
      </c>
      <c r="F27" s="484">
        <v>2857</v>
      </c>
      <c r="G27" s="61">
        <f t="shared" si="5"/>
        <v>575357</v>
      </c>
    </row>
    <row r="28" spans="1:7" ht="21.75" customHeight="1">
      <c r="A28" s="39" t="s">
        <v>30</v>
      </c>
      <c r="B28" s="40" t="s">
        <v>31</v>
      </c>
      <c r="C28" s="61">
        <v>5000000</v>
      </c>
      <c r="D28" s="61">
        <v>0</v>
      </c>
      <c r="E28" s="61">
        <f t="shared" si="4"/>
        <v>5000000</v>
      </c>
      <c r="F28" s="61">
        <v>0</v>
      </c>
      <c r="G28" s="61">
        <f t="shared" si="5"/>
        <v>5000000</v>
      </c>
    </row>
    <row r="29" spans="1:7" ht="18.75" customHeight="1">
      <c r="A29" s="39" t="s">
        <v>32</v>
      </c>
      <c r="B29" s="40" t="s">
        <v>33</v>
      </c>
      <c r="C29" s="61">
        <v>675000</v>
      </c>
      <c r="D29" s="61">
        <v>-78189</v>
      </c>
      <c r="E29" s="61">
        <f t="shared" si="4"/>
        <v>596811</v>
      </c>
      <c r="F29" s="61">
        <v>53231</v>
      </c>
      <c r="G29" s="61">
        <f t="shared" si="5"/>
        <v>650042</v>
      </c>
    </row>
    <row r="30" spans="1:7" ht="24.75" customHeight="1">
      <c r="A30" s="39" t="s">
        <v>34</v>
      </c>
      <c r="B30" s="40" t="s">
        <v>35</v>
      </c>
      <c r="C30" s="61">
        <v>1448560</v>
      </c>
      <c r="D30" s="61">
        <v>-6337</v>
      </c>
      <c r="E30" s="61">
        <f t="shared" si="4"/>
        <v>1442223</v>
      </c>
      <c r="F30" s="61">
        <v>64531</v>
      </c>
      <c r="G30" s="61">
        <f t="shared" si="5"/>
        <v>1506754</v>
      </c>
    </row>
    <row r="31" spans="1:7" ht="21.75" customHeight="1">
      <c r="A31" s="39" t="s">
        <v>36</v>
      </c>
      <c r="B31" s="40" t="s">
        <v>37</v>
      </c>
      <c r="C31" s="67">
        <v>50000</v>
      </c>
      <c r="D31" s="67">
        <v>0</v>
      </c>
      <c r="E31" s="61">
        <f t="shared" si="4"/>
        <v>50000</v>
      </c>
      <c r="F31" s="67">
        <v>0</v>
      </c>
      <c r="G31" s="61">
        <f t="shared" si="5"/>
        <v>50000</v>
      </c>
    </row>
    <row r="32" spans="1:7" ht="21.75" customHeight="1">
      <c r="A32" s="39" t="s">
        <v>38</v>
      </c>
      <c r="B32" s="40" t="s">
        <v>676</v>
      </c>
      <c r="C32" s="67">
        <v>0</v>
      </c>
      <c r="D32" s="67"/>
      <c r="E32" s="61">
        <v>0</v>
      </c>
      <c r="F32" s="67">
        <v>217034</v>
      </c>
      <c r="G32" s="61">
        <f t="shared" si="5"/>
        <v>217034</v>
      </c>
    </row>
    <row r="33" spans="1:7" ht="21.75" customHeight="1">
      <c r="A33" s="39" t="s">
        <v>675</v>
      </c>
      <c r="B33" s="40" t="s">
        <v>39</v>
      </c>
      <c r="C33" s="67">
        <v>100000</v>
      </c>
      <c r="D33" s="67">
        <v>0</v>
      </c>
      <c r="E33" s="61">
        <f t="shared" si="4"/>
        <v>100000</v>
      </c>
      <c r="F33" s="67">
        <v>0</v>
      </c>
      <c r="G33" s="61">
        <f t="shared" si="5"/>
        <v>100000</v>
      </c>
    </row>
    <row r="34" spans="1:7" ht="21.75" customHeight="1">
      <c r="A34" s="41" t="s">
        <v>40</v>
      </c>
      <c r="B34" s="42" t="s">
        <v>41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21.75" customHeight="1">
      <c r="A35" s="41" t="s">
        <v>42</v>
      </c>
      <c r="B35" s="42" t="s">
        <v>43</v>
      </c>
      <c r="C35" s="60">
        <f>SUM(C36:C36)</f>
        <v>7350000</v>
      </c>
      <c r="D35" s="60">
        <f>SUM(D36:D36)</f>
        <v>20000</v>
      </c>
      <c r="E35" s="60">
        <f>SUM(E36:E36)</f>
        <v>7370000</v>
      </c>
      <c r="F35" s="60">
        <f>SUM(F36:F36)</f>
        <v>0</v>
      </c>
      <c r="G35" s="60">
        <f>SUM(G36:G36)</f>
        <v>7370000</v>
      </c>
    </row>
    <row r="36" spans="1:7" ht="21.75" customHeight="1" hidden="1">
      <c r="A36" s="39" t="s">
        <v>132</v>
      </c>
      <c r="B36" s="40" t="s">
        <v>44</v>
      </c>
      <c r="C36" s="61">
        <v>7350000</v>
      </c>
      <c r="D36" s="61">
        <v>20000</v>
      </c>
      <c r="E36" s="61">
        <f>C36+D36</f>
        <v>7370000</v>
      </c>
      <c r="F36" s="61">
        <v>0</v>
      </c>
      <c r="G36" s="61">
        <f>E36+F36</f>
        <v>7370000</v>
      </c>
    </row>
    <row r="37" spans="1:7" ht="21.75" customHeight="1">
      <c r="A37" s="41" t="s">
        <v>45</v>
      </c>
      <c r="B37" s="42" t="s">
        <v>200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</row>
    <row r="38" spans="1:7" ht="30" customHeight="1">
      <c r="A38" s="44" t="s">
        <v>194</v>
      </c>
      <c r="B38" s="45" t="s">
        <v>47</v>
      </c>
      <c r="C38" s="64">
        <f>C7+C15+C18+C25+C34+C35+C37</f>
        <v>250734896</v>
      </c>
      <c r="D38" s="64">
        <f>D7+D15+D18+D25+D34+D35+D37</f>
        <v>47360927</v>
      </c>
      <c r="E38" s="64">
        <f>E7+E15+E18+E25+E34+E35+E37</f>
        <v>298095823</v>
      </c>
      <c r="F38" s="64">
        <f>F7+F15+F18+F25+F34+F35+F37</f>
        <v>38221576</v>
      </c>
      <c r="G38" s="64">
        <f>G7+G15+G18+G25+G34+G35+G37</f>
        <v>336317399</v>
      </c>
    </row>
    <row r="39" spans="1:7" ht="21.75" customHeight="1">
      <c r="A39" s="41" t="s">
        <v>48</v>
      </c>
      <c r="B39" s="42" t="s">
        <v>49</v>
      </c>
      <c r="C39" s="60">
        <f>SUM(C40:C40)</f>
        <v>23275319</v>
      </c>
      <c r="D39" s="60">
        <f>SUM(D40:D40)</f>
        <v>20000</v>
      </c>
      <c r="E39" s="60">
        <f>SUM(E40:E40)</f>
        <v>23295319</v>
      </c>
      <c r="F39" s="60">
        <f>SUM(F40:F40)</f>
        <v>0</v>
      </c>
      <c r="G39" s="60">
        <f>SUM(G40:G40)</f>
        <v>23295319</v>
      </c>
    </row>
    <row r="40" spans="1:7" ht="21.75" customHeight="1">
      <c r="A40" s="39" t="s">
        <v>50</v>
      </c>
      <c r="B40" s="40" t="s">
        <v>51</v>
      </c>
      <c r="C40" s="61">
        <v>23275319</v>
      </c>
      <c r="D40" s="61">
        <v>20000</v>
      </c>
      <c r="E40" s="61">
        <f>C40+D40</f>
        <v>23295319</v>
      </c>
      <c r="F40" s="61">
        <v>0</v>
      </c>
      <c r="G40" s="61">
        <f>E40+F40</f>
        <v>23295319</v>
      </c>
    </row>
    <row r="41" spans="1:7" ht="21.75" customHeight="1">
      <c r="A41" s="39" t="s">
        <v>300</v>
      </c>
      <c r="B41" s="40" t="s">
        <v>301</v>
      </c>
      <c r="C41" s="61">
        <v>0</v>
      </c>
      <c r="D41" s="61">
        <v>0</v>
      </c>
      <c r="E41" s="61">
        <f>C41+D41</f>
        <v>0</v>
      </c>
      <c r="F41" s="61">
        <v>0</v>
      </c>
      <c r="G41" s="61">
        <f>E41+F41</f>
        <v>0</v>
      </c>
    </row>
    <row r="42" spans="1:7" s="27" customFormat="1" ht="37.5" customHeight="1" thickBot="1">
      <c r="A42" s="46" t="s">
        <v>133</v>
      </c>
      <c r="B42" s="47" t="s">
        <v>52</v>
      </c>
      <c r="C42" s="65">
        <f>C38+C39</f>
        <v>274010215</v>
      </c>
      <c r="D42" s="65">
        <f>D38+D39</f>
        <v>47380927</v>
      </c>
      <c r="E42" s="65">
        <f>E38+E39</f>
        <v>321391142</v>
      </c>
      <c r="F42" s="65">
        <f>F38+F39</f>
        <v>38221576</v>
      </c>
      <c r="G42" s="65">
        <f>G38+G39</f>
        <v>359612718</v>
      </c>
    </row>
    <row r="43" spans="1:7" ht="15.75" thickTop="1">
      <c r="A43" s="2"/>
      <c r="B43" s="2"/>
      <c r="C43" s="2"/>
      <c r="D43" s="2"/>
      <c r="E43" s="2"/>
      <c r="F43" s="2"/>
      <c r="G43" s="2"/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G64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hidden="1" customWidth="1"/>
    <col min="5" max="5" width="16.7109375" style="0" customWidth="1"/>
    <col min="6" max="6" width="16.421875" style="0" customWidth="1"/>
    <col min="7" max="7" width="16.7109375" style="0" customWidth="1"/>
  </cols>
  <sheetData>
    <row r="1" spans="1:7" ht="30" customHeight="1">
      <c r="A1" s="751" t="s">
        <v>198</v>
      </c>
      <c r="B1" s="751"/>
      <c r="C1" s="751"/>
      <c r="D1" s="751"/>
      <c r="E1" s="751"/>
      <c r="F1" s="751"/>
      <c r="G1" s="751"/>
    </row>
    <row r="2" spans="1:7" ht="18" customHeight="1">
      <c r="A2" s="752" t="s">
        <v>517</v>
      </c>
      <c r="B2" s="752"/>
      <c r="C2" s="752"/>
      <c r="D2" s="752"/>
      <c r="E2" s="752"/>
      <c r="F2" s="752"/>
      <c r="G2" s="752"/>
    </row>
    <row r="3" spans="1:7" ht="19.5" customHeight="1">
      <c r="A3" s="845" t="s">
        <v>698</v>
      </c>
      <c r="B3" s="25"/>
      <c r="C3" s="412"/>
      <c r="D3" s="412"/>
      <c r="E3" s="412"/>
      <c r="F3" s="412"/>
      <c r="G3" s="412" t="s">
        <v>510</v>
      </c>
    </row>
    <row r="4" spans="1:7" ht="16.5" thickBot="1">
      <c r="A4" s="845" t="s">
        <v>699</v>
      </c>
      <c r="B4" s="26"/>
      <c r="C4" s="414"/>
      <c r="D4" s="414"/>
      <c r="E4" s="414"/>
      <c r="F4" s="414"/>
      <c r="G4" s="414" t="s">
        <v>474</v>
      </c>
    </row>
    <row r="5" spans="1:7" ht="38.25" customHeight="1" thickBot="1" thickTop="1">
      <c r="A5" s="76" t="s">
        <v>0</v>
      </c>
      <c r="B5" s="77" t="s">
        <v>1</v>
      </c>
      <c r="C5" s="52" t="s">
        <v>515</v>
      </c>
      <c r="D5" s="52" t="s">
        <v>514</v>
      </c>
      <c r="E5" s="52" t="s">
        <v>516</v>
      </c>
      <c r="F5" s="52" t="s">
        <v>673</v>
      </c>
      <c r="G5" s="52" t="s">
        <v>674</v>
      </c>
    </row>
    <row r="6" spans="1:7" ht="12.75" customHeight="1" thickTop="1">
      <c r="A6" s="79" t="s">
        <v>97</v>
      </c>
      <c r="B6" s="80" t="s">
        <v>98</v>
      </c>
      <c r="C6" s="80" t="s">
        <v>99</v>
      </c>
      <c r="D6" s="80" t="s">
        <v>100</v>
      </c>
      <c r="E6" s="80" t="s">
        <v>100</v>
      </c>
      <c r="F6" s="80" t="s">
        <v>101</v>
      </c>
      <c r="G6" s="80" t="s">
        <v>456</v>
      </c>
    </row>
    <row r="7" spans="1:7" s="29" customFormat="1" ht="21.75" customHeight="1">
      <c r="A7" s="75" t="s">
        <v>53</v>
      </c>
      <c r="B7" s="49" t="s">
        <v>54</v>
      </c>
      <c r="C7" s="66">
        <f>C8+C14</f>
        <v>54033000</v>
      </c>
      <c r="D7" s="66">
        <f>D8+D14</f>
        <v>55074</v>
      </c>
      <c r="E7" s="66">
        <f>E8+E14</f>
        <v>54088074</v>
      </c>
      <c r="F7" s="66">
        <f>F8+F14</f>
        <v>223247</v>
      </c>
      <c r="G7" s="66">
        <f>G8+G14</f>
        <v>54311321</v>
      </c>
    </row>
    <row r="8" spans="1:7" s="28" customFormat="1" ht="21.75" customHeight="1">
      <c r="A8" s="70" t="s">
        <v>55</v>
      </c>
      <c r="B8" s="40" t="s">
        <v>56</v>
      </c>
      <c r="C8" s="61">
        <f>SUM(C9:C13)</f>
        <v>37753000</v>
      </c>
      <c r="D8" s="61">
        <f>SUM(D9:D13)</f>
        <v>4074</v>
      </c>
      <c r="E8" s="61">
        <f>SUM(E9:E13)</f>
        <v>37757074</v>
      </c>
      <c r="F8" s="61">
        <f>SUM(F9:F13)</f>
        <v>191247</v>
      </c>
      <c r="G8" s="61">
        <f>SUM(G9:G13)</f>
        <v>37948321</v>
      </c>
    </row>
    <row r="9" spans="1:7" s="28" customFormat="1" ht="22.5" customHeight="1" hidden="1">
      <c r="A9" s="70" t="s">
        <v>139</v>
      </c>
      <c r="B9" s="40" t="s">
        <v>57</v>
      </c>
      <c r="C9" s="61">
        <v>34830000</v>
      </c>
      <c r="D9" s="61">
        <v>-439647</v>
      </c>
      <c r="E9" s="61">
        <f>C9+D9</f>
        <v>34390353</v>
      </c>
      <c r="F9" s="61">
        <v>-74257</v>
      </c>
      <c r="G9" s="61">
        <f>E9+F9</f>
        <v>34316096</v>
      </c>
    </row>
    <row r="10" spans="1:7" s="28" customFormat="1" ht="21.75" customHeight="1" hidden="1">
      <c r="A10" s="70" t="s">
        <v>140</v>
      </c>
      <c r="B10" s="40" t="s">
        <v>58</v>
      </c>
      <c r="C10" s="61">
        <v>1648000</v>
      </c>
      <c r="D10" s="61">
        <v>-74000</v>
      </c>
      <c r="E10" s="61">
        <f aca="true" t="shared" si="0" ref="E10:E63">C10+D10</f>
        <v>1574000</v>
      </c>
      <c r="F10" s="61">
        <v>74504</v>
      </c>
      <c r="G10" s="61">
        <f aca="true" t="shared" si="1" ref="G10:G46">E10+F10</f>
        <v>1648504</v>
      </c>
    </row>
    <row r="11" spans="1:7" s="28" customFormat="1" ht="21.75" customHeight="1" hidden="1">
      <c r="A11" s="70" t="s">
        <v>141</v>
      </c>
      <c r="B11" s="40" t="s">
        <v>59</v>
      </c>
      <c r="C11" s="61">
        <v>36000</v>
      </c>
      <c r="D11" s="61">
        <v>0</v>
      </c>
      <c r="E11" s="61">
        <f t="shared" si="0"/>
        <v>36000</v>
      </c>
      <c r="F11" s="61">
        <v>0</v>
      </c>
      <c r="G11" s="61">
        <f t="shared" si="1"/>
        <v>36000</v>
      </c>
    </row>
    <row r="12" spans="1:7" s="28" customFormat="1" ht="21.75" customHeight="1" hidden="1">
      <c r="A12" s="70" t="s">
        <v>142</v>
      </c>
      <c r="B12" s="40" t="s">
        <v>60</v>
      </c>
      <c r="C12" s="61">
        <v>534000</v>
      </c>
      <c r="D12" s="61">
        <v>-51000</v>
      </c>
      <c r="E12" s="61">
        <f t="shared" si="0"/>
        <v>483000</v>
      </c>
      <c r="F12" s="61">
        <v>0</v>
      </c>
      <c r="G12" s="61">
        <f t="shared" si="1"/>
        <v>483000</v>
      </c>
    </row>
    <row r="13" spans="1:7" s="28" customFormat="1" ht="21.75" customHeight="1" hidden="1">
      <c r="A13" s="70" t="s">
        <v>143</v>
      </c>
      <c r="B13" s="40" t="s">
        <v>61</v>
      </c>
      <c r="C13" s="61">
        <v>705000</v>
      </c>
      <c r="D13" s="61">
        <v>568721</v>
      </c>
      <c r="E13" s="61">
        <f t="shared" si="0"/>
        <v>1273721</v>
      </c>
      <c r="F13" s="61">
        <v>191000</v>
      </c>
      <c r="G13" s="61">
        <f t="shared" si="1"/>
        <v>1464721</v>
      </c>
    </row>
    <row r="14" spans="1:7" s="28" customFormat="1" ht="21.75" customHeight="1">
      <c r="A14" s="70" t="s">
        <v>62</v>
      </c>
      <c r="B14" s="40" t="s">
        <v>63</v>
      </c>
      <c r="C14" s="61">
        <f>SUM(C15:C17)</f>
        <v>16280000</v>
      </c>
      <c r="D14" s="61">
        <f>SUM(D15:D17)</f>
        <v>51000</v>
      </c>
      <c r="E14" s="61">
        <f t="shared" si="0"/>
        <v>16331000</v>
      </c>
      <c r="F14" s="61">
        <f>SUM(F15:F17)</f>
        <v>32000</v>
      </c>
      <c r="G14" s="61">
        <f t="shared" si="1"/>
        <v>16363000</v>
      </c>
    </row>
    <row r="15" spans="1:7" s="28" customFormat="1" ht="21.75" customHeight="1" hidden="1">
      <c r="A15" s="70" t="s">
        <v>144</v>
      </c>
      <c r="B15" s="40" t="s">
        <v>64</v>
      </c>
      <c r="C15" s="61">
        <v>13500000</v>
      </c>
      <c r="D15" s="61">
        <v>0</v>
      </c>
      <c r="E15" s="61">
        <f t="shared" si="0"/>
        <v>13500000</v>
      </c>
      <c r="F15" s="61">
        <v>0</v>
      </c>
      <c r="G15" s="61">
        <f t="shared" si="1"/>
        <v>13500000</v>
      </c>
    </row>
    <row r="16" spans="1:7" s="28" customFormat="1" ht="28.5" customHeight="1" hidden="1">
      <c r="A16" s="70" t="s">
        <v>145</v>
      </c>
      <c r="B16" s="40" t="s">
        <v>65</v>
      </c>
      <c r="C16" s="61">
        <v>2280000</v>
      </c>
      <c r="D16" s="61">
        <v>0</v>
      </c>
      <c r="E16" s="61">
        <f t="shared" si="0"/>
        <v>2280000</v>
      </c>
      <c r="F16" s="61">
        <v>30000</v>
      </c>
      <c r="G16" s="61">
        <f t="shared" si="1"/>
        <v>2310000</v>
      </c>
    </row>
    <row r="17" spans="1:7" s="28" customFormat="1" ht="21.75" customHeight="1" hidden="1">
      <c r="A17" s="70" t="s">
        <v>146</v>
      </c>
      <c r="B17" s="40" t="s">
        <v>66</v>
      </c>
      <c r="C17" s="61">
        <v>500000</v>
      </c>
      <c r="D17" s="61">
        <v>51000</v>
      </c>
      <c r="E17" s="61">
        <f t="shared" si="0"/>
        <v>551000</v>
      </c>
      <c r="F17" s="61">
        <v>2000</v>
      </c>
      <c r="G17" s="61">
        <f t="shared" si="1"/>
        <v>553000</v>
      </c>
    </row>
    <row r="18" spans="1:7" s="29" customFormat="1" ht="34.5" customHeight="1">
      <c r="A18" s="69" t="s">
        <v>67</v>
      </c>
      <c r="B18" s="43" t="s">
        <v>165</v>
      </c>
      <c r="C18" s="60">
        <v>11799356</v>
      </c>
      <c r="D18" s="60">
        <v>171199</v>
      </c>
      <c r="E18" s="64">
        <f t="shared" si="0"/>
        <v>11970555</v>
      </c>
      <c r="F18" s="60">
        <v>48015</v>
      </c>
      <c r="G18" s="64">
        <f t="shared" si="1"/>
        <v>12018570</v>
      </c>
    </row>
    <row r="19" spans="1:7" s="29" customFormat="1" ht="21.75" customHeight="1">
      <c r="A19" s="69" t="s">
        <v>68</v>
      </c>
      <c r="B19" s="42" t="s">
        <v>69</v>
      </c>
      <c r="C19" s="64">
        <f>C20+C23+C26+C33+C34</f>
        <v>40697400</v>
      </c>
      <c r="D19" s="64">
        <f>D20+D23+D26+D33+D34</f>
        <v>3874822</v>
      </c>
      <c r="E19" s="64">
        <f t="shared" si="0"/>
        <v>44572222</v>
      </c>
      <c r="F19" s="64">
        <f>F20+F23+F26+F33+F34</f>
        <v>433382</v>
      </c>
      <c r="G19" s="64">
        <f t="shared" si="1"/>
        <v>45005604</v>
      </c>
    </row>
    <row r="20" spans="1:7" s="28" customFormat="1" ht="21.75" customHeight="1">
      <c r="A20" s="70" t="s">
        <v>70</v>
      </c>
      <c r="B20" s="40" t="s">
        <v>71</v>
      </c>
      <c r="C20" s="61">
        <f>SUM(C21:C22)</f>
        <v>5480000</v>
      </c>
      <c r="D20" s="61">
        <f>SUM(D21:D22)</f>
        <v>35000</v>
      </c>
      <c r="E20" s="61">
        <f t="shared" si="0"/>
        <v>5515000</v>
      </c>
      <c r="F20" s="61">
        <f>SUM(F21:F22)</f>
        <v>84334</v>
      </c>
      <c r="G20" s="61">
        <f t="shared" si="1"/>
        <v>5599334</v>
      </c>
    </row>
    <row r="21" spans="1:7" s="28" customFormat="1" ht="21.75" customHeight="1" hidden="1">
      <c r="A21" s="70" t="s">
        <v>151</v>
      </c>
      <c r="B21" s="40" t="s">
        <v>153</v>
      </c>
      <c r="C21" s="61">
        <v>1420000</v>
      </c>
      <c r="D21" s="61">
        <v>0</v>
      </c>
      <c r="E21" s="61">
        <f t="shared" si="0"/>
        <v>1420000</v>
      </c>
      <c r="F21" s="61">
        <v>0</v>
      </c>
      <c r="G21" s="61">
        <f t="shared" si="1"/>
        <v>1420000</v>
      </c>
    </row>
    <row r="22" spans="1:7" s="28" customFormat="1" ht="21.75" customHeight="1" hidden="1">
      <c r="A22" s="70" t="s">
        <v>152</v>
      </c>
      <c r="B22" s="40" t="s">
        <v>154</v>
      </c>
      <c r="C22" s="61">
        <v>4060000</v>
      </c>
      <c r="D22" s="61">
        <v>35000</v>
      </c>
      <c r="E22" s="61">
        <f t="shared" si="0"/>
        <v>4095000</v>
      </c>
      <c r="F22" s="61">
        <v>84334</v>
      </c>
      <c r="G22" s="61">
        <f t="shared" si="1"/>
        <v>4179334</v>
      </c>
    </row>
    <row r="23" spans="1:7" s="28" customFormat="1" ht="21.75" customHeight="1">
      <c r="A23" s="70" t="s">
        <v>72</v>
      </c>
      <c r="B23" s="40" t="s">
        <v>73</v>
      </c>
      <c r="C23" s="61">
        <f>SUM(C24:C25)</f>
        <v>715000</v>
      </c>
      <c r="D23" s="61">
        <f>SUM(D24:D25)</f>
        <v>20000</v>
      </c>
      <c r="E23" s="61">
        <f t="shared" si="0"/>
        <v>735000</v>
      </c>
      <c r="F23" s="61">
        <f>SUM(F24:F25)</f>
        <v>10000</v>
      </c>
      <c r="G23" s="61">
        <f t="shared" si="1"/>
        <v>745000</v>
      </c>
    </row>
    <row r="24" spans="1:7" s="28" customFormat="1" ht="21.75" customHeight="1" hidden="1">
      <c r="A24" s="70" t="s">
        <v>147</v>
      </c>
      <c r="B24" s="40" t="s">
        <v>149</v>
      </c>
      <c r="C24" s="61">
        <v>250000</v>
      </c>
      <c r="D24" s="61">
        <v>0</v>
      </c>
      <c r="E24" s="61">
        <f t="shared" si="0"/>
        <v>250000</v>
      </c>
      <c r="F24" s="61">
        <v>0</v>
      </c>
      <c r="G24" s="61">
        <f t="shared" si="1"/>
        <v>250000</v>
      </c>
    </row>
    <row r="25" spans="1:7" s="28" customFormat="1" ht="21.75" customHeight="1" hidden="1">
      <c r="A25" s="70" t="s">
        <v>148</v>
      </c>
      <c r="B25" s="40" t="s">
        <v>150</v>
      </c>
      <c r="C25" s="61">
        <v>465000</v>
      </c>
      <c r="D25" s="61">
        <v>20000</v>
      </c>
      <c r="E25" s="61">
        <f t="shared" si="0"/>
        <v>485000</v>
      </c>
      <c r="F25" s="61">
        <v>10000</v>
      </c>
      <c r="G25" s="61">
        <f t="shared" si="1"/>
        <v>495000</v>
      </c>
    </row>
    <row r="26" spans="1:7" s="28" customFormat="1" ht="21.75" customHeight="1">
      <c r="A26" s="70" t="s">
        <v>74</v>
      </c>
      <c r="B26" s="40" t="s">
        <v>75</v>
      </c>
      <c r="C26" s="61">
        <f>SUM(C27:C32)</f>
        <v>24765000</v>
      </c>
      <c r="D26" s="61">
        <f>SUM(D27:D32)</f>
        <v>3434822</v>
      </c>
      <c r="E26" s="61">
        <f t="shared" si="0"/>
        <v>28199822</v>
      </c>
      <c r="F26" s="61">
        <f>SUM(F27:F32)</f>
        <v>285950</v>
      </c>
      <c r="G26" s="61">
        <f t="shared" si="1"/>
        <v>28485772</v>
      </c>
    </row>
    <row r="27" spans="1:7" s="28" customFormat="1" ht="21.75" customHeight="1" hidden="1">
      <c r="A27" s="70" t="s">
        <v>155</v>
      </c>
      <c r="B27" s="62" t="s">
        <v>76</v>
      </c>
      <c r="C27" s="61">
        <v>6930000</v>
      </c>
      <c r="D27" s="61">
        <v>-50000</v>
      </c>
      <c r="E27" s="61">
        <f t="shared" si="0"/>
        <v>6880000</v>
      </c>
      <c r="F27" s="61">
        <v>-10000</v>
      </c>
      <c r="G27" s="61">
        <f t="shared" si="1"/>
        <v>6870000</v>
      </c>
    </row>
    <row r="28" spans="1:7" s="28" customFormat="1" ht="21.75" customHeight="1" hidden="1">
      <c r="A28" s="70" t="s">
        <v>156</v>
      </c>
      <c r="B28" s="62" t="s">
        <v>157</v>
      </c>
      <c r="C28" s="61">
        <v>400000</v>
      </c>
      <c r="D28" s="61">
        <v>0</v>
      </c>
      <c r="E28" s="61">
        <f t="shared" si="0"/>
        <v>400000</v>
      </c>
      <c r="F28" s="61">
        <v>100000</v>
      </c>
      <c r="G28" s="61">
        <f t="shared" si="1"/>
        <v>500000</v>
      </c>
    </row>
    <row r="29" spans="1:7" s="28" customFormat="1" ht="21.75" customHeight="1" hidden="1">
      <c r="A29" s="70" t="s">
        <v>158</v>
      </c>
      <c r="B29" s="40" t="s">
        <v>159</v>
      </c>
      <c r="C29" s="61">
        <v>2535000</v>
      </c>
      <c r="D29" s="61">
        <v>39000</v>
      </c>
      <c r="E29" s="61">
        <f t="shared" si="0"/>
        <v>2574000</v>
      </c>
      <c r="F29" s="61">
        <v>335250</v>
      </c>
      <c r="G29" s="61">
        <f t="shared" si="1"/>
        <v>2909250</v>
      </c>
    </row>
    <row r="30" spans="1:7" s="28" customFormat="1" ht="21.75" customHeight="1" hidden="1">
      <c r="A30" s="70" t="s">
        <v>476</v>
      </c>
      <c r="B30" s="40" t="s">
        <v>477</v>
      </c>
      <c r="C30" s="61">
        <v>575000</v>
      </c>
      <c r="D30" s="61">
        <v>5000</v>
      </c>
      <c r="E30" s="61">
        <f t="shared" si="0"/>
        <v>580000</v>
      </c>
      <c r="F30" s="61">
        <v>30000</v>
      </c>
      <c r="G30" s="61">
        <f t="shared" si="1"/>
        <v>610000</v>
      </c>
    </row>
    <row r="31" spans="1:7" s="28" customFormat="1" ht="21.75" customHeight="1" hidden="1">
      <c r="A31" s="70" t="s">
        <v>160</v>
      </c>
      <c r="B31" s="40" t="s">
        <v>162</v>
      </c>
      <c r="C31" s="61">
        <v>8480000</v>
      </c>
      <c r="D31" s="61">
        <v>3320822</v>
      </c>
      <c r="E31" s="61">
        <f t="shared" si="0"/>
        <v>11800822</v>
      </c>
      <c r="F31" s="61">
        <v>-1350000</v>
      </c>
      <c r="G31" s="61">
        <f t="shared" si="1"/>
        <v>10450822</v>
      </c>
    </row>
    <row r="32" spans="1:7" s="28" customFormat="1" ht="21.75" customHeight="1" hidden="1">
      <c r="A32" s="70" t="s">
        <v>161</v>
      </c>
      <c r="B32" s="40" t="s">
        <v>77</v>
      </c>
      <c r="C32" s="61">
        <v>5845000</v>
      </c>
      <c r="D32" s="61">
        <v>120000</v>
      </c>
      <c r="E32" s="61">
        <f t="shared" si="0"/>
        <v>5965000</v>
      </c>
      <c r="F32" s="61">
        <v>1180700</v>
      </c>
      <c r="G32" s="61">
        <f t="shared" si="1"/>
        <v>7145700</v>
      </c>
    </row>
    <row r="33" spans="1:7" s="28" customFormat="1" ht="21.75" customHeight="1">
      <c r="A33" s="724" t="s">
        <v>78</v>
      </c>
      <c r="B33" s="725" t="s">
        <v>79</v>
      </c>
      <c r="C33" s="67">
        <v>550000</v>
      </c>
      <c r="D33" s="67">
        <v>195000</v>
      </c>
      <c r="E33" s="61">
        <f t="shared" si="0"/>
        <v>745000</v>
      </c>
      <c r="F33" s="67">
        <v>0</v>
      </c>
      <c r="G33" s="61">
        <f t="shared" si="1"/>
        <v>745000</v>
      </c>
    </row>
    <row r="34" spans="1:7" s="28" customFormat="1" ht="21.75" customHeight="1">
      <c r="A34" s="70" t="s">
        <v>80</v>
      </c>
      <c r="B34" s="40" t="s">
        <v>81</v>
      </c>
      <c r="C34" s="61">
        <f>SUM(C35:C37)</f>
        <v>9187400</v>
      </c>
      <c r="D34" s="61">
        <f>SUM(D35:D37)</f>
        <v>190000</v>
      </c>
      <c r="E34" s="61">
        <f t="shared" si="0"/>
        <v>9377400</v>
      </c>
      <c r="F34" s="61">
        <f>SUM(F35:F37)</f>
        <v>53098</v>
      </c>
      <c r="G34" s="61">
        <f t="shared" si="1"/>
        <v>9430498</v>
      </c>
    </row>
    <row r="35" spans="1:7" s="28" customFormat="1" ht="21.75" customHeight="1" hidden="1">
      <c r="A35" s="70" t="s">
        <v>163</v>
      </c>
      <c r="B35" s="40" t="s">
        <v>487</v>
      </c>
      <c r="C35" s="327">
        <v>7317400</v>
      </c>
      <c r="D35" s="61">
        <v>-72000</v>
      </c>
      <c r="E35" s="61">
        <f t="shared" si="0"/>
        <v>7245400</v>
      </c>
      <c r="F35" s="61">
        <v>-203902</v>
      </c>
      <c r="G35" s="61">
        <f t="shared" si="1"/>
        <v>7041498</v>
      </c>
    </row>
    <row r="36" spans="1:7" s="28" customFormat="1" ht="21.75" customHeight="1" hidden="1">
      <c r="A36" s="70" t="s">
        <v>518</v>
      </c>
      <c r="B36" s="40" t="s">
        <v>519</v>
      </c>
      <c r="C36" s="61">
        <v>0</v>
      </c>
      <c r="D36" s="61">
        <v>121000</v>
      </c>
      <c r="E36" s="61">
        <f t="shared" si="0"/>
        <v>121000</v>
      </c>
      <c r="F36" s="61">
        <v>247000</v>
      </c>
      <c r="G36" s="61">
        <f t="shared" si="1"/>
        <v>368000</v>
      </c>
    </row>
    <row r="37" spans="1:7" s="28" customFormat="1" ht="21.75" customHeight="1" hidden="1">
      <c r="A37" s="70" t="s">
        <v>164</v>
      </c>
      <c r="B37" s="40" t="s">
        <v>82</v>
      </c>
      <c r="C37" s="327">
        <v>1870000</v>
      </c>
      <c r="D37" s="327">
        <v>141000</v>
      </c>
      <c r="E37" s="61">
        <f t="shared" si="0"/>
        <v>2011000</v>
      </c>
      <c r="F37" s="327">
        <v>10000</v>
      </c>
      <c r="G37" s="61">
        <f t="shared" si="1"/>
        <v>2021000</v>
      </c>
    </row>
    <row r="38" spans="1:7" s="29" customFormat="1" ht="21" customHeight="1">
      <c r="A38" s="69" t="s">
        <v>83</v>
      </c>
      <c r="B38" s="42" t="s">
        <v>84</v>
      </c>
      <c r="C38" s="60">
        <f>SUM(C39:C40)</f>
        <v>5400000</v>
      </c>
      <c r="D38" s="60">
        <f>SUM(D39:D40)</f>
        <v>0</v>
      </c>
      <c r="E38" s="60">
        <f t="shared" si="0"/>
        <v>5400000</v>
      </c>
      <c r="F38" s="60">
        <f>SUM(F39:F40)</f>
        <v>0</v>
      </c>
      <c r="G38" s="60">
        <f t="shared" si="1"/>
        <v>5400000</v>
      </c>
    </row>
    <row r="39" spans="1:7" s="29" customFormat="1" ht="21.75" customHeight="1">
      <c r="A39" s="70" t="s">
        <v>166</v>
      </c>
      <c r="B39" s="40" t="s">
        <v>128</v>
      </c>
      <c r="C39" s="61">
        <v>400000</v>
      </c>
      <c r="D39" s="61">
        <v>0</v>
      </c>
      <c r="E39" s="61">
        <f t="shared" si="0"/>
        <v>400000</v>
      </c>
      <c r="F39" s="61">
        <v>0</v>
      </c>
      <c r="G39" s="61">
        <f t="shared" si="1"/>
        <v>400000</v>
      </c>
    </row>
    <row r="40" spans="1:7" s="29" customFormat="1" ht="24" customHeight="1">
      <c r="A40" s="70" t="s">
        <v>169</v>
      </c>
      <c r="B40" s="40" t="s">
        <v>129</v>
      </c>
      <c r="C40" s="61">
        <v>5000000</v>
      </c>
      <c r="D40" s="61">
        <v>0</v>
      </c>
      <c r="E40" s="61">
        <f t="shared" si="0"/>
        <v>5000000</v>
      </c>
      <c r="F40" s="61">
        <v>0</v>
      </c>
      <c r="G40" s="61">
        <f t="shared" si="1"/>
        <v>5000000</v>
      </c>
    </row>
    <row r="41" spans="1:7" s="29" customFormat="1" ht="21.75" customHeight="1">
      <c r="A41" s="69" t="s">
        <v>85</v>
      </c>
      <c r="B41" s="42" t="s">
        <v>130</v>
      </c>
      <c r="C41" s="64">
        <f>SUM(C42:C46)</f>
        <v>54706707</v>
      </c>
      <c r="D41" s="64">
        <f>SUM(D42:D46)</f>
        <v>21580461</v>
      </c>
      <c r="E41" s="64">
        <f t="shared" si="0"/>
        <v>76287168</v>
      </c>
      <c r="F41" s="64">
        <f>SUM(F42:F46)</f>
        <v>40160002</v>
      </c>
      <c r="G41" s="64">
        <f t="shared" si="1"/>
        <v>116447170</v>
      </c>
    </row>
    <row r="42" spans="1:7" s="29" customFormat="1" ht="21.75" customHeight="1">
      <c r="A42" s="70" t="s">
        <v>170</v>
      </c>
      <c r="B42" s="40" t="s">
        <v>171</v>
      </c>
      <c r="C42" s="61">
        <v>300937</v>
      </c>
      <c r="D42" s="61">
        <v>50727</v>
      </c>
      <c r="E42" s="61">
        <f t="shared" si="0"/>
        <v>351664</v>
      </c>
      <c r="F42" s="61">
        <v>0</v>
      </c>
      <c r="G42" s="61">
        <f t="shared" si="1"/>
        <v>351664</v>
      </c>
    </row>
    <row r="43" spans="1:7" s="29" customFormat="1" ht="21.75" customHeight="1">
      <c r="A43" s="70" t="s">
        <v>172</v>
      </c>
      <c r="B43" s="40" t="s">
        <v>202</v>
      </c>
      <c r="C43" s="61">
        <v>45530770</v>
      </c>
      <c r="D43" s="61">
        <v>0</v>
      </c>
      <c r="E43" s="61">
        <f t="shared" si="0"/>
        <v>45530770</v>
      </c>
      <c r="F43" s="61">
        <v>306705</v>
      </c>
      <c r="G43" s="61">
        <f t="shared" si="1"/>
        <v>45837475</v>
      </c>
    </row>
    <row r="44" spans="1:7" s="29" customFormat="1" ht="30.75" customHeight="1">
      <c r="A44" s="70" t="s">
        <v>173</v>
      </c>
      <c r="B44" s="40" t="s">
        <v>175</v>
      </c>
      <c r="C44" s="61">
        <v>4050000</v>
      </c>
      <c r="D44" s="61">
        <v>0</v>
      </c>
      <c r="E44" s="61">
        <f t="shared" si="0"/>
        <v>4050000</v>
      </c>
      <c r="F44" s="61">
        <v>0</v>
      </c>
      <c r="G44" s="61">
        <f t="shared" si="1"/>
        <v>4050000</v>
      </c>
    </row>
    <row r="45" spans="1:7" s="29" customFormat="1" ht="21.75" customHeight="1">
      <c r="A45" s="70" t="s">
        <v>174</v>
      </c>
      <c r="B45" s="40" t="s">
        <v>176</v>
      </c>
      <c r="C45" s="61">
        <v>2825000</v>
      </c>
      <c r="D45" s="61">
        <v>242716</v>
      </c>
      <c r="E45" s="61">
        <f t="shared" si="0"/>
        <v>3067716</v>
      </c>
      <c r="F45" s="61">
        <v>30000</v>
      </c>
      <c r="G45" s="61">
        <f t="shared" si="1"/>
        <v>3097716</v>
      </c>
    </row>
    <row r="46" spans="1:7" s="29" customFormat="1" ht="21.75" customHeight="1">
      <c r="A46" s="70" t="s">
        <v>295</v>
      </c>
      <c r="B46" s="40" t="s">
        <v>296</v>
      </c>
      <c r="C46" s="61">
        <v>2000000</v>
      </c>
      <c r="D46" s="61">
        <v>21287018</v>
      </c>
      <c r="E46" s="61">
        <f t="shared" si="0"/>
        <v>23287018</v>
      </c>
      <c r="F46" s="61">
        <v>39823297</v>
      </c>
      <c r="G46" s="61">
        <f t="shared" si="1"/>
        <v>63110315</v>
      </c>
    </row>
    <row r="47" spans="1:7" s="29" customFormat="1" ht="21.75" customHeight="1">
      <c r="A47" s="69" t="s">
        <v>86</v>
      </c>
      <c r="B47" s="42" t="s">
        <v>87</v>
      </c>
      <c r="C47" s="64">
        <f>SUM(C49:C52)</f>
        <v>4860000</v>
      </c>
      <c r="D47" s="64">
        <f>SUM(D49:D52)-D51</f>
        <v>12736371</v>
      </c>
      <c r="E47" s="64">
        <f>SUM(E48:E52)-E51</f>
        <v>17596371</v>
      </c>
      <c r="F47" s="64">
        <f>SUM(F48:F52)-F51</f>
        <v>-2015500</v>
      </c>
      <c r="G47" s="64">
        <f>SUM(G48:G52)-G51</f>
        <v>15580871</v>
      </c>
    </row>
    <row r="48" spans="1:7" s="29" customFormat="1" ht="21.75" customHeight="1" hidden="1">
      <c r="A48" s="70" t="s">
        <v>677</v>
      </c>
      <c r="B48" s="40" t="s">
        <v>678</v>
      </c>
      <c r="C48" s="61">
        <v>0</v>
      </c>
      <c r="D48" s="61">
        <v>0</v>
      </c>
      <c r="E48" s="61">
        <f>C48+D48</f>
        <v>0</v>
      </c>
      <c r="F48" s="61">
        <v>600000</v>
      </c>
      <c r="G48" s="61">
        <f aca="true" t="shared" si="2" ref="G48:G57">E48+F48</f>
        <v>600000</v>
      </c>
    </row>
    <row r="49" spans="1:7" s="29" customFormat="1" ht="21.75" customHeight="1" hidden="1">
      <c r="A49" s="70" t="s">
        <v>177</v>
      </c>
      <c r="B49" s="40" t="s">
        <v>180</v>
      </c>
      <c r="C49" s="61">
        <v>787500</v>
      </c>
      <c r="D49" s="61">
        <v>0</v>
      </c>
      <c r="E49" s="61">
        <f t="shared" si="0"/>
        <v>787500</v>
      </c>
      <c r="F49" s="61">
        <v>0</v>
      </c>
      <c r="G49" s="61">
        <f t="shared" si="2"/>
        <v>787500</v>
      </c>
    </row>
    <row r="50" spans="1:7" s="28" customFormat="1" ht="21.75" customHeight="1" hidden="1">
      <c r="A50" s="70" t="s">
        <v>178</v>
      </c>
      <c r="B50" s="40" t="s">
        <v>181</v>
      </c>
      <c r="C50" s="67">
        <v>3039250</v>
      </c>
      <c r="D50" s="67">
        <v>10736842</v>
      </c>
      <c r="E50" s="61">
        <f t="shared" si="0"/>
        <v>13776092</v>
      </c>
      <c r="F50" s="67">
        <f>-1820979</f>
        <v>-1820979</v>
      </c>
      <c r="G50" s="61">
        <f t="shared" si="2"/>
        <v>11955113</v>
      </c>
    </row>
    <row r="51" spans="1:7" s="489" customFormat="1" ht="21.75" customHeight="1">
      <c r="A51" s="485"/>
      <c r="B51" s="486" t="s">
        <v>512</v>
      </c>
      <c r="C51" s="487">
        <v>0</v>
      </c>
      <c r="D51" s="487">
        <v>3310000</v>
      </c>
      <c r="E51" s="488">
        <f>D51</f>
        <v>3310000</v>
      </c>
      <c r="F51" s="487">
        <v>-2647500</v>
      </c>
      <c r="G51" s="488">
        <f t="shared" si="2"/>
        <v>662500</v>
      </c>
    </row>
    <row r="52" spans="1:7" s="29" customFormat="1" ht="21.75" customHeight="1" hidden="1">
      <c r="A52" s="70" t="s">
        <v>179</v>
      </c>
      <c r="B52" s="40" t="s">
        <v>182</v>
      </c>
      <c r="C52" s="61">
        <v>1033250</v>
      </c>
      <c r="D52" s="61">
        <v>1999529</v>
      </c>
      <c r="E52" s="61">
        <f t="shared" si="0"/>
        <v>3032779</v>
      </c>
      <c r="F52" s="61">
        <v>-794521</v>
      </c>
      <c r="G52" s="61">
        <f t="shared" si="2"/>
        <v>2238258</v>
      </c>
    </row>
    <row r="53" spans="1:7" s="489" customFormat="1" ht="21.75" customHeight="1">
      <c r="A53" s="485"/>
      <c r="B53" s="486" t="s">
        <v>513</v>
      </c>
      <c r="C53" s="488">
        <v>0</v>
      </c>
      <c r="D53" s="488">
        <v>893700</v>
      </c>
      <c r="E53" s="488">
        <f>D53</f>
        <v>893700</v>
      </c>
      <c r="F53" s="488">
        <v>-714825</v>
      </c>
      <c r="G53" s="488">
        <f t="shared" si="2"/>
        <v>178875</v>
      </c>
    </row>
    <row r="54" spans="1:7" s="29" customFormat="1" ht="21.75" customHeight="1">
      <c r="A54" s="69" t="s">
        <v>88</v>
      </c>
      <c r="B54" s="42" t="s">
        <v>89</v>
      </c>
      <c r="C54" s="64">
        <f>SUM(C55:C56)</f>
        <v>27310000</v>
      </c>
      <c r="D54" s="64">
        <f>SUM(D55:D56)</f>
        <v>8963000</v>
      </c>
      <c r="E54" s="64">
        <f>C54+D54</f>
        <v>36273000</v>
      </c>
      <c r="F54" s="64">
        <f>SUM(F55:F56)</f>
        <v>-627570</v>
      </c>
      <c r="G54" s="64">
        <f t="shared" si="2"/>
        <v>35645430</v>
      </c>
    </row>
    <row r="55" spans="1:7" s="29" customFormat="1" ht="21.75" customHeight="1" hidden="1">
      <c r="A55" s="70" t="s">
        <v>183</v>
      </c>
      <c r="B55" s="40" t="s">
        <v>185</v>
      </c>
      <c r="C55" s="61">
        <v>21506000</v>
      </c>
      <c r="D55" s="61">
        <v>7057614</v>
      </c>
      <c r="E55" s="61">
        <f t="shared" si="0"/>
        <v>28563614</v>
      </c>
      <c r="F55" s="61">
        <v>-240344</v>
      </c>
      <c r="G55" s="61">
        <f t="shared" si="2"/>
        <v>28323270</v>
      </c>
    </row>
    <row r="56" spans="1:7" s="29" customFormat="1" ht="21.75" customHeight="1" hidden="1">
      <c r="A56" s="70" t="s">
        <v>184</v>
      </c>
      <c r="B56" s="40" t="s">
        <v>186</v>
      </c>
      <c r="C56" s="61">
        <v>5804000</v>
      </c>
      <c r="D56" s="61">
        <v>1905386</v>
      </c>
      <c r="E56" s="61">
        <f t="shared" si="0"/>
        <v>7709386</v>
      </c>
      <c r="F56" s="61">
        <v>-387226</v>
      </c>
      <c r="G56" s="61">
        <f t="shared" si="2"/>
        <v>7322160</v>
      </c>
    </row>
    <row r="57" spans="1:7" s="29" customFormat="1" ht="21.75" customHeight="1">
      <c r="A57" s="69" t="s">
        <v>90</v>
      </c>
      <c r="B57" s="42" t="s">
        <v>188</v>
      </c>
      <c r="C57" s="60">
        <v>4500000</v>
      </c>
      <c r="D57" s="60">
        <v>0</v>
      </c>
      <c r="E57" s="61">
        <f t="shared" si="0"/>
        <v>4500000</v>
      </c>
      <c r="F57" s="60">
        <v>0</v>
      </c>
      <c r="G57" s="61">
        <f t="shared" si="2"/>
        <v>4500000</v>
      </c>
    </row>
    <row r="58" spans="1:7" s="30" customFormat="1" ht="36" customHeight="1">
      <c r="A58" s="71" t="s">
        <v>193</v>
      </c>
      <c r="B58" s="72" t="s">
        <v>91</v>
      </c>
      <c r="C58" s="131">
        <f>C7+C18+C19+C38+C41+C47+C54+C57</f>
        <v>203306463</v>
      </c>
      <c r="D58" s="131">
        <f>D7+D18+D19+D38+D41+D47+D54+D57</f>
        <v>47380927</v>
      </c>
      <c r="E58" s="131">
        <f>E7+E18+E19+E38+E41+E47+E54+E57</f>
        <v>250687390</v>
      </c>
      <c r="F58" s="131">
        <f>F7+F18+F19+F38+F41+F47+F54+F57</f>
        <v>38221576</v>
      </c>
      <c r="G58" s="131">
        <f>G7+G18+G19+G38+G41+G47+G54+G57</f>
        <v>288908966</v>
      </c>
    </row>
    <row r="59" spans="1:7" s="28" customFormat="1" ht="21.75" customHeight="1">
      <c r="A59" s="71" t="s">
        <v>92</v>
      </c>
      <c r="B59" s="72" t="s">
        <v>93</v>
      </c>
      <c r="C59" s="64">
        <f>SUM(C61:C62)</f>
        <v>70703752</v>
      </c>
      <c r="D59" s="64">
        <f>SUM(D61:D62)</f>
        <v>0</v>
      </c>
      <c r="E59" s="64">
        <f t="shared" si="0"/>
        <v>70703752</v>
      </c>
      <c r="F59" s="64">
        <f>SUM(F61:F62)</f>
        <v>0</v>
      </c>
      <c r="G59" s="64">
        <f>E59+F59</f>
        <v>70703752</v>
      </c>
    </row>
    <row r="60" spans="1:7" s="28" customFormat="1" ht="21.75" customHeight="1">
      <c r="A60" s="70" t="s">
        <v>478</v>
      </c>
      <c r="B60" s="40" t="s">
        <v>479</v>
      </c>
      <c r="C60" s="61">
        <v>0</v>
      </c>
      <c r="D60" s="61">
        <v>0</v>
      </c>
      <c r="E60" s="61">
        <f t="shared" si="0"/>
        <v>0</v>
      </c>
      <c r="F60" s="61">
        <v>0</v>
      </c>
      <c r="G60" s="61">
        <f>E60+F60</f>
        <v>0</v>
      </c>
    </row>
    <row r="61" spans="1:7" s="28" customFormat="1" ht="21.75" customHeight="1">
      <c r="A61" s="70" t="s">
        <v>203</v>
      </c>
      <c r="B61" s="40" t="s">
        <v>204</v>
      </c>
      <c r="C61" s="61">
        <v>3789108</v>
      </c>
      <c r="D61" s="61">
        <v>0</v>
      </c>
      <c r="E61" s="61">
        <f t="shared" si="0"/>
        <v>3789108</v>
      </c>
      <c r="F61" s="61">
        <v>0</v>
      </c>
      <c r="G61" s="61">
        <f>E61+F61</f>
        <v>3789108</v>
      </c>
    </row>
    <row r="62" spans="1:7" s="30" customFormat="1" ht="30.75" customHeight="1">
      <c r="A62" s="70" t="s">
        <v>187</v>
      </c>
      <c r="B62" s="40" t="s">
        <v>94</v>
      </c>
      <c r="C62" s="61">
        <v>66914644</v>
      </c>
      <c r="D62" s="61">
        <v>0</v>
      </c>
      <c r="E62" s="61">
        <f t="shared" si="0"/>
        <v>66914644</v>
      </c>
      <c r="F62" s="61">
        <v>0</v>
      </c>
      <c r="G62" s="61">
        <f>E62+F62</f>
        <v>66914644</v>
      </c>
    </row>
    <row r="63" spans="1:7" ht="30" thickBot="1">
      <c r="A63" s="73" t="s">
        <v>195</v>
      </c>
      <c r="B63" s="74" t="s">
        <v>95</v>
      </c>
      <c r="C63" s="132">
        <f>C58+C59</f>
        <v>274010215</v>
      </c>
      <c r="D63" s="132">
        <f>D58+D59</f>
        <v>47380927</v>
      </c>
      <c r="E63" s="132">
        <f t="shared" si="0"/>
        <v>321391142</v>
      </c>
      <c r="F63" s="132">
        <f>F58+F59</f>
        <v>38221576</v>
      </c>
      <c r="G63" s="132">
        <f>E63+F63</f>
        <v>359612718</v>
      </c>
    </row>
    <row r="64" spans="1:2" ht="12.75">
      <c r="A64" s="1"/>
      <c r="B64" s="1"/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G54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9.140625" style="19" customWidth="1"/>
    <col min="2" max="2" width="49.7109375" style="19" customWidth="1"/>
    <col min="3" max="3" width="16.28125" style="19" customWidth="1"/>
    <col min="4" max="4" width="13.421875" style="19" hidden="1" customWidth="1"/>
    <col min="5" max="5" width="14.7109375" style="19" customWidth="1"/>
    <col min="6" max="6" width="13.421875" style="19" customWidth="1"/>
    <col min="7" max="7" width="14.7109375" style="19" customWidth="1"/>
    <col min="8" max="16384" width="9.140625" style="19" customWidth="1"/>
  </cols>
  <sheetData>
    <row r="1" spans="1:2" ht="18" customHeight="1">
      <c r="A1" s="756"/>
      <c r="B1" s="757"/>
    </row>
    <row r="2" spans="1:2" ht="13.5" customHeight="1">
      <c r="A2" s="17"/>
      <c r="B2" s="18"/>
    </row>
    <row r="3" spans="1:7" ht="29.25" customHeight="1">
      <c r="A3" s="758" t="s">
        <v>482</v>
      </c>
      <c r="B3" s="758"/>
      <c r="C3" s="758"/>
      <c r="D3" s="758"/>
      <c r="E3" s="758"/>
      <c r="F3" s="758"/>
      <c r="G3" s="758"/>
    </row>
    <row r="4" spans="1:7" ht="14.25" customHeight="1">
      <c r="A4" s="758"/>
      <c r="B4" s="758"/>
      <c r="C4" s="758"/>
      <c r="D4" s="758"/>
      <c r="E4" s="758"/>
      <c r="F4" s="758"/>
      <c r="G4" s="758"/>
    </row>
    <row r="5" spans="1:7" ht="25.5" customHeight="1">
      <c r="A5" s="758" t="s">
        <v>498</v>
      </c>
      <c r="B5" s="758"/>
      <c r="C5" s="758"/>
      <c r="D5" s="758"/>
      <c r="E5" s="758"/>
      <c r="F5" s="758"/>
      <c r="G5" s="758"/>
    </row>
    <row r="6" spans="1:7" ht="23.25" customHeight="1">
      <c r="A6" s="845" t="s">
        <v>700</v>
      </c>
      <c r="B6" s="85"/>
      <c r="C6" s="346"/>
      <c r="D6" s="346"/>
      <c r="E6" s="346"/>
      <c r="F6" s="346"/>
      <c r="G6" s="346" t="s">
        <v>189</v>
      </c>
    </row>
    <row r="7" spans="1:7" ht="18" customHeight="1" thickBot="1">
      <c r="A7" s="845" t="s">
        <v>701</v>
      </c>
      <c r="B7" s="20"/>
      <c r="C7" s="415"/>
      <c r="D7" s="415"/>
      <c r="E7" s="415"/>
      <c r="F7" s="415"/>
      <c r="G7" s="415" t="s">
        <v>474</v>
      </c>
    </row>
    <row r="8" spans="1:2" ht="6" customHeight="1" hidden="1">
      <c r="A8" s="21"/>
      <c r="B8" s="22"/>
    </row>
    <row r="9" spans="1:2" ht="22.5" customHeight="1" hidden="1">
      <c r="A9" s="23"/>
      <c r="B9" s="24"/>
    </row>
    <row r="10" spans="1:7" ht="42.75" customHeight="1" thickBot="1" thickTop="1">
      <c r="A10" s="50" t="s">
        <v>0</v>
      </c>
      <c r="B10" s="133" t="s">
        <v>481</v>
      </c>
      <c r="C10" s="424" t="s">
        <v>520</v>
      </c>
      <c r="D10" s="51" t="s">
        <v>514</v>
      </c>
      <c r="E10" s="51" t="s">
        <v>516</v>
      </c>
      <c r="F10" s="661" t="s">
        <v>673</v>
      </c>
      <c r="G10" s="425" t="s">
        <v>674</v>
      </c>
    </row>
    <row r="11" spans="1:7" ht="12.75" customHeight="1" thickTop="1">
      <c r="A11" s="79" t="s">
        <v>97</v>
      </c>
      <c r="B11" s="418" t="s">
        <v>98</v>
      </c>
      <c r="C11" s="497" t="s">
        <v>99</v>
      </c>
      <c r="D11" s="80" t="s">
        <v>100</v>
      </c>
      <c r="E11" s="80" t="s">
        <v>100</v>
      </c>
      <c r="F11" s="662" t="s">
        <v>101</v>
      </c>
      <c r="G11" s="498" t="s">
        <v>456</v>
      </c>
    </row>
    <row r="12" spans="1:7" ht="23.25" customHeight="1">
      <c r="A12" s="53" t="s">
        <v>2</v>
      </c>
      <c r="B12" s="419" t="s">
        <v>343</v>
      </c>
      <c r="C12" s="499">
        <f>C13</f>
        <v>4420695</v>
      </c>
      <c r="D12" s="337">
        <f>D13</f>
        <v>0</v>
      </c>
      <c r="E12" s="337">
        <f>E13</f>
        <v>4420695</v>
      </c>
      <c r="F12" s="663">
        <f>F13</f>
        <v>1485225</v>
      </c>
      <c r="G12" s="500">
        <f>G13</f>
        <v>5905920</v>
      </c>
    </row>
    <row r="13" spans="1:7" ht="16.5" customHeight="1">
      <c r="A13" s="34" t="s">
        <v>10</v>
      </c>
      <c r="B13" s="420" t="s">
        <v>344</v>
      </c>
      <c r="C13" s="501">
        <v>4420695</v>
      </c>
      <c r="D13" s="328">
        <v>0</v>
      </c>
      <c r="E13" s="328">
        <f>C13</f>
        <v>4420695</v>
      </c>
      <c r="F13" s="664">
        <v>1485225</v>
      </c>
      <c r="G13" s="502">
        <f>E13+F13</f>
        <v>5905920</v>
      </c>
    </row>
    <row r="14" spans="1:7" ht="18.75" customHeight="1">
      <c r="A14" s="53" t="s">
        <v>27</v>
      </c>
      <c r="B14" s="419" t="s">
        <v>28</v>
      </c>
      <c r="C14" s="499">
        <f>SUM(C15:C19)</f>
        <v>17868500</v>
      </c>
      <c r="D14" s="337">
        <f>SUM(D15:D19)</f>
        <v>0</v>
      </c>
      <c r="E14" s="337">
        <f>SUM(E15:E19)</f>
        <v>17868500</v>
      </c>
      <c r="F14" s="663">
        <f>SUM(F15:F19)</f>
        <v>73500</v>
      </c>
      <c r="G14" s="500">
        <f>SUM(G15:G19)</f>
        <v>17942000</v>
      </c>
    </row>
    <row r="15" spans="1:7" ht="15.75" customHeight="1">
      <c r="A15" s="39" t="s">
        <v>29</v>
      </c>
      <c r="B15" s="421" t="s">
        <v>131</v>
      </c>
      <c r="C15" s="501">
        <v>8300000</v>
      </c>
      <c r="D15" s="328">
        <v>0</v>
      </c>
      <c r="E15" s="328">
        <f>C15</f>
        <v>8300000</v>
      </c>
      <c r="F15" s="664">
        <v>500</v>
      </c>
      <c r="G15" s="502">
        <f>E15+F15</f>
        <v>8300500</v>
      </c>
    </row>
    <row r="16" spans="1:7" ht="15.75" customHeight="1">
      <c r="A16" s="39" t="s">
        <v>483</v>
      </c>
      <c r="B16" s="421" t="s">
        <v>299</v>
      </c>
      <c r="C16" s="501">
        <v>20000</v>
      </c>
      <c r="D16" s="328">
        <v>0</v>
      </c>
      <c r="E16" s="328">
        <f>C16</f>
        <v>20000</v>
      </c>
      <c r="F16" s="664">
        <v>70000</v>
      </c>
      <c r="G16" s="502">
        <f>E16+F16</f>
        <v>90000</v>
      </c>
    </row>
    <row r="17" spans="1:7" ht="15.75" customHeight="1">
      <c r="A17" s="39" t="s">
        <v>32</v>
      </c>
      <c r="B17" s="421" t="s">
        <v>33</v>
      </c>
      <c r="C17" s="501">
        <v>5750000</v>
      </c>
      <c r="D17" s="328"/>
      <c r="E17" s="328">
        <f>C17</f>
        <v>5750000</v>
      </c>
      <c r="F17" s="664">
        <v>0</v>
      </c>
      <c r="G17" s="502">
        <f>E17+F17</f>
        <v>5750000</v>
      </c>
    </row>
    <row r="18" spans="1:7" ht="15.75" customHeight="1">
      <c r="A18" s="39" t="s">
        <v>34</v>
      </c>
      <c r="B18" s="421" t="s">
        <v>521</v>
      </c>
      <c r="C18" s="501">
        <v>3793500</v>
      </c>
      <c r="D18" s="328"/>
      <c r="E18" s="328">
        <f>C18</f>
        <v>3793500</v>
      </c>
      <c r="F18" s="664">
        <v>3000</v>
      </c>
      <c r="G18" s="502">
        <f>E18+F18</f>
        <v>3796500</v>
      </c>
    </row>
    <row r="19" spans="1:7" ht="15.75" customHeight="1">
      <c r="A19" s="39" t="s">
        <v>36</v>
      </c>
      <c r="B19" s="421" t="s">
        <v>37</v>
      </c>
      <c r="C19" s="501">
        <v>5000</v>
      </c>
      <c r="D19" s="328">
        <v>0</v>
      </c>
      <c r="E19" s="328">
        <f>C19</f>
        <v>5000</v>
      </c>
      <c r="F19" s="664">
        <v>0</v>
      </c>
      <c r="G19" s="502">
        <f>E19+F19</f>
        <v>5000</v>
      </c>
    </row>
    <row r="20" spans="1:7" ht="23.25" customHeight="1">
      <c r="A20" s="53" t="s">
        <v>40</v>
      </c>
      <c r="B20" s="419" t="s">
        <v>41</v>
      </c>
      <c r="C20" s="499">
        <f>C21</f>
        <v>15000</v>
      </c>
      <c r="D20" s="337">
        <f>D21</f>
        <v>0</v>
      </c>
      <c r="E20" s="337">
        <f>E21</f>
        <v>15000</v>
      </c>
      <c r="F20" s="663">
        <f>F21</f>
        <v>0</v>
      </c>
      <c r="G20" s="500">
        <f>G21</f>
        <v>15000</v>
      </c>
    </row>
    <row r="21" spans="1:7" ht="16.5" customHeight="1">
      <c r="A21" s="34" t="s">
        <v>522</v>
      </c>
      <c r="B21" s="420" t="s">
        <v>523</v>
      </c>
      <c r="C21" s="501">
        <v>15000</v>
      </c>
      <c r="D21" s="328">
        <v>0</v>
      </c>
      <c r="E21" s="328">
        <v>15000</v>
      </c>
      <c r="F21" s="664">
        <v>0</v>
      </c>
      <c r="G21" s="502">
        <v>15000</v>
      </c>
    </row>
    <row r="22" spans="1:7" ht="21" customHeight="1">
      <c r="A22" s="41" t="s">
        <v>46</v>
      </c>
      <c r="B22" s="422" t="s">
        <v>47</v>
      </c>
      <c r="C22" s="503">
        <f>C12+C14+C20</f>
        <v>22304195</v>
      </c>
      <c r="D22" s="426">
        <f>D12+D14+D20</f>
        <v>0</v>
      </c>
      <c r="E22" s="426">
        <f>E12+E14+E20</f>
        <v>22304195</v>
      </c>
      <c r="F22" s="665">
        <f>F12+F14+F20</f>
        <v>1558725</v>
      </c>
      <c r="G22" s="504">
        <f>G12+G14+G20</f>
        <v>23862920</v>
      </c>
    </row>
    <row r="23" spans="1:7" ht="12.75" customHeight="1">
      <c r="A23" s="41"/>
      <c r="B23" s="422"/>
      <c r="C23" s="505"/>
      <c r="D23" s="330"/>
      <c r="E23" s="330"/>
      <c r="F23" s="666"/>
      <c r="G23" s="506"/>
    </row>
    <row r="24" spans="1:7" ht="16.5" customHeight="1">
      <c r="A24" s="53" t="s">
        <v>48</v>
      </c>
      <c r="B24" s="419" t="s">
        <v>49</v>
      </c>
      <c r="C24" s="507">
        <f>SUM(C25:C26)</f>
        <v>68410329</v>
      </c>
      <c r="D24" s="329">
        <f>SUM(D25:D26)</f>
        <v>0</v>
      </c>
      <c r="E24" s="329">
        <f>SUM(E25:E26)</f>
        <v>68410329</v>
      </c>
      <c r="F24" s="667">
        <f>SUM(F25:F26)</f>
        <v>0</v>
      </c>
      <c r="G24" s="508">
        <f>SUM(G25:G26)</f>
        <v>68410329</v>
      </c>
    </row>
    <row r="25" spans="1:7" ht="19.5" customHeight="1">
      <c r="A25" s="39" t="s">
        <v>50</v>
      </c>
      <c r="B25" s="421" t="s">
        <v>51</v>
      </c>
      <c r="C25" s="501">
        <v>1495685</v>
      </c>
      <c r="D25" s="328">
        <v>0</v>
      </c>
      <c r="E25" s="328">
        <f>C25+D25</f>
        <v>1495685</v>
      </c>
      <c r="F25" s="664">
        <v>0</v>
      </c>
      <c r="G25" s="502">
        <f>E25+F25</f>
        <v>1495685</v>
      </c>
    </row>
    <row r="26" spans="1:7" ht="14.25" customHeight="1">
      <c r="A26" s="34" t="s">
        <v>190</v>
      </c>
      <c r="B26" s="420" t="s">
        <v>191</v>
      </c>
      <c r="C26" s="501">
        <v>66914644</v>
      </c>
      <c r="D26" s="328">
        <v>0</v>
      </c>
      <c r="E26" s="328">
        <f>C26</f>
        <v>66914644</v>
      </c>
      <c r="F26" s="664">
        <v>0</v>
      </c>
      <c r="G26" s="502">
        <f>E26</f>
        <v>66914644</v>
      </c>
    </row>
    <row r="27" spans="1:7" ht="12.75" customHeight="1">
      <c r="A27" s="34"/>
      <c r="B27" s="420"/>
      <c r="C27" s="501"/>
      <c r="D27" s="328"/>
      <c r="E27" s="328"/>
      <c r="F27" s="664"/>
      <c r="G27" s="502"/>
    </row>
    <row r="28" spans="1:7" ht="26.25" customHeight="1" thickBot="1">
      <c r="A28" s="46" t="s">
        <v>192</v>
      </c>
      <c r="B28" s="423" t="s">
        <v>52</v>
      </c>
      <c r="C28" s="509">
        <f>C22+C24</f>
        <v>90714524</v>
      </c>
      <c r="D28" s="331">
        <f>D22+D24</f>
        <v>0</v>
      </c>
      <c r="E28" s="331">
        <f>E22+E24</f>
        <v>90714524</v>
      </c>
      <c r="F28" s="668">
        <f>F22+F24</f>
        <v>1558725</v>
      </c>
      <c r="G28" s="510">
        <f>G22+G24</f>
        <v>92273249</v>
      </c>
    </row>
    <row r="29" spans="1:7" ht="16.5" thickTop="1">
      <c r="A29" s="35"/>
      <c r="B29" s="35"/>
      <c r="C29" s="332"/>
      <c r="D29" s="332"/>
      <c r="E29" s="332"/>
      <c r="F29" s="332"/>
      <c r="G29" s="332"/>
    </row>
    <row r="30" spans="1:7" ht="16.5" thickBot="1">
      <c r="A30" s="36"/>
      <c r="B30" s="37"/>
      <c r="C30" s="333"/>
      <c r="D30" s="333"/>
      <c r="E30" s="333"/>
      <c r="F30" s="333"/>
      <c r="G30" s="333"/>
    </row>
    <row r="31" spans="1:7" ht="42.75" customHeight="1" thickBot="1" thickTop="1">
      <c r="A31" s="50" t="s">
        <v>0</v>
      </c>
      <c r="B31" s="51" t="s">
        <v>480</v>
      </c>
      <c r="C31" s="424" t="s">
        <v>520</v>
      </c>
      <c r="D31" s="51" t="s">
        <v>514</v>
      </c>
      <c r="E31" s="51" t="s">
        <v>516</v>
      </c>
      <c r="F31" s="661" t="s">
        <v>673</v>
      </c>
      <c r="G31" s="425" t="s">
        <v>674</v>
      </c>
    </row>
    <row r="32" spans="1:7" ht="13.5" thickTop="1">
      <c r="A32" s="79" t="s">
        <v>97</v>
      </c>
      <c r="B32" s="418" t="s">
        <v>98</v>
      </c>
      <c r="C32" s="429" t="s">
        <v>99</v>
      </c>
      <c r="D32" s="334" t="s">
        <v>100</v>
      </c>
      <c r="E32" s="334" t="s">
        <v>100</v>
      </c>
      <c r="F32" s="662" t="s">
        <v>101</v>
      </c>
      <c r="G32" s="498" t="s">
        <v>456</v>
      </c>
    </row>
    <row r="33" spans="1:7" ht="14.25">
      <c r="A33" s="53" t="s">
        <v>53</v>
      </c>
      <c r="B33" s="419" t="s">
        <v>54</v>
      </c>
      <c r="C33" s="430">
        <f>SUM(C34:C35)</f>
        <v>46610245</v>
      </c>
      <c r="D33" s="431">
        <f>SUM(D34:D35)</f>
        <v>0</v>
      </c>
      <c r="E33" s="431">
        <f>SUM(E34:E35)</f>
        <v>46610245</v>
      </c>
      <c r="F33" s="669">
        <f>SUM(F34:F35)</f>
        <v>1217398</v>
      </c>
      <c r="G33" s="511">
        <f>SUM(G34:G35)</f>
        <v>47827643</v>
      </c>
    </row>
    <row r="34" spans="1:7" ht="12.75">
      <c r="A34" s="39" t="s">
        <v>55</v>
      </c>
      <c r="B34" s="421" t="s">
        <v>56</v>
      </c>
      <c r="C34" s="432">
        <v>46560245</v>
      </c>
      <c r="D34" s="135">
        <v>0</v>
      </c>
      <c r="E34" s="135">
        <f>C34</f>
        <v>46560245</v>
      </c>
      <c r="F34" s="670">
        <v>1217398</v>
      </c>
      <c r="G34" s="512">
        <f>E34+F34</f>
        <v>47777643</v>
      </c>
    </row>
    <row r="35" spans="1:7" ht="12.75">
      <c r="A35" s="39" t="s">
        <v>62</v>
      </c>
      <c r="B35" s="421" t="s">
        <v>63</v>
      </c>
      <c r="C35" s="432">
        <v>50000</v>
      </c>
      <c r="D35" s="135">
        <v>0</v>
      </c>
      <c r="E35" s="135">
        <f>C35</f>
        <v>50000</v>
      </c>
      <c r="F35" s="670">
        <v>0</v>
      </c>
      <c r="G35" s="512">
        <f>E35</f>
        <v>50000</v>
      </c>
    </row>
    <row r="36" spans="1:7" ht="22.5" customHeight="1">
      <c r="A36" s="53" t="s">
        <v>67</v>
      </c>
      <c r="B36" s="427" t="s">
        <v>165</v>
      </c>
      <c r="C36" s="433">
        <v>10838079</v>
      </c>
      <c r="D36" s="134">
        <v>0</v>
      </c>
      <c r="E36" s="134">
        <f>C36</f>
        <v>10838079</v>
      </c>
      <c r="F36" s="671">
        <v>267827</v>
      </c>
      <c r="G36" s="513">
        <f>E36+F36</f>
        <v>11105906</v>
      </c>
    </row>
    <row r="37" spans="1:7" ht="15.75" customHeight="1">
      <c r="A37" s="53" t="s">
        <v>68</v>
      </c>
      <c r="B37" s="419" t="s">
        <v>69</v>
      </c>
      <c r="C37" s="433">
        <f>SUM(C38:C42)</f>
        <v>31920000</v>
      </c>
      <c r="D37" s="134">
        <f>SUM(D38:D42)</f>
        <v>0</v>
      </c>
      <c r="E37" s="134">
        <f>SUM(E38:E42)</f>
        <v>31920000</v>
      </c>
      <c r="F37" s="671">
        <f>SUM(F38:F42)</f>
        <v>73500</v>
      </c>
      <c r="G37" s="513">
        <f>SUM(G38:G42)</f>
        <v>31993500</v>
      </c>
    </row>
    <row r="38" spans="1:7" ht="15.75" customHeight="1">
      <c r="A38" s="39" t="s">
        <v>70</v>
      </c>
      <c r="B38" s="421" t="s">
        <v>71</v>
      </c>
      <c r="C38" s="434">
        <v>18790000</v>
      </c>
      <c r="D38" s="137">
        <v>0</v>
      </c>
      <c r="E38" s="137">
        <f>C38+D38</f>
        <v>18790000</v>
      </c>
      <c r="F38" s="672">
        <v>0</v>
      </c>
      <c r="G38" s="514">
        <f>E38+F38</f>
        <v>18790000</v>
      </c>
    </row>
    <row r="39" spans="1:7" ht="15.75" customHeight="1">
      <c r="A39" s="39" t="s">
        <v>72</v>
      </c>
      <c r="B39" s="421" t="s">
        <v>73</v>
      </c>
      <c r="C39" s="434">
        <v>1360000</v>
      </c>
      <c r="D39" s="137">
        <v>0</v>
      </c>
      <c r="E39" s="137">
        <f>C39+D39</f>
        <v>1360000</v>
      </c>
      <c r="F39" s="672">
        <v>0</v>
      </c>
      <c r="G39" s="514">
        <f>E39+F39</f>
        <v>1360000</v>
      </c>
    </row>
    <row r="40" spans="1:7" ht="15.75" customHeight="1">
      <c r="A40" s="39" t="s">
        <v>74</v>
      </c>
      <c r="B40" s="421" t="s">
        <v>75</v>
      </c>
      <c r="C40" s="434">
        <v>5390000</v>
      </c>
      <c r="D40" s="137">
        <v>0</v>
      </c>
      <c r="E40" s="137">
        <f>C40+D40</f>
        <v>5390000</v>
      </c>
      <c r="F40" s="672">
        <v>223500</v>
      </c>
      <c r="G40" s="514">
        <f>E40+F40</f>
        <v>5613500</v>
      </c>
    </row>
    <row r="41" spans="1:7" ht="15.75" customHeight="1">
      <c r="A41" s="39" t="s">
        <v>78</v>
      </c>
      <c r="B41" s="421" t="s">
        <v>79</v>
      </c>
      <c r="C41" s="434">
        <v>600000</v>
      </c>
      <c r="D41" s="137">
        <v>0</v>
      </c>
      <c r="E41" s="137">
        <f>C41+D41</f>
        <v>600000</v>
      </c>
      <c r="F41" s="672">
        <v>-150000</v>
      </c>
      <c r="G41" s="514">
        <f>E41+F41</f>
        <v>450000</v>
      </c>
    </row>
    <row r="42" spans="1:7" ht="15.75" customHeight="1">
      <c r="A42" s="39" t="s">
        <v>80</v>
      </c>
      <c r="B42" s="421" t="s">
        <v>81</v>
      </c>
      <c r="C42" s="434">
        <v>5780000</v>
      </c>
      <c r="D42" s="137">
        <v>0</v>
      </c>
      <c r="E42" s="137">
        <f>C42+D42</f>
        <v>5780000</v>
      </c>
      <c r="F42" s="672">
        <v>0</v>
      </c>
      <c r="G42" s="514">
        <f>E42+F42</f>
        <v>5780000</v>
      </c>
    </row>
    <row r="43" spans="1:7" ht="15.75" customHeight="1">
      <c r="A43" s="38" t="s">
        <v>85</v>
      </c>
      <c r="B43" s="428" t="s">
        <v>303</v>
      </c>
      <c r="C43" s="435">
        <v>0</v>
      </c>
      <c r="D43" s="138">
        <v>0</v>
      </c>
      <c r="E43" s="138">
        <v>0</v>
      </c>
      <c r="F43" s="673">
        <v>0</v>
      </c>
      <c r="G43" s="515">
        <v>0</v>
      </c>
    </row>
    <row r="44" spans="1:7" ht="17.25" customHeight="1">
      <c r="A44" s="39" t="s">
        <v>170</v>
      </c>
      <c r="B44" s="421" t="s">
        <v>171</v>
      </c>
      <c r="C44" s="434">
        <v>0</v>
      </c>
      <c r="D44" s="137">
        <v>0</v>
      </c>
      <c r="E44" s="137">
        <v>0</v>
      </c>
      <c r="F44" s="672">
        <v>0</v>
      </c>
      <c r="G44" s="514">
        <v>0</v>
      </c>
    </row>
    <row r="45" spans="1:7" ht="19.5" customHeight="1">
      <c r="A45" s="39" t="s">
        <v>484</v>
      </c>
      <c r="B45" s="421" t="s">
        <v>302</v>
      </c>
      <c r="C45" s="434">
        <v>0</v>
      </c>
      <c r="D45" s="137">
        <v>0</v>
      </c>
      <c r="E45" s="137">
        <v>0</v>
      </c>
      <c r="F45" s="672">
        <v>0</v>
      </c>
      <c r="G45" s="514">
        <v>0</v>
      </c>
    </row>
    <row r="46" spans="1:7" ht="14.25">
      <c r="A46" s="38" t="s">
        <v>304</v>
      </c>
      <c r="B46" s="428" t="s">
        <v>87</v>
      </c>
      <c r="C46" s="433">
        <f>SUM(C47:C49)</f>
        <v>1346200</v>
      </c>
      <c r="D46" s="134">
        <f>SUM(D47:D49)</f>
        <v>0</v>
      </c>
      <c r="E46" s="134">
        <f>SUM(E47:E49)</f>
        <v>1346200</v>
      </c>
      <c r="F46" s="671">
        <f>SUM(F47:F49)</f>
        <v>0</v>
      </c>
      <c r="G46" s="134">
        <f>SUM(G47:G49)</f>
        <v>1346200</v>
      </c>
    </row>
    <row r="47" spans="1:7" s="87" customFormat="1" ht="15" customHeight="1">
      <c r="A47" s="39" t="s">
        <v>524</v>
      </c>
      <c r="B47" s="421" t="s">
        <v>588</v>
      </c>
      <c r="C47" s="434">
        <v>860000</v>
      </c>
      <c r="D47" s="137">
        <v>-300000</v>
      </c>
      <c r="E47" s="137">
        <f>C47+D47</f>
        <v>560000</v>
      </c>
      <c r="F47" s="672">
        <v>0</v>
      </c>
      <c r="G47" s="514">
        <f>E47+F47</f>
        <v>560000</v>
      </c>
    </row>
    <row r="48" spans="1:7" s="87" customFormat="1" ht="15" customHeight="1">
      <c r="A48" s="39" t="s">
        <v>178</v>
      </c>
      <c r="B48" s="421" t="s">
        <v>305</v>
      </c>
      <c r="C48" s="434">
        <v>200000</v>
      </c>
      <c r="D48" s="137">
        <v>300000</v>
      </c>
      <c r="E48" s="137">
        <f>C48+D48</f>
        <v>500000</v>
      </c>
      <c r="F48" s="672">
        <v>0</v>
      </c>
      <c r="G48" s="514">
        <f>E48+F48</f>
        <v>500000</v>
      </c>
    </row>
    <row r="49" spans="1:7" s="87" customFormat="1" ht="14.25" customHeight="1">
      <c r="A49" s="39" t="s">
        <v>179</v>
      </c>
      <c r="B49" s="421" t="s">
        <v>306</v>
      </c>
      <c r="C49" s="434">
        <v>286200</v>
      </c>
      <c r="D49" s="137">
        <v>0</v>
      </c>
      <c r="E49" s="137">
        <f>C49+D49</f>
        <v>286200</v>
      </c>
      <c r="F49" s="672">
        <v>0</v>
      </c>
      <c r="G49" s="514">
        <f>E49+F49</f>
        <v>286200</v>
      </c>
    </row>
    <row r="50" spans="1:7" ht="16.5" thickBot="1">
      <c r="A50" s="46" t="s">
        <v>193</v>
      </c>
      <c r="B50" s="423" t="s">
        <v>95</v>
      </c>
      <c r="C50" s="436">
        <f>C33+C36+C37+C46</f>
        <v>90714524</v>
      </c>
      <c r="D50" s="136">
        <f>D33+D36+D37+D46</f>
        <v>0</v>
      </c>
      <c r="E50" s="136">
        <f>E33+E36+E37+E46</f>
        <v>90714524</v>
      </c>
      <c r="F50" s="674">
        <f>F33+F36+F37+F46</f>
        <v>1558725</v>
      </c>
      <c r="G50" s="516">
        <f>G33+G36+G37+G46</f>
        <v>92273249</v>
      </c>
    </row>
    <row r="51" spans="1:7" ht="16.5" thickTop="1">
      <c r="A51" s="35"/>
      <c r="B51" s="35"/>
      <c r="C51" s="33"/>
      <c r="D51" s="33"/>
      <c r="E51" s="33"/>
      <c r="F51" s="33"/>
      <c r="G51" s="33"/>
    </row>
    <row r="52" spans="1:2" ht="16.5" thickBot="1">
      <c r="A52" s="31"/>
      <c r="B52" s="32"/>
    </row>
    <row r="53" spans="1:7" ht="15" thickBot="1">
      <c r="A53" s="88" t="s">
        <v>486</v>
      </c>
      <c r="B53" s="86"/>
      <c r="C53" s="753">
        <v>18</v>
      </c>
      <c r="D53" s="754"/>
      <c r="E53" s="755"/>
      <c r="F53" s="660"/>
      <c r="G53" s="660"/>
    </row>
    <row r="54" spans="1:7" ht="15" thickBot="1">
      <c r="A54" s="88" t="s">
        <v>206</v>
      </c>
      <c r="B54" s="86"/>
      <c r="C54" s="753">
        <v>0</v>
      </c>
      <c r="D54" s="754"/>
      <c r="E54" s="755"/>
      <c r="F54" s="660"/>
      <c r="G54" s="660"/>
    </row>
  </sheetData>
  <sheetProtection/>
  <mergeCells count="5">
    <mergeCell ref="C53:E53"/>
    <mergeCell ref="C54:E54"/>
    <mergeCell ref="A1:B1"/>
    <mergeCell ref="A3:G4"/>
    <mergeCell ref="A5:G5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32"/>
  <sheetViews>
    <sheetView zoomScale="90" zoomScaleNormal="90"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1.28125" style="3" customWidth="1"/>
    <col min="4" max="4" width="13.57421875" style="3" customWidth="1"/>
    <col min="5" max="5" width="12.421875" style="3" hidden="1" customWidth="1"/>
    <col min="6" max="6" width="13.57421875" style="3" customWidth="1"/>
    <col min="7" max="7" width="12.421875" style="3" customWidth="1"/>
    <col min="8" max="8" width="13.57421875" style="3" customWidth="1"/>
    <col min="9" max="9" width="48.8515625" style="3" customWidth="1"/>
    <col min="10" max="10" width="12.7109375" style="3" customWidth="1"/>
    <col min="11" max="11" width="11.8515625" style="3" hidden="1" customWidth="1"/>
    <col min="12" max="12" width="13.57421875" style="3" customWidth="1"/>
    <col min="13" max="13" width="11.8515625" style="3" customWidth="1"/>
    <col min="14" max="14" width="13.57421875" style="3" customWidth="1"/>
    <col min="15" max="16384" width="8.00390625" style="3" customWidth="1"/>
  </cols>
  <sheetData>
    <row r="1" spans="1:14" ht="30" customHeight="1">
      <c r="A1" s="759" t="s">
        <v>196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3:14" ht="30" customHeight="1">
      <c r="C2" s="759" t="s">
        <v>493</v>
      </c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3:14" ht="17.25" customHeight="1">
      <c r="C3" s="759" t="s">
        <v>498</v>
      </c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</row>
    <row r="4" spans="3:14" ht="17.25" customHeight="1">
      <c r="C4" s="845" t="s">
        <v>702</v>
      </c>
      <c r="D4" s="54"/>
      <c r="E4" s="54"/>
      <c r="F4" s="54"/>
      <c r="G4" s="54"/>
      <c r="H4" s="54"/>
      <c r="I4" s="54"/>
      <c r="J4" s="318"/>
      <c r="K4" s="54"/>
      <c r="L4" s="318"/>
      <c r="M4" s="54"/>
      <c r="N4" s="318"/>
    </row>
    <row r="5" spans="3:14" ht="19.5" customHeight="1" thickBot="1">
      <c r="C5" s="845" t="s">
        <v>703</v>
      </c>
      <c r="I5" s="4"/>
      <c r="J5" s="55"/>
      <c r="L5" s="55"/>
      <c r="N5" s="55" t="s">
        <v>485</v>
      </c>
    </row>
    <row r="6" spans="1:14" ht="42" customHeight="1">
      <c r="A6" s="5" t="s">
        <v>104</v>
      </c>
      <c r="B6" s="6" t="s">
        <v>105</v>
      </c>
      <c r="C6" s="6" t="s">
        <v>492</v>
      </c>
      <c r="D6" s="6" t="s">
        <v>515</v>
      </c>
      <c r="E6" s="6" t="s">
        <v>514</v>
      </c>
      <c r="F6" s="6" t="s">
        <v>516</v>
      </c>
      <c r="G6" s="6" t="s">
        <v>673</v>
      </c>
      <c r="H6" s="6" t="s">
        <v>674</v>
      </c>
      <c r="I6" s="342" t="s">
        <v>491</v>
      </c>
      <c r="J6" s="6" t="s">
        <v>515</v>
      </c>
      <c r="K6" s="6" t="s">
        <v>514</v>
      </c>
      <c r="L6" s="6" t="s">
        <v>516</v>
      </c>
      <c r="M6" s="6" t="s">
        <v>673</v>
      </c>
      <c r="N6" s="6" t="s">
        <v>674</v>
      </c>
    </row>
    <row r="7" spans="1:14" s="84" customFormat="1" ht="10.5">
      <c r="A7" s="81">
        <v>1</v>
      </c>
      <c r="B7" s="82">
        <v>2</v>
      </c>
      <c r="C7" s="82" t="s">
        <v>97</v>
      </c>
      <c r="D7" s="82" t="s">
        <v>98</v>
      </c>
      <c r="E7" s="82"/>
      <c r="F7" s="82" t="s">
        <v>99</v>
      </c>
      <c r="G7" s="82" t="s">
        <v>100</v>
      </c>
      <c r="H7" s="82" t="s">
        <v>101</v>
      </c>
      <c r="I7" s="83" t="s">
        <v>456</v>
      </c>
      <c r="J7" s="82" t="s">
        <v>460</v>
      </c>
      <c r="K7" s="82"/>
      <c r="L7" s="82" t="s">
        <v>508</v>
      </c>
      <c r="M7" s="82" t="s">
        <v>509</v>
      </c>
      <c r="N7" s="82" t="s">
        <v>680</v>
      </c>
    </row>
    <row r="8" spans="1:14" ht="15.75" customHeight="1">
      <c r="A8" s="7" t="s">
        <v>106</v>
      </c>
      <c r="B8" s="8" t="s">
        <v>107</v>
      </c>
      <c r="C8" s="9" t="s">
        <v>488</v>
      </c>
      <c r="D8" s="56">
        <v>2000000</v>
      </c>
      <c r="E8" s="56">
        <v>0</v>
      </c>
      <c r="F8" s="56">
        <f>D8+E8</f>
        <v>2000000</v>
      </c>
      <c r="G8" s="56">
        <v>0</v>
      </c>
      <c r="H8" s="56">
        <f>F8+G8</f>
        <v>2000000</v>
      </c>
      <c r="I8" s="10" t="s">
        <v>490</v>
      </c>
      <c r="J8" s="56">
        <v>23275319</v>
      </c>
      <c r="K8" s="56">
        <v>20000</v>
      </c>
      <c r="L8" s="56">
        <f>J8+K8</f>
        <v>23295319</v>
      </c>
      <c r="M8" s="56">
        <v>0</v>
      </c>
      <c r="N8" s="56">
        <f aca="true" t="shared" si="0" ref="N8:N13">L8+M8</f>
        <v>23295319</v>
      </c>
    </row>
    <row r="9" spans="1:14" ht="15.75" customHeight="1">
      <c r="A9" s="7" t="s">
        <v>106</v>
      </c>
      <c r="B9" s="8" t="s">
        <v>107</v>
      </c>
      <c r="C9" s="632" t="s">
        <v>537</v>
      </c>
      <c r="D9" s="57">
        <v>10000000</v>
      </c>
      <c r="E9" s="57">
        <v>0</v>
      </c>
      <c r="F9" s="56">
        <f aca="true" t="shared" si="1" ref="F9:F23">D9+E9</f>
        <v>10000000</v>
      </c>
      <c r="G9" s="56">
        <v>0</v>
      </c>
      <c r="H9" s="56">
        <f aca="true" t="shared" si="2" ref="H9:H23">F9+G9</f>
        <v>10000000</v>
      </c>
      <c r="I9" s="10" t="s">
        <v>309</v>
      </c>
      <c r="J9" s="59">
        <v>3810000</v>
      </c>
      <c r="K9" s="57">
        <v>0</v>
      </c>
      <c r="L9" s="56">
        <f>J9+K9</f>
        <v>3810000</v>
      </c>
      <c r="M9" s="57">
        <v>0</v>
      </c>
      <c r="N9" s="56">
        <f t="shared" si="0"/>
        <v>3810000</v>
      </c>
    </row>
    <row r="10" spans="1:14" ht="15.75" customHeight="1">
      <c r="A10" s="7" t="s">
        <v>108</v>
      </c>
      <c r="B10" s="8" t="s">
        <v>109</v>
      </c>
      <c r="C10" s="633" t="s">
        <v>538</v>
      </c>
      <c r="D10" s="59">
        <v>10000000</v>
      </c>
      <c r="E10" s="59">
        <v>0</v>
      </c>
      <c r="F10" s="56">
        <f t="shared" si="1"/>
        <v>10000000</v>
      </c>
      <c r="G10" s="56">
        <v>-2500000</v>
      </c>
      <c r="H10" s="56">
        <f t="shared" si="2"/>
        <v>7500000</v>
      </c>
      <c r="I10" s="340" t="s">
        <v>670</v>
      </c>
      <c r="J10" s="59">
        <v>0</v>
      </c>
      <c r="K10" s="59">
        <v>3296921</v>
      </c>
      <c r="L10" s="59">
        <f>J10+K10</f>
        <v>3296921</v>
      </c>
      <c r="M10" s="59">
        <v>0</v>
      </c>
      <c r="N10" s="56">
        <f t="shared" si="0"/>
        <v>3296921</v>
      </c>
    </row>
    <row r="11" spans="1:14" ht="19.5" customHeight="1">
      <c r="A11" s="7" t="s">
        <v>111</v>
      </c>
      <c r="B11" s="8" t="s">
        <v>112</v>
      </c>
      <c r="C11" s="9" t="s">
        <v>489</v>
      </c>
      <c r="D11" s="59">
        <v>3810000</v>
      </c>
      <c r="E11" s="59">
        <v>-37000</v>
      </c>
      <c r="F11" s="56">
        <f t="shared" si="1"/>
        <v>3773000</v>
      </c>
      <c r="G11" s="56">
        <v>-76348</v>
      </c>
      <c r="H11" s="56">
        <f t="shared" si="2"/>
        <v>3696652</v>
      </c>
      <c r="I11" s="340" t="s">
        <v>672</v>
      </c>
      <c r="J11" s="59">
        <v>0</v>
      </c>
      <c r="K11" s="59">
        <v>3703700</v>
      </c>
      <c r="L11" s="59">
        <v>3703700</v>
      </c>
      <c r="M11" s="59">
        <v>-3509700</v>
      </c>
      <c r="N11" s="56">
        <f t="shared" si="0"/>
        <v>194000</v>
      </c>
    </row>
    <row r="12" spans="1:14" ht="29.25" customHeight="1">
      <c r="A12" s="7"/>
      <c r="B12" s="8"/>
      <c r="C12" s="633" t="s">
        <v>662</v>
      </c>
      <c r="D12" s="59">
        <v>1500000</v>
      </c>
      <c r="E12" s="59">
        <f>533400+45000</f>
        <v>578400</v>
      </c>
      <c r="F12" s="56">
        <f t="shared" si="1"/>
        <v>2078400</v>
      </c>
      <c r="G12" s="56">
        <v>0</v>
      </c>
      <c r="H12" s="56">
        <f t="shared" si="2"/>
        <v>2078400</v>
      </c>
      <c r="I12" s="340" t="s">
        <v>671</v>
      </c>
      <c r="J12" s="59">
        <v>0</v>
      </c>
      <c r="K12" s="59">
        <v>37500000</v>
      </c>
      <c r="L12" s="59">
        <f>J12+K12</f>
        <v>37500000</v>
      </c>
      <c r="M12" s="59">
        <v>37500000</v>
      </c>
      <c r="N12" s="56">
        <f t="shared" si="0"/>
        <v>75000000</v>
      </c>
    </row>
    <row r="13" spans="1:14" ht="26.25" customHeight="1">
      <c r="A13" s="7" t="s">
        <v>106</v>
      </c>
      <c r="B13" s="8" t="s">
        <v>110</v>
      </c>
      <c r="C13" s="9" t="s">
        <v>539</v>
      </c>
      <c r="D13" s="59">
        <v>2000000</v>
      </c>
      <c r="E13" s="59">
        <v>0</v>
      </c>
      <c r="F13" s="56">
        <f t="shared" si="1"/>
        <v>2000000</v>
      </c>
      <c r="G13" s="56">
        <f>448778+2000000</f>
        <v>2448778</v>
      </c>
      <c r="H13" s="56">
        <f t="shared" si="2"/>
        <v>4448778</v>
      </c>
      <c r="I13" s="340" t="s">
        <v>690</v>
      </c>
      <c r="J13" s="59">
        <v>0</v>
      </c>
      <c r="K13" s="59">
        <v>37500000</v>
      </c>
      <c r="L13" s="59">
        <v>0</v>
      </c>
      <c r="M13" s="59">
        <v>37910301</v>
      </c>
      <c r="N13" s="56">
        <f t="shared" si="0"/>
        <v>37910301</v>
      </c>
    </row>
    <row r="14" spans="1:14" ht="15.75" customHeight="1">
      <c r="A14" s="7" t="s">
        <v>111</v>
      </c>
      <c r="B14" s="8" t="s">
        <v>112</v>
      </c>
      <c r="C14" s="633" t="s">
        <v>540</v>
      </c>
      <c r="D14" s="56">
        <f>60000+300000</f>
        <v>360000</v>
      </c>
      <c r="E14" s="56">
        <v>5000</v>
      </c>
      <c r="F14" s="56">
        <f t="shared" si="1"/>
        <v>365000</v>
      </c>
      <c r="G14" s="56">
        <v>0</v>
      </c>
      <c r="H14" s="56">
        <f t="shared" si="2"/>
        <v>365000</v>
      </c>
      <c r="I14" s="10"/>
      <c r="J14" s="59"/>
      <c r="K14" s="56"/>
      <c r="L14" s="56"/>
      <c r="M14" s="56"/>
      <c r="N14" s="56"/>
    </row>
    <row r="15" spans="1:14" ht="15.75" customHeight="1">
      <c r="A15" s="7" t="s">
        <v>114</v>
      </c>
      <c r="B15" s="8" t="s">
        <v>115</v>
      </c>
      <c r="C15" s="633" t="s">
        <v>664</v>
      </c>
      <c r="D15" s="56">
        <v>1000000</v>
      </c>
      <c r="E15" s="56">
        <v>0</v>
      </c>
      <c r="F15" s="56">
        <f t="shared" si="1"/>
        <v>1000000</v>
      </c>
      <c r="G15" s="56">
        <v>0</v>
      </c>
      <c r="H15" s="56">
        <f t="shared" si="2"/>
        <v>1000000</v>
      </c>
      <c r="I15" s="10"/>
      <c r="J15" s="56"/>
      <c r="K15" s="56"/>
      <c r="L15" s="56"/>
      <c r="M15" s="56"/>
      <c r="N15" s="56"/>
    </row>
    <row r="16" spans="1:14" ht="15.75" customHeight="1">
      <c r="A16" s="7" t="s">
        <v>116</v>
      </c>
      <c r="B16" s="8" t="s">
        <v>117</v>
      </c>
      <c r="C16" s="633" t="s">
        <v>541</v>
      </c>
      <c r="D16" s="56">
        <v>1500000</v>
      </c>
      <c r="E16" s="56">
        <v>0</v>
      </c>
      <c r="F16" s="56">
        <f t="shared" si="1"/>
        <v>1500000</v>
      </c>
      <c r="G16" s="56">
        <v>-1500000</v>
      </c>
      <c r="H16" s="56">
        <f t="shared" si="2"/>
        <v>0</v>
      </c>
      <c r="I16" s="10"/>
      <c r="J16" s="56"/>
      <c r="K16" s="56"/>
      <c r="L16" s="56"/>
      <c r="M16" s="56"/>
      <c r="N16" s="56"/>
    </row>
    <row r="17" spans="1:14" ht="15.75" customHeight="1">
      <c r="A17" s="7" t="s">
        <v>106</v>
      </c>
      <c r="B17" s="8" t="s">
        <v>113</v>
      </c>
      <c r="C17" s="9" t="s">
        <v>668</v>
      </c>
      <c r="D17" s="59">
        <v>2000000</v>
      </c>
      <c r="E17" s="59">
        <v>-966632</v>
      </c>
      <c r="F17" s="56">
        <f t="shared" si="1"/>
        <v>1033368</v>
      </c>
      <c r="G17" s="56">
        <v>-987004</v>
      </c>
      <c r="H17" s="56">
        <f t="shared" si="2"/>
        <v>46364</v>
      </c>
      <c r="I17" s="11"/>
      <c r="J17" s="56"/>
      <c r="K17" s="59"/>
      <c r="L17" s="59"/>
      <c r="M17" s="59"/>
      <c r="N17" s="59"/>
    </row>
    <row r="18" spans="1:14" ht="15.75" customHeight="1">
      <c r="A18" s="338"/>
      <c r="B18" s="339"/>
      <c r="C18" s="340" t="s">
        <v>542</v>
      </c>
      <c r="D18" s="341">
        <v>4500000</v>
      </c>
      <c r="E18" s="341">
        <v>0</v>
      </c>
      <c r="F18" s="56">
        <f t="shared" si="1"/>
        <v>4500000</v>
      </c>
      <c r="G18" s="56">
        <v>0</v>
      </c>
      <c r="H18" s="56">
        <f t="shared" si="2"/>
        <v>4500000</v>
      </c>
      <c r="I18" s="11"/>
      <c r="J18" s="57"/>
      <c r="K18" s="341"/>
      <c r="L18" s="341"/>
      <c r="M18" s="341"/>
      <c r="N18" s="341"/>
    </row>
    <row r="19" spans="1:14" ht="15" customHeight="1">
      <c r="A19" s="338"/>
      <c r="B19" s="339"/>
      <c r="C19" s="340" t="s">
        <v>663</v>
      </c>
      <c r="D19" s="341">
        <v>0</v>
      </c>
      <c r="E19" s="341">
        <v>3296921</v>
      </c>
      <c r="F19" s="56">
        <f t="shared" si="1"/>
        <v>3296921</v>
      </c>
      <c r="G19" s="56">
        <v>0</v>
      </c>
      <c r="H19" s="56">
        <f t="shared" si="2"/>
        <v>3296921</v>
      </c>
      <c r="I19" s="11"/>
      <c r="J19" s="57"/>
      <c r="K19" s="341"/>
      <c r="L19" s="341"/>
      <c r="M19" s="341"/>
      <c r="N19" s="341"/>
    </row>
    <row r="20" spans="1:14" ht="15" customHeight="1">
      <c r="A20" s="338"/>
      <c r="B20" s="339"/>
      <c r="C20" s="340" t="s">
        <v>665</v>
      </c>
      <c r="D20" s="341">
        <v>0</v>
      </c>
      <c r="E20" s="341">
        <v>36000</v>
      </c>
      <c r="F20" s="56">
        <f t="shared" si="1"/>
        <v>36000</v>
      </c>
      <c r="G20" s="56">
        <v>0</v>
      </c>
      <c r="H20" s="56">
        <f t="shared" si="2"/>
        <v>36000</v>
      </c>
      <c r="I20" s="11"/>
      <c r="J20" s="57"/>
      <c r="K20" s="341"/>
      <c r="L20" s="341"/>
      <c r="M20" s="341"/>
      <c r="N20" s="341"/>
    </row>
    <row r="21" spans="1:14" ht="29.25" customHeight="1">
      <c r="A21" s="338"/>
      <c r="B21" s="339"/>
      <c r="C21" s="340" t="s">
        <v>667</v>
      </c>
      <c r="D21" s="341">
        <v>0</v>
      </c>
      <c r="E21" s="341">
        <f>3634921+981429+7086614+1913386</f>
        <v>13616350</v>
      </c>
      <c r="F21" s="56">
        <f t="shared" si="1"/>
        <v>13616350</v>
      </c>
      <c r="G21" s="56">
        <v>0</v>
      </c>
      <c r="H21" s="56">
        <f t="shared" si="2"/>
        <v>13616350</v>
      </c>
      <c r="I21" s="11"/>
      <c r="J21" s="57"/>
      <c r="K21" s="341"/>
      <c r="L21" s="341"/>
      <c r="M21" s="341"/>
      <c r="N21" s="341"/>
    </row>
    <row r="22" spans="1:14" ht="29.25" customHeight="1">
      <c r="A22" s="338"/>
      <c r="B22" s="339"/>
      <c r="C22" s="340" t="s">
        <v>669</v>
      </c>
      <c r="D22" s="341">
        <v>0</v>
      </c>
      <c r="E22" s="341">
        <v>22253650</v>
      </c>
      <c r="F22" s="56">
        <f t="shared" si="1"/>
        <v>22253650</v>
      </c>
      <c r="G22" s="56">
        <v>0</v>
      </c>
      <c r="H22" s="56">
        <f t="shared" si="2"/>
        <v>22253650</v>
      </c>
      <c r="I22" s="11"/>
      <c r="J22" s="57"/>
      <c r="K22" s="341"/>
      <c r="L22" s="341"/>
      <c r="M22" s="341"/>
      <c r="N22" s="341"/>
    </row>
    <row r="23" spans="1:14" ht="25.5" customHeight="1">
      <c r="A23" s="338"/>
      <c r="B23" s="339"/>
      <c r="C23" s="340" t="s">
        <v>666</v>
      </c>
      <c r="D23" s="341">
        <v>0</v>
      </c>
      <c r="E23" s="341">
        <f>3310000+893700</f>
        <v>4203700</v>
      </c>
      <c r="F23" s="56">
        <f t="shared" si="1"/>
        <v>4203700</v>
      </c>
      <c r="G23" s="56">
        <v>-3365500</v>
      </c>
      <c r="H23" s="56">
        <f t="shared" si="2"/>
        <v>838200</v>
      </c>
      <c r="I23" s="11"/>
      <c r="J23" s="57"/>
      <c r="K23" s="341"/>
      <c r="L23" s="341"/>
      <c r="M23" s="341"/>
      <c r="N23" s="341"/>
    </row>
    <row r="24" spans="1:14" ht="29.25" customHeight="1">
      <c r="A24" s="338"/>
      <c r="B24" s="339"/>
      <c r="C24" s="340" t="s">
        <v>693</v>
      </c>
      <c r="D24" s="341">
        <v>0</v>
      </c>
      <c r="E24" s="341">
        <f>3634921+981429+7086614+1913386</f>
        <v>13616350</v>
      </c>
      <c r="F24" s="56">
        <v>0</v>
      </c>
      <c r="G24" s="56">
        <v>300000</v>
      </c>
      <c r="H24" s="56">
        <f>F24+G24</f>
        <v>300000</v>
      </c>
      <c r="I24" s="11"/>
      <c r="J24" s="57"/>
      <c r="K24" s="341"/>
      <c r="L24" s="341"/>
      <c r="M24" s="341"/>
      <c r="N24" s="341"/>
    </row>
    <row r="25" spans="1:14" ht="29.25" customHeight="1">
      <c r="A25" s="338"/>
      <c r="B25" s="339"/>
      <c r="C25" s="340" t="s">
        <v>691</v>
      </c>
      <c r="D25" s="341">
        <v>0</v>
      </c>
      <c r="E25" s="341">
        <v>22253650</v>
      </c>
      <c r="F25" s="56">
        <v>0</v>
      </c>
      <c r="G25" s="56">
        <v>40810301</v>
      </c>
      <c r="H25" s="56">
        <f>F25+G25</f>
        <v>40810301</v>
      </c>
      <c r="I25" s="11"/>
      <c r="J25" s="57"/>
      <c r="K25" s="341"/>
      <c r="L25" s="341"/>
      <c r="M25" s="341"/>
      <c r="N25" s="341"/>
    </row>
    <row r="26" spans="1:14" ht="29.25" customHeight="1">
      <c r="A26" s="338"/>
      <c r="B26" s="339"/>
      <c r="C26" s="340" t="s">
        <v>679</v>
      </c>
      <c r="D26" s="341">
        <v>0</v>
      </c>
      <c r="E26" s="341">
        <v>22253650</v>
      </c>
      <c r="F26" s="56">
        <v>0</v>
      </c>
      <c r="G26" s="56">
        <v>50000</v>
      </c>
      <c r="H26" s="56">
        <f>F26+G26</f>
        <v>50000</v>
      </c>
      <c r="I26" s="11"/>
      <c r="J26" s="57"/>
      <c r="K26" s="341"/>
      <c r="L26" s="341"/>
      <c r="M26" s="341"/>
      <c r="N26" s="341"/>
    </row>
    <row r="27" spans="1:14" ht="26.25" customHeight="1">
      <c r="A27" s="338"/>
      <c r="B27" s="339"/>
      <c r="C27" s="340" t="s">
        <v>685</v>
      </c>
      <c r="D27" s="341">
        <v>0</v>
      </c>
      <c r="E27" s="341"/>
      <c r="F27" s="56">
        <v>0</v>
      </c>
      <c r="G27" s="56">
        <v>1000000</v>
      </c>
      <c r="H27" s="56">
        <f>F27+G27</f>
        <v>1000000</v>
      </c>
      <c r="I27" s="11"/>
      <c r="J27" s="57"/>
      <c r="K27" s="341"/>
      <c r="L27" s="341"/>
      <c r="M27" s="341"/>
      <c r="N27" s="341"/>
    </row>
    <row r="28" spans="1:14" ht="23.25" customHeight="1">
      <c r="A28" s="338"/>
      <c r="B28" s="339"/>
      <c r="C28" s="340" t="s">
        <v>686</v>
      </c>
      <c r="D28" s="341">
        <v>0</v>
      </c>
      <c r="E28" s="341">
        <v>22253650</v>
      </c>
      <c r="F28" s="56">
        <v>0</v>
      </c>
      <c r="G28" s="56">
        <v>1000000</v>
      </c>
      <c r="H28" s="56">
        <f>F28+G28</f>
        <v>1000000</v>
      </c>
      <c r="I28" s="11"/>
      <c r="J28" s="57"/>
      <c r="K28" s="341"/>
      <c r="L28" s="341"/>
      <c r="M28" s="341"/>
      <c r="N28" s="341"/>
    </row>
    <row r="29" spans="1:14" ht="13.5" thickBot="1">
      <c r="A29" s="12"/>
      <c r="B29" s="13"/>
      <c r="C29" s="15"/>
      <c r="D29" s="58">
        <f>SUM(D8:D26)</f>
        <v>38670000</v>
      </c>
      <c r="E29" s="58">
        <f>SUM(E8:E26)</f>
        <v>101110039</v>
      </c>
      <c r="F29" s="58">
        <f>SUM(F8:F28)</f>
        <v>81656389</v>
      </c>
      <c r="G29" s="58">
        <f>SUM(G8:G28)</f>
        <v>37180227</v>
      </c>
      <c r="H29" s="58">
        <f>SUM(H8:H28)</f>
        <v>118836616</v>
      </c>
      <c r="I29" s="16"/>
      <c r="J29" s="58">
        <f>SUM(J8:J17)</f>
        <v>27085319</v>
      </c>
      <c r="K29" s="58">
        <f>SUM(K8:K17)</f>
        <v>82020621</v>
      </c>
      <c r="L29" s="58">
        <f>SUM(L8:L17)</f>
        <v>71605940</v>
      </c>
      <c r="M29" s="58">
        <f>SUM(M8:M17)</f>
        <v>71900601</v>
      </c>
      <c r="N29" s="58">
        <f>SUM(N8:N17)</f>
        <v>143506541</v>
      </c>
    </row>
    <row r="30" spans="1:2" ht="12.75">
      <c r="A30" s="12"/>
      <c r="B30" s="13"/>
    </row>
    <row r="31" spans="1:2" ht="12.75">
      <c r="A31" s="12"/>
      <c r="B31" s="13"/>
    </row>
    <row r="32" spans="1:2" ht="13.5" thickBot="1">
      <c r="A32" s="14" t="s">
        <v>118</v>
      </c>
      <c r="B32" s="15"/>
    </row>
  </sheetData>
  <sheetProtection/>
  <mergeCells count="3">
    <mergeCell ref="A1:N1"/>
    <mergeCell ref="C2:N2"/>
    <mergeCell ref="C3:N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31"/>
  <sheetViews>
    <sheetView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89" customWidth="1"/>
    <col min="2" max="2" width="43.57421875" style="92" customWidth="1"/>
    <col min="3" max="3" width="12.57421875" style="89" customWidth="1"/>
    <col min="4" max="4" width="10.7109375" style="89" hidden="1" customWidth="1"/>
    <col min="5" max="5" width="13.421875" style="89" customWidth="1"/>
    <col min="6" max="6" width="12.00390625" style="89" customWidth="1"/>
    <col min="7" max="7" width="13.7109375" style="89" customWidth="1"/>
    <col min="8" max="8" width="43.7109375" style="89" customWidth="1"/>
    <col min="9" max="9" width="13.7109375" style="89" customWidth="1"/>
    <col min="10" max="10" width="11.140625" style="89" hidden="1" customWidth="1"/>
    <col min="11" max="11" width="12.8515625" style="89" customWidth="1"/>
    <col min="12" max="12" width="12.140625" style="89" customWidth="1"/>
    <col min="13" max="13" width="12.7109375" style="89" customWidth="1"/>
    <col min="14" max="14" width="4.140625" style="89" customWidth="1"/>
    <col min="15" max="16384" width="8.00390625" style="89" customWidth="1"/>
  </cols>
  <sheetData>
    <row r="1" spans="2:14" ht="39.75" customHeight="1">
      <c r="B1" s="90" t="s">
        <v>207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762"/>
    </row>
    <row r="2" spans="1:14" ht="19.5" customHeight="1">
      <c r="A2" s="845" t="s">
        <v>704</v>
      </c>
      <c r="B2" s="90"/>
      <c r="C2" s="91"/>
      <c r="D2" s="91"/>
      <c r="E2" s="91"/>
      <c r="F2" s="91"/>
      <c r="G2" s="91"/>
      <c r="H2" s="91"/>
      <c r="I2" s="319"/>
      <c r="J2" s="469"/>
      <c r="K2" s="319"/>
      <c r="L2" s="469"/>
      <c r="M2" s="319"/>
      <c r="N2" s="762"/>
    </row>
    <row r="3" spans="1:14" ht="16.5" thickBot="1">
      <c r="A3" s="845" t="s">
        <v>705</v>
      </c>
      <c r="I3" s="320"/>
      <c r="K3" s="320"/>
      <c r="M3" s="320" t="s">
        <v>474</v>
      </c>
      <c r="N3" s="762"/>
    </row>
    <row r="4" spans="1:14" ht="18" customHeight="1" thickBot="1">
      <c r="A4" s="760" t="s">
        <v>208</v>
      </c>
      <c r="B4" s="764" t="s">
        <v>102</v>
      </c>
      <c r="C4" s="765"/>
      <c r="D4" s="765"/>
      <c r="E4" s="765"/>
      <c r="F4" s="765"/>
      <c r="G4" s="766"/>
      <c r="H4" s="764" t="s">
        <v>103</v>
      </c>
      <c r="I4" s="765"/>
      <c r="J4" s="765"/>
      <c r="K4" s="765"/>
      <c r="L4" s="765"/>
      <c r="M4" s="766"/>
      <c r="N4" s="762"/>
    </row>
    <row r="5" spans="1:14" s="97" customFormat="1" ht="35.25" customHeight="1" thickBot="1">
      <c r="A5" s="761"/>
      <c r="B5" s="439" t="s">
        <v>209</v>
      </c>
      <c r="C5" s="416" t="s">
        <v>543</v>
      </c>
      <c r="D5" s="417" t="s">
        <v>514</v>
      </c>
      <c r="E5" s="417" t="s">
        <v>516</v>
      </c>
      <c r="F5" s="636" t="s">
        <v>673</v>
      </c>
      <c r="G5" s="451" t="s">
        <v>674</v>
      </c>
      <c r="H5" s="439" t="s">
        <v>209</v>
      </c>
      <c r="I5" s="416" t="s">
        <v>543</v>
      </c>
      <c r="J5" s="417" t="s">
        <v>514</v>
      </c>
      <c r="K5" s="417" t="s">
        <v>516</v>
      </c>
      <c r="L5" s="636" t="s">
        <v>673</v>
      </c>
      <c r="M5" s="451" t="s">
        <v>674</v>
      </c>
      <c r="N5" s="762"/>
    </row>
    <row r="6" spans="1:14" s="102" customFormat="1" ht="12" customHeight="1" thickBot="1">
      <c r="A6" s="98" t="s">
        <v>97</v>
      </c>
      <c r="B6" s="440" t="s">
        <v>98</v>
      </c>
      <c r="C6" s="452" t="s">
        <v>99</v>
      </c>
      <c r="D6" s="453" t="s">
        <v>100</v>
      </c>
      <c r="E6" s="453" t="s">
        <v>100</v>
      </c>
      <c r="F6" s="637" t="s">
        <v>101</v>
      </c>
      <c r="G6" s="454" t="s">
        <v>456</v>
      </c>
      <c r="H6" s="440" t="s">
        <v>460</v>
      </c>
      <c r="I6" s="452" t="s">
        <v>508</v>
      </c>
      <c r="J6" s="453" t="s">
        <v>509</v>
      </c>
      <c r="K6" s="453" t="s">
        <v>509</v>
      </c>
      <c r="L6" s="637" t="s">
        <v>680</v>
      </c>
      <c r="M6" s="454" t="s">
        <v>205</v>
      </c>
      <c r="N6" s="762"/>
    </row>
    <row r="7" spans="1:14" ht="12.75" customHeight="1">
      <c r="A7" s="103" t="s">
        <v>119</v>
      </c>
      <c r="B7" s="441" t="s">
        <v>210</v>
      </c>
      <c r="C7" s="455">
        <v>108311331</v>
      </c>
      <c r="D7" s="109">
        <v>0</v>
      </c>
      <c r="E7" s="109">
        <f>C7+D7</f>
        <v>108311331</v>
      </c>
      <c r="F7" s="638">
        <v>0</v>
      </c>
      <c r="G7" s="110">
        <f>E7+F7</f>
        <v>108311331</v>
      </c>
      <c r="H7" s="441" t="s">
        <v>54</v>
      </c>
      <c r="I7" s="455">
        <v>54033000</v>
      </c>
      <c r="J7" s="109">
        <v>55074</v>
      </c>
      <c r="K7" s="109">
        <f>I7+J7</f>
        <v>54088074</v>
      </c>
      <c r="L7" s="638">
        <v>223247</v>
      </c>
      <c r="M7" s="110">
        <f>K7+L7</f>
        <v>54311321</v>
      </c>
      <c r="N7" s="762"/>
    </row>
    <row r="8" spans="1:14" ht="12.75" customHeight="1">
      <c r="A8" s="107" t="s">
        <v>120</v>
      </c>
      <c r="B8" s="442" t="s">
        <v>211</v>
      </c>
      <c r="C8" s="455">
        <v>41217505</v>
      </c>
      <c r="D8" s="109">
        <v>2840108</v>
      </c>
      <c r="E8" s="109">
        <f aca="true" t="shared" si="0" ref="E8:E14">C8+D8</f>
        <v>44057613</v>
      </c>
      <c r="F8" s="638">
        <v>3433322</v>
      </c>
      <c r="G8" s="110">
        <f aca="true" t="shared" si="1" ref="G8:G14">E8+F8</f>
        <v>47490935</v>
      </c>
      <c r="H8" s="442" t="s">
        <v>212</v>
      </c>
      <c r="I8" s="455">
        <v>11799356</v>
      </c>
      <c r="J8" s="109">
        <v>171199</v>
      </c>
      <c r="K8" s="109">
        <f>I8+J8</f>
        <v>11970555</v>
      </c>
      <c r="L8" s="638">
        <v>48015</v>
      </c>
      <c r="M8" s="110">
        <f>K8+L8</f>
        <v>12018570</v>
      </c>
      <c r="N8" s="762"/>
    </row>
    <row r="9" spans="1:14" ht="12.75" customHeight="1">
      <c r="A9" s="107" t="s">
        <v>121</v>
      </c>
      <c r="B9" s="442" t="s">
        <v>213</v>
      </c>
      <c r="C9" s="455">
        <v>0</v>
      </c>
      <c r="D9" s="109"/>
      <c r="E9" s="109">
        <f t="shared" si="0"/>
        <v>0</v>
      </c>
      <c r="F9" s="638"/>
      <c r="G9" s="110">
        <f t="shared" si="1"/>
        <v>0</v>
      </c>
      <c r="H9" s="442" t="s">
        <v>214</v>
      </c>
      <c r="I9" s="455">
        <v>40697400</v>
      </c>
      <c r="J9" s="109">
        <v>3874822</v>
      </c>
      <c r="K9" s="109">
        <f>I9+J9</f>
        <v>44572222</v>
      </c>
      <c r="L9" s="638">
        <v>433382</v>
      </c>
      <c r="M9" s="110">
        <f>K9+L9</f>
        <v>45005604</v>
      </c>
      <c r="N9" s="762"/>
    </row>
    <row r="10" spans="1:14" ht="12.75" customHeight="1">
      <c r="A10" s="107" t="s">
        <v>122</v>
      </c>
      <c r="B10" s="442" t="s">
        <v>15</v>
      </c>
      <c r="C10" s="455">
        <v>82490000</v>
      </c>
      <c r="D10" s="109">
        <v>30000</v>
      </c>
      <c r="E10" s="109">
        <f t="shared" si="0"/>
        <v>82520000</v>
      </c>
      <c r="F10" s="638">
        <v>0</v>
      </c>
      <c r="G10" s="110">
        <f t="shared" si="1"/>
        <v>82520000</v>
      </c>
      <c r="H10" s="442" t="s">
        <v>84</v>
      </c>
      <c r="I10" s="455">
        <v>5400000</v>
      </c>
      <c r="J10" s="109">
        <v>0</v>
      </c>
      <c r="K10" s="109">
        <f>I10+J10</f>
        <v>5400000</v>
      </c>
      <c r="L10" s="638">
        <v>0</v>
      </c>
      <c r="M10" s="110">
        <f>K10+L10</f>
        <v>5400000</v>
      </c>
      <c r="N10" s="762"/>
    </row>
    <row r="11" spans="1:14" ht="12.75" customHeight="1">
      <c r="A11" s="107" t="s">
        <v>123</v>
      </c>
      <c r="B11" s="111" t="s">
        <v>28</v>
      </c>
      <c r="C11" s="455">
        <v>11366060</v>
      </c>
      <c r="D11" s="109">
        <v>-29802</v>
      </c>
      <c r="E11" s="109">
        <f t="shared" si="0"/>
        <v>11336258</v>
      </c>
      <c r="F11" s="638">
        <v>387653</v>
      </c>
      <c r="G11" s="110">
        <f t="shared" si="1"/>
        <v>11723911</v>
      </c>
      <c r="H11" s="442" t="s">
        <v>130</v>
      </c>
      <c r="I11" s="455">
        <v>52706707</v>
      </c>
      <c r="J11" s="109">
        <v>293443</v>
      </c>
      <c r="K11" s="109">
        <f>I11+J11</f>
        <v>53000150</v>
      </c>
      <c r="L11" s="638">
        <v>336705</v>
      </c>
      <c r="M11" s="110">
        <f>K11+L11</f>
        <v>53336855</v>
      </c>
      <c r="N11" s="762"/>
    </row>
    <row r="12" spans="1:14" ht="12.75" customHeight="1">
      <c r="A12" s="107" t="s">
        <v>124</v>
      </c>
      <c r="B12" s="442" t="s">
        <v>43</v>
      </c>
      <c r="C12" s="455">
        <v>7350000</v>
      </c>
      <c r="D12" s="109">
        <v>20000</v>
      </c>
      <c r="E12" s="109">
        <f t="shared" si="0"/>
        <v>7370000</v>
      </c>
      <c r="F12" s="638">
        <v>0</v>
      </c>
      <c r="G12" s="110">
        <f t="shared" si="1"/>
        <v>7370000</v>
      </c>
      <c r="H12" s="442"/>
      <c r="I12" s="455"/>
      <c r="J12" s="109"/>
      <c r="K12" s="109"/>
      <c r="L12" s="638"/>
      <c r="M12" s="110"/>
      <c r="N12" s="762"/>
    </row>
    <row r="13" spans="1:14" ht="12.75" customHeight="1">
      <c r="A13" s="107" t="s">
        <v>125</v>
      </c>
      <c r="B13" s="442" t="s">
        <v>216</v>
      </c>
      <c r="C13" s="455"/>
      <c r="D13" s="109"/>
      <c r="E13" s="109">
        <f t="shared" si="0"/>
        <v>0</v>
      </c>
      <c r="F13" s="638"/>
      <c r="G13" s="110">
        <f t="shared" si="1"/>
        <v>0</v>
      </c>
      <c r="H13" s="443"/>
      <c r="I13" s="455"/>
      <c r="J13" s="109"/>
      <c r="K13" s="109"/>
      <c r="L13" s="638"/>
      <c r="M13" s="110"/>
      <c r="N13" s="762"/>
    </row>
    <row r="14" spans="1:14" ht="12.75" customHeight="1" thickBot="1">
      <c r="A14" s="107" t="s">
        <v>126</v>
      </c>
      <c r="B14" s="443"/>
      <c r="C14" s="455"/>
      <c r="D14" s="109"/>
      <c r="E14" s="109">
        <f t="shared" si="0"/>
        <v>0</v>
      </c>
      <c r="F14" s="638"/>
      <c r="G14" s="110">
        <f t="shared" si="1"/>
        <v>0</v>
      </c>
      <c r="H14" s="443"/>
      <c r="I14" s="455"/>
      <c r="J14" s="109"/>
      <c r="K14" s="109"/>
      <c r="L14" s="638"/>
      <c r="M14" s="110"/>
      <c r="N14" s="762"/>
    </row>
    <row r="15" spans="1:14" ht="15.75" customHeight="1" thickBot="1">
      <c r="A15" s="107" t="s">
        <v>127</v>
      </c>
      <c r="B15" s="444" t="s">
        <v>221</v>
      </c>
      <c r="C15" s="470">
        <f>SUM(C7:C14)</f>
        <v>250734896</v>
      </c>
      <c r="D15" s="470">
        <f>SUM(D7:D14)</f>
        <v>2860306</v>
      </c>
      <c r="E15" s="456">
        <f>SUM(E7:E14)</f>
        <v>253595202</v>
      </c>
      <c r="F15" s="639">
        <f>SUM(F7:F14)</f>
        <v>3820975</v>
      </c>
      <c r="G15" s="456">
        <f>SUM(G7:G14)</f>
        <v>257416177</v>
      </c>
      <c r="H15" s="444" t="s">
        <v>222</v>
      </c>
      <c r="I15" s="456">
        <f>SUM(I7:I14)</f>
        <v>164636463</v>
      </c>
      <c r="J15" s="457">
        <f>SUM(J7:J14)</f>
        <v>4394538</v>
      </c>
      <c r="K15" s="457">
        <f>SUM(K7:K14)</f>
        <v>169031001</v>
      </c>
      <c r="L15" s="642">
        <f>SUM(L7:L14)</f>
        <v>1041349</v>
      </c>
      <c r="M15" s="458">
        <f>SUM(M7:M14)</f>
        <v>170072350</v>
      </c>
      <c r="N15" s="762"/>
    </row>
    <row r="16" spans="1:14" ht="12.75" customHeight="1">
      <c r="A16" s="107" t="s">
        <v>217</v>
      </c>
      <c r="B16" s="445" t="s">
        <v>224</v>
      </c>
      <c r="C16" s="459">
        <f>+C17+C18+C19+C20</f>
        <v>0</v>
      </c>
      <c r="D16" s="120"/>
      <c r="E16" s="120"/>
      <c r="F16" s="640"/>
      <c r="G16" s="460"/>
      <c r="H16" s="446" t="s">
        <v>225</v>
      </c>
      <c r="I16" s="461"/>
      <c r="J16" s="120"/>
      <c r="K16" s="120"/>
      <c r="L16" s="640"/>
      <c r="M16" s="460"/>
      <c r="N16" s="762"/>
    </row>
    <row r="17" spans="1:14" ht="12.75" customHeight="1">
      <c r="A17" s="107" t="s">
        <v>218</v>
      </c>
      <c r="B17" s="446" t="s">
        <v>227</v>
      </c>
      <c r="C17" s="461">
        <v>0</v>
      </c>
      <c r="D17" s="118"/>
      <c r="E17" s="118"/>
      <c r="F17" s="641"/>
      <c r="G17" s="119"/>
      <c r="H17" s="446" t="s">
        <v>228</v>
      </c>
      <c r="I17" s="461"/>
      <c r="J17" s="118"/>
      <c r="K17" s="118"/>
      <c r="L17" s="641"/>
      <c r="M17" s="119"/>
      <c r="N17" s="762"/>
    </row>
    <row r="18" spans="1:14" ht="12.75" customHeight="1">
      <c r="A18" s="107" t="s">
        <v>219</v>
      </c>
      <c r="B18" s="446" t="s">
        <v>230</v>
      </c>
      <c r="C18" s="461"/>
      <c r="D18" s="118"/>
      <c r="E18" s="118"/>
      <c r="F18" s="641"/>
      <c r="G18" s="119"/>
      <c r="H18" s="446" t="s">
        <v>231</v>
      </c>
      <c r="I18" s="461"/>
      <c r="J18" s="118"/>
      <c r="K18" s="118"/>
      <c r="L18" s="641"/>
      <c r="M18" s="119"/>
      <c r="N18" s="762"/>
    </row>
    <row r="19" spans="1:14" ht="12.75" customHeight="1">
      <c r="A19" s="107" t="s">
        <v>220</v>
      </c>
      <c r="B19" s="446" t="s">
        <v>233</v>
      </c>
      <c r="C19" s="461"/>
      <c r="D19" s="118"/>
      <c r="E19" s="118"/>
      <c r="F19" s="641"/>
      <c r="G19" s="119"/>
      <c r="H19" s="446" t="s">
        <v>234</v>
      </c>
      <c r="I19" s="461"/>
      <c r="J19" s="118"/>
      <c r="K19" s="118"/>
      <c r="L19" s="641"/>
      <c r="M19" s="119"/>
      <c r="N19" s="762"/>
    </row>
    <row r="20" spans="1:14" ht="12.75" customHeight="1">
      <c r="A20" s="107" t="s">
        <v>223</v>
      </c>
      <c r="B20" s="446" t="s">
        <v>236</v>
      </c>
      <c r="C20" s="461"/>
      <c r="D20" s="118"/>
      <c r="E20" s="118"/>
      <c r="F20" s="641"/>
      <c r="G20" s="119"/>
      <c r="H20" s="445" t="s">
        <v>237</v>
      </c>
      <c r="I20" s="461"/>
      <c r="J20" s="118"/>
      <c r="K20" s="118"/>
      <c r="L20" s="641"/>
      <c r="M20" s="119"/>
      <c r="N20" s="762"/>
    </row>
    <row r="21" spans="1:14" ht="12.75" customHeight="1">
      <c r="A21" s="107" t="s">
        <v>226</v>
      </c>
      <c r="B21" s="446" t="s">
        <v>239</v>
      </c>
      <c r="C21" s="459">
        <f>+C22+C23</f>
        <v>0</v>
      </c>
      <c r="D21" s="120"/>
      <c r="E21" s="120"/>
      <c r="F21" s="640"/>
      <c r="G21" s="460"/>
      <c r="H21" s="446" t="s">
        <v>240</v>
      </c>
      <c r="I21" s="461"/>
      <c r="J21" s="120"/>
      <c r="K21" s="120"/>
      <c r="L21" s="640"/>
      <c r="M21" s="460"/>
      <c r="N21" s="762"/>
    </row>
    <row r="22" spans="1:14" ht="12.75" customHeight="1">
      <c r="A22" s="107" t="s">
        <v>229</v>
      </c>
      <c r="B22" s="447" t="s">
        <v>242</v>
      </c>
      <c r="C22" s="461"/>
      <c r="D22" s="118"/>
      <c r="E22" s="118"/>
      <c r="F22" s="641"/>
      <c r="G22" s="119"/>
      <c r="H22" s="441" t="s">
        <v>243</v>
      </c>
      <c r="I22" s="461"/>
      <c r="J22" s="118"/>
      <c r="K22" s="118"/>
      <c r="L22" s="641"/>
      <c r="M22" s="119"/>
      <c r="N22" s="762"/>
    </row>
    <row r="23" spans="1:14" ht="12.75" customHeight="1">
      <c r="A23" s="107" t="s">
        <v>232</v>
      </c>
      <c r="B23" s="448" t="s">
        <v>245</v>
      </c>
      <c r="C23" s="461"/>
      <c r="D23" s="118"/>
      <c r="E23" s="118"/>
      <c r="F23" s="641"/>
      <c r="G23" s="119"/>
      <c r="H23" s="442" t="s">
        <v>246</v>
      </c>
      <c r="I23" s="461"/>
      <c r="J23" s="118"/>
      <c r="K23" s="118"/>
      <c r="L23" s="641"/>
      <c r="M23" s="119"/>
      <c r="N23" s="762"/>
    </row>
    <row r="24" spans="1:14" ht="12.75" customHeight="1">
      <c r="A24" s="107" t="s">
        <v>235</v>
      </c>
      <c r="B24" s="448" t="s">
        <v>248</v>
      </c>
      <c r="C24" s="461"/>
      <c r="D24" s="118"/>
      <c r="E24" s="118"/>
      <c r="F24" s="641"/>
      <c r="G24" s="119"/>
      <c r="H24" s="442" t="s">
        <v>249</v>
      </c>
      <c r="I24" s="461"/>
      <c r="J24" s="118"/>
      <c r="K24" s="118"/>
      <c r="L24" s="641"/>
      <c r="M24" s="119"/>
      <c r="N24" s="762"/>
    </row>
    <row r="25" spans="1:14" ht="12.75" customHeight="1">
      <c r="A25" s="107" t="s">
        <v>238</v>
      </c>
      <c r="B25" s="448" t="s">
        <v>251</v>
      </c>
      <c r="C25" s="461"/>
      <c r="D25" s="118"/>
      <c r="E25" s="118"/>
      <c r="F25" s="641"/>
      <c r="G25" s="119"/>
      <c r="H25" s="442" t="s">
        <v>307</v>
      </c>
      <c r="I25" s="461">
        <v>3789108</v>
      </c>
      <c r="J25" s="118"/>
      <c r="K25" s="118">
        <f>I25+J25</f>
        <v>3789108</v>
      </c>
      <c r="L25" s="641"/>
      <c r="M25" s="119">
        <f>K25+L25</f>
        <v>3789108</v>
      </c>
      <c r="N25" s="762"/>
    </row>
    <row r="26" spans="1:14" ht="12.75" customHeight="1" thickBot="1">
      <c r="A26" s="107" t="s">
        <v>241</v>
      </c>
      <c r="B26" s="448" t="s">
        <v>251</v>
      </c>
      <c r="C26" s="461"/>
      <c r="D26" s="118"/>
      <c r="E26" s="118"/>
      <c r="F26" s="641"/>
      <c r="G26" s="119"/>
      <c r="H26" s="468" t="s">
        <v>191</v>
      </c>
      <c r="I26" s="461">
        <v>66914644</v>
      </c>
      <c r="J26" s="118"/>
      <c r="K26" s="118">
        <f>I26+J26</f>
        <v>66914644</v>
      </c>
      <c r="L26" s="641"/>
      <c r="M26" s="119">
        <f>K26+L26</f>
        <v>66914644</v>
      </c>
      <c r="N26" s="762"/>
    </row>
    <row r="27" spans="1:14" ht="15.75" customHeight="1" thickBot="1">
      <c r="A27" s="107" t="s">
        <v>244</v>
      </c>
      <c r="B27" s="449" t="s">
        <v>253</v>
      </c>
      <c r="C27" s="456">
        <f>+C16+C21+C24+C26</f>
        <v>0</v>
      </c>
      <c r="D27" s="457"/>
      <c r="E27" s="457"/>
      <c r="F27" s="642"/>
      <c r="G27" s="458"/>
      <c r="H27" s="444" t="s">
        <v>254</v>
      </c>
      <c r="I27" s="456">
        <f>SUM(I16:I26)</f>
        <v>70703752</v>
      </c>
      <c r="J27" s="456">
        <f>SUM(J16:J26)</f>
        <v>0</v>
      </c>
      <c r="K27" s="456">
        <f>SUM(K16:K26)</f>
        <v>70703752</v>
      </c>
      <c r="L27" s="642">
        <f>SUM(L16:L26)</f>
        <v>0</v>
      </c>
      <c r="M27" s="456">
        <f>SUM(M16:M26)</f>
        <v>70703752</v>
      </c>
      <c r="N27" s="762"/>
    </row>
    <row r="28" spans="1:14" ht="13.5" thickBot="1">
      <c r="A28" s="107" t="s">
        <v>247</v>
      </c>
      <c r="B28" s="450" t="s">
        <v>256</v>
      </c>
      <c r="C28" s="462">
        <f>+C15+C27</f>
        <v>250734896</v>
      </c>
      <c r="D28" s="462">
        <f>+D15+D27</f>
        <v>2860306</v>
      </c>
      <c r="E28" s="462">
        <f>+E15+E27</f>
        <v>253595202</v>
      </c>
      <c r="F28" s="643">
        <f>+F15+F27</f>
        <v>3820975</v>
      </c>
      <c r="G28" s="462">
        <f>+G15+G27</f>
        <v>257416177</v>
      </c>
      <c r="H28" s="450" t="s">
        <v>257</v>
      </c>
      <c r="I28" s="462">
        <f>+I15+I27</f>
        <v>235340215</v>
      </c>
      <c r="J28" s="462">
        <f>+J15+J27</f>
        <v>4394538</v>
      </c>
      <c r="K28" s="462">
        <f>+K15+K27</f>
        <v>239734753</v>
      </c>
      <c r="L28" s="643">
        <f>+L15+L27</f>
        <v>1041349</v>
      </c>
      <c r="M28" s="462">
        <f>+M15+M27</f>
        <v>240776102</v>
      </c>
      <c r="N28" s="762"/>
    </row>
    <row r="29" spans="1:14" ht="13.5" thickBot="1">
      <c r="A29" s="107" t="s">
        <v>250</v>
      </c>
      <c r="B29" s="450" t="s">
        <v>259</v>
      </c>
      <c r="C29" s="462" t="str">
        <f>IF(C15-I15&lt;0,I15-C15,"-")</f>
        <v>-</v>
      </c>
      <c r="D29" s="463"/>
      <c r="E29" s="463"/>
      <c r="F29" s="643"/>
      <c r="G29" s="464"/>
      <c r="H29" s="450" t="s">
        <v>260</v>
      </c>
      <c r="I29" s="462">
        <f>IF(C15-I15&gt;0,C15-I15,"-")</f>
        <v>86098433</v>
      </c>
      <c r="J29" s="462" t="str">
        <f>IF(D15-J15&gt;0,D15-J15,"-")</f>
        <v>-</v>
      </c>
      <c r="K29" s="462">
        <f>IF(E15-K15&gt;0,E15-K15,"-")</f>
        <v>84564201</v>
      </c>
      <c r="L29" s="643">
        <f>IF(F15-L15&gt;0,F15-L15,"-")</f>
        <v>2779626</v>
      </c>
      <c r="M29" s="462">
        <f>IF(G15-M15&gt;0,G15-M15,"-")</f>
        <v>87343827</v>
      </c>
      <c r="N29" s="762"/>
    </row>
    <row r="30" spans="1:14" ht="13.5" thickBot="1">
      <c r="A30" s="107" t="s">
        <v>252</v>
      </c>
      <c r="B30" s="450" t="s">
        <v>262</v>
      </c>
      <c r="C30" s="465" t="str">
        <f>IF(C15+C27-I28&lt;0,I28-(C15+C27),"-")</f>
        <v>-</v>
      </c>
      <c r="D30" s="466"/>
      <c r="E30" s="466"/>
      <c r="F30" s="644"/>
      <c r="G30" s="467"/>
      <c r="H30" s="450" t="s">
        <v>263</v>
      </c>
      <c r="I30" s="465">
        <f>IF(C15+C27-I28&gt;0,C15+C27-I28,"-")</f>
        <v>15394681</v>
      </c>
      <c r="J30" s="465" t="str">
        <f>IF(D15+D27-J28&gt;0,D15+D27-J28,"-")</f>
        <v>-</v>
      </c>
      <c r="K30" s="465">
        <f>IF(E15+E27-K28&gt;0,E15+E27-K28,"-")</f>
        <v>13860449</v>
      </c>
      <c r="L30" s="644">
        <f>IF(F15+F27-L28&gt;0,F15+F27-L28,"-")</f>
        <v>2779626</v>
      </c>
      <c r="M30" s="465">
        <f>IF(G15+G27-M28&gt;0,G15+G27-M28,"-")</f>
        <v>16640075</v>
      </c>
      <c r="N30" s="762"/>
    </row>
    <row r="31" spans="2:8" ht="18.75">
      <c r="B31" s="763"/>
      <c r="C31" s="763"/>
      <c r="D31" s="763"/>
      <c r="E31" s="763"/>
      <c r="F31" s="763"/>
      <c r="G31" s="763"/>
      <c r="H31" s="763"/>
    </row>
  </sheetData>
  <sheetProtection/>
  <mergeCells count="5">
    <mergeCell ref="A4:A5"/>
    <mergeCell ref="N1:N30"/>
    <mergeCell ref="B31:H31"/>
    <mergeCell ref="B4:G4"/>
    <mergeCell ref="H4:M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N30"/>
  <sheetViews>
    <sheetView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89" customWidth="1"/>
    <col min="2" max="2" width="44.57421875" style="92" customWidth="1"/>
    <col min="3" max="3" width="11.8515625" style="89" customWidth="1"/>
    <col min="4" max="4" width="11.28125" style="89" hidden="1" customWidth="1"/>
    <col min="5" max="5" width="12.57421875" style="89" customWidth="1"/>
    <col min="6" max="6" width="11.28125" style="89" customWidth="1"/>
    <col min="7" max="7" width="13.00390625" style="89" customWidth="1"/>
    <col min="8" max="8" width="41.7109375" style="89" customWidth="1"/>
    <col min="9" max="9" width="12.421875" style="89" customWidth="1"/>
    <col min="10" max="10" width="11.8515625" style="89" hidden="1" customWidth="1"/>
    <col min="11" max="11" width="11.421875" style="89" customWidth="1"/>
    <col min="12" max="12" width="11.8515625" style="89" customWidth="1"/>
    <col min="13" max="13" width="12.28125" style="89" customWidth="1"/>
    <col min="14" max="14" width="4.140625" style="89" customWidth="1"/>
    <col min="15" max="16384" width="8.00390625" style="89" customWidth="1"/>
  </cols>
  <sheetData>
    <row r="1" spans="1:14" ht="31.5" customHeight="1">
      <c r="A1" s="769" t="s">
        <v>264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2"/>
    </row>
    <row r="2" spans="1:14" ht="19.5" customHeight="1">
      <c r="A2" s="845" t="s">
        <v>706</v>
      </c>
      <c r="B2" s="90"/>
      <c r="C2" s="91"/>
      <c r="D2" s="91"/>
      <c r="E2" s="91"/>
      <c r="F2" s="91"/>
      <c r="G2" s="91"/>
      <c r="H2" s="91"/>
      <c r="I2" s="319"/>
      <c r="J2" s="319"/>
      <c r="K2" s="319"/>
      <c r="L2" s="319"/>
      <c r="M2" s="319"/>
      <c r="N2" s="762"/>
    </row>
    <row r="3" spans="1:14" ht="16.5" thickBot="1">
      <c r="A3" s="845" t="s">
        <v>707</v>
      </c>
      <c r="I3" s="320"/>
      <c r="J3" s="320"/>
      <c r="K3" s="320"/>
      <c r="L3" s="320"/>
      <c r="M3" s="320" t="s">
        <v>474</v>
      </c>
      <c r="N3" s="762"/>
    </row>
    <row r="4" spans="1:14" ht="13.5" thickBot="1">
      <c r="A4" s="767" t="s">
        <v>208</v>
      </c>
      <c r="B4" s="93" t="s">
        <v>102</v>
      </c>
      <c r="C4" s="94"/>
      <c r="D4" s="94"/>
      <c r="E4" s="94"/>
      <c r="F4" s="94"/>
      <c r="G4" s="94"/>
      <c r="H4" s="93" t="s">
        <v>103</v>
      </c>
      <c r="I4" s="95"/>
      <c r="J4" s="95"/>
      <c r="K4" s="95"/>
      <c r="L4" s="95"/>
      <c r="M4" s="95"/>
      <c r="N4" s="762"/>
    </row>
    <row r="5" spans="1:14" s="97" customFormat="1" ht="36.75" thickBot="1">
      <c r="A5" s="768"/>
      <c r="B5" s="96" t="s">
        <v>209</v>
      </c>
      <c r="C5" s="416" t="s">
        <v>543</v>
      </c>
      <c r="D5" s="417" t="s">
        <v>514</v>
      </c>
      <c r="E5" s="451" t="s">
        <v>516</v>
      </c>
      <c r="F5" s="417" t="s">
        <v>673</v>
      </c>
      <c r="G5" s="451" t="s">
        <v>674</v>
      </c>
      <c r="H5" s="439" t="s">
        <v>209</v>
      </c>
      <c r="I5" s="416" t="s">
        <v>543</v>
      </c>
      <c r="J5" s="417" t="s">
        <v>514</v>
      </c>
      <c r="K5" s="451" t="s">
        <v>516</v>
      </c>
      <c r="L5" s="417" t="s">
        <v>673</v>
      </c>
      <c r="M5" s="451" t="s">
        <v>674</v>
      </c>
      <c r="N5" s="762"/>
    </row>
    <row r="6" spans="1:14" s="97" customFormat="1" ht="13.5" thickBot="1">
      <c r="A6" s="98" t="s">
        <v>97</v>
      </c>
      <c r="B6" s="99" t="s">
        <v>98</v>
      </c>
      <c r="C6" s="100" t="s">
        <v>99</v>
      </c>
      <c r="D6" s="100" t="s">
        <v>100</v>
      </c>
      <c r="E6" s="100" t="s">
        <v>100</v>
      </c>
      <c r="F6" s="100" t="s">
        <v>101</v>
      </c>
      <c r="G6" s="100" t="s">
        <v>456</v>
      </c>
      <c r="H6" s="440" t="s">
        <v>460</v>
      </c>
      <c r="I6" s="99" t="s">
        <v>508</v>
      </c>
      <c r="J6" s="100" t="s">
        <v>508</v>
      </c>
      <c r="K6" s="101" t="s">
        <v>509</v>
      </c>
      <c r="L6" s="100" t="s">
        <v>680</v>
      </c>
      <c r="M6" s="101" t="s">
        <v>205</v>
      </c>
      <c r="N6" s="762"/>
    </row>
    <row r="7" spans="1:14" ht="12.75" customHeight="1">
      <c r="A7" s="103" t="s">
        <v>119</v>
      </c>
      <c r="B7" s="104" t="s">
        <v>265</v>
      </c>
      <c r="C7" s="105">
        <v>0</v>
      </c>
      <c r="D7" s="105">
        <v>44500621</v>
      </c>
      <c r="E7" s="105">
        <v>44500621</v>
      </c>
      <c r="F7" s="105">
        <v>34400601</v>
      </c>
      <c r="G7" s="105">
        <f>E7+F7</f>
        <v>78901222</v>
      </c>
      <c r="H7" s="441" t="s">
        <v>87</v>
      </c>
      <c r="I7" s="475">
        <v>4860000</v>
      </c>
      <c r="J7" s="105">
        <v>12736371</v>
      </c>
      <c r="K7" s="106">
        <f>I7+J7</f>
        <v>17596371</v>
      </c>
      <c r="L7" s="105">
        <v>-2015500</v>
      </c>
      <c r="M7" s="106">
        <f>K7+L7</f>
        <v>15580871</v>
      </c>
      <c r="N7" s="762"/>
    </row>
    <row r="8" spans="1:14" ht="12.75">
      <c r="A8" s="107" t="s">
        <v>120</v>
      </c>
      <c r="B8" s="108" t="s">
        <v>266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442" t="s">
        <v>267</v>
      </c>
      <c r="I8" s="455"/>
      <c r="J8" s="109"/>
      <c r="K8" s="106">
        <f aca="true" t="shared" si="0" ref="K8:K13">I8+J8</f>
        <v>0</v>
      </c>
      <c r="L8" s="109"/>
      <c r="M8" s="106">
        <f aca="true" t="shared" si="1" ref="M8:M13">K8+L8</f>
        <v>0</v>
      </c>
      <c r="N8" s="762"/>
    </row>
    <row r="9" spans="1:14" ht="12.75" customHeight="1">
      <c r="A9" s="107" t="s">
        <v>121</v>
      </c>
      <c r="B9" s="108" t="s">
        <v>41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442" t="s">
        <v>89</v>
      </c>
      <c r="I9" s="455">
        <v>27310000</v>
      </c>
      <c r="J9" s="109">
        <v>8963000</v>
      </c>
      <c r="K9" s="106">
        <f t="shared" si="0"/>
        <v>36273000</v>
      </c>
      <c r="L9" s="109">
        <v>-627570</v>
      </c>
      <c r="M9" s="106">
        <f t="shared" si="1"/>
        <v>35645430</v>
      </c>
      <c r="N9" s="762"/>
    </row>
    <row r="10" spans="1:14" ht="12.75" customHeight="1">
      <c r="A10" s="107" t="s">
        <v>122</v>
      </c>
      <c r="B10" s="108" t="s">
        <v>268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442" t="s">
        <v>269</v>
      </c>
      <c r="I10" s="455"/>
      <c r="J10" s="109"/>
      <c r="K10" s="106">
        <f t="shared" si="0"/>
        <v>0</v>
      </c>
      <c r="L10" s="109"/>
      <c r="M10" s="106">
        <f t="shared" si="1"/>
        <v>0</v>
      </c>
      <c r="N10" s="762"/>
    </row>
    <row r="11" spans="1:14" ht="12.75" customHeight="1">
      <c r="A11" s="107" t="s">
        <v>123</v>
      </c>
      <c r="B11" s="108" t="s">
        <v>270</v>
      </c>
      <c r="C11" s="109"/>
      <c r="D11" s="109"/>
      <c r="E11" s="109"/>
      <c r="F11" s="109"/>
      <c r="G11" s="109"/>
      <c r="H11" s="442" t="s">
        <v>271</v>
      </c>
      <c r="I11" s="455">
        <v>4500000</v>
      </c>
      <c r="J11" s="109"/>
      <c r="K11" s="106">
        <f t="shared" si="0"/>
        <v>4500000</v>
      </c>
      <c r="L11" s="109"/>
      <c r="M11" s="106">
        <f t="shared" si="1"/>
        <v>4500000</v>
      </c>
      <c r="N11" s="762"/>
    </row>
    <row r="12" spans="1:14" ht="12.75" customHeight="1">
      <c r="A12" s="107" t="s">
        <v>124</v>
      </c>
      <c r="B12" s="108" t="s">
        <v>272</v>
      </c>
      <c r="C12" s="112"/>
      <c r="D12" s="112"/>
      <c r="E12" s="112"/>
      <c r="F12" s="112"/>
      <c r="G12" s="112"/>
      <c r="H12" s="111" t="s">
        <v>215</v>
      </c>
      <c r="I12" s="476">
        <v>2000000</v>
      </c>
      <c r="J12" s="477">
        <v>21287018</v>
      </c>
      <c r="K12" s="106">
        <f t="shared" si="0"/>
        <v>23287018</v>
      </c>
      <c r="L12" s="477">
        <v>39823297</v>
      </c>
      <c r="M12" s="106">
        <f t="shared" si="1"/>
        <v>63110315</v>
      </c>
      <c r="N12" s="762"/>
    </row>
    <row r="13" spans="1:14" ht="13.5" thickBot="1">
      <c r="A13" s="107" t="s">
        <v>217</v>
      </c>
      <c r="B13" s="113"/>
      <c r="C13" s="112"/>
      <c r="D13" s="112"/>
      <c r="E13" s="112"/>
      <c r="F13" s="112"/>
      <c r="G13" s="112"/>
      <c r="H13" s="471"/>
      <c r="I13" s="455"/>
      <c r="J13" s="109"/>
      <c r="K13" s="106">
        <f t="shared" si="0"/>
        <v>0</v>
      </c>
      <c r="L13" s="109"/>
      <c r="M13" s="106">
        <f t="shared" si="1"/>
        <v>0</v>
      </c>
      <c r="N13" s="762"/>
    </row>
    <row r="14" spans="1:14" ht="15.75" customHeight="1" thickBot="1">
      <c r="A14" s="114" t="s">
        <v>219</v>
      </c>
      <c r="B14" s="115" t="s">
        <v>273</v>
      </c>
      <c r="C14" s="116">
        <f>+C7+C9+C10+C12+C13</f>
        <v>0</v>
      </c>
      <c r="D14" s="116">
        <f>+D7+D9+D10+D12+D13</f>
        <v>44500621</v>
      </c>
      <c r="E14" s="116">
        <f>+E7+E9+E10+E12+E13</f>
        <v>44500621</v>
      </c>
      <c r="F14" s="116">
        <f>+F7+F9+F10+F12+F13</f>
        <v>34400601</v>
      </c>
      <c r="G14" s="116">
        <f>+G7+G9+G10+G12+G13</f>
        <v>78901222</v>
      </c>
      <c r="H14" s="444" t="s">
        <v>274</v>
      </c>
      <c r="I14" s="478">
        <f>+I7+I9+I11+I12+I13</f>
        <v>38670000</v>
      </c>
      <c r="J14" s="116">
        <f>+J7+J9+J11+J12+J13</f>
        <v>42986389</v>
      </c>
      <c r="K14" s="117">
        <f>+K7+K9+K11+K12+K13</f>
        <v>81656389</v>
      </c>
      <c r="L14" s="116">
        <f>+L7+L9+L11+L12+L13</f>
        <v>37180227</v>
      </c>
      <c r="M14" s="117">
        <f>+M7+M9+M11+M12+M13</f>
        <v>118836616</v>
      </c>
      <c r="N14" s="762"/>
    </row>
    <row r="15" spans="1:14" ht="12.75" customHeight="1">
      <c r="A15" s="103" t="s">
        <v>220</v>
      </c>
      <c r="B15" s="123" t="s">
        <v>275</v>
      </c>
      <c r="C15" s="124">
        <f>+C16+C17+C18+C19+C20</f>
        <v>23275319</v>
      </c>
      <c r="D15" s="124">
        <f>+D16+D17+D18+D19+D20</f>
        <v>20000</v>
      </c>
      <c r="E15" s="124">
        <f>+E16+E17+E18+E19+E20</f>
        <v>23295319</v>
      </c>
      <c r="F15" s="124">
        <f>+F16+F17+F18+F19+F20</f>
        <v>0</v>
      </c>
      <c r="G15" s="124">
        <f>+G16+G17+G18+G19+G20</f>
        <v>23295319</v>
      </c>
      <c r="H15" s="446" t="s">
        <v>225</v>
      </c>
      <c r="I15" s="479"/>
      <c r="J15" s="480"/>
      <c r="K15" s="125"/>
      <c r="L15" s="480"/>
      <c r="M15" s="125"/>
      <c r="N15" s="762"/>
    </row>
    <row r="16" spans="1:14" ht="12.75" customHeight="1">
      <c r="A16" s="107" t="s">
        <v>223</v>
      </c>
      <c r="B16" s="126" t="s">
        <v>276</v>
      </c>
      <c r="C16" s="118">
        <v>23275319</v>
      </c>
      <c r="D16" s="118">
        <v>20000</v>
      </c>
      <c r="E16" s="118">
        <f>C16+D16</f>
        <v>23295319</v>
      </c>
      <c r="F16" s="118">
        <v>0</v>
      </c>
      <c r="G16" s="118">
        <f>E16+F16</f>
        <v>23295319</v>
      </c>
      <c r="H16" s="446" t="s">
        <v>277</v>
      </c>
      <c r="I16" s="461"/>
      <c r="J16" s="118"/>
      <c r="K16" s="119"/>
      <c r="L16" s="118"/>
      <c r="M16" s="119"/>
      <c r="N16" s="762"/>
    </row>
    <row r="17" spans="1:14" ht="12.75" customHeight="1">
      <c r="A17" s="103" t="s">
        <v>226</v>
      </c>
      <c r="B17" s="126" t="s">
        <v>278</v>
      </c>
      <c r="C17" s="118"/>
      <c r="D17" s="118"/>
      <c r="E17" s="118"/>
      <c r="F17" s="118"/>
      <c r="G17" s="118"/>
      <c r="H17" s="446" t="s">
        <v>231</v>
      </c>
      <c r="I17" s="461"/>
      <c r="J17" s="118"/>
      <c r="K17" s="119"/>
      <c r="L17" s="118"/>
      <c r="M17" s="119"/>
      <c r="N17" s="762"/>
    </row>
    <row r="18" spans="1:14" ht="12.75" customHeight="1">
      <c r="A18" s="107" t="s">
        <v>229</v>
      </c>
      <c r="B18" s="126" t="s">
        <v>279</v>
      </c>
      <c r="C18" s="118"/>
      <c r="D18" s="118"/>
      <c r="E18" s="118"/>
      <c r="F18" s="118"/>
      <c r="G18" s="118"/>
      <c r="H18" s="446" t="s">
        <v>234</v>
      </c>
      <c r="I18" s="461"/>
      <c r="J18" s="118"/>
      <c r="K18" s="119"/>
      <c r="L18" s="118"/>
      <c r="M18" s="119"/>
      <c r="N18" s="762"/>
    </row>
    <row r="19" spans="1:14" ht="12.75" customHeight="1">
      <c r="A19" s="103" t="s">
        <v>232</v>
      </c>
      <c r="B19" s="126" t="s">
        <v>280</v>
      </c>
      <c r="C19" s="118"/>
      <c r="D19" s="118"/>
      <c r="E19" s="118"/>
      <c r="F19" s="118"/>
      <c r="G19" s="118"/>
      <c r="H19" s="445" t="s">
        <v>237</v>
      </c>
      <c r="I19" s="461"/>
      <c r="J19" s="118"/>
      <c r="K19" s="119"/>
      <c r="L19" s="118"/>
      <c r="M19" s="119"/>
      <c r="N19" s="762"/>
    </row>
    <row r="20" spans="1:14" ht="12.75" customHeight="1">
      <c r="A20" s="107" t="s">
        <v>235</v>
      </c>
      <c r="B20" s="127" t="s">
        <v>281</v>
      </c>
      <c r="C20" s="118"/>
      <c r="D20" s="118"/>
      <c r="E20" s="118"/>
      <c r="F20" s="118"/>
      <c r="G20" s="118"/>
      <c r="H20" s="446" t="s">
        <v>282</v>
      </c>
      <c r="I20" s="461"/>
      <c r="J20" s="118"/>
      <c r="K20" s="119"/>
      <c r="L20" s="118"/>
      <c r="M20" s="119"/>
      <c r="N20" s="762"/>
    </row>
    <row r="21" spans="1:14" ht="12.75" customHeight="1">
      <c r="A21" s="103" t="s">
        <v>238</v>
      </c>
      <c r="B21" s="128" t="s">
        <v>283</v>
      </c>
      <c r="C21" s="120">
        <f>+C22+C23+C24+C25+C26</f>
        <v>0</v>
      </c>
      <c r="D21" s="120">
        <f>+D22+D23+D24+D25+D26</f>
        <v>0</v>
      </c>
      <c r="E21" s="120">
        <f>+E22+E23+E24+E25+E26</f>
        <v>0</v>
      </c>
      <c r="F21" s="120">
        <f>+F22+F23+F24+F25+F26</f>
        <v>0</v>
      </c>
      <c r="G21" s="120">
        <f>+G22+G23+G24+G25+G26</f>
        <v>0</v>
      </c>
      <c r="H21" s="472" t="s">
        <v>284</v>
      </c>
      <c r="I21" s="461"/>
      <c r="J21" s="118"/>
      <c r="K21" s="119"/>
      <c r="L21" s="118"/>
      <c r="M21" s="119"/>
      <c r="N21" s="762"/>
    </row>
    <row r="22" spans="1:14" ht="12.75" customHeight="1">
      <c r="A22" s="107" t="s">
        <v>241</v>
      </c>
      <c r="B22" s="127" t="s">
        <v>285</v>
      </c>
      <c r="C22" s="118"/>
      <c r="D22" s="118"/>
      <c r="E22" s="118"/>
      <c r="F22" s="118"/>
      <c r="G22" s="118"/>
      <c r="H22" s="472" t="s">
        <v>286</v>
      </c>
      <c r="I22" s="461"/>
      <c r="J22" s="118"/>
      <c r="K22" s="119"/>
      <c r="L22" s="118"/>
      <c r="M22" s="119"/>
      <c r="N22" s="762"/>
    </row>
    <row r="23" spans="1:14" ht="12.75" customHeight="1">
      <c r="A23" s="103" t="s">
        <v>244</v>
      </c>
      <c r="B23" s="127" t="s">
        <v>287</v>
      </c>
      <c r="C23" s="118"/>
      <c r="D23" s="118"/>
      <c r="E23" s="118"/>
      <c r="F23" s="118"/>
      <c r="G23" s="118"/>
      <c r="H23" s="473"/>
      <c r="I23" s="461"/>
      <c r="J23" s="118"/>
      <c r="K23" s="119"/>
      <c r="L23" s="118"/>
      <c r="M23" s="119"/>
      <c r="N23" s="762"/>
    </row>
    <row r="24" spans="1:14" ht="12.75" customHeight="1">
      <c r="A24" s="107" t="s">
        <v>247</v>
      </c>
      <c r="B24" s="126" t="s">
        <v>201</v>
      </c>
      <c r="C24" s="118"/>
      <c r="D24" s="118"/>
      <c r="E24" s="118"/>
      <c r="F24" s="118"/>
      <c r="G24" s="118"/>
      <c r="H24" s="474"/>
      <c r="I24" s="461"/>
      <c r="J24" s="118"/>
      <c r="K24" s="119"/>
      <c r="L24" s="118"/>
      <c r="M24" s="119"/>
      <c r="N24" s="762"/>
    </row>
    <row r="25" spans="1:14" ht="12.75" customHeight="1">
      <c r="A25" s="103" t="s">
        <v>250</v>
      </c>
      <c r="B25" s="129" t="s">
        <v>288</v>
      </c>
      <c r="C25" s="118"/>
      <c r="D25" s="118"/>
      <c r="E25" s="118"/>
      <c r="F25" s="118"/>
      <c r="G25" s="118"/>
      <c r="H25" s="443"/>
      <c r="I25" s="461"/>
      <c r="J25" s="118"/>
      <c r="K25" s="119"/>
      <c r="L25" s="118"/>
      <c r="M25" s="119"/>
      <c r="N25" s="762"/>
    </row>
    <row r="26" spans="1:14" ht="12.75" customHeight="1" thickBot="1">
      <c r="A26" s="107" t="s">
        <v>252</v>
      </c>
      <c r="B26" s="130" t="s">
        <v>289</v>
      </c>
      <c r="C26" s="118"/>
      <c r="D26" s="118"/>
      <c r="E26" s="118"/>
      <c r="F26" s="118"/>
      <c r="G26" s="118"/>
      <c r="H26" s="474"/>
      <c r="I26" s="461"/>
      <c r="J26" s="118"/>
      <c r="K26" s="119"/>
      <c r="L26" s="118"/>
      <c r="M26" s="119"/>
      <c r="N26" s="762"/>
    </row>
    <row r="27" spans="1:14" ht="21.75" customHeight="1" thickBot="1">
      <c r="A27" s="114" t="s">
        <v>255</v>
      </c>
      <c r="B27" s="115" t="s">
        <v>290</v>
      </c>
      <c r="C27" s="116">
        <f>+C15+C21</f>
        <v>23275319</v>
      </c>
      <c r="D27" s="116">
        <f>+D15+D21</f>
        <v>20000</v>
      </c>
      <c r="E27" s="116">
        <f>+E15+E21</f>
        <v>23295319</v>
      </c>
      <c r="F27" s="116">
        <f>+F15+F21</f>
        <v>0</v>
      </c>
      <c r="G27" s="116">
        <f>+G15+G21</f>
        <v>23295319</v>
      </c>
      <c r="H27" s="444" t="s">
        <v>291</v>
      </c>
      <c r="I27" s="478">
        <f>SUM(I15:I26)</f>
        <v>0</v>
      </c>
      <c r="J27" s="116">
        <f>SUM(J15:J26)</f>
        <v>0</v>
      </c>
      <c r="K27" s="117">
        <f>SUM(K15:K26)</f>
        <v>0</v>
      </c>
      <c r="L27" s="116">
        <f>SUM(L15:L26)</f>
        <v>0</v>
      </c>
      <c r="M27" s="117">
        <f>SUM(M15:M26)</f>
        <v>0</v>
      </c>
      <c r="N27" s="762"/>
    </row>
    <row r="28" spans="1:14" ht="13.5" thickBot="1">
      <c r="A28" s="114" t="s">
        <v>258</v>
      </c>
      <c r="B28" s="121" t="s">
        <v>292</v>
      </c>
      <c r="C28" s="122">
        <f>+C14+C27</f>
        <v>23275319</v>
      </c>
      <c r="D28" s="122">
        <f>+D14+D27</f>
        <v>44520621</v>
      </c>
      <c r="E28" s="122">
        <f>+E14+E27</f>
        <v>67795940</v>
      </c>
      <c r="F28" s="122">
        <f>+F14+F27</f>
        <v>34400601</v>
      </c>
      <c r="G28" s="122">
        <f>+G14+G27</f>
        <v>102196541</v>
      </c>
      <c r="H28" s="450" t="s">
        <v>293</v>
      </c>
      <c r="I28" s="481">
        <f>+I14+I27</f>
        <v>38670000</v>
      </c>
      <c r="J28" s="482">
        <f>+J14+J27</f>
        <v>42986389</v>
      </c>
      <c r="K28" s="483">
        <f>+K14+K27</f>
        <v>81656389</v>
      </c>
      <c r="L28" s="482">
        <f>+L14+L27</f>
        <v>37180227</v>
      </c>
      <c r="M28" s="483">
        <f>+M14+M27</f>
        <v>118836616</v>
      </c>
      <c r="N28" s="762"/>
    </row>
    <row r="29" spans="1:14" ht="13.5" thickBot="1">
      <c r="A29" s="114" t="s">
        <v>261</v>
      </c>
      <c r="B29" s="121" t="s">
        <v>259</v>
      </c>
      <c r="C29" s="122">
        <f>IF(C14-I14&lt;0,I14-C14,"-")</f>
        <v>38670000</v>
      </c>
      <c r="D29" s="122" t="str">
        <f>IF(D14-J14&lt;0,J14-D14,"-")</f>
        <v>-</v>
      </c>
      <c r="E29" s="122">
        <f>IF(E14-K14&lt;0,K14-E14,"-")</f>
        <v>37155768</v>
      </c>
      <c r="F29" s="122" t="str">
        <f>IF(F14-N14&lt;0,N14-F14,"-")</f>
        <v>-</v>
      </c>
      <c r="G29" s="122">
        <f>M14-G14</f>
        <v>39935394</v>
      </c>
      <c r="H29" s="450" t="s">
        <v>260</v>
      </c>
      <c r="I29" s="481" t="str">
        <f>IF(C14-I14&gt;0,C14-I14,"-")</f>
        <v>-</v>
      </c>
      <c r="J29" s="482">
        <f>IF(D14-J14&gt;0,D14-J14,"-")</f>
        <v>1514232</v>
      </c>
      <c r="K29" s="483" t="str">
        <f>IF(E14-K14&gt;0,E14-K14,"-")</f>
        <v>-</v>
      </c>
      <c r="L29" s="482" t="str">
        <f>IF(F14-L14&gt;0,F14-L14,"-")</f>
        <v>-</v>
      </c>
      <c r="M29" s="483" t="str">
        <f>IF(G14-M14&gt;0,G14-M14,"-")</f>
        <v>-</v>
      </c>
      <c r="N29" s="762"/>
    </row>
    <row r="30" spans="1:14" ht="13.5" thickBot="1">
      <c r="A30" s="114" t="s">
        <v>294</v>
      </c>
      <c r="B30" s="121" t="s">
        <v>262</v>
      </c>
      <c r="C30" s="122">
        <f>C29-C27</f>
        <v>15394681</v>
      </c>
      <c r="D30" s="122" t="str">
        <f>IF(D15-J15&lt;0,J15-D15,"-")</f>
        <v>-</v>
      </c>
      <c r="E30" s="122">
        <f>E29-E27</f>
        <v>13860449</v>
      </c>
      <c r="F30" s="122" t="str">
        <f>IF(F15-N15&lt;0,N15-F15,"-")</f>
        <v>-</v>
      </c>
      <c r="G30" s="122">
        <f>M28-G28</f>
        <v>16640075</v>
      </c>
      <c r="H30" s="450" t="s">
        <v>263</v>
      </c>
      <c r="I30" s="481" t="s">
        <v>308</v>
      </c>
      <c r="J30" s="482" t="s">
        <v>308</v>
      </c>
      <c r="K30" s="483" t="s">
        <v>308</v>
      </c>
      <c r="L30" s="482" t="s">
        <v>308</v>
      </c>
      <c r="M30" s="483" t="s">
        <v>308</v>
      </c>
      <c r="N30" s="762"/>
    </row>
  </sheetData>
  <sheetProtection/>
  <mergeCells count="3">
    <mergeCell ref="A4:A5"/>
    <mergeCell ref="N1:N30"/>
    <mergeCell ref="A1:M1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E16"/>
  <sheetViews>
    <sheetView zoomScaleSheetLayoutView="80" zoomScalePageLayoutView="0" workbookViewId="0" topLeftCell="A1">
      <selection activeCell="A5" sqref="A5:A6"/>
    </sheetView>
  </sheetViews>
  <sheetFormatPr defaultColWidth="9.140625" defaultRowHeight="12.75"/>
  <cols>
    <col min="1" max="1" width="8.421875" style="537" customWidth="1"/>
    <col min="2" max="2" width="37.28125" style="537" customWidth="1"/>
    <col min="3" max="3" width="18.57421875" style="537" customWidth="1"/>
    <col min="4" max="4" width="20.8515625" style="537" hidden="1" customWidth="1"/>
    <col min="5" max="5" width="21.140625" style="537" customWidth="1"/>
    <col min="6" max="16384" width="9.140625" style="537" customWidth="1"/>
  </cols>
  <sheetData>
    <row r="1" spans="1:5" ht="15.75">
      <c r="A1" s="770" t="s">
        <v>589</v>
      </c>
      <c r="B1" s="770"/>
      <c r="C1" s="770"/>
      <c r="D1" s="770"/>
      <c r="E1" s="770"/>
    </row>
    <row r="2" spans="1:5" ht="15.75">
      <c r="A2" s="536"/>
      <c r="B2" s="536"/>
      <c r="C2" s="536"/>
      <c r="D2" s="536"/>
      <c r="E2" s="536"/>
    </row>
    <row r="3" spans="1:5" ht="15.75">
      <c r="A3" s="536"/>
      <c r="B3" s="536"/>
      <c r="C3" s="536"/>
      <c r="D3" s="536"/>
      <c r="E3" s="536"/>
    </row>
    <row r="4" spans="1:5" ht="12.75" customHeight="1">
      <c r="A4" s="538"/>
      <c r="B4" s="538"/>
      <c r="C4" s="538"/>
      <c r="D4" s="538"/>
      <c r="E4" s="539"/>
    </row>
    <row r="5" spans="1:5" ht="15.75">
      <c r="A5" s="845" t="s">
        <v>708</v>
      </c>
      <c r="B5" s="540"/>
      <c r="C5" s="540"/>
      <c r="D5" s="540"/>
      <c r="E5" s="540" t="s">
        <v>474</v>
      </c>
    </row>
    <row r="6" spans="1:5" ht="16.5" thickBot="1">
      <c r="A6" s="845" t="s">
        <v>709</v>
      </c>
      <c r="B6" s="540"/>
      <c r="C6" s="540"/>
      <c r="D6" s="540"/>
      <c r="E6" s="540"/>
    </row>
    <row r="7" spans="1:5" ht="15.75" customHeight="1" thickBot="1">
      <c r="A7" s="771" t="s">
        <v>590</v>
      </c>
      <c r="B7" s="772" t="s">
        <v>591</v>
      </c>
      <c r="C7" s="773" t="s">
        <v>543</v>
      </c>
      <c r="D7" s="773" t="s">
        <v>645</v>
      </c>
      <c r="E7" s="772" t="s">
        <v>592</v>
      </c>
    </row>
    <row r="8" spans="1:5" ht="15.75" customHeight="1" thickBot="1">
      <c r="A8" s="771"/>
      <c r="B8" s="772"/>
      <c r="C8" s="774"/>
      <c r="D8" s="774"/>
      <c r="E8" s="772"/>
    </row>
    <row r="9" spans="1:5" ht="15.75" customHeight="1" thickBot="1">
      <c r="A9" s="771"/>
      <c r="B9" s="772"/>
      <c r="C9" s="774"/>
      <c r="D9" s="774"/>
      <c r="E9" s="772"/>
    </row>
    <row r="10" spans="1:5" ht="15.75" customHeight="1" thickBot="1">
      <c r="A10" s="771"/>
      <c r="B10" s="772"/>
      <c r="C10" s="775"/>
      <c r="D10" s="775"/>
      <c r="E10" s="772"/>
    </row>
    <row r="11" spans="1:5" s="545" customFormat="1" ht="35.25" customHeight="1">
      <c r="A11" s="541" t="s">
        <v>593</v>
      </c>
      <c r="B11" s="542" t="s">
        <v>594</v>
      </c>
      <c r="C11" s="543">
        <f>SUM(C12:C13)</f>
        <v>63063951</v>
      </c>
      <c r="D11" s="620"/>
      <c r="E11" s="544" t="s">
        <v>682</v>
      </c>
    </row>
    <row r="12" spans="1:5" s="545" customFormat="1" ht="35.25" customHeight="1">
      <c r="A12" s="541"/>
      <c r="B12" s="647" t="s">
        <v>681</v>
      </c>
      <c r="C12" s="648">
        <v>22253650</v>
      </c>
      <c r="D12" s="645"/>
      <c r="E12" s="646"/>
    </row>
    <row r="13" spans="1:5" s="545" customFormat="1" ht="35.25" customHeight="1">
      <c r="A13" s="541"/>
      <c r="B13" s="649" t="s">
        <v>692</v>
      </c>
      <c r="C13" s="648">
        <v>40810301</v>
      </c>
      <c r="D13" s="645"/>
      <c r="E13" s="646"/>
    </row>
    <row r="14" spans="1:5" s="545" customFormat="1" ht="27.75" customHeight="1">
      <c r="A14" s="541" t="s">
        <v>595</v>
      </c>
      <c r="B14" s="546" t="s">
        <v>596</v>
      </c>
      <c r="C14" s="543">
        <v>46364</v>
      </c>
      <c r="D14" s="621" t="s">
        <v>308</v>
      </c>
      <c r="E14" s="544" t="s">
        <v>597</v>
      </c>
    </row>
    <row r="15" spans="1:5" ht="27.75" customHeight="1" thickBot="1">
      <c r="A15" s="547"/>
      <c r="B15" s="548" t="s">
        <v>598</v>
      </c>
      <c r="C15" s="549">
        <f>C11+C14</f>
        <v>63110315</v>
      </c>
      <c r="D15" s="549"/>
      <c r="E15" s="550"/>
    </row>
    <row r="16" spans="1:5" ht="16.5" customHeight="1">
      <c r="A16" s="551"/>
      <c r="B16" s="551"/>
      <c r="C16" s="551"/>
      <c r="D16" s="551"/>
      <c r="E16" s="551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4960629921259843" bottom="0.1968503937007874" header="0.9448818897637796" footer="0.1968503937007874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62"/>
  <sheetViews>
    <sheetView view="pageBreakPreview" zoomScale="70" zoomScaleNormal="80" zoomScaleSheetLayoutView="70" zoomScalePageLayoutView="0" workbookViewId="0" topLeftCell="A1">
      <selection activeCell="A2" sqref="A2:A3"/>
    </sheetView>
  </sheetViews>
  <sheetFormatPr defaultColWidth="9.140625" defaultRowHeight="12.75"/>
  <cols>
    <col min="1" max="1" width="11.140625" style="139" customWidth="1"/>
    <col min="2" max="2" width="56.28125" style="139" customWidth="1"/>
    <col min="3" max="3" width="8.57421875" style="230" customWidth="1"/>
    <col min="4" max="4" width="9.57421875" style="230" customWidth="1"/>
    <col min="5" max="5" width="17.140625" style="528" customWidth="1"/>
    <col min="6" max="6" width="14.7109375" style="139" customWidth="1"/>
    <col min="7" max="7" width="17.7109375" style="139" customWidth="1"/>
    <col min="8" max="8" width="14.00390625" style="139" customWidth="1"/>
    <col min="9" max="9" width="14.140625" style="139" customWidth="1"/>
    <col min="10" max="10" width="15.57421875" style="139" customWidth="1"/>
    <col min="11" max="12" width="15.421875" style="139" customWidth="1"/>
    <col min="13" max="14" width="15.00390625" style="139" customWidth="1"/>
    <col min="15" max="15" width="20.8515625" style="139" customWidth="1"/>
    <col min="16" max="16" width="6.140625" style="139" customWidth="1"/>
    <col min="17" max="17" width="6.7109375" style="139" customWidth="1"/>
    <col min="18" max="18" width="45.140625" style="139" customWidth="1"/>
    <col min="19" max="19" width="10.7109375" style="139" customWidth="1"/>
    <col min="20" max="20" width="12.8515625" style="139" customWidth="1"/>
    <col min="21" max="24" width="10.7109375" style="139" customWidth="1"/>
    <col min="25" max="27" width="12.57421875" style="139" customWidth="1"/>
    <col min="28" max="29" width="6.8515625" style="139" customWidth="1"/>
    <col min="30" max="30" width="8.57421875" style="139" customWidth="1"/>
    <col min="31" max="16384" width="9.140625" style="139" customWidth="1"/>
  </cols>
  <sheetData>
    <row r="1" spans="1:15" s="315" customFormat="1" ht="15.75">
      <c r="A1" s="780" t="s">
        <v>544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</row>
    <row r="2" spans="1:15" s="315" customFormat="1" ht="15.75">
      <c r="A2" s="845" t="s">
        <v>710</v>
      </c>
      <c r="C2" s="321"/>
      <c r="D2" s="321"/>
      <c r="E2" s="517"/>
      <c r="O2" s="322"/>
    </row>
    <row r="3" spans="1:15" s="315" customFormat="1" ht="15.75">
      <c r="A3" s="845" t="s">
        <v>711</v>
      </c>
      <c r="C3" s="321"/>
      <c r="D3" s="321"/>
      <c r="E3" s="517"/>
      <c r="N3" s="781" t="s">
        <v>474</v>
      </c>
      <c r="O3" s="781"/>
    </row>
    <row r="4" spans="1:30" s="237" customFormat="1" ht="40.5" customHeight="1">
      <c r="A4" s="782" t="s">
        <v>105</v>
      </c>
      <c r="B4" s="783" t="s">
        <v>209</v>
      </c>
      <c r="C4" s="348" t="s">
        <v>429</v>
      </c>
      <c r="D4" s="779" t="s">
        <v>545</v>
      </c>
      <c r="E4" s="779" t="s">
        <v>546</v>
      </c>
      <c r="F4" s="779" t="s">
        <v>547</v>
      </c>
      <c r="G4" s="779" t="s">
        <v>548</v>
      </c>
      <c r="H4" s="779" t="s">
        <v>69</v>
      </c>
      <c r="I4" s="779" t="s">
        <v>549</v>
      </c>
      <c r="J4" s="777" t="s">
        <v>550</v>
      </c>
      <c r="K4" s="779" t="s">
        <v>87</v>
      </c>
      <c r="L4" s="779" t="s">
        <v>89</v>
      </c>
      <c r="M4" s="777" t="s">
        <v>551</v>
      </c>
      <c r="N4" s="779" t="s">
        <v>552</v>
      </c>
      <c r="O4" s="779" t="s">
        <v>95</v>
      </c>
      <c r="P4" s="236"/>
      <c r="Q4" s="236"/>
      <c r="R4" s="23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</row>
    <row r="5" spans="1:30" s="237" customFormat="1" ht="15" customHeight="1">
      <c r="A5" s="782"/>
      <c r="B5" s="783"/>
      <c r="C5" s="348" t="s">
        <v>428</v>
      </c>
      <c r="D5" s="779"/>
      <c r="E5" s="779"/>
      <c r="F5" s="779"/>
      <c r="G5" s="779"/>
      <c r="H5" s="779"/>
      <c r="I5" s="779"/>
      <c r="J5" s="778"/>
      <c r="K5" s="779"/>
      <c r="L5" s="779"/>
      <c r="M5" s="778"/>
      <c r="N5" s="779"/>
      <c r="O5" s="779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</row>
    <row r="6" spans="1:30" s="237" customFormat="1" ht="16.5" customHeight="1">
      <c r="A6" s="491"/>
      <c r="B6" s="347"/>
      <c r="C6" s="348"/>
      <c r="D6" s="490"/>
      <c r="E6" s="490"/>
      <c r="F6" s="490" t="s">
        <v>553</v>
      </c>
      <c r="G6" s="490" t="s">
        <v>554</v>
      </c>
      <c r="H6" s="490" t="s">
        <v>555</v>
      </c>
      <c r="I6" s="490" t="s">
        <v>556</v>
      </c>
      <c r="J6" s="493" t="s">
        <v>557</v>
      </c>
      <c r="K6" s="490" t="s">
        <v>558</v>
      </c>
      <c r="L6" s="490" t="s">
        <v>559</v>
      </c>
      <c r="M6" s="493" t="s">
        <v>560</v>
      </c>
      <c r="N6" s="490" t="s">
        <v>561</v>
      </c>
      <c r="O6" s="490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</row>
    <row r="7" spans="1:30" ht="18" customHeight="1">
      <c r="A7" s="231"/>
      <c r="B7" s="349" t="s">
        <v>430</v>
      </c>
      <c r="C7" s="350"/>
      <c r="D7" s="518"/>
      <c r="E7" s="519"/>
      <c r="F7" s="351"/>
      <c r="G7" s="231"/>
      <c r="H7" s="231"/>
      <c r="I7" s="231"/>
      <c r="J7" s="231"/>
      <c r="K7" s="231"/>
      <c r="L7" s="231"/>
      <c r="M7" s="231"/>
      <c r="N7" s="231"/>
      <c r="O7" s="232"/>
      <c r="P7" s="204"/>
      <c r="Q7" s="204"/>
      <c r="R7" s="205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</row>
    <row r="8" spans="1:30" ht="19.5" customHeight="1">
      <c r="A8" s="352" t="s">
        <v>358</v>
      </c>
      <c r="B8" s="353" t="s">
        <v>359</v>
      </c>
      <c r="C8" s="353" t="s">
        <v>205</v>
      </c>
      <c r="D8" s="520">
        <v>1</v>
      </c>
      <c r="E8" s="520">
        <v>1</v>
      </c>
      <c r="F8" s="354">
        <v>14633270</v>
      </c>
      <c r="G8" s="354">
        <v>3126790</v>
      </c>
      <c r="H8" s="354">
        <v>5539822</v>
      </c>
      <c r="I8" s="354"/>
      <c r="J8" s="354"/>
      <c r="K8" s="354">
        <v>4996921</v>
      </c>
      <c r="L8" s="354"/>
      <c r="M8" s="354"/>
      <c r="N8" s="354"/>
      <c r="O8" s="233">
        <f aca="true" t="shared" si="0" ref="O8:O14">SUM(F8:N8)</f>
        <v>28296803</v>
      </c>
      <c r="P8" s="207"/>
      <c r="Q8" s="207"/>
      <c r="R8" s="208"/>
      <c r="S8" s="206"/>
      <c r="T8" s="206"/>
      <c r="U8" s="206"/>
      <c r="V8" s="209"/>
      <c r="W8" s="209"/>
      <c r="X8" s="209"/>
      <c r="Y8" s="209"/>
      <c r="Z8" s="209"/>
      <c r="AA8" s="209"/>
      <c r="AB8" s="209"/>
      <c r="AC8" s="209"/>
      <c r="AD8" s="209"/>
    </row>
    <row r="9" spans="1:30" ht="19.5" customHeight="1">
      <c r="A9" s="352" t="s">
        <v>360</v>
      </c>
      <c r="B9" s="355" t="s">
        <v>361</v>
      </c>
      <c r="C9" s="353" t="s">
        <v>205</v>
      </c>
      <c r="D9" s="520">
        <v>0</v>
      </c>
      <c r="E9" s="520">
        <v>0</v>
      </c>
      <c r="F9" s="354"/>
      <c r="G9" s="354"/>
      <c r="H9" s="354">
        <v>675000</v>
      </c>
      <c r="I9" s="354"/>
      <c r="J9" s="354"/>
      <c r="K9" s="354"/>
      <c r="L9" s="354"/>
      <c r="M9" s="354"/>
      <c r="N9" s="354"/>
      <c r="O9" s="233">
        <f t="shared" si="0"/>
        <v>675000</v>
      </c>
      <c r="P9" s="207"/>
      <c r="Q9" s="207"/>
      <c r="R9" s="213"/>
      <c r="S9" s="214"/>
      <c r="T9" s="214"/>
      <c r="U9" s="211"/>
      <c r="V9" s="214"/>
      <c r="W9" s="214"/>
      <c r="X9" s="211"/>
      <c r="Y9" s="215"/>
      <c r="Z9" s="215"/>
      <c r="AA9" s="216"/>
      <c r="AB9" s="217"/>
      <c r="AC9" s="217"/>
      <c r="AD9" s="211"/>
    </row>
    <row r="10" spans="1:30" ht="19.5" customHeight="1">
      <c r="A10" s="352" t="s">
        <v>112</v>
      </c>
      <c r="B10" s="355" t="s">
        <v>415</v>
      </c>
      <c r="C10" s="353" t="s">
        <v>205</v>
      </c>
      <c r="D10" s="520">
        <v>0</v>
      </c>
      <c r="E10" s="520">
        <v>0</v>
      </c>
      <c r="F10" s="354"/>
      <c r="G10" s="354"/>
      <c r="H10" s="354">
        <v>25400</v>
      </c>
      <c r="I10" s="354"/>
      <c r="J10" s="354"/>
      <c r="K10" s="354"/>
      <c r="L10" s="354">
        <v>11000000</v>
      </c>
      <c r="M10" s="354"/>
      <c r="N10" s="354"/>
      <c r="O10" s="233">
        <f t="shared" si="0"/>
        <v>11025400</v>
      </c>
      <c r="P10" s="207"/>
      <c r="Q10" s="207"/>
      <c r="R10" s="213"/>
      <c r="S10" s="214"/>
      <c r="T10" s="214"/>
      <c r="U10" s="211"/>
      <c r="V10" s="214"/>
      <c r="W10" s="214"/>
      <c r="X10" s="211"/>
      <c r="Y10" s="215"/>
      <c r="Z10" s="215"/>
      <c r="AA10" s="216"/>
      <c r="AB10" s="217"/>
      <c r="AC10" s="217"/>
      <c r="AD10" s="211"/>
    </row>
    <row r="11" spans="1:30" ht="19.5" customHeight="1">
      <c r="A11" s="352" t="s">
        <v>500</v>
      </c>
      <c r="B11" s="355" t="s">
        <v>501</v>
      </c>
      <c r="C11" s="353" t="s">
        <v>205</v>
      </c>
      <c r="D11" s="520">
        <v>0</v>
      </c>
      <c r="E11" s="520">
        <v>0</v>
      </c>
      <c r="F11" s="354">
        <v>360000</v>
      </c>
      <c r="G11" s="354">
        <v>89356</v>
      </c>
      <c r="H11" s="354"/>
      <c r="I11" s="354"/>
      <c r="J11" s="354"/>
      <c r="K11" s="354"/>
      <c r="L11" s="354"/>
      <c r="M11" s="354"/>
      <c r="N11" s="354"/>
      <c r="O11" s="233">
        <f t="shared" si="0"/>
        <v>449356</v>
      </c>
      <c r="P11" s="207"/>
      <c r="Q11" s="207"/>
      <c r="R11" s="213"/>
      <c r="S11" s="214"/>
      <c r="T11" s="214"/>
      <c r="U11" s="211"/>
      <c r="V11" s="214"/>
      <c r="W11" s="214"/>
      <c r="X11" s="211"/>
      <c r="Y11" s="215"/>
      <c r="Z11" s="215"/>
      <c r="AA11" s="216"/>
      <c r="AB11" s="217"/>
      <c r="AC11" s="217"/>
      <c r="AD11" s="211"/>
    </row>
    <row r="12" spans="1:30" ht="19.5" customHeight="1">
      <c r="A12" s="352" t="s">
        <v>395</v>
      </c>
      <c r="B12" s="355" t="s">
        <v>396</v>
      </c>
      <c r="C12" s="353" t="s">
        <v>205</v>
      </c>
      <c r="D12" s="521">
        <v>0</v>
      </c>
      <c r="E12" s="520">
        <v>0</v>
      </c>
      <c r="F12" s="354"/>
      <c r="G12" s="354"/>
      <c r="H12" s="354">
        <v>127000</v>
      </c>
      <c r="I12" s="354"/>
      <c r="J12" s="354"/>
      <c r="K12" s="354"/>
      <c r="L12" s="354"/>
      <c r="M12" s="354"/>
      <c r="N12" s="354"/>
      <c r="O12" s="233">
        <f t="shared" si="0"/>
        <v>127000</v>
      </c>
      <c r="P12" s="207"/>
      <c r="Q12" s="207"/>
      <c r="R12" s="213"/>
      <c r="S12" s="214"/>
      <c r="T12" s="214"/>
      <c r="U12" s="211"/>
      <c r="V12" s="214"/>
      <c r="W12" s="214"/>
      <c r="X12" s="211"/>
      <c r="Y12" s="215"/>
      <c r="Z12" s="215"/>
      <c r="AA12" s="216"/>
      <c r="AB12" s="217"/>
      <c r="AC12" s="217"/>
      <c r="AD12" s="211"/>
    </row>
    <row r="13" spans="1:30" ht="19.5" customHeight="1">
      <c r="A13" s="352" t="s">
        <v>406</v>
      </c>
      <c r="B13" s="355" t="s">
        <v>416</v>
      </c>
      <c r="C13" s="353" t="s">
        <v>205</v>
      </c>
      <c r="D13" s="520">
        <v>0</v>
      </c>
      <c r="E13" s="520">
        <v>0</v>
      </c>
      <c r="F13" s="354"/>
      <c r="G13" s="354"/>
      <c r="H13" s="354"/>
      <c r="I13" s="354"/>
      <c r="J13" s="354">
        <v>351664</v>
      </c>
      <c r="K13" s="354"/>
      <c r="L13" s="354"/>
      <c r="M13" s="354"/>
      <c r="N13" s="354">
        <v>3789108</v>
      </c>
      <c r="O13" s="233">
        <f t="shared" si="0"/>
        <v>4140772</v>
      </c>
      <c r="P13" s="207"/>
      <c r="Q13" s="207"/>
      <c r="R13" s="213"/>
      <c r="S13" s="214"/>
      <c r="T13" s="214"/>
      <c r="U13" s="211"/>
      <c r="V13" s="214"/>
      <c r="W13" s="214"/>
      <c r="X13" s="211"/>
      <c r="Y13" s="215"/>
      <c r="Z13" s="215"/>
      <c r="AA13" s="216"/>
      <c r="AB13" s="217"/>
      <c r="AC13" s="217"/>
      <c r="AD13" s="211"/>
    </row>
    <row r="14" spans="1:30" ht="19.5" customHeight="1">
      <c r="A14" s="352" t="s">
        <v>362</v>
      </c>
      <c r="B14" s="355" t="s">
        <v>562</v>
      </c>
      <c r="C14" s="353" t="s">
        <v>205</v>
      </c>
      <c r="D14" s="520">
        <v>0</v>
      </c>
      <c r="E14" s="520">
        <v>0</v>
      </c>
      <c r="F14" s="354"/>
      <c r="G14" s="354"/>
      <c r="H14" s="354"/>
      <c r="I14" s="354"/>
      <c r="J14" s="354">
        <v>45837475</v>
      </c>
      <c r="K14" s="354"/>
      <c r="L14" s="354"/>
      <c r="M14" s="354"/>
      <c r="N14" s="354"/>
      <c r="O14" s="233">
        <f t="shared" si="0"/>
        <v>45837475</v>
      </c>
      <c r="P14" s="207"/>
      <c r="Q14" s="207"/>
      <c r="R14" s="213"/>
      <c r="S14" s="214"/>
      <c r="T14" s="214"/>
      <c r="U14" s="211"/>
      <c r="V14" s="214"/>
      <c r="W14" s="214"/>
      <c r="X14" s="211"/>
      <c r="Y14" s="215"/>
      <c r="Z14" s="215"/>
      <c r="AA14" s="216"/>
      <c r="AB14" s="217"/>
      <c r="AC14" s="217"/>
      <c r="AD14" s="211"/>
    </row>
    <row r="15" spans="1:30" s="237" customFormat="1" ht="19.5" customHeight="1">
      <c r="A15" s="356" t="s">
        <v>356</v>
      </c>
      <c r="B15" s="357" t="s">
        <v>357</v>
      </c>
      <c r="C15" s="259"/>
      <c r="D15" s="522">
        <f>SUM(D8:D13)</f>
        <v>1</v>
      </c>
      <c r="E15" s="522">
        <f>SUM(E8:E13)</f>
        <v>1</v>
      </c>
      <c r="F15" s="358">
        <f>SUM(F8:F14)</f>
        <v>14993270</v>
      </c>
      <c r="G15" s="358">
        <f aca="true" t="shared" si="1" ref="G15:N15">SUM(G8:G14)</f>
        <v>3216146</v>
      </c>
      <c r="H15" s="358">
        <f t="shared" si="1"/>
        <v>6367222</v>
      </c>
      <c r="I15" s="358">
        <f t="shared" si="1"/>
        <v>0</v>
      </c>
      <c r="J15" s="358">
        <f t="shared" si="1"/>
        <v>46189139</v>
      </c>
      <c r="K15" s="358">
        <f t="shared" si="1"/>
        <v>4996921</v>
      </c>
      <c r="L15" s="358">
        <f t="shared" si="1"/>
        <v>11000000</v>
      </c>
      <c r="M15" s="358">
        <f t="shared" si="1"/>
        <v>0</v>
      </c>
      <c r="N15" s="358">
        <f t="shared" si="1"/>
        <v>3789108</v>
      </c>
      <c r="O15" s="238">
        <f>SUM(O8:O14)</f>
        <v>90551806</v>
      </c>
      <c r="P15" s="239"/>
      <c r="Q15" s="239"/>
      <c r="R15" s="240"/>
      <c r="S15" s="241"/>
      <c r="T15" s="241"/>
      <c r="U15" s="242"/>
      <c r="V15" s="241"/>
      <c r="W15" s="241"/>
      <c r="X15" s="242"/>
      <c r="Y15" s="243"/>
      <c r="Z15" s="243"/>
      <c r="AA15" s="244"/>
      <c r="AB15" s="245"/>
      <c r="AC15" s="245"/>
      <c r="AD15" s="242"/>
    </row>
    <row r="16" spans="1:30" ht="9" customHeight="1">
      <c r="A16" s="352"/>
      <c r="B16" s="355"/>
      <c r="C16" s="355"/>
      <c r="D16" s="523"/>
      <c r="E16" s="523"/>
      <c r="F16" s="359"/>
      <c r="G16" s="359"/>
      <c r="H16" s="359"/>
      <c r="I16" s="359"/>
      <c r="J16" s="359"/>
      <c r="K16" s="359"/>
      <c r="L16" s="359"/>
      <c r="M16" s="359"/>
      <c r="N16" s="359"/>
      <c r="O16" s="233"/>
      <c r="P16" s="207"/>
      <c r="Q16" s="207"/>
      <c r="R16" s="213"/>
      <c r="S16" s="214"/>
      <c r="T16" s="214"/>
      <c r="U16" s="211"/>
      <c r="V16" s="214"/>
      <c r="W16" s="214"/>
      <c r="X16" s="211"/>
      <c r="Y16" s="215"/>
      <c r="Z16" s="215"/>
      <c r="AA16" s="216"/>
      <c r="AB16" s="217"/>
      <c r="AC16" s="217"/>
      <c r="AD16" s="211"/>
    </row>
    <row r="17" spans="1:54" ht="19.5" customHeight="1">
      <c r="A17" s="360" t="s">
        <v>366</v>
      </c>
      <c r="B17" s="347" t="s">
        <v>367</v>
      </c>
      <c r="C17" s="353" t="s">
        <v>205</v>
      </c>
      <c r="D17" s="520">
        <v>8</v>
      </c>
      <c r="E17" s="520">
        <v>0</v>
      </c>
      <c r="F17" s="354">
        <v>8200000</v>
      </c>
      <c r="G17" s="354">
        <v>900000</v>
      </c>
      <c r="H17" s="354">
        <v>146000</v>
      </c>
      <c r="I17" s="354"/>
      <c r="J17" s="354"/>
      <c r="K17" s="354"/>
      <c r="L17" s="354"/>
      <c r="M17" s="354"/>
      <c r="N17" s="354"/>
      <c r="O17" s="233">
        <f>SUM(F17:N17)</f>
        <v>9246000</v>
      </c>
      <c r="P17" s="210"/>
      <c r="Q17" s="210"/>
      <c r="R17" s="207"/>
      <c r="S17" s="206"/>
      <c r="T17" s="206"/>
      <c r="U17" s="211"/>
      <c r="V17" s="209"/>
      <c r="W17" s="209"/>
      <c r="X17" s="211"/>
      <c r="Y17" s="209"/>
      <c r="Z17" s="215"/>
      <c r="AA17" s="211"/>
      <c r="AB17" s="209"/>
      <c r="AC17" s="209"/>
      <c r="AD17" s="211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</row>
    <row r="18" spans="1:30" ht="19.5" customHeight="1">
      <c r="A18" s="352" t="s">
        <v>107</v>
      </c>
      <c r="B18" s="353" t="s">
        <v>368</v>
      </c>
      <c r="C18" s="353" t="s">
        <v>205</v>
      </c>
      <c r="D18" s="520">
        <v>0</v>
      </c>
      <c r="E18" s="520">
        <v>0</v>
      </c>
      <c r="F18" s="354"/>
      <c r="G18" s="354"/>
      <c r="H18" s="354">
        <v>2060000</v>
      </c>
      <c r="I18" s="354"/>
      <c r="J18" s="354"/>
      <c r="K18" s="354">
        <v>533400</v>
      </c>
      <c r="L18" s="354">
        <v>7500000</v>
      </c>
      <c r="M18" s="354"/>
      <c r="N18" s="354"/>
      <c r="O18" s="233">
        <f>SUM(F18:N18)</f>
        <v>10093400</v>
      </c>
      <c r="P18" s="210"/>
      <c r="Q18" s="210"/>
      <c r="R18" s="207"/>
      <c r="S18" s="206"/>
      <c r="T18" s="206"/>
      <c r="U18" s="211"/>
      <c r="V18" s="209"/>
      <c r="W18" s="209"/>
      <c r="X18" s="211"/>
      <c r="Y18" s="209"/>
      <c r="Z18" s="212"/>
      <c r="AA18" s="211"/>
      <c r="AB18" s="209"/>
      <c r="AC18" s="209"/>
      <c r="AD18" s="211"/>
    </row>
    <row r="19" spans="1:30" ht="19.5" customHeight="1">
      <c r="A19" s="352" t="s">
        <v>584</v>
      </c>
      <c r="B19" s="353" t="s">
        <v>585</v>
      </c>
      <c r="C19" s="353" t="s">
        <v>205</v>
      </c>
      <c r="D19" s="520">
        <v>0</v>
      </c>
      <c r="E19" s="520">
        <v>0</v>
      </c>
      <c r="F19" s="354"/>
      <c r="G19" s="354"/>
      <c r="H19" s="354">
        <v>1620000</v>
      </c>
      <c r="I19" s="354"/>
      <c r="J19" s="354">
        <v>63063951</v>
      </c>
      <c r="K19" s="354">
        <v>4916350</v>
      </c>
      <c r="L19" s="354">
        <v>9000000</v>
      </c>
      <c r="M19" s="354"/>
      <c r="N19" s="354"/>
      <c r="O19" s="233">
        <f>SUM(F19:N19)</f>
        <v>78600301</v>
      </c>
      <c r="P19" s="210"/>
      <c r="Q19" s="210"/>
      <c r="R19" s="207"/>
      <c r="S19" s="206"/>
      <c r="T19" s="206"/>
      <c r="U19" s="211"/>
      <c r="V19" s="209"/>
      <c r="W19" s="209"/>
      <c r="X19" s="211"/>
      <c r="Y19" s="209"/>
      <c r="Z19" s="212"/>
      <c r="AA19" s="211"/>
      <c r="AB19" s="209"/>
      <c r="AC19" s="209"/>
      <c r="AD19" s="211"/>
    </row>
    <row r="20" spans="1:30" s="237" customFormat="1" ht="19.5" customHeight="1">
      <c r="A20" s="357" t="s">
        <v>364</v>
      </c>
      <c r="B20" s="357" t="s">
        <v>365</v>
      </c>
      <c r="C20" s="259"/>
      <c r="D20" s="522">
        <f>SUM(D17:D18)</f>
        <v>8</v>
      </c>
      <c r="E20" s="522">
        <f>SUM(E17:E18)</f>
        <v>0</v>
      </c>
      <c r="F20" s="358">
        <f>SUM(F17:F19)</f>
        <v>8200000</v>
      </c>
      <c r="G20" s="358">
        <f aca="true" t="shared" si="2" ref="G20:O20">SUM(G17:G19)</f>
        <v>900000</v>
      </c>
      <c r="H20" s="358">
        <f t="shared" si="2"/>
        <v>3826000</v>
      </c>
      <c r="I20" s="358">
        <f t="shared" si="2"/>
        <v>0</v>
      </c>
      <c r="J20" s="358">
        <f t="shared" si="2"/>
        <v>63063951</v>
      </c>
      <c r="K20" s="358">
        <f t="shared" si="2"/>
        <v>5449750</v>
      </c>
      <c r="L20" s="358">
        <f t="shared" si="2"/>
        <v>16500000</v>
      </c>
      <c r="M20" s="358">
        <f t="shared" si="2"/>
        <v>0</v>
      </c>
      <c r="N20" s="358">
        <f t="shared" si="2"/>
        <v>0</v>
      </c>
      <c r="O20" s="238">
        <f t="shared" si="2"/>
        <v>97939701</v>
      </c>
      <c r="P20" s="246"/>
      <c r="Q20" s="246"/>
      <c r="R20" s="247"/>
      <c r="S20" s="248"/>
      <c r="T20" s="248"/>
      <c r="U20" s="242"/>
      <c r="V20" s="248"/>
      <c r="W20" s="248"/>
      <c r="X20" s="242"/>
      <c r="Y20" s="249"/>
      <c r="Z20" s="249"/>
      <c r="AA20" s="242"/>
      <c r="AB20" s="248"/>
      <c r="AC20" s="248"/>
      <c r="AD20" s="242"/>
    </row>
    <row r="21" spans="1:30" ht="11.25" customHeight="1">
      <c r="A21" s="352"/>
      <c r="B21" s="353"/>
      <c r="C21" s="353"/>
      <c r="D21" s="520"/>
      <c r="E21" s="520"/>
      <c r="F21" s="354"/>
      <c r="G21" s="354"/>
      <c r="H21" s="354"/>
      <c r="I21" s="354"/>
      <c r="J21" s="354"/>
      <c r="K21" s="354"/>
      <c r="L21" s="354"/>
      <c r="M21" s="354"/>
      <c r="N21" s="354"/>
      <c r="O21" s="233"/>
      <c r="P21" s="210"/>
      <c r="Q21" s="210"/>
      <c r="R21" s="208"/>
      <c r="S21" s="206"/>
      <c r="T21" s="206"/>
      <c r="U21" s="211"/>
      <c r="V21" s="206"/>
      <c r="W21" s="206"/>
      <c r="X21" s="211"/>
      <c r="Y21" s="209"/>
      <c r="Z21" s="209"/>
      <c r="AA21" s="211"/>
      <c r="AB21" s="206"/>
      <c r="AC21" s="206"/>
      <c r="AD21" s="211"/>
    </row>
    <row r="22" spans="1:54" s="221" customFormat="1" ht="19.5" customHeight="1">
      <c r="A22" s="360" t="s">
        <v>113</v>
      </c>
      <c r="B22" s="347" t="s">
        <v>417</v>
      </c>
      <c r="C22" s="347" t="s">
        <v>205</v>
      </c>
      <c r="D22" s="524"/>
      <c r="E22" s="524"/>
      <c r="F22" s="361"/>
      <c r="G22" s="361"/>
      <c r="H22" s="361">
        <v>360348</v>
      </c>
      <c r="I22" s="361"/>
      <c r="J22" s="361"/>
      <c r="K22" s="361"/>
      <c r="L22" s="361">
        <v>3696652</v>
      </c>
      <c r="M22" s="361"/>
      <c r="N22" s="361"/>
      <c r="O22" s="234">
        <f>SUM(F22:N22)</f>
        <v>4057000</v>
      </c>
      <c r="P22" s="222"/>
      <c r="Q22" s="222"/>
      <c r="R22" s="218"/>
      <c r="S22" s="219"/>
      <c r="T22" s="219"/>
      <c r="U22" s="223"/>
      <c r="V22" s="220"/>
      <c r="W22" s="220"/>
      <c r="X22" s="223"/>
      <c r="Y22" s="220"/>
      <c r="Z22" s="224"/>
      <c r="AA22" s="223"/>
      <c r="AB22" s="220"/>
      <c r="AC22" s="220"/>
      <c r="AD22" s="223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</row>
    <row r="23" spans="1:54" s="221" customFormat="1" ht="19.5" customHeight="1">
      <c r="A23" s="362" t="s">
        <v>369</v>
      </c>
      <c r="B23" s="363" t="s">
        <v>370</v>
      </c>
      <c r="C23" s="347"/>
      <c r="D23" s="522">
        <v>0</v>
      </c>
      <c r="E23" s="522">
        <v>0</v>
      </c>
      <c r="F23" s="364">
        <f aca="true" t="shared" si="3" ref="F23:M23">SUM(F22:F22)</f>
        <v>0</v>
      </c>
      <c r="G23" s="364">
        <f t="shared" si="3"/>
        <v>0</v>
      </c>
      <c r="H23" s="364">
        <f t="shared" si="3"/>
        <v>360348</v>
      </c>
      <c r="I23" s="364">
        <f t="shared" si="3"/>
        <v>0</v>
      </c>
      <c r="J23" s="364">
        <f t="shared" si="3"/>
        <v>0</v>
      </c>
      <c r="K23" s="364">
        <f t="shared" si="3"/>
        <v>0</v>
      </c>
      <c r="L23" s="364">
        <f t="shared" si="3"/>
        <v>3696652</v>
      </c>
      <c r="M23" s="364">
        <f t="shared" si="3"/>
        <v>0</v>
      </c>
      <c r="N23" s="364">
        <v>0</v>
      </c>
      <c r="O23" s="235">
        <f>SUM(O22:O22)</f>
        <v>4057000</v>
      </c>
      <c r="P23" s="222"/>
      <c r="Q23" s="222"/>
      <c r="R23" s="218"/>
      <c r="S23" s="219"/>
      <c r="T23" s="219"/>
      <c r="U23" s="223"/>
      <c r="V23" s="220"/>
      <c r="W23" s="220"/>
      <c r="X23" s="223"/>
      <c r="Y23" s="220"/>
      <c r="Z23" s="224"/>
      <c r="AA23" s="223"/>
      <c r="AB23" s="220"/>
      <c r="AC23" s="220"/>
      <c r="AD23" s="223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</row>
    <row r="24" spans="1:30" ht="12.75" customHeight="1">
      <c r="A24" s="352"/>
      <c r="B24" s="353"/>
      <c r="C24" s="353"/>
      <c r="D24" s="520"/>
      <c r="E24" s="520"/>
      <c r="F24" s="359"/>
      <c r="G24" s="359"/>
      <c r="H24" s="354"/>
      <c r="I24" s="354"/>
      <c r="J24" s="354"/>
      <c r="K24" s="359"/>
      <c r="L24" s="359"/>
      <c r="M24" s="359"/>
      <c r="N24" s="359"/>
      <c r="O24" s="233"/>
      <c r="P24" s="213"/>
      <c r="Q24" s="213"/>
      <c r="R24" s="226"/>
      <c r="S24" s="214"/>
      <c r="T24" s="214"/>
      <c r="U24" s="211"/>
      <c r="V24" s="214"/>
      <c r="W24" s="214"/>
      <c r="X24" s="211"/>
      <c r="Y24" s="215"/>
      <c r="Z24" s="215"/>
      <c r="AA24" s="216"/>
      <c r="AB24" s="214"/>
      <c r="AC24" s="214"/>
      <c r="AD24" s="211"/>
    </row>
    <row r="25" spans="1:30" ht="19.5" customHeight="1">
      <c r="A25" s="352" t="s">
        <v>373</v>
      </c>
      <c r="B25" s="353" t="s">
        <v>374</v>
      </c>
      <c r="C25" s="353" t="s">
        <v>205</v>
      </c>
      <c r="D25" s="520">
        <v>0</v>
      </c>
      <c r="E25" s="520">
        <v>0</v>
      </c>
      <c r="F25" s="354"/>
      <c r="G25" s="354"/>
      <c r="H25" s="354">
        <v>2590000</v>
      </c>
      <c r="I25" s="354"/>
      <c r="J25" s="354"/>
      <c r="K25" s="354"/>
      <c r="L25" s="354"/>
      <c r="M25" s="354"/>
      <c r="N25" s="354"/>
      <c r="O25" s="233">
        <f>SUM(F25:N25)</f>
        <v>2590000</v>
      </c>
      <c r="P25" s="210"/>
      <c r="Q25" s="210"/>
      <c r="R25" s="208"/>
      <c r="S25" s="206"/>
      <c r="T25" s="206"/>
      <c r="U25" s="211"/>
      <c r="V25" s="209"/>
      <c r="W25" s="209"/>
      <c r="X25" s="211"/>
      <c r="Y25" s="209"/>
      <c r="Z25" s="209"/>
      <c r="AA25" s="211"/>
      <c r="AB25" s="209"/>
      <c r="AC25" s="209"/>
      <c r="AD25" s="211"/>
    </row>
    <row r="26" spans="1:54" ht="19.5" customHeight="1">
      <c r="A26" s="352" t="s">
        <v>375</v>
      </c>
      <c r="B26" s="353" t="s">
        <v>376</v>
      </c>
      <c r="C26" s="353" t="s">
        <v>205</v>
      </c>
      <c r="D26" s="520">
        <v>1</v>
      </c>
      <c r="E26" s="520">
        <v>1</v>
      </c>
      <c r="F26" s="354">
        <v>2341000</v>
      </c>
      <c r="G26" s="354">
        <v>520000</v>
      </c>
      <c r="H26" s="354">
        <v>2240000</v>
      </c>
      <c r="I26" s="354"/>
      <c r="J26" s="354"/>
      <c r="K26" s="354">
        <v>1500000</v>
      </c>
      <c r="L26" s="354"/>
      <c r="M26" s="354"/>
      <c r="N26" s="354"/>
      <c r="O26" s="233">
        <f>SUM(F26:N26)</f>
        <v>6601000</v>
      </c>
      <c r="P26" s="210"/>
      <c r="Q26" s="210"/>
      <c r="R26" s="207"/>
      <c r="S26" s="206"/>
      <c r="T26" s="206"/>
      <c r="U26" s="211"/>
      <c r="V26" s="209"/>
      <c r="W26" s="209"/>
      <c r="X26" s="211"/>
      <c r="Y26" s="209"/>
      <c r="Z26" s="215"/>
      <c r="AA26" s="211"/>
      <c r="AB26" s="209"/>
      <c r="AC26" s="209"/>
      <c r="AD26" s="211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</row>
    <row r="27" spans="1:30" ht="19.5" customHeight="1">
      <c r="A27" s="352" t="s">
        <v>110</v>
      </c>
      <c r="B27" s="353" t="s">
        <v>377</v>
      </c>
      <c r="C27" s="353" t="s">
        <v>205</v>
      </c>
      <c r="D27" s="525">
        <v>0.5</v>
      </c>
      <c r="E27" s="520">
        <v>0</v>
      </c>
      <c r="F27" s="354">
        <v>1363749</v>
      </c>
      <c r="G27" s="354">
        <v>314025</v>
      </c>
      <c r="H27" s="354">
        <v>6749700</v>
      </c>
      <c r="I27" s="354"/>
      <c r="J27" s="354">
        <v>46364</v>
      </c>
      <c r="K27" s="354">
        <v>345000</v>
      </c>
      <c r="L27" s="354">
        <v>4448778</v>
      </c>
      <c r="M27" s="354"/>
      <c r="N27" s="354"/>
      <c r="O27" s="233">
        <f>SUM(F27:N27)</f>
        <v>13267616</v>
      </c>
      <c r="P27" s="210"/>
      <c r="Q27" s="210"/>
      <c r="R27" s="207"/>
      <c r="S27" s="206"/>
      <c r="T27" s="206"/>
      <c r="U27" s="211"/>
      <c r="V27" s="209"/>
      <c r="W27" s="209"/>
      <c r="X27" s="211"/>
      <c r="Y27" s="209"/>
      <c r="Z27" s="212"/>
      <c r="AA27" s="211"/>
      <c r="AB27" s="209"/>
      <c r="AC27" s="209"/>
      <c r="AD27" s="211"/>
    </row>
    <row r="28" spans="1:30" s="237" customFormat="1" ht="19.5" customHeight="1">
      <c r="A28" s="365" t="s">
        <v>371</v>
      </c>
      <c r="B28" s="357" t="s">
        <v>372</v>
      </c>
      <c r="C28" s="259"/>
      <c r="D28" s="522">
        <v>1</v>
      </c>
      <c r="E28" s="522">
        <v>1</v>
      </c>
      <c r="F28" s="358">
        <f>SUM(F25:F27)</f>
        <v>3704749</v>
      </c>
      <c r="G28" s="358">
        <f aca="true" t="shared" si="4" ref="G28:M28">SUM(G25:G27)</f>
        <v>834025</v>
      </c>
      <c r="H28" s="358">
        <f t="shared" si="4"/>
        <v>11579700</v>
      </c>
      <c r="I28" s="358">
        <f t="shared" si="4"/>
        <v>0</v>
      </c>
      <c r="J28" s="358">
        <f t="shared" si="4"/>
        <v>46364</v>
      </c>
      <c r="K28" s="358">
        <f t="shared" si="4"/>
        <v>1845000</v>
      </c>
      <c r="L28" s="358">
        <f t="shared" si="4"/>
        <v>4448778</v>
      </c>
      <c r="M28" s="358">
        <f t="shared" si="4"/>
        <v>0</v>
      </c>
      <c r="N28" s="358">
        <v>0</v>
      </c>
      <c r="O28" s="238">
        <f>SUM(O25:O27)</f>
        <v>22458616</v>
      </c>
      <c r="P28" s="246"/>
      <c r="Q28" s="246"/>
      <c r="R28" s="239"/>
      <c r="S28" s="248"/>
      <c r="T28" s="248"/>
      <c r="U28" s="242"/>
      <c r="V28" s="249"/>
      <c r="W28" s="249"/>
      <c r="X28" s="242"/>
      <c r="Y28" s="249"/>
      <c r="Z28" s="250"/>
      <c r="AA28" s="242"/>
      <c r="AB28" s="249"/>
      <c r="AC28" s="249"/>
      <c r="AD28" s="242"/>
    </row>
    <row r="29" spans="1:30" ht="8.25" customHeight="1">
      <c r="A29" s="352"/>
      <c r="B29" s="353"/>
      <c r="C29" s="353"/>
      <c r="D29" s="520"/>
      <c r="E29" s="520"/>
      <c r="F29" s="354"/>
      <c r="G29" s="354"/>
      <c r="H29" s="354"/>
      <c r="I29" s="354"/>
      <c r="J29" s="354"/>
      <c r="K29" s="354"/>
      <c r="L29" s="354"/>
      <c r="M29" s="354"/>
      <c r="N29" s="354"/>
      <c r="O29" s="233"/>
      <c r="P29" s="210"/>
      <c r="Q29" s="210"/>
      <c r="R29" s="207"/>
      <c r="S29" s="206"/>
      <c r="T29" s="206"/>
      <c r="U29" s="211"/>
      <c r="V29" s="209"/>
      <c r="W29" s="209"/>
      <c r="X29" s="211"/>
      <c r="Y29" s="209"/>
      <c r="Z29" s="212"/>
      <c r="AA29" s="211"/>
      <c r="AB29" s="209"/>
      <c r="AC29" s="209"/>
      <c r="AD29" s="211"/>
    </row>
    <row r="30" spans="1:30" ht="19.5" customHeight="1">
      <c r="A30" s="352" t="s">
        <v>380</v>
      </c>
      <c r="B30" s="353" t="s">
        <v>381</v>
      </c>
      <c r="C30" s="353" t="s">
        <v>205</v>
      </c>
      <c r="D30" s="520">
        <v>4</v>
      </c>
      <c r="E30" s="520">
        <v>4</v>
      </c>
      <c r="F30" s="354">
        <v>12700000</v>
      </c>
      <c r="G30" s="354">
        <v>2900000</v>
      </c>
      <c r="H30" s="354">
        <v>4210000</v>
      </c>
      <c r="I30" s="354"/>
      <c r="J30" s="354"/>
      <c r="K30" s="354">
        <v>1300000</v>
      </c>
      <c r="L30" s="354"/>
      <c r="M30" s="354"/>
      <c r="N30" s="354"/>
      <c r="O30" s="233">
        <f>SUM(F30:N30)</f>
        <v>21110000</v>
      </c>
      <c r="P30" s="210"/>
      <c r="Q30" s="210"/>
      <c r="R30" s="207"/>
      <c r="S30" s="209"/>
      <c r="T30" s="209"/>
      <c r="U30" s="211"/>
      <c r="V30" s="209"/>
      <c r="W30" s="209"/>
      <c r="X30" s="211"/>
      <c r="Y30" s="209"/>
      <c r="Z30" s="212"/>
      <c r="AA30" s="211"/>
      <c r="AB30" s="209"/>
      <c r="AC30" s="209"/>
      <c r="AD30" s="211"/>
    </row>
    <row r="31" spans="1:30" ht="19.5" customHeight="1">
      <c r="A31" s="352" t="s">
        <v>382</v>
      </c>
      <c r="B31" s="353" t="s">
        <v>383</v>
      </c>
      <c r="C31" s="353" t="s">
        <v>205</v>
      </c>
      <c r="D31" s="525">
        <v>0.5</v>
      </c>
      <c r="E31" s="520">
        <v>0</v>
      </c>
      <c r="F31" s="354">
        <v>600000</v>
      </c>
      <c r="G31" s="354">
        <v>130000</v>
      </c>
      <c r="H31" s="354">
        <v>5600000</v>
      </c>
      <c r="I31" s="354"/>
      <c r="J31" s="354">
        <v>55000</v>
      </c>
      <c r="K31" s="354"/>
      <c r="L31" s="354"/>
      <c r="M31" s="354"/>
      <c r="N31" s="354"/>
      <c r="O31" s="233">
        <f>SUM(F31:N31)</f>
        <v>6385000</v>
      </c>
      <c r="P31" s="210"/>
      <c r="Q31" s="210"/>
      <c r="R31" s="207"/>
      <c r="S31" s="209"/>
      <c r="T31" s="209"/>
      <c r="U31" s="211"/>
      <c r="V31" s="209"/>
      <c r="W31" s="209"/>
      <c r="X31" s="211"/>
      <c r="Y31" s="209"/>
      <c r="Z31" s="212"/>
      <c r="AA31" s="211"/>
      <c r="AB31" s="209"/>
      <c r="AC31" s="209"/>
      <c r="AD31" s="211"/>
    </row>
    <row r="32" spans="1:30" ht="19.5" customHeight="1">
      <c r="A32" s="352" t="s">
        <v>384</v>
      </c>
      <c r="B32" s="353" t="s">
        <v>385</v>
      </c>
      <c r="C32" s="353" t="s">
        <v>205</v>
      </c>
      <c r="D32" s="520">
        <v>1</v>
      </c>
      <c r="E32" s="520">
        <v>1</v>
      </c>
      <c r="F32" s="354">
        <v>3013000</v>
      </c>
      <c r="G32" s="354">
        <v>820000</v>
      </c>
      <c r="H32" s="354">
        <v>553000</v>
      </c>
      <c r="I32" s="354"/>
      <c r="J32" s="354"/>
      <c r="K32" s="354">
        <v>115000</v>
      </c>
      <c r="L32" s="354"/>
      <c r="M32" s="354"/>
      <c r="N32" s="354"/>
      <c r="O32" s="233">
        <f>SUM(F32:N32)</f>
        <v>4501000</v>
      </c>
      <c r="P32" s="210"/>
      <c r="Q32" s="210"/>
      <c r="R32" s="207"/>
      <c r="S32" s="209"/>
      <c r="T32" s="209"/>
      <c r="U32" s="211"/>
      <c r="V32" s="209"/>
      <c r="W32" s="209"/>
      <c r="X32" s="211"/>
      <c r="Y32" s="209"/>
      <c r="Z32" s="212"/>
      <c r="AA32" s="211"/>
      <c r="AB32" s="209"/>
      <c r="AC32" s="209"/>
      <c r="AD32" s="211"/>
    </row>
    <row r="33" spans="1:30" ht="19.5" customHeight="1">
      <c r="A33" s="352" t="s">
        <v>586</v>
      </c>
      <c r="B33" s="353" t="s">
        <v>587</v>
      </c>
      <c r="C33" s="353" t="s">
        <v>205</v>
      </c>
      <c r="D33" s="520">
        <v>1</v>
      </c>
      <c r="E33" s="520">
        <v>0</v>
      </c>
      <c r="F33" s="354"/>
      <c r="G33" s="354"/>
      <c r="H33" s="354"/>
      <c r="I33" s="354"/>
      <c r="J33" s="354">
        <v>242716</v>
      </c>
      <c r="K33" s="354"/>
      <c r="L33" s="354"/>
      <c r="M33" s="354"/>
      <c r="N33" s="354"/>
      <c r="O33" s="233">
        <f>SUM(F33:N33)</f>
        <v>242716</v>
      </c>
      <c r="P33" s="210"/>
      <c r="Q33" s="210"/>
      <c r="R33" s="207"/>
      <c r="S33" s="209"/>
      <c r="T33" s="209"/>
      <c r="U33" s="211"/>
      <c r="V33" s="209"/>
      <c r="W33" s="209"/>
      <c r="X33" s="211"/>
      <c r="Y33" s="209"/>
      <c r="Z33" s="212"/>
      <c r="AA33" s="211"/>
      <c r="AB33" s="209"/>
      <c r="AC33" s="209"/>
      <c r="AD33" s="211"/>
    </row>
    <row r="34" spans="1:30" s="237" customFormat="1" ht="19.5" customHeight="1">
      <c r="A34" s="365" t="s">
        <v>378</v>
      </c>
      <c r="B34" s="357" t="s">
        <v>379</v>
      </c>
      <c r="C34" s="259"/>
      <c r="D34" s="522">
        <f>SUM(D30:D32)</f>
        <v>5.5</v>
      </c>
      <c r="E34" s="522">
        <f>SUM(E30:E33)</f>
        <v>5</v>
      </c>
      <c r="F34" s="358">
        <f>SUM(F30:F33)</f>
        <v>16313000</v>
      </c>
      <c r="G34" s="358">
        <f aca="true" t="shared" si="5" ref="G34:N34">SUM(G30:G33)</f>
        <v>3850000</v>
      </c>
      <c r="H34" s="358">
        <f t="shared" si="5"/>
        <v>10363000</v>
      </c>
      <c r="I34" s="358">
        <f t="shared" si="5"/>
        <v>0</v>
      </c>
      <c r="J34" s="358">
        <f t="shared" si="5"/>
        <v>297716</v>
      </c>
      <c r="K34" s="358">
        <f t="shared" si="5"/>
        <v>1415000</v>
      </c>
      <c r="L34" s="358">
        <f t="shared" si="5"/>
        <v>0</v>
      </c>
      <c r="M34" s="358">
        <f t="shared" si="5"/>
        <v>0</v>
      </c>
      <c r="N34" s="358">
        <f t="shared" si="5"/>
        <v>0</v>
      </c>
      <c r="O34" s="238">
        <f>SUM(O30:O33)</f>
        <v>32238716</v>
      </c>
      <c r="P34" s="239"/>
      <c r="Q34" s="239"/>
      <c r="R34" s="239"/>
      <c r="S34" s="249"/>
      <c r="T34" s="249"/>
      <c r="U34" s="242"/>
      <c r="V34" s="249"/>
      <c r="W34" s="249"/>
      <c r="X34" s="242"/>
      <c r="Y34" s="249"/>
      <c r="Z34" s="250"/>
      <c r="AA34" s="242"/>
      <c r="AB34" s="249"/>
      <c r="AC34" s="249"/>
      <c r="AD34" s="242"/>
    </row>
    <row r="35" spans="1:30" ht="11.25" customHeight="1">
      <c r="A35" s="352"/>
      <c r="B35" s="353"/>
      <c r="C35" s="353"/>
      <c r="D35" s="520"/>
      <c r="E35" s="520"/>
      <c r="F35" s="354"/>
      <c r="G35" s="354"/>
      <c r="H35" s="354"/>
      <c r="I35" s="354"/>
      <c r="J35" s="354"/>
      <c r="K35" s="354"/>
      <c r="L35" s="354"/>
      <c r="M35" s="354"/>
      <c r="N35" s="354"/>
      <c r="O35" s="233"/>
      <c r="P35" s="207"/>
      <c r="Q35" s="207"/>
      <c r="R35" s="207"/>
      <c r="S35" s="209"/>
      <c r="T35" s="209"/>
      <c r="U35" s="211"/>
      <c r="V35" s="209"/>
      <c r="W35" s="209"/>
      <c r="X35" s="211"/>
      <c r="Y35" s="209"/>
      <c r="Z35" s="212"/>
      <c r="AA35" s="211"/>
      <c r="AB35" s="209"/>
      <c r="AC35" s="209"/>
      <c r="AD35" s="211"/>
    </row>
    <row r="36" spans="1:30" ht="19.5" customHeight="1">
      <c r="A36" s="352" t="s">
        <v>117</v>
      </c>
      <c r="B36" s="353" t="s">
        <v>388</v>
      </c>
      <c r="C36" s="353" t="s">
        <v>205</v>
      </c>
      <c r="D36" s="520">
        <v>0</v>
      </c>
      <c r="E36" s="520">
        <v>0</v>
      </c>
      <c r="F36" s="354">
        <v>30000</v>
      </c>
      <c r="G36" s="354">
        <v>5940</v>
      </c>
      <c r="H36" s="354">
        <v>2996334</v>
      </c>
      <c r="I36" s="354"/>
      <c r="J36" s="354"/>
      <c r="K36" s="354"/>
      <c r="L36" s="354"/>
      <c r="M36" s="354"/>
      <c r="N36" s="354"/>
      <c r="O36" s="233">
        <f aca="true" t="shared" si="6" ref="O36:O41">SUM(F36:N36)</f>
        <v>3032274</v>
      </c>
      <c r="P36" s="210"/>
      <c r="Q36" s="210"/>
      <c r="R36" s="207"/>
      <c r="S36" s="206"/>
      <c r="T36" s="206"/>
      <c r="U36" s="211"/>
      <c r="V36" s="209"/>
      <c r="W36" s="209"/>
      <c r="X36" s="211"/>
      <c r="Y36" s="209"/>
      <c r="Z36" s="212"/>
      <c r="AA36" s="211"/>
      <c r="AB36" s="209"/>
      <c r="AC36" s="209"/>
      <c r="AD36" s="211"/>
    </row>
    <row r="37" spans="1:30" ht="19.5" customHeight="1">
      <c r="A37" s="352" t="s">
        <v>418</v>
      </c>
      <c r="B37" s="353" t="s">
        <v>419</v>
      </c>
      <c r="C37" s="353" t="s">
        <v>205</v>
      </c>
      <c r="D37" s="520">
        <v>0</v>
      </c>
      <c r="E37" s="520">
        <v>0</v>
      </c>
      <c r="F37" s="354"/>
      <c r="G37" s="354"/>
      <c r="H37" s="354">
        <v>450000</v>
      </c>
      <c r="I37" s="354"/>
      <c r="J37" s="354"/>
      <c r="K37" s="354">
        <v>1000000</v>
      </c>
      <c r="L37" s="354"/>
      <c r="M37" s="354"/>
      <c r="N37" s="354"/>
      <c r="O37" s="233">
        <f t="shared" si="6"/>
        <v>1450000</v>
      </c>
      <c r="P37" s="210"/>
      <c r="Q37" s="210"/>
      <c r="R37" s="207"/>
      <c r="S37" s="206"/>
      <c r="T37" s="206"/>
      <c r="U37" s="211"/>
      <c r="V37" s="209"/>
      <c r="W37" s="209"/>
      <c r="X37" s="211"/>
      <c r="Y37" s="209"/>
      <c r="Z37" s="212"/>
      <c r="AA37" s="211"/>
      <c r="AB37" s="209"/>
      <c r="AC37" s="209"/>
      <c r="AD37" s="211"/>
    </row>
    <row r="38" spans="1:30" ht="19.5" customHeight="1">
      <c r="A38" s="352" t="s">
        <v>397</v>
      </c>
      <c r="B38" s="353" t="s">
        <v>398</v>
      </c>
      <c r="C38" s="353" t="s">
        <v>205</v>
      </c>
      <c r="D38" s="520">
        <v>0</v>
      </c>
      <c r="E38" s="520">
        <v>0</v>
      </c>
      <c r="F38" s="354"/>
      <c r="G38" s="354"/>
      <c r="H38" s="354">
        <v>254000</v>
      </c>
      <c r="I38" s="354"/>
      <c r="J38" s="354"/>
      <c r="K38" s="354"/>
      <c r="L38" s="354"/>
      <c r="M38" s="354"/>
      <c r="N38" s="354"/>
      <c r="O38" s="233">
        <f t="shared" si="6"/>
        <v>254000</v>
      </c>
      <c r="P38" s="210"/>
      <c r="Q38" s="210"/>
      <c r="R38" s="207"/>
      <c r="S38" s="206"/>
      <c r="T38" s="206"/>
      <c r="U38" s="211"/>
      <c r="V38" s="209"/>
      <c r="W38" s="209"/>
      <c r="X38" s="211"/>
      <c r="Y38" s="209"/>
      <c r="Z38" s="212"/>
      <c r="AA38" s="211"/>
      <c r="AB38" s="209"/>
      <c r="AC38" s="209"/>
      <c r="AD38" s="211"/>
    </row>
    <row r="39" spans="1:30" ht="19.5" customHeight="1">
      <c r="A39" s="352" t="s">
        <v>420</v>
      </c>
      <c r="B39" s="353" t="s">
        <v>421</v>
      </c>
      <c r="C39" s="353" t="s">
        <v>205</v>
      </c>
      <c r="D39" s="520">
        <v>0</v>
      </c>
      <c r="E39" s="520">
        <v>0</v>
      </c>
      <c r="F39" s="354"/>
      <c r="G39" s="354"/>
      <c r="H39" s="354">
        <v>260000</v>
      </c>
      <c r="I39" s="354"/>
      <c r="J39" s="354">
        <v>30000</v>
      </c>
      <c r="K39" s="354"/>
      <c r="L39" s="354"/>
      <c r="M39" s="354"/>
      <c r="N39" s="354"/>
      <c r="O39" s="233">
        <f t="shared" si="6"/>
        <v>290000</v>
      </c>
      <c r="P39" s="210"/>
      <c r="Q39" s="210"/>
      <c r="R39" s="207"/>
      <c r="S39" s="206"/>
      <c r="T39" s="206"/>
      <c r="U39" s="211"/>
      <c r="V39" s="209"/>
      <c r="W39" s="209"/>
      <c r="X39" s="211"/>
      <c r="Y39" s="209"/>
      <c r="Z39" s="212"/>
      <c r="AA39" s="211"/>
      <c r="AB39" s="209"/>
      <c r="AC39" s="209"/>
      <c r="AD39" s="211"/>
    </row>
    <row r="40" spans="1:30" ht="19.5" customHeight="1">
      <c r="A40" s="352" t="s">
        <v>115</v>
      </c>
      <c r="B40" s="353" t="s">
        <v>422</v>
      </c>
      <c r="C40" s="353" t="s">
        <v>205</v>
      </c>
      <c r="D40" s="520">
        <v>2</v>
      </c>
      <c r="E40" s="520">
        <v>2</v>
      </c>
      <c r="F40" s="354">
        <v>3994249</v>
      </c>
      <c r="G40" s="354">
        <v>1399025</v>
      </c>
      <c r="H40" s="354">
        <v>6710000</v>
      </c>
      <c r="I40" s="354"/>
      <c r="J40" s="354"/>
      <c r="K40" s="354">
        <v>874200</v>
      </c>
      <c r="L40" s="354"/>
      <c r="M40" s="354"/>
      <c r="N40" s="354"/>
      <c r="O40" s="233">
        <f t="shared" si="6"/>
        <v>12977474</v>
      </c>
      <c r="P40" s="210"/>
      <c r="Q40" s="210"/>
      <c r="R40" s="207"/>
      <c r="S40" s="206"/>
      <c r="T40" s="206"/>
      <c r="U40" s="211"/>
      <c r="V40" s="209"/>
      <c r="W40" s="209"/>
      <c r="X40" s="211"/>
      <c r="Y40" s="209"/>
      <c r="Z40" s="212"/>
      <c r="AA40" s="211"/>
      <c r="AB40" s="209"/>
      <c r="AC40" s="209"/>
      <c r="AD40" s="211"/>
    </row>
    <row r="41" spans="1:30" ht="19.5" customHeight="1">
      <c r="A41" s="352" t="s">
        <v>423</v>
      </c>
      <c r="B41" s="353" t="s">
        <v>424</v>
      </c>
      <c r="C41" s="353" t="s">
        <v>205</v>
      </c>
      <c r="D41" s="520">
        <v>0</v>
      </c>
      <c r="E41" s="520">
        <v>0</v>
      </c>
      <c r="F41" s="354"/>
      <c r="G41" s="354"/>
      <c r="H41" s="354"/>
      <c r="I41" s="354"/>
      <c r="J41" s="354">
        <v>6770000</v>
      </c>
      <c r="K41" s="354"/>
      <c r="L41" s="354"/>
      <c r="M41" s="354">
        <v>4500000</v>
      </c>
      <c r="N41" s="354"/>
      <c r="O41" s="233">
        <f t="shared" si="6"/>
        <v>11270000</v>
      </c>
      <c r="P41" s="210"/>
      <c r="Q41" s="210"/>
      <c r="R41" s="207"/>
      <c r="S41" s="206"/>
      <c r="T41" s="206"/>
      <c r="U41" s="211"/>
      <c r="V41" s="209"/>
      <c r="W41" s="209"/>
      <c r="X41" s="211"/>
      <c r="Y41" s="209"/>
      <c r="Z41" s="212"/>
      <c r="AA41" s="211"/>
      <c r="AB41" s="209"/>
      <c r="AC41" s="209"/>
      <c r="AD41" s="211"/>
    </row>
    <row r="42" spans="1:30" s="237" customFormat="1" ht="19.5" customHeight="1">
      <c r="A42" s="365" t="s">
        <v>386</v>
      </c>
      <c r="B42" s="357" t="s">
        <v>387</v>
      </c>
      <c r="C42" s="259"/>
      <c r="D42" s="526">
        <f>D40</f>
        <v>2</v>
      </c>
      <c r="E42" s="526">
        <f>E40</f>
        <v>2</v>
      </c>
      <c r="F42" s="358">
        <f>SUM(F36:F41)</f>
        <v>4024249</v>
      </c>
      <c r="G42" s="358">
        <f aca="true" t="shared" si="7" ref="G42:N42">SUM(G36:G41)</f>
        <v>1404965</v>
      </c>
      <c r="H42" s="358">
        <f t="shared" si="7"/>
        <v>10670334</v>
      </c>
      <c r="I42" s="358">
        <f t="shared" si="7"/>
        <v>0</v>
      </c>
      <c r="J42" s="358">
        <f t="shared" si="7"/>
        <v>6800000</v>
      </c>
      <c r="K42" s="358">
        <f t="shared" si="7"/>
        <v>1874200</v>
      </c>
      <c r="L42" s="358">
        <f t="shared" si="7"/>
        <v>0</v>
      </c>
      <c r="M42" s="358">
        <f t="shared" si="7"/>
        <v>4500000</v>
      </c>
      <c r="N42" s="358">
        <f t="shared" si="7"/>
        <v>0</v>
      </c>
      <c r="O42" s="238">
        <f>SUM(O36:O41)</f>
        <v>29273748</v>
      </c>
      <c r="P42" s="246"/>
      <c r="Q42" s="246"/>
      <c r="R42" s="240"/>
      <c r="S42" s="241"/>
      <c r="T42" s="241"/>
      <c r="U42" s="242"/>
      <c r="V42" s="241"/>
      <c r="W42" s="241"/>
      <c r="X42" s="242"/>
      <c r="Y42" s="243"/>
      <c r="Z42" s="243"/>
      <c r="AA42" s="242"/>
      <c r="AB42" s="245"/>
      <c r="AC42" s="245"/>
      <c r="AD42" s="242"/>
    </row>
    <row r="43" spans="1:30" ht="12.75" customHeight="1">
      <c r="A43" s="366"/>
      <c r="B43" s="367"/>
      <c r="C43" s="367"/>
      <c r="D43" s="527"/>
      <c r="E43" s="527"/>
      <c r="F43" s="354"/>
      <c r="G43" s="354"/>
      <c r="H43" s="354"/>
      <c r="I43" s="354"/>
      <c r="J43" s="354"/>
      <c r="K43" s="354"/>
      <c r="L43" s="354"/>
      <c r="M43" s="354"/>
      <c r="N43" s="354"/>
      <c r="O43" s="233"/>
      <c r="P43" s="210"/>
      <c r="Q43" s="210"/>
      <c r="R43" s="207"/>
      <c r="S43" s="206"/>
      <c r="T43" s="206"/>
      <c r="U43" s="211"/>
      <c r="V43" s="209"/>
      <c r="W43" s="209"/>
      <c r="X43" s="211"/>
      <c r="Y43" s="209"/>
      <c r="Z43" s="212"/>
      <c r="AA43" s="211"/>
      <c r="AB43" s="209"/>
      <c r="AC43" s="209"/>
      <c r="AD43" s="211"/>
    </row>
    <row r="44" spans="1:30" ht="19.5" customHeight="1">
      <c r="A44" s="352" t="s">
        <v>399</v>
      </c>
      <c r="B44" s="353" t="s">
        <v>425</v>
      </c>
      <c r="C44" s="353" t="s">
        <v>205</v>
      </c>
      <c r="D44" s="525">
        <v>0</v>
      </c>
      <c r="E44" s="525">
        <v>0</v>
      </c>
      <c r="F44" s="354">
        <v>586053</v>
      </c>
      <c r="G44" s="354">
        <v>353434</v>
      </c>
      <c r="H44" s="354">
        <v>278000</v>
      </c>
      <c r="I44" s="354"/>
      <c r="J44" s="354"/>
      <c r="K44" s="354"/>
      <c r="L44" s="354"/>
      <c r="M44" s="354"/>
      <c r="N44" s="354"/>
      <c r="O44" s="233">
        <f>SUM(F44:N44)</f>
        <v>1217487</v>
      </c>
      <c r="P44" s="210"/>
      <c r="Q44" s="210"/>
      <c r="R44" s="207"/>
      <c r="S44" s="206"/>
      <c r="T44" s="206"/>
      <c r="U44" s="211"/>
      <c r="V44" s="209"/>
      <c r="W44" s="209"/>
      <c r="X44" s="211"/>
      <c r="Y44" s="209"/>
      <c r="Z44" s="212"/>
      <c r="AA44" s="211"/>
      <c r="AB44" s="209"/>
      <c r="AC44" s="209"/>
      <c r="AD44" s="211"/>
    </row>
    <row r="45" spans="1:30" s="237" customFormat="1" ht="19.5" customHeight="1">
      <c r="A45" s="365" t="s">
        <v>408</v>
      </c>
      <c r="B45" s="357" t="s">
        <v>409</v>
      </c>
      <c r="C45" s="259"/>
      <c r="D45" s="522">
        <f>D44</f>
        <v>0</v>
      </c>
      <c r="E45" s="522">
        <f>E44</f>
        <v>0</v>
      </c>
      <c r="F45" s="358">
        <f aca="true" t="shared" si="8" ref="F45:O45">SUM(F44:F44)</f>
        <v>586053</v>
      </c>
      <c r="G45" s="358">
        <f t="shared" si="8"/>
        <v>353434</v>
      </c>
      <c r="H45" s="358">
        <f t="shared" si="8"/>
        <v>278000</v>
      </c>
      <c r="I45" s="358">
        <f t="shared" si="8"/>
        <v>0</v>
      </c>
      <c r="J45" s="358">
        <f t="shared" si="8"/>
        <v>0</v>
      </c>
      <c r="K45" s="358">
        <f t="shared" si="8"/>
        <v>0</v>
      </c>
      <c r="L45" s="358">
        <f t="shared" si="8"/>
        <v>0</v>
      </c>
      <c r="M45" s="358">
        <f t="shared" si="8"/>
        <v>0</v>
      </c>
      <c r="N45" s="358">
        <f t="shared" si="8"/>
        <v>0</v>
      </c>
      <c r="O45" s="238">
        <f t="shared" si="8"/>
        <v>1217487</v>
      </c>
      <c r="P45" s="246"/>
      <c r="Q45" s="246"/>
      <c r="R45" s="240"/>
      <c r="S45" s="241"/>
      <c r="T45" s="241"/>
      <c r="U45" s="242"/>
      <c r="V45" s="241"/>
      <c r="W45" s="241"/>
      <c r="X45" s="242"/>
      <c r="Y45" s="243"/>
      <c r="Z45" s="243"/>
      <c r="AA45" s="242"/>
      <c r="AB45" s="245"/>
      <c r="AC45" s="245"/>
      <c r="AD45" s="242"/>
    </row>
    <row r="46" spans="1:30" ht="14.25" customHeight="1">
      <c r="A46" s="352"/>
      <c r="B46" s="353"/>
      <c r="C46" s="353"/>
      <c r="D46" s="520"/>
      <c r="E46" s="520"/>
      <c r="F46" s="354"/>
      <c r="G46" s="354"/>
      <c r="H46" s="354"/>
      <c r="I46" s="354"/>
      <c r="J46" s="354"/>
      <c r="K46" s="354"/>
      <c r="L46" s="354"/>
      <c r="M46" s="354"/>
      <c r="N46" s="354"/>
      <c r="O46" s="233"/>
      <c r="P46" s="210"/>
      <c r="Q46" s="210"/>
      <c r="R46" s="207"/>
      <c r="S46" s="206"/>
      <c r="T46" s="206"/>
      <c r="U46" s="211"/>
      <c r="V46" s="209"/>
      <c r="W46" s="209"/>
      <c r="X46" s="211"/>
      <c r="Y46" s="209"/>
      <c r="Z46" s="212"/>
      <c r="AA46" s="211"/>
      <c r="AB46" s="209"/>
      <c r="AC46" s="209"/>
      <c r="AD46" s="211"/>
    </row>
    <row r="47" spans="1:30" ht="19.5" customHeight="1">
      <c r="A47" s="352" t="s">
        <v>563</v>
      </c>
      <c r="B47" s="353" t="s">
        <v>502</v>
      </c>
      <c r="C47" s="353" t="s">
        <v>205</v>
      </c>
      <c r="D47" s="520">
        <v>0</v>
      </c>
      <c r="E47" s="520">
        <v>0</v>
      </c>
      <c r="F47" s="354"/>
      <c r="G47" s="354"/>
      <c r="H47" s="354">
        <v>281000</v>
      </c>
      <c r="I47" s="354"/>
      <c r="J47" s="354"/>
      <c r="K47" s="354"/>
      <c r="L47" s="354"/>
      <c r="M47" s="354"/>
      <c r="N47" s="354"/>
      <c r="O47" s="233">
        <f>SUM(F47:N47)</f>
        <v>281000</v>
      </c>
      <c r="P47" s="210"/>
      <c r="Q47" s="210"/>
      <c r="R47" s="207"/>
      <c r="S47" s="206"/>
      <c r="T47" s="206"/>
      <c r="U47" s="211"/>
      <c r="V47" s="209"/>
      <c r="W47" s="209"/>
      <c r="X47" s="211"/>
      <c r="Y47" s="209"/>
      <c r="Z47" s="212"/>
      <c r="AA47" s="211"/>
      <c r="AB47" s="209"/>
      <c r="AC47" s="209"/>
      <c r="AD47" s="211"/>
    </row>
    <row r="48" spans="1:30" ht="19.5" customHeight="1">
      <c r="A48" s="352" t="s">
        <v>505</v>
      </c>
      <c r="B48" s="353" t="s">
        <v>506</v>
      </c>
      <c r="C48" s="353" t="s">
        <v>205</v>
      </c>
      <c r="D48" s="520">
        <v>2</v>
      </c>
      <c r="E48" s="520">
        <v>2</v>
      </c>
      <c r="F48" s="354">
        <v>5260000</v>
      </c>
      <c r="G48" s="354">
        <v>1200000</v>
      </c>
      <c r="H48" s="354">
        <v>580000</v>
      </c>
      <c r="I48" s="354"/>
      <c r="J48" s="354"/>
      <c r="K48" s="354"/>
      <c r="L48" s="354"/>
      <c r="M48" s="354"/>
      <c r="N48" s="354"/>
      <c r="O48" s="233">
        <f>SUM(F48:N48)</f>
        <v>7040000</v>
      </c>
      <c r="P48" s="210"/>
      <c r="Q48" s="210"/>
      <c r="R48" s="207"/>
      <c r="S48" s="206"/>
      <c r="T48" s="206"/>
      <c r="U48" s="211"/>
      <c r="V48" s="209"/>
      <c r="W48" s="209"/>
      <c r="X48" s="211"/>
      <c r="Y48" s="209"/>
      <c r="Z48" s="212"/>
      <c r="AA48" s="211"/>
      <c r="AB48" s="209"/>
      <c r="AC48" s="209"/>
      <c r="AD48" s="211"/>
    </row>
    <row r="49" spans="1:30" ht="19.5" customHeight="1">
      <c r="A49" s="352" t="s">
        <v>390</v>
      </c>
      <c r="B49" s="353" t="s">
        <v>426</v>
      </c>
      <c r="C49" s="353" t="s">
        <v>205</v>
      </c>
      <c r="D49" s="520">
        <v>0</v>
      </c>
      <c r="E49" s="520">
        <v>0</v>
      </c>
      <c r="F49" s="354"/>
      <c r="G49" s="354"/>
      <c r="H49" s="354"/>
      <c r="I49" s="354">
        <v>300000</v>
      </c>
      <c r="J49" s="354"/>
      <c r="K49" s="354"/>
      <c r="L49" s="354"/>
      <c r="M49" s="354"/>
      <c r="N49" s="354"/>
      <c r="O49" s="233">
        <f>SUM(F49:N49)</f>
        <v>300000</v>
      </c>
      <c r="P49" s="210"/>
      <c r="Q49" s="210"/>
      <c r="R49" s="207"/>
      <c r="S49" s="206"/>
      <c r="T49" s="206"/>
      <c r="U49" s="211"/>
      <c r="V49" s="209"/>
      <c r="W49" s="209"/>
      <c r="X49" s="211"/>
      <c r="Y49" s="209"/>
      <c r="Z49" s="212"/>
      <c r="AA49" s="211"/>
      <c r="AB49" s="209"/>
      <c r="AC49" s="209"/>
      <c r="AD49" s="211"/>
    </row>
    <row r="50" spans="1:30" ht="19.5" customHeight="1">
      <c r="A50" s="368">
        <v>107051</v>
      </c>
      <c r="B50" s="353" t="s">
        <v>391</v>
      </c>
      <c r="C50" s="353" t="s">
        <v>205</v>
      </c>
      <c r="D50" s="525">
        <v>0.5</v>
      </c>
      <c r="E50" s="525">
        <v>0.5</v>
      </c>
      <c r="F50" s="354">
        <v>1230000</v>
      </c>
      <c r="G50" s="354">
        <v>260000</v>
      </c>
      <c r="H50" s="354">
        <v>400000</v>
      </c>
      <c r="I50" s="354"/>
      <c r="J50" s="354"/>
      <c r="K50" s="354"/>
      <c r="L50" s="354"/>
      <c r="M50" s="354"/>
      <c r="N50" s="354"/>
      <c r="O50" s="233">
        <f>SUM(F50:N50)</f>
        <v>1890000</v>
      </c>
      <c r="P50" s="210"/>
      <c r="Q50" s="210"/>
      <c r="R50" s="207"/>
      <c r="S50" s="209"/>
      <c r="T50" s="209"/>
      <c r="U50" s="211"/>
      <c r="V50" s="209"/>
      <c r="W50" s="209"/>
      <c r="X50" s="211"/>
      <c r="Y50" s="209"/>
      <c r="Z50" s="212"/>
      <c r="AA50" s="211"/>
      <c r="AB50" s="211"/>
      <c r="AC50" s="211"/>
      <c r="AD50" s="211"/>
    </row>
    <row r="51" spans="1:30" s="221" customFormat="1" ht="19.5" customHeight="1">
      <c r="A51" s="344">
        <v>107060</v>
      </c>
      <c r="B51" s="353" t="s">
        <v>392</v>
      </c>
      <c r="C51" s="347" t="s">
        <v>205</v>
      </c>
      <c r="D51" s="524">
        <v>0</v>
      </c>
      <c r="E51" s="524">
        <v>0</v>
      </c>
      <c r="F51" s="361"/>
      <c r="G51" s="361"/>
      <c r="H51" s="361">
        <v>300000</v>
      </c>
      <c r="I51" s="361">
        <v>5100000</v>
      </c>
      <c r="J51" s="361">
        <v>50000</v>
      </c>
      <c r="K51" s="361"/>
      <c r="L51" s="361"/>
      <c r="M51" s="361"/>
      <c r="N51" s="361"/>
      <c r="O51" s="233">
        <f>SUM(F51:N51)</f>
        <v>5450000</v>
      </c>
      <c r="P51" s="218"/>
      <c r="Q51" s="218"/>
      <c r="R51" s="218"/>
      <c r="S51" s="220"/>
      <c r="T51" s="220"/>
      <c r="U51" s="223"/>
      <c r="V51" s="220"/>
      <c r="W51" s="220"/>
      <c r="X51" s="223"/>
      <c r="Y51" s="220"/>
      <c r="Z51" s="228"/>
      <c r="AA51" s="223"/>
      <c r="AB51" s="220"/>
      <c r="AC51" s="220"/>
      <c r="AD51" s="223"/>
    </row>
    <row r="52" spans="1:30" s="237" customFormat="1" ht="19.5" customHeight="1">
      <c r="A52" s="365" t="s">
        <v>217</v>
      </c>
      <c r="B52" s="357" t="s">
        <v>389</v>
      </c>
      <c r="C52" s="259"/>
      <c r="D52" s="522">
        <f>SUM(D49:D51)</f>
        <v>0.5</v>
      </c>
      <c r="E52" s="522">
        <f>SUM(E49:E51)</f>
        <v>0.5</v>
      </c>
      <c r="F52" s="358">
        <f aca="true" t="shared" si="9" ref="F52:O52">SUM(F47:F51)</f>
        <v>6490000</v>
      </c>
      <c r="G52" s="358">
        <f t="shared" si="9"/>
        <v>1460000</v>
      </c>
      <c r="H52" s="358">
        <f t="shared" si="9"/>
        <v>1561000</v>
      </c>
      <c r="I52" s="358">
        <f t="shared" si="9"/>
        <v>5400000</v>
      </c>
      <c r="J52" s="358">
        <f t="shared" si="9"/>
        <v>50000</v>
      </c>
      <c r="K52" s="358">
        <f t="shared" si="9"/>
        <v>0</v>
      </c>
      <c r="L52" s="358">
        <f t="shared" si="9"/>
        <v>0</v>
      </c>
      <c r="M52" s="358">
        <f t="shared" si="9"/>
        <v>0</v>
      </c>
      <c r="N52" s="358">
        <f t="shared" si="9"/>
        <v>0</v>
      </c>
      <c r="O52" s="238">
        <f t="shared" si="9"/>
        <v>14961000</v>
      </c>
      <c r="P52" s="239"/>
      <c r="Q52" s="239"/>
      <c r="R52" s="239"/>
      <c r="S52" s="249"/>
      <c r="T52" s="249"/>
      <c r="U52" s="242"/>
      <c r="V52" s="249"/>
      <c r="W52" s="249"/>
      <c r="X52" s="242"/>
      <c r="Y52" s="249"/>
      <c r="Z52" s="250"/>
      <c r="AA52" s="242"/>
      <c r="AB52" s="249"/>
      <c r="AC52" s="249"/>
      <c r="AD52" s="242"/>
    </row>
    <row r="53" spans="1:30" ht="9.75" customHeight="1">
      <c r="A53" s="352"/>
      <c r="B53" s="353"/>
      <c r="C53" s="353"/>
      <c r="D53" s="520"/>
      <c r="E53" s="520"/>
      <c r="F53" s="354"/>
      <c r="G53" s="354"/>
      <c r="H53" s="354"/>
      <c r="I53" s="354"/>
      <c r="J53" s="354"/>
      <c r="K53" s="354"/>
      <c r="L53" s="354"/>
      <c r="M53" s="354"/>
      <c r="N53" s="354"/>
      <c r="O53" s="233"/>
      <c r="P53" s="210"/>
      <c r="Q53" s="210"/>
      <c r="R53" s="207"/>
      <c r="S53" s="206"/>
      <c r="T53" s="206"/>
      <c r="U53" s="211"/>
      <c r="V53" s="209"/>
      <c r="W53" s="209"/>
      <c r="X53" s="211"/>
      <c r="Y53" s="209"/>
      <c r="Z53" s="212"/>
      <c r="AA53" s="211"/>
      <c r="AB53" s="209"/>
      <c r="AC53" s="209"/>
      <c r="AD53" s="211"/>
    </row>
    <row r="54" spans="1:30" s="237" customFormat="1" ht="19.5" customHeight="1">
      <c r="A54" s="369"/>
      <c r="B54" s="357" t="s">
        <v>393</v>
      </c>
      <c r="C54" s="357"/>
      <c r="D54" s="522">
        <f aca="true" t="shared" si="10" ref="D54:O54">D15+D20+D23+D28+D34+D42+D45+D52</f>
        <v>18</v>
      </c>
      <c r="E54" s="522">
        <f t="shared" si="10"/>
        <v>9.5</v>
      </c>
      <c r="F54" s="358">
        <f t="shared" si="10"/>
        <v>54311321</v>
      </c>
      <c r="G54" s="358">
        <f t="shared" si="10"/>
        <v>12018570</v>
      </c>
      <c r="H54" s="358">
        <f t="shared" si="10"/>
        <v>45005604</v>
      </c>
      <c r="I54" s="358">
        <f t="shared" si="10"/>
        <v>5400000</v>
      </c>
      <c r="J54" s="358">
        <f t="shared" si="10"/>
        <v>116447170</v>
      </c>
      <c r="K54" s="358">
        <f t="shared" si="10"/>
        <v>15580871</v>
      </c>
      <c r="L54" s="358">
        <f t="shared" si="10"/>
        <v>35645430</v>
      </c>
      <c r="M54" s="358">
        <f t="shared" si="10"/>
        <v>4500000</v>
      </c>
      <c r="N54" s="358">
        <f t="shared" si="10"/>
        <v>3789108</v>
      </c>
      <c r="O54" s="235">
        <f t="shared" si="10"/>
        <v>292698074</v>
      </c>
      <c r="P54" s="239"/>
      <c r="Q54" s="239"/>
      <c r="R54" s="247"/>
      <c r="S54" s="248"/>
      <c r="T54" s="248"/>
      <c r="U54" s="248"/>
      <c r="V54" s="249"/>
      <c r="W54" s="249"/>
      <c r="X54" s="249"/>
      <c r="Y54" s="249"/>
      <c r="Z54" s="249"/>
      <c r="AA54" s="249"/>
      <c r="AB54" s="249"/>
      <c r="AC54" s="249"/>
      <c r="AD54" s="249"/>
    </row>
    <row r="55" spans="1:30" ht="13.5" customHeight="1">
      <c r="A55" s="231"/>
      <c r="B55" s="367"/>
      <c r="C55" s="367"/>
      <c r="D55" s="527"/>
      <c r="E55" s="527"/>
      <c r="F55" s="359"/>
      <c r="G55" s="359"/>
      <c r="H55" s="359"/>
      <c r="I55" s="359"/>
      <c r="J55" s="359"/>
      <c r="K55" s="359"/>
      <c r="L55" s="359"/>
      <c r="M55" s="359"/>
      <c r="N55" s="359"/>
      <c r="O55" s="233"/>
      <c r="P55" s="207"/>
      <c r="Q55" s="207"/>
      <c r="R55" s="208"/>
      <c r="S55" s="206"/>
      <c r="T55" s="206"/>
      <c r="U55" s="206"/>
      <c r="V55" s="209"/>
      <c r="W55" s="209"/>
      <c r="X55" s="209"/>
      <c r="Y55" s="209"/>
      <c r="Z55" s="209"/>
      <c r="AA55" s="209"/>
      <c r="AB55" s="209"/>
      <c r="AC55" s="209"/>
      <c r="AD55" s="209"/>
    </row>
    <row r="56" spans="1:30" s="654" customFormat="1" ht="19.5" customHeight="1">
      <c r="A56" s="675"/>
      <c r="B56" s="676" t="s">
        <v>431</v>
      </c>
      <c r="C56" s="677"/>
      <c r="D56" s="678"/>
      <c r="E56" s="678"/>
      <c r="F56" s="679"/>
      <c r="G56" s="679"/>
      <c r="H56" s="679"/>
      <c r="I56" s="680"/>
      <c r="J56" s="680"/>
      <c r="K56" s="679"/>
      <c r="L56" s="679"/>
      <c r="M56" s="679"/>
      <c r="N56" s="679"/>
      <c r="O56" s="681"/>
      <c r="P56" s="650"/>
      <c r="Q56" s="650"/>
      <c r="R56" s="651"/>
      <c r="S56" s="652"/>
      <c r="T56" s="652"/>
      <c r="U56" s="652"/>
      <c r="V56" s="653"/>
      <c r="W56" s="653"/>
      <c r="X56" s="653"/>
      <c r="Y56" s="653"/>
      <c r="Z56" s="653"/>
      <c r="AA56" s="653"/>
      <c r="AB56" s="653"/>
      <c r="AC56" s="653"/>
      <c r="AD56" s="653"/>
    </row>
    <row r="57" spans="1:30" s="654" customFormat="1" ht="19.5" customHeight="1">
      <c r="A57" s="682" t="s">
        <v>358</v>
      </c>
      <c r="B57" s="355" t="s">
        <v>359</v>
      </c>
      <c r="C57" s="355" t="s">
        <v>205</v>
      </c>
      <c r="D57" s="523">
        <v>13</v>
      </c>
      <c r="E57" s="523">
        <v>13</v>
      </c>
      <c r="F57" s="680">
        <v>38057598</v>
      </c>
      <c r="G57" s="680">
        <v>8605906</v>
      </c>
      <c r="H57" s="680">
        <v>6833500</v>
      </c>
      <c r="I57" s="680"/>
      <c r="J57" s="680"/>
      <c r="K57" s="680">
        <v>1219200</v>
      </c>
      <c r="L57" s="680"/>
      <c r="M57" s="680"/>
      <c r="N57" s="680"/>
      <c r="O57" s="681">
        <f>SUM(F57:N57)</f>
        <v>54716204</v>
      </c>
      <c r="P57" s="650"/>
      <c r="Q57" s="650"/>
      <c r="R57" s="651"/>
      <c r="S57" s="652"/>
      <c r="T57" s="652"/>
      <c r="U57" s="652"/>
      <c r="V57" s="653"/>
      <c r="W57" s="653"/>
      <c r="X57" s="653"/>
      <c r="Y57" s="653"/>
      <c r="Z57" s="653"/>
      <c r="AA57" s="653"/>
      <c r="AB57" s="653"/>
      <c r="AC57" s="653"/>
      <c r="AD57" s="653"/>
    </row>
    <row r="58" spans="1:30" s="654" customFormat="1" ht="19.5" customHeight="1">
      <c r="A58" s="682" t="s">
        <v>395</v>
      </c>
      <c r="B58" s="355" t="s">
        <v>396</v>
      </c>
      <c r="C58" s="355" t="s">
        <v>205</v>
      </c>
      <c r="D58" s="523">
        <v>0</v>
      </c>
      <c r="E58" s="523">
        <v>0</v>
      </c>
      <c r="F58" s="680"/>
      <c r="G58" s="680"/>
      <c r="H58" s="680">
        <v>5430000</v>
      </c>
      <c r="I58" s="680"/>
      <c r="J58" s="680"/>
      <c r="K58" s="680"/>
      <c r="L58" s="680"/>
      <c r="M58" s="680"/>
      <c r="N58" s="680"/>
      <c r="O58" s="681">
        <f>SUM(F58:N58)</f>
        <v>5430000</v>
      </c>
      <c r="P58" s="650"/>
      <c r="Q58" s="650"/>
      <c r="R58" s="651"/>
      <c r="S58" s="652"/>
      <c r="T58" s="652"/>
      <c r="U58" s="652"/>
      <c r="V58" s="653"/>
      <c r="W58" s="653"/>
      <c r="X58" s="653"/>
      <c r="Y58" s="653"/>
      <c r="Z58" s="653"/>
      <c r="AA58" s="653"/>
      <c r="AB58" s="653"/>
      <c r="AC58" s="653"/>
      <c r="AD58" s="653"/>
    </row>
    <row r="59" spans="1:30" s="654" customFormat="1" ht="19.5" customHeight="1">
      <c r="A59" s="682" t="s">
        <v>399</v>
      </c>
      <c r="B59" s="355" t="s">
        <v>564</v>
      </c>
      <c r="C59" s="355" t="s">
        <v>205</v>
      </c>
      <c r="D59" s="683">
        <v>4.75</v>
      </c>
      <c r="E59" s="683">
        <v>4.75</v>
      </c>
      <c r="F59" s="680">
        <v>9770045</v>
      </c>
      <c r="G59" s="680">
        <v>2500000</v>
      </c>
      <c r="H59" s="680">
        <v>19730000</v>
      </c>
      <c r="I59" s="680"/>
      <c r="J59" s="680"/>
      <c r="K59" s="680">
        <v>127000</v>
      </c>
      <c r="L59" s="680"/>
      <c r="M59" s="680"/>
      <c r="N59" s="680"/>
      <c r="O59" s="681">
        <f>SUM(F59:N59)</f>
        <v>32127045</v>
      </c>
      <c r="P59" s="650"/>
      <c r="Q59" s="650"/>
      <c r="R59" s="651"/>
      <c r="S59" s="652"/>
      <c r="T59" s="652"/>
      <c r="U59" s="652"/>
      <c r="V59" s="653"/>
      <c r="W59" s="653"/>
      <c r="X59" s="653"/>
      <c r="Y59" s="653"/>
      <c r="Z59" s="653"/>
      <c r="AA59" s="653"/>
      <c r="AB59" s="653"/>
      <c r="AC59" s="653"/>
      <c r="AD59" s="653"/>
    </row>
    <row r="60" spans="1:30" s="659" customFormat="1" ht="19.5" customHeight="1">
      <c r="A60" s="684"/>
      <c r="B60" s="677" t="s">
        <v>394</v>
      </c>
      <c r="C60" s="677"/>
      <c r="D60" s="678">
        <f>SUM(D57:D59)</f>
        <v>17.75</v>
      </c>
      <c r="E60" s="678">
        <f>SUM(E57:E59)</f>
        <v>17.75</v>
      </c>
      <c r="F60" s="685">
        <f>SUM(F57:F59)</f>
        <v>47827643</v>
      </c>
      <c r="G60" s="685">
        <f aca="true" t="shared" si="11" ref="G60:N60">SUM(G57:G59)</f>
        <v>11105906</v>
      </c>
      <c r="H60" s="685">
        <f t="shared" si="11"/>
        <v>31993500</v>
      </c>
      <c r="I60" s="685">
        <f t="shared" si="11"/>
        <v>0</v>
      </c>
      <c r="J60" s="685">
        <f t="shared" si="11"/>
        <v>0</v>
      </c>
      <c r="K60" s="685">
        <f t="shared" si="11"/>
        <v>1346200</v>
      </c>
      <c r="L60" s="685">
        <f t="shared" si="11"/>
        <v>0</v>
      </c>
      <c r="M60" s="685">
        <f t="shared" si="11"/>
        <v>0</v>
      </c>
      <c r="N60" s="685">
        <f t="shared" si="11"/>
        <v>0</v>
      </c>
      <c r="O60" s="686">
        <f>SUM(O57:O59)</f>
        <v>92273249</v>
      </c>
      <c r="P60" s="655"/>
      <c r="Q60" s="655"/>
      <c r="R60" s="656"/>
      <c r="S60" s="657"/>
      <c r="T60" s="657"/>
      <c r="U60" s="657"/>
      <c r="V60" s="658"/>
      <c r="W60" s="658"/>
      <c r="X60" s="658"/>
      <c r="Y60" s="658"/>
      <c r="Z60" s="658"/>
      <c r="AA60" s="658"/>
      <c r="AB60" s="658"/>
      <c r="AC60" s="658"/>
      <c r="AD60" s="658"/>
    </row>
    <row r="61" spans="1:30" ht="19.5" customHeight="1">
      <c r="A61" s="231"/>
      <c r="B61" s="367"/>
      <c r="C61" s="367"/>
      <c r="D61" s="527"/>
      <c r="E61" s="527"/>
      <c r="F61" s="359"/>
      <c r="G61" s="359"/>
      <c r="H61" s="359"/>
      <c r="I61" s="359"/>
      <c r="J61" s="359"/>
      <c r="K61" s="359"/>
      <c r="L61" s="359"/>
      <c r="M61" s="359"/>
      <c r="N61" s="359"/>
      <c r="O61" s="233"/>
      <c r="P61" s="207"/>
      <c r="Q61" s="207"/>
      <c r="R61" s="208"/>
      <c r="S61" s="206"/>
      <c r="T61" s="206"/>
      <c r="U61" s="206"/>
      <c r="V61" s="209"/>
      <c r="W61" s="209"/>
      <c r="X61" s="209"/>
      <c r="Y61" s="209"/>
      <c r="Z61" s="209"/>
      <c r="AA61" s="209"/>
      <c r="AB61" s="209"/>
      <c r="AC61" s="209"/>
      <c r="AD61" s="209"/>
    </row>
    <row r="62" spans="1:30" s="237" customFormat="1" ht="24.75" customHeight="1">
      <c r="A62" s="370"/>
      <c r="B62" s="357" t="s">
        <v>402</v>
      </c>
      <c r="C62" s="357"/>
      <c r="D62" s="526">
        <f aca="true" t="shared" si="12" ref="D62:N62">D54+D60</f>
        <v>35.75</v>
      </c>
      <c r="E62" s="526">
        <f>E54+E60</f>
        <v>27.25</v>
      </c>
      <c r="F62" s="358">
        <f t="shared" si="12"/>
        <v>102138964</v>
      </c>
      <c r="G62" s="358">
        <f t="shared" si="12"/>
        <v>23124476</v>
      </c>
      <c r="H62" s="358">
        <f t="shared" si="12"/>
        <v>76999104</v>
      </c>
      <c r="I62" s="358">
        <f t="shared" si="12"/>
        <v>5400000</v>
      </c>
      <c r="J62" s="358">
        <f t="shared" si="12"/>
        <v>116447170</v>
      </c>
      <c r="K62" s="358">
        <f t="shared" si="12"/>
        <v>16927071</v>
      </c>
      <c r="L62" s="358">
        <f t="shared" si="12"/>
        <v>35645430</v>
      </c>
      <c r="M62" s="358">
        <f t="shared" si="12"/>
        <v>4500000</v>
      </c>
      <c r="N62" s="358">
        <f t="shared" si="12"/>
        <v>3789108</v>
      </c>
      <c r="O62" s="238">
        <f>O54+O60</f>
        <v>384971323</v>
      </c>
      <c r="P62" s="251"/>
      <c r="Q62" s="251"/>
      <c r="R62" s="252"/>
      <c r="S62" s="243"/>
      <c r="T62" s="243"/>
      <c r="U62" s="244"/>
      <c r="V62" s="243"/>
      <c r="W62" s="243"/>
      <c r="X62" s="244"/>
      <c r="Y62" s="243"/>
      <c r="Z62" s="243"/>
      <c r="AA62" s="244"/>
      <c r="AB62" s="244"/>
      <c r="AC62" s="243"/>
      <c r="AD62" s="244"/>
    </row>
    <row r="63" ht="13.5" customHeight="1"/>
    <row r="64" ht="13.5" customHeight="1"/>
    <row r="65" ht="13.5" customHeight="1"/>
  </sheetData>
  <sheetProtection/>
  <mergeCells count="20">
    <mergeCell ref="A1:O1"/>
    <mergeCell ref="N3:O3"/>
    <mergeCell ref="A4:A5"/>
    <mergeCell ref="B4:B5"/>
    <mergeCell ref="D4:D5"/>
    <mergeCell ref="E4:E5"/>
    <mergeCell ref="F4:F5"/>
    <mergeCell ref="G4:G5"/>
    <mergeCell ref="H4:H5"/>
    <mergeCell ref="I4:I5"/>
    <mergeCell ref="S4:U4"/>
    <mergeCell ref="V4:X4"/>
    <mergeCell ref="Y4:AA4"/>
    <mergeCell ref="AB4:AD4"/>
    <mergeCell ref="J4:J5"/>
    <mergeCell ref="K4:K5"/>
    <mergeCell ref="L4:L5"/>
    <mergeCell ref="M4:M5"/>
    <mergeCell ref="N4:N5"/>
    <mergeCell ref="O4:O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  <rowBreaks count="1" manualBreakCount="1">
    <brk id="45" max="19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2017-10-05T05:32:09Z</cp:lastPrinted>
  <dcterms:created xsi:type="dcterms:W3CDTF">2014-10-28T13:28:45Z</dcterms:created>
  <dcterms:modified xsi:type="dcterms:W3CDTF">2017-10-09T07:20:43Z</dcterms:modified>
  <cp:category/>
  <cp:version/>
  <cp:contentType/>
  <cp:contentStatus/>
</cp:coreProperties>
</file>