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80" yWindow="345" windowWidth="19875" windowHeight="7725"/>
  </bookViews>
  <sheets>
    <sheet name="1.sz tájékoztató t 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H156" i="1" l="1"/>
  <c r="H155" i="1"/>
  <c r="H154" i="1"/>
  <c r="H153" i="1"/>
  <c r="H152" i="1"/>
  <c r="H151" i="1"/>
  <c r="H150" i="1"/>
  <c r="H149" i="1"/>
  <c r="H148" i="1"/>
  <c r="H147" i="1"/>
  <c r="G147" i="1"/>
  <c r="F147" i="1"/>
  <c r="E147" i="1"/>
  <c r="H146" i="1"/>
  <c r="H145" i="1"/>
  <c r="H144" i="1"/>
  <c r="E144" i="1"/>
  <c r="H143" i="1"/>
  <c r="H142" i="1"/>
  <c r="G142" i="1"/>
  <c r="F142" i="1"/>
  <c r="E142" i="1"/>
  <c r="H141" i="1"/>
  <c r="H140" i="1"/>
  <c r="H139" i="1"/>
  <c r="H138" i="1"/>
  <c r="H137" i="1"/>
  <c r="H136" i="1"/>
  <c r="H135" i="1"/>
  <c r="G135" i="1"/>
  <c r="F135" i="1"/>
  <c r="E135" i="1"/>
  <c r="H134" i="1"/>
  <c r="H133" i="1"/>
  <c r="H132" i="1"/>
  <c r="H131" i="1"/>
  <c r="G131" i="1"/>
  <c r="G155" i="1" s="1"/>
  <c r="F131" i="1"/>
  <c r="F155" i="1" s="1"/>
  <c r="E131" i="1"/>
  <c r="E155" i="1" s="1"/>
  <c r="H130" i="1"/>
  <c r="H129" i="1"/>
  <c r="E129" i="1"/>
  <c r="H128" i="1"/>
  <c r="H127" i="1"/>
  <c r="H126" i="1"/>
  <c r="H125" i="1"/>
  <c r="H124" i="1"/>
  <c r="H123" i="1"/>
  <c r="H122" i="1"/>
  <c r="H121" i="1"/>
  <c r="E121" i="1"/>
  <c r="H120" i="1"/>
  <c r="H119" i="1"/>
  <c r="E119" i="1"/>
  <c r="H118" i="1"/>
  <c r="E118" i="1"/>
  <c r="H117" i="1"/>
  <c r="E117" i="1"/>
  <c r="H116" i="1"/>
  <c r="G116" i="1"/>
  <c r="F116" i="1"/>
  <c r="E116" i="1"/>
  <c r="H115" i="1"/>
  <c r="E115" i="1"/>
  <c r="H114" i="1"/>
  <c r="E114" i="1"/>
  <c r="H113" i="1"/>
  <c r="G113" i="1"/>
  <c r="E113" i="1"/>
  <c r="H112" i="1"/>
  <c r="E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F100" i="1"/>
  <c r="E100" i="1"/>
  <c r="H99" i="1"/>
  <c r="E99" i="1"/>
  <c r="H98" i="1"/>
  <c r="E98" i="1"/>
  <c r="H97" i="1"/>
  <c r="E97" i="1"/>
  <c r="H96" i="1"/>
  <c r="E96" i="1"/>
  <c r="H95" i="1"/>
  <c r="G95" i="1"/>
  <c r="G130" i="1" s="1"/>
  <c r="G156" i="1" s="1"/>
  <c r="F95" i="1"/>
  <c r="F130" i="1" s="1"/>
  <c r="F156" i="1" s="1"/>
  <c r="E95" i="1"/>
  <c r="E130" i="1" s="1"/>
  <c r="E156" i="1" s="1"/>
  <c r="H92" i="1"/>
  <c r="H89" i="1"/>
  <c r="H88" i="1"/>
  <c r="H87" i="1"/>
  <c r="H86" i="1"/>
  <c r="H85" i="1"/>
  <c r="H84" i="1"/>
  <c r="H83" i="1"/>
  <c r="H82" i="1"/>
  <c r="H81" i="1"/>
  <c r="G81" i="1"/>
  <c r="F81" i="1"/>
  <c r="E81" i="1"/>
  <c r="H80" i="1"/>
  <c r="H79" i="1"/>
  <c r="H78" i="1"/>
  <c r="H77" i="1"/>
  <c r="G77" i="1"/>
  <c r="F77" i="1"/>
  <c r="E77" i="1"/>
  <c r="H76" i="1"/>
  <c r="H75" i="1"/>
  <c r="H74" i="1"/>
  <c r="G74" i="1"/>
  <c r="F74" i="1"/>
  <c r="E74" i="1"/>
  <c r="H73" i="1"/>
  <c r="H72" i="1"/>
  <c r="H71" i="1"/>
  <c r="H70" i="1"/>
  <c r="H69" i="1"/>
  <c r="G69" i="1"/>
  <c r="F69" i="1"/>
  <c r="E69" i="1"/>
  <c r="H68" i="1"/>
  <c r="H67" i="1"/>
  <c r="H66" i="1"/>
  <c r="H65" i="1"/>
  <c r="G65" i="1"/>
  <c r="G88" i="1" s="1"/>
  <c r="F65" i="1"/>
  <c r="F88" i="1" s="1"/>
  <c r="E65" i="1"/>
  <c r="E88" i="1" s="1"/>
  <c r="H64" i="1"/>
  <c r="H63" i="1"/>
  <c r="H62" i="1"/>
  <c r="H61" i="1"/>
  <c r="H60" i="1"/>
  <c r="H59" i="1"/>
  <c r="G59" i="1"/>
  <c r="F59" i="1"/>
  <c r="E59" i="1"/>
  <c r="H58" i="1"/>
  <c r="H57" i="1"/>
  <c r="E57" i="1"/>
  <c r="H56" i="1"/>
  <c r="E56" i="1"/>
  <c r="H55" i="1"/>
  <c r="H54" i="1"/>
  <c r="G54" i="1"/>
  <c r="F54" i="1"/>
  <c r="E54" i="1"/>
  <c r="H53" i="1"/>
  <c r="H52" i="1"/>
  <c r="H51" i="1"/>
  <c r="H50" i="1"/>
  <c r="E50" i="1"/>
  <c r="H49" i="1"/>
  <c r="H48" i="1"/>
  <c r="G48" i="1"/>
  <c r="F48" i="1"/>
  <c r="E48" i="1"/>
  <c r="H47" i="1"/>
  <c r="E47" i="1"/>
  <c r="H46" i="1"/>
  <c r="E46" i="1"/>
  <c r="H45" i="1"/>
  <c r="H44" i="1"/>
  <c r="H43" i="1"/>
  <c r="H42" i="1"/>
  <c r="E42" i="1"/>
  <c r="H41" i="1"/>
  <c r="G41" i="1"/>
  <c r="H40" i="1"/>
  <c r="E40" i="1"/>
  <c r="H39" i="1"/>
  <c r="E39" i="1"/>
  <c r="H38" i="1"/>
  <c r="E38" i="1"/>
  <c r="H37" i="1"/>
  <c r="E37" i="1"/>
  <c r="H36" i="1"/>
  <c r="G36" i="1"/>
  <c r="F36" i="1"/>
  <c r="E36" i="1"/>
  <c r="H35" i="1"/>
  <c r="H34" i="1"/>
  <c r="H33" i="1"/>
  <c r="E33" i="1"/>
  <c r="H32" i="1"/>
  <c r="H31" i="1"/>
  <c r="E31" i="1"/>
  <c r="H30" i="1"/>
  <c r="E30" i="1"/>
  <c r="H29" i="1"/>
  <c r="E29" i="1"/>
  <c r="H28" i="1"/>
  <c r="G28" i="1"/>
  <c r="F28" i="1"/>
  <c r="E28" i="1"/>
  <c r="H27" i="1"/>
  <c r="H26" i="1"/>
  <c r="E26" i="1"/>
  <c r="H25" i="1"/>
  <c r="H24" i="1"/>
  <c r="H23" i="1"/>
  <c r="H22" i="1"/>
  <c r="H21" i="1"/>
  <c r="G21" i="1"/>
  <c r="F21" i="1"/>
  <c r="E21" i="1"/>
  <c r="H20" i="1"/>
  <c r="H19" i="1"/>
  <c r="E19" i="1"/>
  <c r="H18" i="1"/>
  <c r="H17" i="1"/>
  <c r="H16" i="1"/>
  <c r="H15" i="1"/>
  <c r="H14" i="1"/>
  <c r="G14" i="1"/>
  <c r="F14" i="1"/>
  <c r="E14" i="1"/>
  <c r="H13" i="1"/>
  <c r="H12" i="1"/>
  <c r="E12" i="1"/>
  <c r="H11" i="1"/>
  <c r="E11" i="1"/>
  <c r="H10" i="1"/>
  <c r="E10" i="1"/>
  <c r="H9" i="1"/>
  <c r="H8" i="1"/>
  <c r="H7" i="1"/>
  <c r="G7" i="1"/>
  <c r="G64" i="1" s="1"/>
  <c r="G89" i="1" s="1"/>
  <c r="F7" i="1"/>
  <c r="F64" i="1" s="1"/>
  <c r="F89" i="1" s="1"/>
  <c r="E7" i="1"/>
  <c r="E64" i="1" s="1"/>
  <c r="E89" i="1" s="1"/>
</calcChain>
</file>

<file path=xl/sharedStrings.xml><?xml version="1.0" encoding="utf-8"?>
<sst xmlns="http://schemas.openxmlformats.org/spreadsheetml/2006/main" count="316" uniqueCount="273">
  <si>
    <t xml:space="preserve">"
Tiszavasvári Város Önkormányzata
2019. ÉVI KÖLTSÉGVETÉSÉNEK ÖSSZEVONT MÉRLEGE     
</t>
  </si>
  <si>
    <t>B E V É T E L E K</t>
  </si>
  <si>
    <t>1. sz. táblázat</t>
  </si>
  <si>
    <t>Forintban!</t>
  </si>
  <si>
    <t>Sor-
szám</t>
  </si>
  <si>
    <t>Bevételi jogcím</t>
  </si>
  <si>
    <t>2017. évi tény</t>
  </si>
  <si>
    <t>2018. évi módosított előirányzat</t>
  </si>
  <si>
    <t>2019. évi előirányzat</t>
  </si>
  <si>
    <t>A</t>
  </si>
  <si>
    <t>B</t>
  </si>
  <si>
    <t>C</t>
  </si>
  <si>
    <t>D</t>
  </si>
  <si>
    <t>E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</si>
  <si>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</si>
  <si>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</si>
  <si>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</si>
  <si>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</si>
  <si>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</si>
  <si>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</si>
  <si>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</si>
  <si>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</si>
  <si>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</si>
  <si>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</si>
  <si>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</si>
  <si>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</si>
  <si>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</si>
  <si>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</si>
  <si>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</si>
  <si>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</si>
  <si>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</si>
  <si>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</si>
  <si>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</si>
  <si>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</si>
  <si>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</si>
  <si>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</si>
  <si>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</si>
  <si>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</si>
  <si>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</si>
  <si>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</si>
  <si>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</si>
  <si>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</si>
  <si>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</si>
  <si>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</si>
  <si>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</si>
  <si>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</si>
  <si>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</si>
  <si>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</si>
  <si>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</si>
  <si>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</si>
  <si>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</si>
  <si>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</si>
  <si>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</si>
  <si>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</si>
  <si>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</si>
  <si>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</si>
  <si>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</si>
  <si>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</si>
  <si>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</si>
  <si>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</si>
  <si>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</si>
  <si>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</si>
  <si>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</si>
  <si>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</si>
  <si>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</si>
  <si>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</si>
  <si>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</si>
  <si>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</si>
  <si>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</si>
  <si>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</si>
  <si>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</si>
  <si>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</si>
  <si>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</si>
  <si>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</si>
  <si>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</si>
  <si>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</si>
  <si>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</si>
  <si>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</si>
  <si>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</si>
  <si>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</si>
  <si>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</si>
  <si>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</si>
  <si>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</si>
  <si>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</si>
  <si>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</si>
  <si>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</si>
  <si>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</si>
  <si>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</si>
  <si>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</si>
  <si>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más nyereségjellegű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</si>
  <si>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</si>
  <si>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</si>
  <si>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</si>
  <si>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</si>
  <si>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</si>
  <si>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</si>
  <si>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</si>
  <si>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</si>
  <si>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</si>
  <si>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</si>
  <si>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</si>
  <si>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</si>
  <si>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</si>
  <si>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</si>
  <si>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</si>
  <si>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</si>
  <si>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</si>
  <si>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</si>
  <si>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</si>
  <si>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</si>
  <si>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</si>
  <si>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</si>
  <si>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</si>
  <si>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</si>
  <si>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</si>
  <si>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</si>
  <si>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</si>
  <si>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</si>
  <si>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</si>
  <si>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</si>
  <si>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</si>
  <si>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</si>
  <si>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</si>
  <si>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</si>
  <si>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</si>
  <si>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</si>
  <si>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</si>
  <si>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</si>
  <si>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</si>
  <si>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</si>
  <si>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</si>
  <si>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(10.1.+…+10.3.)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</si>
  <si>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</si>
  <si>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</si>
  <si>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</si>
  <si>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</si>
  <si>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</si>
  <si>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</si>
  <si>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</si>
  <si>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</si>
  <si>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</si>
  <si>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</si>
  <si>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</si>
  <si>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</si>
  <si>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</si>
  <si>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</si>
  <si>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</si>
  <si>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</si>
  <si>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</si>
  <si>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</si>
  <si>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</si>
  <si>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</si>
  <si>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</si>
  <si>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</si>
  <si>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</si>
  <si>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</si>
  <si>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</si>
  <si>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</si>
  <si>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</si>
  <si>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</si>
  <si>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</si>
  <si>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</si>
  <si>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</si>
  <si>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</si>
  <si>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</si>
  <si>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</si>
  <si>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</si>
  <si>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</si>
  <si>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</si>
  <si>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</si>
  <si>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</si>
  <si>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</si>
  <si>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</si>
  <si>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</si>
  <si>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</si>
  <si>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</si>
  <si>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</si>
  <si>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</si>
  <si>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</si>
  <si>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</si>
  <si>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</si>
  <si>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</si>
  <si>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Sor-szám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</si>
  <si>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</si>
  <si>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</si>
  <si>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</si>
  <si>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</si>
  <si>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</si>
  <si>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</si>
  <si>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</si>
  <si>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</si>
  <si>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</si>
  <si>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</si>
  <si>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</si>
  <si>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</si>
  <si>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</si>
  <si>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</si>
  <si>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</si>
  <si>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</si>
  <si>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</si>
  <si>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</si>
  <si>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</si>
  <si>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</si>
  <si>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</si>
  <si>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</si>
  <si>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</si>
  <si>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</si>
  <si>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</si>
  <si>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</si>
  <si>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</si>
  <si>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</si>
  <si>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</si>
  <si>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</si>
  <si>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</si>
  <si>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</si>
  <si>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</si>
  <si>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</si>
  <si>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</si>
  <si>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</si>
  <si>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</si>
  <si>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</si>
  <si>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</si>
  <si>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</si>
  <si>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</si>
  <si>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</si>
  <si>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</si>
  <si>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</si>
  <si>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</si>
  <si>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</si>
  <si>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</si>
  <si>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</si>
  <si>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</si>
  <si>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</si>
  <si>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</si>
  <si>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</si>
  <si>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</si>
  <si>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</si>
  <si>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</si>
  <si>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</si>
  <si>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</si>
  <si>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</si>
  <si>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</si>
  <si>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</si>
  <si>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</si>
  <si>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4.3.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</si>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</sst>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4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10"/>
      <color rgb="FFFF0000"/>
      <name val="Times New Roman CE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4">
    <xf numFmtId="0" fontId="0" fillId="0" borderId="0"/>
    <xf numFmtId="165" fontId="5" fillId="0" borderId="0" applyFont="0" applyFill="0" applyBorder="0" applyAlignment="0" applyProtection="0"/>
    <xf numFmtId="0" fontId="1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2" borderId="0" applyNumberFormat="0" applyBorder="0" applyAlignment="0" applyProtection="0"/>
    <xf numFmtId="0" fontId="18" fillId="6" borderId="0" applyNumberFormat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</cellStyleXfs>
  <cellXfs count="168">
    <xf numFmtId="0" fontId="0" fillId="0" borderId="0" xfId="0"/>
    <xf numFmtId="0" fontId="2" fillId="0" borderId="0" xfId="2" applyFont="1" applyFill="1" applyAlignment="1">
      <alignment horizontal="center" wrapText="1"/>
    </xf>
    <xf numFmtId="0" fontId="2" fillId="0" borderId="0" xfId="2" applyFont="1" applyFill="1" applyAlignment="1">
      <alignment horizontal="center"/>
    </xf>
    <xf numFmtId="0" fontId="1" fillId="0" borderId="0" xfId="2" applyFill="1"/>
    <xf numFmtId="164" fontId="3" fillId="0" borderId="0" xfId="2" applyNumberFormat="1" applyFont="1" applyFill="1" applyBorder="1" applyAlignment="1" applyProtection="1">
      <alignment horizontal="center" vertical="center"/>
    </xf>
    <xf numFmtId="164" fontId="4" fillId="0" borderId="1" xfId="2" applyNumberFormat="1" applyFont="1" applyFill="1" applyBorder="1" applyAlignment="1" applyProtection="1">
      <alignment horizontal="left" vertical="center"/>
    </xf>
    <xf numFmtId="3" fontId="4" fillId="0" borderId="1" xfId="2" applyNumberFormat="1" applyFont="1" applyFill="1" applyBorder="1" applyAlignment="1" applyProtection="1">
      <alignment horizontal="right" vertical="center" indent="1"/>
    </xf>
    <xf numFmtId="3" fontId="4" fillId="0" borderId="0" xfId="2" applyNumberFormat="1" applyFont="1" applyFill="1" applyBorder="1" applyAlignment="1" applyProtection="1">
      <alignment horizontal="right" vertical="center" indent="1"/>
    </xf>
    <xf numFmtId="3" fontId="6" fillId="0" borderId="0" xfId="0" applyNumberFormat="1" applyFont="1" applyFill="1" applyBorder="1" applyAlignment="1" applyProtection="1">
      <alignment horizontal="right" vertical="center" indent="1"/>
    </xf>
    <xf numFmtId="0" fontId="7" fillId="0" borderId="2" xfId="2" applyFont="1" applyFill="1" applyBorder="1" applyAlignment="1" applyProtection="1">
      <alignment horizontal="center" vertical="center" wrapText="1"/>
    </xf>
    <xf numFmtId="0" fontId="7" fillId="0" borderId="3" xfId="2" applyFont="1" applyFill="1" applyBorder="1" applyAlignment="1" applyProtection="1">
      <alignment horizontal="center" vertical="center" wrapText="1"/>
    </xf>
    <xf numFmtId="3" fontId="7" fillId="0" borderId="3" xfId="2" applyNumberFormat="1" applyFont="1" applyFill="1" applyBorder="1" applyAlignment="1" applyProtection="1">
      <alignment horizontal="right" vertical="center" wrapText="1" indent="1"/>
    </xf>
    <xf numFmtId="3" fontId="7" fillId="0" borderId="4" xfId="2" applyNumberFormat="1" applyFont="1" applyFill="1" applyBorder="1" applyAlignment="1" applyProtection="1">
      <alignment horizontal="right" vertical="center" wrapText="1" indent="1"/>
    </xf>
    <xf numFmtId="3" fontId="7" fillId="0" borderId="5" xfId="2" applyNumberFormat="1" applyFont="1" applyFill="1" applyBorder="1" applyAlignment="1" applyProtection="1">
      <alignment horizontal="right" vertical="center" wrapText="1" indent="1"/>
    </xf>
    <xf numFmtId="0" fontId="8" fillId="0" borderId="2" xfId="2" applyFont="1" applyFill="1" applyBorder="1" applyAlignment="1" applyProtection="1">
      <alignment horizontal="center" vertical="center" wrapText="1"/>
    </xf>
    <xf numFmtId="0" fontId="8" fillId="0" borderId="3" xfId="2" applyFont="1" applyFill="1" applyBorder="1" applyAlignment="1" applyProtection="1">
      <alignment horizontal="center" vertical="center" wrapText="1"/>
    </xf>
    <xf numFmtId="3" fontId="8" fillId="0" borderId="4" xfId="2" applyNumberFormat="1" applyFont="1" applyFill="1" applyBorder="1" applyAlignment="1" applyProtection="1">
      <alignment horizontal="right" vertical="center" wrapText="1" indent="1"/>
    </xf>
    <xf numFmtId="3" fontId="8" fillId="0" borderId="6" xfId="2" applyNumberFormat="1" applyFont="1" applyFill="1" applyBorder="1" applyAlignment="1" applyProtection="1">
      <alignment horizontal="right" vertical="center" wrapText="1" indent="1"/>
    </xf>
    <xf numFmtId="3" fontId="8" fillId="0" borderId="7" xfId="2" applyNumberFormat="1" applyFont="1" applyFill="1" applyBorder="1" applyAlignment="1" applyProtection="1">
      <alignment horizontal="right" vertical="center" wrapText="1" indent="1"/>
    </xf>
    <xf numFmtId="0" fontId="9" fillId="0" borderId="0" xfId="2" applyFont="1" applyFill="1"/>
    <xf numFmtId="0" fontId="8" fillId="0" borderId="2" xfId="2" applyFont="1" applyFill="1" applyBorder="1" applyAlignment="1" applyProtection="1">
      <alignment horizontal="left" vertical="center" wrapText="1" indent="1"/>
    </xf>
    <xf numFmtId="0" fontId="8" fillId="0" borderId="3" xfId="2" applyFont="1" applyFill="1" applyBorder="1" applyAlignment="1" applyProtection="1">
      <alignment horizontal="left" vertical="center" wrapText="1" indent="1"/>
    </xf>
    <xf numFmtId="3" fontId="8" fillId="0" borderId="5" xfId="2" applyNumberFormat="1" applyFont="1" applyFill="1" applyBorder="1" applyAlignment="1" applyProtection="1">
      <alignment horizontal="right" vertical="center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right" vertical="center" wrapText="1" indent="1"/>
    </xf>
    <xf numFmtId="0" fontId="10" fillId="0" borderId="0" xfId="2" applyFont="1" applyFill="1"/>
    <xf numFmtId="49" fontId="9" fillId="0" borderId="9" xfId="2" applyNumberFormat="1" applyFont="1" applyFill="1" applyBorder="1" applyAlignment="1" applyProtection="1">
      <alignment horizontal="left" vertical="center" wrapText="1" indent="1"/>
    </xf>
    <xf numFmtId="0" fontId="11" fillId="0" borderId="10" xfId="0" applyFont="1" applyBorder="1" applyAlignment="1" applyProtection="1">
      <alignment horizontal="left" wrapText="1" indent="1"/>
    </xf>
    <xf numFmtId="3" fontId="11" fillId="0" borderId="11" xfId="1" applyNumberFormat="1" applyFont="1" applyBorder="1" applyAlignment="1" applyProtection="1">
      <alignment horizontal="right" wrapText="1" indent="1"/>
    </xf>
    <xf numFmtId="3" fontId="12" fillId="0" borderId="12" xfId="2" applyNumberFormat="1" applyFont="1" applyFill="1" applyBorder="1" applyAlignment="1" applyProtection="1">
      <alignment horizontal="right" vertical="center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2" xfId="2" applyNumberFormat="1" applyFont="1" applyFill="1" applyBorder="1" applyAlignment="1" applyProtection="1">
      <alignment horizontal="right" vertical="center" wrapText="1" indent="1"/>
    </xf>
    <xf numFmtId="49" fontId="9" fillId="0" borderId="15" xfId="2" applyNumberFormat="1" applyFont="1" applyFill="1" applyBorder="1" applyAlignment="1" applyProtection="1">
      <alignment horizontal="left" vertical="center" wrapText="1" indent="1"/>
    </xf>
    <xf numFmtId="0" fontId="11" fillId="0" borderId="16" xfId="0" applyFont="1" applyBorder="1" applyAlignment="1" applyProtection="1">
      <alignment horizontal="left" wrapText="1" indent="1"/>
    </xf>
    <xf numFmtId="3" fontId="11" fillId="0" borderId="17" xfId="1" applyNumberFormat="1" applyFont="1" applyBorder="1" applyAlignment="1" applyProtection="1">
      <alignment horizontal="right" wrapText="1" indent="1"/>
    </xf>
    <xf numFmtId="3" fontId="12" fillId="0" borderId="18" xfId="2" applyNumberFormat="1" applyFont="1" applyFill="1" applyBorder="1" applyAlignment="1" applyProtection="1">
      <alignment horizontal="right" vertical="center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16" xfId="0" applyFont="1" applyBorder="1" applyAlignment="1" applyProtection="1">
      <alignment horizontal="left" vertical="center" wrapText="1" indent="1"/>
    </xf>
    <xf numFmtId="49" fontId="9" fillId="0" borderId="20" xfId="2" applyNumberFormat="1" applyFont="1" applyFill="1" applyBorder="1" applyAlignment="1" applyProtection="1">
      <alignment horizontal="left" vertical="center" wrapText="1" indent="1"/>
    </xf>
    <xf numFmtId="0" fontId="11" fillId="0" borderId="21" xfId="0" applyFont="1" applyBorder="1" applyAlignment="1" applyProtection="1">
      <alignment horizontal="left" vertical="center" wrapText="1" indent="1"/>
    </xf>
    <xf numFmtId="3" fontId="11" fillId="0" borderId="22" xfId="1" applyNumberFormat="1" applyFont="1" applyBorder="1" applyAlignment="1" applyProtection="1">
      <alignment horizontal="right" wrapText="1" indent="1"/>
    </xf>
    <xf numFmtId="3" fontId="12" fillId="0" borderId="23" xfId="2" applyNumberFormat="1" applyFont="1" applyFill="1" applyBorder="1" applyAlignment="1" applyProtection="1">
      <alignment horizontal="righ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23" xfId="2" applyNumberFormat="1" applyFont="1" applyFill="1" applyBorder="1" applyAlignment="1" applyProtection="1">
      <alignment horizontal="right" vertical="center" wrapText="1" indent="1"/>
    </xf>
    <xf numFmtId="0" fontId="13" fillId="0" borderId="4" xfId="0" applyFont="1" applyBorder="1" applyAlignment="1" applyProtection="1">
      <alignment horizontal="left" vertical="center" wrapText="1" indent="1"/>
    </xf>
    <xf numFmtId="3" fontId="13" fillId="0" borderId="24" xfId="1" applyNumberFormat="1" applyFont="1" applyBorder="1" applyAlignment="1" applyProtection="1">
      <alignment horizontal="right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2" applyFont="1" applyFill="1"/>
    <xf numFmtId="0" fontId="8" fillId="0" borderId="4" xfId="2" applyFont="1" applyFill="1" applyBorder="1" applyAlignment="1" applyProtection="1">
      <alignment horizontal="left" vertical="center" wrapText="1" indent="1"/>
    </xf>
    <xf numFmtId="3" fontId="15" fillId="0" borderId="13" xfId="2" applyNumberFormat="1" applyFont="1" applyFill="1" applyBorder="1" applyAlignment="1" applyProtection="1">
      <alignment horizontal="right" vertical="center" wrapText="1" indent="1"/>
      <protection locked="0"/>
    </xf>
    <xf numFmtId="3" fontId="15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18" xfId="2" applyNumberFormat="1" applyFont="1" applyFill="1" applyBorder="1" applyAlignment="1" applyProtection="1">
      <alignment horizontal="right" vertical="center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11" fillId="0" borderId="21" xfId="0" applyFont="1" applyBorder="1" applyAlignment="1" applyProtection="1">
      <alignment horizontal="left" wrapText="1" indent="1"/>
    </xf>
    <xf numFmtId="3" fontId="15" fillId="0" borderId="8" xfId="2" applyNumberFormat="1" applyFont="1" applyFill="1" applyBorder="1" applyAlignment="1" applyProtection="1">
      <alignment horizontal="right" vertical="center" wrapText="1" indent="1"/>
    </xf>
    <xf numFmtId="3" fontId="15" fillId="0" borderId="5" xfId="2" applyNumberFormat="1" applyFont="1" applyFill="1" applyBorder="1" applyAlignment="1" applyProtection="1">
      <alignment horizontal="right" vertical="center" wrapText="1" indent="1"/>
    </xf>
    <xf numFmtId="3" fontId="9" fillId="0" borderId="13" xfId="2" applyNumberFormat="1" applyFont="1" applyFill="1" applyBorder="1" applyAlignment="1" applyProtection="1">
      <alignment horizontal="right" vertical="center" wrapText="1" indent="1"/>
    </xf>
    <xf numFmtId="3" fontId="9" fillId="0" borderId="14" xfId="2" applyNumberFormat="1" applyFont="1" applyFill="1" applyBorder="1" applyAlignment="1" applyProtection="1">
      <alignment horizontal="right" vertical="center" wrapText="1" indent="1"/>
    </xf>
    <xf numFmtId="0" fontId="11" fillId="0" borderId="16" xfId="0" quotePrefix="1" applyFont="1" applyBorder="1" applyAlignment="1" applyProtection="1">
      <alignment horizontal="left" wrapText="1" indent="1"/>
    </xf>
    <xf numFmtId="164" fontId="12" fillId="0" borderId="14" xfId="2" applyNumberFormat="1" applyFont="1" applyFill="1" applyBorder="1" applyAlignment="1" applyProtection="1">
      <alignment horizontal="right" vertical="center" wrapText="1" indent="1"/>
    </xf>
    <xf numFmtId="3" fontId="8" fillId="0" borderId="12" xfId="2" applyNumberFormat="1" applyFont="1" applyFill="1" applyBorder="1" applyAlignment="1" applyProtection="1">
      <alignment horizontal="right" vertical="center" wrapText="1" indent="1"/>
    </xf>
    <xf numFmtId="164" fontId="8" fillId="0" borderId="12" xfId="2" applyNumberFormat="1" applyFont="1" applyFill="1" applyBorder="1" applyAlignment="1" applyProtection="1">
      <alignment horizontal="right" vertical="center" wrapText="1" indent="1"/>
    </xf>
    <xf numFmtId="3" fontId="8" fillId="0" borderId="23" xfId="2" applyNumberFormat="1" applyFont="1" applyFill="1" applyBorder="1" applyAlignment="1" applyProtection="1">
      <alignment horizontal="right" vertical="center" wrapText="1" indent="1"/>
    </xf>
    <xf numFmtId="164" fontId="8" fillId="0" borderId="23" xfId="2" applyNumberFormat="1" applyFont="1" applyFill="1" applyBorder="1" applyAlignment="1" applyProtection="1">
      <alignment horizontal="right" vertical="center" wrapText="1" indent="1"/>
    </xf>
    <xf numFmtId="3" fontId="8" fillId="0" borderId="24" xfId="2" applyNumberFormat="1" applyFont="1" applyFill="1" applyBorder="1" applyAlignment="1" applyProtection="1">
      <alignment horizontal="righ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</xf>
    <xf numFmtId="3" fontId="8" fillId="0" borderId="14" xfId="2" applyNumberFormat="1" applyFont="1" applyFill="1" applyBorder="1" applyAlignment="1" applyProtection="1">
      <alignment horizontal="right" vertical="center" wrapText="1" indent="1"/>
    </xf>
    <xf numFmtId="164" fontId="8" fillId="0" borderId="14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26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" xfId="2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1" fillId="0" borderId="21" xfId="0" applyFont="1" applyBorder="1" applyAlignment="1" applyProtection="1">
      <alignment vertical="center" wrapText="1"/>
    </xf>
    <xf numFmtId="3" fontId="9" fillId="0" borderId="24" xfId="2" applyNumberFormat="1" applyFont="1" applyFill="1" applyBorder="1" applyAlignment="1" applyProtection="1">
      <alignment horizontal="right" vertical="center" wrapText="1" indent="1"/>
    </xf>
    <xf numFmtId="3" fontId="15" fillId="0" borderId="24" xfId="2" applyNumberFormat="1" applyFont="1" applyFill="1" applyBorder="1" applyAlignment="1" applyProtection="1">
      <alignment horizontal="right" vertical="center" wrapText="1" indent="1"/>
    </xf>
    <xf numFmtId="0" fontId="11" fillId="0" borderId="9" xfId="0" applyFont="1" applyBorder="1" applyAlignment="1" applyProtection="1">
      <alignment wrapText="1"/>
    </xf>
    <xf numFmtId="0" fontId="11" fillId="0" borderId="15" xfId="0" applyFont="1" applyBorder="1" applyAlignment="1" applyProtection="1">
      <alignment wrapText="1"/>
    </xf>
    <xf numFmtId="0" fontId="11" fillId="0" borderId="20" xfId="0" applyFont="1" applyBorder="1" applyAlignment="1" applyProtection="1">
      <alignment wrapText="1"/>
    </xf>
    <xf numFmtId="3" fontId="11" fillId="0" borderId="24" xfId="1" applyNumberFormat="1" applyFont="1" applyBorder="1" applyAlignment="1" applyProtection="1">
      <alignment horizontal="right" wrapText="1" indent="1"/>
    </xf>
    <xf numFmtId="3" fontId="8" fillId="0" borderId="8" xfId="2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5" xfId="2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4" xfId="0" applyFont="1" applyBorder="1" applyAlignment="1" applyProtection="1">
      <alignment wrapText="1"/>
    </xf>
    <xf numFmtId="0" fontId="13" fillId="0" borderId="27" xfId="0" applyFont="1" applyBorder="1" applyAlignment="1" applyProtection="1">
      <alignment vertical="center" wrapText="1"/>
    </xf>
    <xf numFmtId="0" fontId="13" fillId="0" borderId="28" xfId="0" applyFont="1" applyBorder="1" applyAlignment="1" applyProtection="1">
      <alignment wrapText="1"/>
    </xf>
    <xf numFmtId="0" fontId="3" fillId="0" borderId="29" xfId="2" applyFont="1" applyFill="1" applyBorder="1" applyAlignment="1" applyProtection="1">
      <alignment horizontal="center" vertical="center" wrapText="1"/>
    </xf>
    <xf numFmtId="0" fontId="3" fillId="0" borderId="29" xfId="2" applyFont="1" applyFill="1" applyBorder="1" applyAlignment="1" applyProtection="1">
      <alignment vertical="center" wrapText="1"/>
    </xf>
    <xf numFmtId="3" fontId="3" fillId="0" borderId="29" xfId="2" applyNumberFormat="1" applyFont="1" applyFill="1" applyBorder="1" applyAlignment="1" applyProtection="1">
      <alignment horizontal="right" vertical="center" wrapText="1" indent="1"/>
    </xf>
    <xf numFmtId="3" fontId="9" fillId="0" borderId="29" xfId="2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2" applyNumberFormat="1" applyFont="1" applyFill="1" applyBorder="1" applyAlignment="1" applyProtection="1">
      <alignment horizontal="right" vertical="center" wrapText="1" indent="1"/>
      <protection locked="0"/>
    </xf>
    <xf numFmtId="164" fontId="4" fillId="0" borderId="1" xfId="2" applyNumberFormat="1" applyFont="1" applyFill="1" applyBorder="1" applyAlignment="1" applyProtection="1">
      <alignment horizontal="left"/>
    </xf>
    <xf numFmtId="3" fontId="4" fillId="0" borderId="1" xfId="2" applyNumberFormat="1" applyFont="1" applyFill="1" applyBorder="1" applyAlignment="1" applyProtection="1">
      <alignment horizontal="right" indent="1"/>
    </xf>
    <xf numFmtId="3" fontId="6" fillId="0" borderId="1" xfId="0" applyNumberFormat="1" applyFont="1" applyFill="1" applyBorder="1" applyAlignment="1" applyProtection="1">
      <alignment horizontal="right" vertical="center" indent="1"/>
    </xf>
    <xf numFmtId="0" fontId="7" fillId="0" borderId="4" xfId="2" applyFont="1" applyFill="1" applyBorder="1" applyAlignment="1" applyProtection="1">
      <alignment horizontal="center" vertical="center" wrapText="1"/>
    </xf>
    <xf numFmtId="0" fontId="8" fillId="0" borderId="4" xfId="2" applyFont="1" applyFill="1" applyBorder="1" applyAlignment="1" applyProtection="1">
      <alignment horizontal="center" vertical="center" wrapText="1"/>
    </xf>
    <xf numFmtId="3" fontId="8" fillId="0" borderId="30" xfId="2" applyNumberFormat="1" applyFont="1" applyFill="1" applyBorder="1" applyAlignment="1" applyProtection="1">
      <alignment horizontal="righ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6" xfId="2" applyFont="1" applyFill="1" applyBorder="1" applyAlignment="1" applyProtection="1">
      <alignment vertical="center" wrapText="1"/>
    </xf>
    <xf numFmtId="3" fontId="8" fillId="0" borderId="32" xfId="2" applyNumberFormat="1" applyFont="1" applyFill="1" applyBorder="1" applyAlignment="1" applyProtection="1">
      <alignment horizontal="right" vertical="center" wrapText="1" indent="1"/>
    </xf>
    <xf numFmtId="164" fontId="8" fillId="0" borderId="5" xfId="2" applyNumberFormat="1" applyFont="1" applyFill="1" applyBorder="1" applyAlignment="1" applyProtection="1">
      <alignment horizontal="center" vertical="center" wrapText="1"/>
    </xf>
    <xf numFmtId="49" fontId="9" fillId="0" borderId="33" xfId="2" applyNumberFormat="1" applyFont="1" applyFill="1" applyBorder="1" applyAlignment="1" applyProtection="1">
      <alignment horizontal="left" vertical="center" wrapText="1" indent="1"/>
    </xf>
    <xf numFmtId="0" fontId="9" fillId="0" borderId="34" xfId="2" applyFont="1" applyFill="1" applyBorder="1" applyAlignment="1" applyProtection="1">
      <alignment horizontal="left" vertical="center" wrapText="1" indent="1"/>
    </xf>
    <xf numFmtId="3" fontId="9" fillId="0" borderId="11" xfId="1" applyNumberFormat="1" applyFont="1" applyFill="1" applyBorder="1" applyAlignment="1" applyProtection="1">
      <alignment horizontal="right" wrapText="1" indent="1"/>
    </xf>
    <xf numFmtId="3" fontId="12" fillId="0" borderId="13" xfId="2" applyNumberFormat="1" applyFont="1" applyFill="1" applyBorder="1" applyAlignment="1" applyProtection="1">
      <alignment horizontal="right" vertical="center" wrapText="1" indent="1"/>
    </xf>
    <xf numFmtId="3" fontId="12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vertical="center" wrapText="1" indent="1"/>
    </xf>
    <xf numFmtId="3" fontId="9" fillId="0" borderId="36" xfId="1" applyNumberFormat="1" applyFont="1" applyFill="1" applyBorder="1" applyAlignment="1" applyProtection="1">
      <alignment horizontal="right" wrapText="1" indent="1"/>
    </xf>
    <xf numFmtId="3" fontId="12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37" xfId="1" applyNumberFormat="1" applyFont="1" applyFill="1" applyBorder="1" applyAlignment="1" applyProtection="1">
      <alignment horizontal="right" wrapText="1" indent="1"/>
    </xf>
    <xf numFmtId="0" fontId="9" fillId="0" borderId="38" xfId="2" applyFont="1" applyFill="1" applyBorder="1" applyAlignment="1" applyProtection="1">
      <alignment horizontal="left" vertical="center" wrapText="1" indent="1"/>
    </xf>
    <xf numFmtId="0" fontId="9" fillId="0" borderId="0" xfId="2" applyFont="1" applyFill="1" applyBorder="1" applyAlignment="1" applyProtection="1">
      <alignment horizontal="lef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6"/>
    </xf>
    <xf numFmtId="164" fontId="16" fillId="0" borderId="14" xfId="2" applyNumberFormat="1" applyFont="1" applyFill="1" applyBorder="1" applyAlignment="1" applyProtection="1">
      <alignment horizontal="center" vertical="center" wrapText="1"/>
    </xf>
    <xf numFmtId="0" fontId="9" fillId="0" borderId="16" xfId="2" applyFont="1" applyFill="1" applyBorder="1" applyAlignment="1" applyProtection="1">
      <alignment horizontal="left" indent="6"/>
    </xf>
    <xf numFmtId="3" fontId="9" fillId="0" borderId="37" xfId="1" applyNumberFormat="1" applyFont="1" applyFill="1" applyBorder="1" applyAlignment="1" applyProtection="1">
      <alignment horizontal="right" indent="1"/>
    </xf>
    <xf numFmtId="0" fontId="9" fillId="0" borderId="16" xfId="2" applyFont="1" applyFill="1" applyBorder="1" applyAlignment="1" applyProtection="1">
      <alignment horizontal="left" vertical="center" wrapText="1" indent="6"/>
    </xf>
    <xf numFmtId="3" fontId="9" fillId="0" borderId="37" xfId="1" applyNumberFormat="1" applyFont="1" applyFill="1" applyBorder="1" applyAlignment="1" applyProtection="1">
      <alignment horizontal="right" vertical="center" wrapText="1" indent="1"/>
    </xf>
    <xf numFmtId="49" fontId="9" fillId="0" borderId="39" xfId="2" applyNumberFormat="1" applyFont="1" applyFill="1" applyBorder="1" applyAlignment="1" applyProtection="1">
      <alignment horizontal="left" vertical="center" wrapText="1" indent="1"/>
    </xf>
    <xf numFmtId="3" fontId="12" fillId="0" borderId="36" xfId="1" applyNumberFormat="1" applyFont="1" applyFill="1" applyBorder="1" applyAlignment="1" applyProtection="1">
      <alignment horizontal="right" vertical="center" wrapText="1" indent="1"/>
    </xf>
    <xf numFmtId="3" fontId="9" fillId="0" borderId="36" xfId="1" applyNumberFormat="1" applyFont="1" applyFill="1" applyBorder="1" applyAlignment="1" applyProtection="1">
      <alignment horizontal="right" vertical="center" wrapText="1" indent="1"/>
    </xf>
    <xf numFmtId="49" fontId="9" fillId="0" borderId="40" xfId="2" applyNumberFormat="1" applyFont="1" applyFill="1" applyBorder="1" applyAlignment="1" applyProtection="1">
      <alignment horizontal="left" vertical="center" wrapText="1" indent="1"/>
    </xf>
    <xf numFmtId="0" fontId="9" fillId="0" borderId="41" xfId="2" applyFont="1" applyFill="1" applyBorder="1" applyAlignment="1" applyProtection="1">
      <alignment horizontal="left" vertical="center" wrapText="1" indent="7"/>
    </xf>
    <xf numFmtId="3" fontId="9" fillId="0" borderId="42" xfId="1" applyNumberFormat="1" applyFont="1" applyFill="1" applyBorder="1" applyAlignment="1" applyProtection="1">
      <alignment horizontal="right" vertical="center" wrapText="1" indent="1"/>
    </xf>
    <xf numFmtId="3" fontId="12" fillId="0" borderId="25" xfId="2" applyNumberFormat="1" applyFont="1" applyFill="1" applyBorder="1" applyAlignment="1" applyProtection="1">
      <alignment horizontal="right" vertical="center" wrapText="1" indent="1"/>
    </xf>
    <xf numFmtId="3" fontId="12" fillId="0" borderId="43" xfId="2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7" xfId="2" applyFont="1" applyFill="1" applyBorder="1" applyAlignment="1" applyProtection="1">
      <alignment horizontal="left" vertical="center" wrapText="1" indent="1"/>
    </xf>
    <xf numFmtId="0" fontId="8" fillId="0" borderId="28" xfId="2" applyFont="1" applyFill="1" applyBorder="1" applyAlignment="1" applyProtection="1">
      <alignment vertical="center" wrapText="1"/>
    </xf>
    <xf numFmtId="3" fontId="8" fillId="0" borderId="44" xfId="2" applyNumberFormat="1" applyFont="1" applyFill="1" applyBorder="1" applyAlignment="1" applyProtection="1">
      <alignment horizontal="right" vertical="center" wrapText="1" indent="1"/>
    </xf>
    <xf numFmtId="164" fontId="15" fillId="0" borderId="24" xfId="2" applyNumberFormat="1" applyFont="1" applyFill="1" applyBorder="1" applyAlignment="1" applyProtection="1">
      <alignment horizontal="center" vertical="center" wrapText="1"/>
    </xf>
    <xf numFmtId="3" fontId="9" fillId="0" borderId="17" xfId="1" applyNumberFormat="1" applyFont="1" applyFill="1" applyBorder="1" applyAlignment="1" applyProtection="1">
      <alignment horizontal="right" vertical="center" wrapText="1" indent="1"/>
    </xf>
    <xf numFmtId="0" fontId="9" fillId="0" borderId="21" xfId="2" applyFont="1" applyFill="1" applyBorder="1" applyAlignment="1" applyProtection="1">
      <alignment horizontal="left" vertical="center" wrapText="1" indent="1"/>
    </xf>
    <xf numFmtId="3" fontId="9" fillId="0" borderId="22" xfId="1" applyNumberFormat="1" applyFont="1" applyFill="1" applyBorder="1" applyAlignment="1" applyProtection="1">
      <alignment horizontal="right" vertical="center" wrapText="1" indent="1"/>
    </xf>
    <xf numFmtId="3" fontId="9" fillId="0" borderId="37" xfId="2" applyNumberFormat="1" applyFont="1" applyFill="1" applyBorder="1" applyAlignment="1" applyProtection="1">
      <alignment horizontal="right" vertical="center" wrapText="1" indent="1"/>
    </xf>
    <xf numFmtId="3" fontId="15" fillId="0" borderId="19" xfId="2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7" xfId="0" applyNumberFormat="1" applyFont="1" applyBorder="1" applyAlignment="1" applyProtection="1">
      <alignment horizontal="right" vertical="center" wrapText="1" indent="1"/>
    </xf>
    <xf numFmtId="3" fontId="11" fillId="0" borderId="36" xfId="0" applyNumberFormat="1" applyFont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6"/>
    </xf>
    <xf numFmtId="3" fontId="9" fillId="0" borderId="17" xfId="2" applyNumberFormat="1" applyFont="1" applyFill="1" applyBorder="1" applyAlignment="1" applyProtection="1">
      <alignment horizontal="right" vertical="center" wrapText="1" indent="1"/>
    </xf>
    <xf numFmtId="3" fontId="9" fillId="0" borderId="36" xfId="2" applyNumberFormat="1" applyFont="1" applyFill="1" applyBorder="1" applyAlignment="1" applyProtection="1">
      <alignment horizontal="right" vertical="center" wrapText="1" indent="1"/>
    </xf>
    <xf numFmtId="0" fontId="15" fillId="0" borderId="4" xfId="2" applyFont="1" applyFill="1" applyBorder="1" applyAlignment="1" applyProtection="1">
      <alignment horizontal="left" vertical="center" wrapText="1" indent="1"/>
    </xf>
    <xf numFmtId="3" fontId="9" fillId="0" borderId="19" xfId="2" applyNumberFormat="1" applyFont="1" applyFill="1" applyBorder="1" applyAlignment="1" applyProtection="1">
      <alignment horizontal="right" vertical="center" wrapText="1" indent="1"/>
    </xf>
    <xf numFmtId="3" fontId="9" fillId="0" borderId="25" xfId="2" applyNumberFormat="1" applyFont="1" applyFill="1" applyBorder="1" applyAlignment="1" applyProtection="1">
      <alignment horizontal="right" vertical="center" wrapText="1" indent="1"/>
    </xf>
    <xf numFmtId="164" fontId="12" fillId="0" borderId="45" xfId="2" applyNumberFormat="1" applyFont="1" applyFill="1" applyBorder="1" applyAlignment="1" applyProtection="1">
      <alignment horizontal="center" vertical="center" wrapText="1"/>
    </xf>
    <xf numFmtId="3" fontId="9" fillId="0" borderId="8" xfId="2" applyNumberFormat="1" applyFont="1" applyFill="1" applyBorder="1" applyAlignment="1" applyProtection="1">
      <alignment horizontal="right" vertical="center" wrapText="1" indent="1"/>
    </xf>
    <xf numFmtId="0" fontId="9" fillId="0" borderId="10" xfId="2" applyFont="1" applyFill="1" applyBorder="1" applyAlignment="1" applyProtection="1">
      <alignment horizontal="left" vertical="center" wrapText="1" indent="1"/>
    </xf>
    <xf numFmtId="164" fontId="15" fillId="0" borderId="14" xfId="2" applyNumberFormat="1" applyFont="1" applyFill="1" applyBorder="1" applyAlignment="1" applyProtection="1">
      <alignment horizontal="center" vertical="center" wrapText="1"/>
    </xf>
    <xf numFmtId="0" fontId="9" fillId="0" borderId="46" xfId="2" applyFont="1" applyFill="1" applyBorder="1" applyAlignment="1" applyProtection="1">
      <alignment horizontal="left" vertical="center" wrapText="1" indent="1"/>
    </xf>
    <xf numFmtId="3" fontId="9" fillId="0" borderId="22" xfId="2" applyNumberFormat="1" applyFont="1" applyFill="1" applyBorder="1" applyAlignment="1" applyProtection="1">
      <alignment horizontal="right" vertical="center" wrapText="1" indent="1"/>
    </xf>
    <xf numFmtId="164" fontId="15" fillId="0" borderId="45" xfId="2" applyNumberFormat="1" applyFont="1" applyFill="1" applyBorder="1" applyAlignment="1" applyProtection="1">
      <alignment horizontal="center" vertical="center" wrapText="1"/>
    </xf>
    <xf numFmtId="3" fontId="13" fillId="0" borderId="8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</xf>
    <xf numFmtId="3" fontId="13" fillId="0" borderId="5" xfId="0" applyNumberFormat="1" applyFont="1" applyBorder="1" applyAlignment="1" applyProtection="1">
      <alignment horizontal="right" vertical="center" wrapText="1" indent="1"/>
      <protection locked="0"/>
    </xf>
    <xf numFmtId="3" fontId="17" fillId="0" borderId="8" xfId="0" quotePrefix="1" applyNumberFormat="1" applyFont="1" applyBorder="1" applyAlignment="1" applyProtection="1">
      <alignment horizontal="right" vertical="center" wrapText="1" indent="1"/>
    </xf>
    <xf numFmtId="3" fontId="17" fillId="0" borderId="5" xfId="0" quotePrefix="1" applyNumberFormat="1" applyFont="1" applyBorder="1" applyAlignment="1" applyProtection="1">
      <alignment horizontal="right" vertical="center" wrapText="1" indent="1"/>
    </xf>
    <xf numFmtId="0" fontId="13" fillId="0" borderId="27" xfId="0" applyFont="1" applyBorder="1" applyAlignment="1" applyProtection="1">
      <alignment horizontal="left" vertical="center" wrapText="1" indent="1"/>
    </xf>
    <xf numFmtId="0" fontId="17" fillId="0" borderId="28" xfId="0" applyFont="1" applyBorder="1" applyAlignment="1" applyProtection="1">
      <alignment horizontal="left" vertical="center" wrapText="1" indent="1"/>
    </xf>
    <xf numFmtId="0" fontId="1" fillId="0" borderId="0" xfId="2" applyFont="1" applyFill="1"/>
    <xf numFmtId="3" fontId="1" fillId="0" borderId="0" xfId="2" applyNumberFormat="1" applyFont="1" applyFill="1" applyAlignment="1">
      <alignment horizontal="right" indent="1"/>
    </xf>
  </cellXfs>
  <cellStyles count="24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" xfId="1" builtinId="3"/>
    <cellStyle name="Ezres 2" xfId="9"/>
    <cellStyle name="Ezres 2 2" xfId="10"/>
    <cellStyle name="Ezres 3" xfId="11"/>
    <cellStyle name="Ezres 3 2" xfId="12"/>
    <cellStyle name="Ezres 4" xfId="13"/>
    <cellStyle name="Ezres 4 2" xfId="14"/>
    <cellStyle name="Ezres 4 2 2" xfId="15"/>
    <cellStyle name="hetmál kút" xfId="16"/>
    <cellStyle name="Hiperhivatkozás" xfId="17"/>
    <cellStyle name="Már látott hiperhivatkozás" xfId="18"/>
    <cellStyle name="Normál" xfId="0" builtinId="0"/>
    <cellStyle name="Normál 2" xfId="19"/>
    <cellStyle name="Normál 2 2" xfId="20"/>
    <cellStyle name="Normál 3" xfId="21"/>
    <cellStyle name="Normál 3 2" xfId="22"/>
    <cellStyle name="Normál 3 2 2" xfId="23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Dokumentumok1/&#214;nkorm&#225;nyzati%20k&#246;lts&#233;gvet&#233;s/K&#246;lts&#233;gvet&#233;s-2019/sz&#233;tszed&#233;s/2019%20november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9.1. sz. mell."/>
      <sheetName val="9.1.1. sz. mell. "/>
      <sheetName val="9.2. sz. mell. "/>
      <sheetName val="9.2.1. sz. mell"/>
      <sheetName val="9.2.3. sz. mell."/>
      <sheetName val="9.4. sz. mell EKIK"/>
      <sheetName val="9.4.1. sz. mell EKIK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10.sz.mell int.összesítő"/>
      <sheetName val="11.sz.mell tartalék"/>
      <sheetName val="1.sz tájékoztató t "/>
      <sheetName val="4.sz tájékoztató t "/>
      <sheetName val="6.sz tájékoztató t "/>
      <sheetName val="7.sz. táj. feladatos Önk. "/>
      <sheetName val="9.sz tájékoztató"/>
    </sheetNames>
    <sheetDataSet>
      <sheetData sheetId="0">
        <row r="5">
          <cell r="C5">
            <v>1466902602</v>
          </cell>
        </row>
        <row r="6">
          <cell r="C6">
            <v>220097739</v>
          </cell>
        </row>
        <row r="7">
          <cell r="C7">
            <v>240117542</v>
          </cell>
        </row>
        <row r="8">
          <cell r="C8">
            <v>792918615</v>
          </cell>
        </row>
        <row r="9">
          <cell r="C9">
            <v>35183861</v>
          </cell>
        </row>
        <row r="10">
          <cell r="C10">
            <v>178584845</v>
          </cell>
        </row>
        <row r="11">
          <cell r="C11">
            <v>0</v>
          </cell>
        </row>
        <row r="12">
          <cell r="C12">
            <v>367971347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367971347</v>
          </cell>
        </row>
        <row r="18">
          <cell r="C18">
            <v>227487671</v>
          </cell>
        </row>
        <row r="19">
          <cell r="C19">
            <v>1078131150</v>
          </cell>
        </row>
        <row r="20">
          <cell r="C20">
            <v>369999900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708131250</v>
          </cell>
        </row>
        <row r="25">
          <cell r="C25">
            <v>694206350</v>
          </cell>
        </row>
        <row r="26">
          <cell r="C26">
            <v>482500000</v>
          </cell>
        </row>
        <row r="27">
          <cell r="C27">
            <v>430000000</v>
          </cell>
        </row>
        <row r="28">
          <cell r="C28">
            <v>89000000</v>
          </cell>
        </row>
        <row r="29">
          <cell r="C29">
            <v>341000000</v>
          </cell>
        </row>
        <row r="30">
          <cell r="C30">
            <v>0</v>
          </cell>
        </row>
        <row r="31">
          <cell r="C31">
            <v>35000000</v>
          </cell>
        </row>
        <row r="32">
          <cell r="C32">
            <v>1000000</v>
          </cell>
        </row>
        <row r="33">
          <cell r="C33">
            <v>16500000</v>
          </cell>
        </row>
        <row r="34">
          <cell r="C34">
            <v>375711514</v>
          </cell>
        </row>
        <row r="35">
          <cell r="C35">
            <v>17923606</v>
          </cell>
        </row>
        <row r="36">
          <cell r="C36">
            <v>80676792</v>
          </cell>
        </row>
        <row r="37">
          <cell r="C37">
            <v>28877911</v>
          </cell>
        </row>
        <row r="38">
          <cell r="C38">
            <v>740000</v>
          </cell>
        </row>
        <row r="39">
          <cell r="C39">
            <v>185422721</v>
          </cell>
        </row>
        <row r="40">
          <cell r="C40">
            <v>31966344</v>
          </cell>
        </row>
        <row r="41">
          <cell r="C41">
            <v>8433000</v>
          </cell>
        </row>
        <row r="42">
          <cell r="C42">
            <v>0</v>
          </cell>
        </row>
        <row r="43">
          <cell r="C43">
            <v>0</v>
          </cell>
        </row>
        <row r="44">
          <cell r="C44">
            <v>500000</v>
          </cell>
        </row>
        <row r="45">
          <cell r="C45">
            <v>21171140</v>
          </cell>
        </row>
        <row r="46">
          <cell r="C46">
            <v>22232600</v>
          </cell>
        </row>
        <row r="47">
          <cell r="C47">
            <v>0</v>
          </cell>
        </row>
        <row r="48">
          <cell r="C48">
            <v>21787500</v>
          </cell>
        </row>
        <row r="49">
          <cell r="C49">
            <v>300000</v>
          </cell>
        </row>
        <row r="50">
          <cell r="C50">
            <v>0</v>
          </cell>
        </row>
        <row r="51">
          <cell r="C51">
            <v>145100</v>
          </cell>
        </row>
        <row r="52">
          <cell r="C52">
            <v>2792700</v>
          </cell>
        </row>
        <row r="53">
          <cell r="C53">
            <v>0</v>
          </cell>
        </row>
        <row r="54">
          <cell r="C54">
            <v>880000</v>
          </cell>
        </row>
        <row r="55">
          <cell r="C55">
            <v>1912700</v>
          </cell>
        </row>
        <row r="56">
          <cell r="C56">
            <v>0</v>
          </cell>
        </row>
        <row r="57">
          <cell r="C57">
            <v>0</v>
          </cell>
        </row>
        <row r="58">
          <cell r="C58">
            <v>0</v>
          </cell>
        </row>
        <row r="59">
          <cell r="C59">
            <v>0</v>
          </cell>
        </row>
        <row r="60">
          <cell r="C60">
            <v>0</v>
          </cell>
        </row>
        <row r="61">
          <cell r="C61">
            <v>0</v>
          </cell>
        </row>
        <row r="62">
          <cell r="C62">
            <v>3796241913</v>
          </cell>
        </row>
        <row r="63">
          <cell r="C63">
            <v>169269106</v>
          </cell>
        </row>
        <row r="64">
          <cell r="C64">
            <v>69269106</v>
          </cell>
        </row>
        <row r="65">
          <cell r="C65">
            <v>100000000</v>
          </cell>
        </row>
        <row r="66">
          <cell r="C66">
            <v>0</v>
          </cell>
        </row>
        <row r="67">
          <cell r="C67">
            <v>0</v>
          </cell>
        </row>
        <row r="68">
          <cell r="C68">
            <v>0</v>
          </cell>
        </row>
        <row r="69">
          <cell r="C69">
            <v>0</v>
          </cell>
        </row>
        <row r="70">
          <cell r="C70">
            <v>0</v>
          </cell>
        </row>
        <row r="71">
          <cell r="C71">
            <v>0</v>
          </cell>
        </row>
        <row r="72">
          <cell r="C72">
            <v>367267935</v>
          </cell>
        </row>
        <row r="73">
          <cell r="C73">
            <v>367267935</v>
          </cell>
        </row>
        <row r="74">
          <cell r="C74">
            <v>0</v>
          </cell>
        </row>
        <row r="75">
          <cell r="C75">
            <v>0</v>
          </cell>
        </row>
        <row r="76">
          <cell r="C76">
            <v>0</v>
          </cell>
        </row>
        <row r="77">
          <cell r="C77">
            <v>0</v>
          </cell>
        </row>
        <row r="78">
          <cell r="C78">
            <v>0</v>
          </cell>
        </row>
        <row r="79">
          <cell r="C79">
            <v>0</v>
          </cell>
        </row>
        <row r="80">
          <cell r="C80">
            <v>0</v>
          </cell>
        </row>
        <row r="81">
          <cell r="C81">
            <v>0</v>
          </cell>
        </row>
        <row r="82">
          <cell r="C82">
            <v>0</v>
          </cell>
        </row>
        <row r="83">
          <cell r="C83">
            <v>0</v>
          </cell>
        </row>
        <row r="84">
          <cell r="C84">
            <v>0</v>
          </cell>
        </row>
        <row r="85">
          <cell r="C85">
            <v>0</v>
          </cell>
        </row>
        <row r="86">
          <cell r="C86">
            <v>536537041</v>
          </cell>
        </row>
        <row r="87">
          <cell r="C87">
            <v>4332778954</v>
          </cell>
        </row>
        <row r="93">
          <cell r="C93">
            <v>2771754463</v>
          </cell>
        </row>
        <row r="94">
          <cell r="C94">
            <v>1133167251</v>
          </cell>
        </row>
        <row r="95">
          <cell r="C95">
            <v>231912112</v>
          </cell>
        </row>
        <row r="96">
          <cell r="C96">
            <v>1004878111</v>
          </cell>
        </row>
        <row r="97">
          <cell r="C97">
            <v>51600000</v>
          </cell>
        </row>
        <row r="98">
          <cell r="C98">
            <v>258535762</v>
          </cell>
        </row>
        <row r="99">
          <cell r="C99">
            <v>9800000</v>
          </cell>
        </row>
        <row r="100">
          <cell r="C100">
            <v>0</v>
          </cell>
        </row>
        <row r="101">
          <cell r="C101">
            <v>0</v>
          </cell>
        </row>
        <row r="102">
          <cell r="C102">
            <v>0</v>
          </cell>
        </row>
        <row r="103">
          <cell r="C103">
            <v>0</v>
          </cell>
        </row>
        <row r="104">
          <cell r="C104">
            <v>0</v>
          </cell>
        </row>
        <row r="105">
          <cell r="C105">
            <v>4012934</v>
          </cell>
        </row>
        <row r="106">
          <cell r="C106">
            <v>0</v>
          </cell>
        </row>
        <row r="107">
          <cell r="C107">
            <v>15400000</v>
          </cell>
        </row>
        <row r="108">
          <cell r="C108">
            <v>0</v>
          </cell>
        </row>
        <row r="109">
          <cell r="C109">
            <v>0</v>
          </cell>
        </row>
        <row r="110">
          <cell r="C110">
            <v>229322828</v>
          </cell>
        </row>
        <row r="111">
          <cell r="C111">
            <v>91661227</v>
          </cell>
        </row>
        <row r="112">
          <cell r="C112">
            <v>26583767</v>
          </cell>
        </row>
        <row r="113">
          <cell r="C113">
            <v>65077460</v>
          </cell>
        </row>
        <row r="114">
          <cell r="C114">
            <v>1402167659</v>
          </cell>
        </row>
        <row r="115">
          <cell r="C115">
            <v>870906447</v>
          </cell>
        </row>
        <row r="116">
          <cell r="C116">
            <v>714814839</v>
          </cell>
        </row>
        <row r="117">
          <cell r="C117">
            <v>504033126</v>
          </cell>
        </row>
        <row r="118">
          <cell r="C118">
            <v>149971308</v>
          </cell>
        </row>
        <row r="119">
          <cell r="C119">
            <v>27228086</v>
          </cell>
        </row>
        <row r="120">
          <cell r="C120">
            <v>0</v>
          </cell>
        </row>
        <row r="121">
          <cell r="C121">
            <v>0</v>
          </cell>
        </row>
        <row r="122">
          <cell r="C122">
            <v>0</v>
          </cell>
        </row>
        <row r="123">
          <cell r="C123">
            <v>308980</v>
          </cell>
        </row>
        <row r="124">
          <cell r="C124">
            <v>0</v>
          </cell>
        </row>
        <row r="125">
          <cell r="C125">
            <v>0</v>
          </cell>
        </row>
        <row r="126">
          <cell r="C126">
            <v>0</v>
          </cell>
        </row>
        <row r="127">
          <cell r="C127">
            <v>26919106</v>
          </cell>
        </row>
        <row r="128">
          <cell r="C128">
            <v>4173922122</v>
          </cell>
        </row>
        <row r="129">
          <cell r="C129">
            <v>116952500</v>
          </cell>
        </row>
        <row r="130">
          <cell r="C130">
            <v>16952500</v>
          </cell>
        </row>
        <row r="131">
          <cell r="C131">
            <v>100000000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0</v>
          </cell>
        </row>
        <row r="135">
          <cell r="C135">
            <v>0</v>
          </cell>
        </row>
        <row r="136">
          <cell r="C136">
            <v>0</v>
          </cell>
        </row>
        <row r="137">
          <cell r="C137">
            <v>0</v>
          </cell>
        </row>
        <row r="138">
          <cell r="C138">
            <v>0</v>
          </cell>
        </row>
        <row r="139">
          <cell r="C139">
            <v>0</v>
          </cell>
        </row>
        <row r="140">
          <cell r="C140">
            <v>41904332</v>
          </cell>
        </row>
        <row r="141">
          <cell r="C141">
            <v>0</v>
          </cell>
        </row>
        <row r="142">
          <cell r="C142">
            <v>41904332</v>
          </cell>
        </row>
        <row r="143">
          <cell r="C143">
            <v>0</v>
          </cell>
        </row>
        <row r="144">
          <cell r="C144">
            <v>0</v>
          </cell>
        </row>
        <row r="145">
          <cell r="C145">
            <v>0</v>
          </cell>
        </row>
        <row r="146">
          <cell r="C146">
            <v>0</v>
          </cell>
        </row>
        <row r="147">
          <cell r="C147">
            <v>0</v>
          </cell>
        </row>
        <row r="148">
          <cell r="C148">
            <v>0</v>
          </cell>
        </row>
        <row r="149">
          <cell r="C149">
            <v>0</v>
          </cell>
        </row>
        <row r="150">
          <cell r="C150">
            <v>0</v>
          </cell>
        </row>
        <row r="151">
          <cell r="C151">
            <v>0</v>
          </cell>
        </row>
        <row r="152">
          <cell r="C152">
            <v>0</v>
          </cell>
        </row>
        <row r="153">
          <cell r="C153">
            <v>158856832</v>
          </cell>
        </row>
        <row r="154">
          <cell r="C154">
            <v>4332778954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7">
    <tabColor rgb="FF92D050"/>
  </sheetPr>
  <dimension ref="A1:I160"/>
  <sheetViews>
    <sheetView tabSelected="1" view="pageLayout" zoomScaleNormal="100" zoomScaleSheetLayoutView="85" workbookViewId="0">
      <selection activeCell="B5" sqref="B5"/>
    </sheetView>
  </sheetViews>
  <sheetFormatPr defaultRowHeight="15.75" x14ac:dyDescent="0.25"/>
  <cols>
    <col min="1" max="1" width="9" style="166" customWidth="1"/>
    <col min="2" max="2" width="75.83203125" style="166" customWidth="1"/>
    <col min="3" max="3" width="16.5" style="167" customWidth="1"/>
    <col min="4" max="4" width="15.5" style="167" customWidth="1"/>
    <col min="5" max="7" width="15.5" style="167" hidden="1" customWidth="1"/>
    <col min="8" max="8" width="15.5" style="167" customWidth="1"/>
    <col min="9" max="16384" width="9.33203125" style="3"/>
  </cols>
  <sheetData>
    <row r="1" spans="1:8" ht="35.25" customHeight="1" x14ac:dyDescent="0.25">
      <c r="A1" s="1" t="s">
        <v>0</v>
      </c>
      <c r="B1" s="2"/>
      <c r="C1" s="2"/>
      <c r="D1" s="2"/>
      <c r="E1" s="2"/>
      <c r="F1" s="2"/>
      <c r="G1" s="2"/>
      <c r="H1" s="2"/>
    </row>
    <row r="3" spans="1:8" ht="15.95" customHeight="1" x14ac:dyDescent="0.25">
      <c r="A3" s="4" t="s">
        <v>1</v>
      </c>
      <c r="B3" s="4"/>
      <c r="C3" s="4"/>
      <c r="D3" s="4"/>
      <c r="E3" s="4"/>
      <c r="F3" s="4"/>
      <c r="G3" s="4"/>
      <c r="H3" s="4"/>
    </row>
    <row r="4" spans="1:8" ht="15.95" customHeight="1" thickBot="1" x14ac:dyDescent="0.3">
      <c r="A4" s="5" t="s">
        <v>2</v>
      </c>
      <c r="B4" s="5"/>
      <c r="C4" s="6"/>
      <c r="D4" s="6"/>
      <c r="E4" s="7"/>
      <c r="F4" s="7"/>
      <c r="G4" s="7"/>
      <c r="H4" s="8" t="s">
        <v>3</v>
      </c>
    </row>
    <row r="5" spans="1:8" ht="38.1" customHeight="1" thickBot="1" x14ac:dyDescent="0.3">
      <c r="A5" s="9" t="s">
        <v>4</v>
      </c>
      <c r="B5" s="10" t="s">
        <v>5</v>
      </c>
      <c r="C5" s="11" t="s">
        <v>6</v>
      </c>
      <c r="D5" s="11" t="s">
        <v>7</v>
      </c>
      <c r="E5" s="12"/>
      <c r="F5" s="12"/>
      <c r="G5" s="12"/>
      <c r="H5" s="13" t="s">
        <v>8</v>
      </c>
    </row>
    <row r="6" spans="1:8" s="19" customFormat="1" ht="12" customHeight="1" thickBot="1" x14ac:dyDescent="0.25">
      <c r="A6" s="14" t="s">
        <v>9</v>
      </c>
      <c r="B6" s="15" t="s">
        <v>10</v>
      </c>
      <c r="C6" s="16" t="s">
        <v>11</v>
      </c>
      <c r="D6" s="16" t="s">
        <v>12</v>
      </c>
      <c r="E6" s="17"/>
      <c r="F6" s="17"/>
      <c r="G6" s="17"/>
      <c r="H6" s="18" t="s">
        <v>13</v>
      </c>
    </row>
    <row r="7" spans="1:8" s="25" customFormat="1" ht="12" customHeight="1" thickBot="1" x14ac:dyDescent="0.25">
      <c r="A7" s="20" t="s">
        <v>14</v>
      </c>
      <c r="B7" s="21" t="s">
        <v>15</v>
      </c>
      <c r="C7" s="16">
        <v>1136384587</v>
      </c>
      <c r="D7" s="22">
        <v>1282714675</v>
      </c>
      <c r="E7" s="23">
        <f>+E8+E9+E10+E11+E12+E13</f>
        <v>1133144785</v>
      </c>
      <c r="F7" s="22">
        <f>+F8+F9+F10+F11+F12+F13</f>
        <v>0</v>
      </c>
      <c r="G7" s="22">
        <f>+G8+G9+G10+G11+G12+G13</f>
        <v>0</v>
      </c>
      <c r="H7" s="24">
        <f>'[1]1.1.sz.mell. '!C5</f>
        <v>1466902602</v>
      </c>
    </row>
    <row r="8" spans="1:8" s="25" customFormat="1" ht="12" customHeight="1" x14ac:dyDescent="0.2">
      <c r="A8" s="26" t="s">
        <v>16</v>
      </c>
      <c r="B8" s="27" t="s">
        <v>17</v>
      </c>
      <c r="C8" s="28">
        <v>228418282</v>
      </c>
      <c r="D8" s="29">
        <v>227855923</v>
      </c>
      <c r="E8" s="30">
        <v>227512539</v>
      </c>
      <c r="F8" s="31"/>
      <c r="G8" s="31"/>
      <c r="H8" s="32">
        <f>'[1]1.1.sz.mell. '!C6</f>
        <v>220097739</v>
      </c>
    </row>
    <row r="9" spans="1:8" s="25" customFormat="1" ht="12" customHeight="1" x14ac:dyDescent="0.2">
      <c r="A9" s="33" t="s">
        <v>18</v>
      </c>
      <c r="B9" s="34" t="s">
        <v>19</v>
      </c>
      <c r="C9" s="35">
        <v>224090111</v>
      </c>
      <c r="D9" s="36">
        <v>227738235</v>
      </c>
      <c r="E9" s="37">
        <v>218107294</v>
      </c>
      <c r="F9" s="38"/>
      <c r="G9" s="38"/>
      <c r="H9" s="39">
        <f>'[1]1.1.sz.mell. '!C7</f>
        <v>240117542</v>
      </c>
    </row>
    <row r="10" spans="1:8" s="25" customFormat="1" ht="12" customHeight="1" x14ac:dyDescent="0.2">
      <c r="A10" s="33" t="s">
        <v>20</v>
      </c>
      <c r="B10" s="34" t="s">
        <v>21</v>
      </c>
      <c r="C10" s="35">
        <v>600182523</v>
      </c>
      <c r="D10" s="36">
        <v>662987096</v>
      </c>
      <c r="E10" s="37">
        <f>121200000+67844165+118423160+15562200+177597260+4526280+11511000+24250000+62625967</f>
        <v>603540032</v>
      </c>
      <c r="F10" s="38"/>
      <c r="G10" s="38"/>
      <c r="H10" s="39">
        <f>'[1]1.1.sz.mell. '!C8</f>
        <v>792918615</v>
      </c>
    </row>
    <row r="11" spans="1:8" s="25" customFormat="1" ht="12" customHeight="1" x14ac:dyDescent="0.2">
      <c r="A11" s="33" t="s">
        <v>22</v>
      </c>
      <c r="B11" s="34" t="s">
        <v>23</v>
      </c>
      <c r="C11" s="35">
        <v>31318596</v>
      </c>
      <c r="D11" s="36">
        <v>34993847</v>
      </c>
      <c r="E11" s="37">
        <f>4412740+15262320+10629000</f>
        <v>30304060</v>
      </c>
      <c r="F11" s="38"/>
      <c r="G11" s="38"/>
      <c r="H11" s="39">
        <f>'[1]1.1.sz.mell. '!C9</f>
        <v>35183861</v>
      </c>
    </row>
    <row r="12" spans="1:8" s="25" customFormat="1" ht="12" customHeight="1" x14ac:dyDescent="0.2">
      <c r="A12" s="33" t="s">
        <v>24</v>
      </c>
      <c r="B12" s="40" t="s">
        <v>25</v>
      </c>
      <c r="C12" s="35">
        <v>52375075</v>
      </c>
      <c r="D12" s="36">
        <v>129139574</v>
      </c>
      <c r="E12" s="37">
        <f>3551000+1060845+168707597+58000+128000-119824582</f>
        <v>53680860</v>
      </c>
      <c r="F12" s="38"/>
      <c r="G12" s="38"/>
      <c r="H12" s="39">
        <f>'[1]1.1.sz.mell. '!C10</f>
        <v>178584845</v>
      </c>
    </row>
    <row r="13" spans="1:8" s="25" customFormat="1" ht="12" customHeight="1" thickBot="1" x14ac:dyDescent="0.25">
      <c r="A13" s="41" t="s">
        <v>26</v>
      </c>
      <c r="B13" s="42" t="s">
        <v>27</v>
      </c>
      <c r="C13" s="43"/>
      <c r="D13" s="44">
        <v>0</v>
      </c>
      <c r="E13" s="45"/>
      <c r="F13" s="46"/>
      <c r="G13" s="46"/>
      <c r="H13" s="47">
        <f>'[1]1.1.sz.mell. '!C11</f>
        <v>0</v>
      </c>
    </row>
    <row r="14" spans="1:8" s="25" customFormat="1" ht="12" customHeight="1" thickBot="1" x14ac:dyDescent="0.25">
      <c r="A14" s="20" t="s">
        <v>28</v>
      </c>
      <c r="B14" s="48" t="s">
        <v>29</v>
      </c>
      <c r="C14" s="49">
        <v>329344570</v>
      </c>
      <c r="D14" s="22">
        <v>270067430</v>
      </c>
      <c r="E14" s="23">
        <f>+E15+E16+E17+E18+E19</f>
        <v>-145452435</v>
      </c>
      <c r="F14" s="22">
        <f>+F15+F16+F17+F18+F19</f>
        <v>0</v>
      </c>
      <c r="G14" s="22">
        <f>+G15+G16+G17+G18+G19</f>
        <v>5485000</v>
      </c>
      <c r="H14" s="24">
        <f>'[1]1.1.sz.mell. '!C12</f>
        <v>367971347</v>
      </c>
    </row>
    <row r="15" spans="1:8" s="25" customFormat="1" ht="12" customHeight="1" x14ac:dyDescent="0.2">
      <c r="A15" s="26" t="s">
        <v>30</v>
      </c>
      <c r="B15" s="27" t="s">
        <v>31</v>
      </c>
      <c r="C15" s="35"/>
      <c r="D15" s="29">
        <v>0</v>
      </c>
      <c r="E15" s="50"/>
      <c r="F15" s="51"/>
      <c r="G15" s="51"/>
      <c r="H15" s="32">
        <f>'[1]1.1.sz.mell. '!C13</f>
        <v>0</v>
      </c>
    </row>
    <row r="16" spans="1:8" s="25" customFormat="1" ht="12" customHeight="1" x14ac:dyDescent="0.2">
      <c r="A16" s="33" t="s">
        <v>32</v>
      </c>
      <c r="B16" s="34" t="s">
        <v>33</v>
      </c>
      <c r="C16" s="35"/>
      <c r="D16" s="36">
        <v>0</v>
      </c>
      <c r="E16" s="45"/>
      <c r="F16" s="46"/>
      <c r="G16" s="46"/>
      <c r="H16" s="39">
        <f>'[1]1.1.sz.mell. '!C14</f>
        <v>0</v>
      </c>
    </row>
    <row r="17" spans="1:9" s="25" customFormat="1" ht="12" customHeight="1" x14ac:dyDescent="0.2">
      <c r="A17" s="33" t="s">
        <v>34</v>
      </c>
      <c r="B17" s="34" t="s">
        <v>35</v>
      </c>
      <c r="C17" s="35"/>
      <c r="D17" s="36">
        <v>0</v>
      </c>
      <c r="E17" s="45"/>
      <c r="F17" s="46"/>
      <c r="G17" s="46"/>
      <c r="H17" s="39">
        <f>'[1]1.1.sz.mell. '!C15</f>
        <v>0</v>
      </c>
    </row>
    <row r="18" spans="1:9" s="25" customFormat="1" ht="12" customHeight="1" x14ac:dyDescent="0.2">
      <c r="A18" s="33" t="s">
        <v>36</v>
      </c>
      <c r="B18" s="34" t="s">
        <v>37</v>
      </c>
      <c r="C18" s="35"/>
      <c r="D18" s="36">
        <v>0</v>
      </c>
      <c r="E18" s="45"/>
      <c r="F18" s="46"/>
      <c r="G18" s="46"/>
      <c r="H18" s="39">
        <f>'[1]1.1.sz.mell. '!C16</f>
        <v>0</v>
      </c>
    </row>
    <row r="19" spans="1:9" s="25" customFormat="1" ht="12" customHeight="1" x14ac:dyDescent="0.2">
      <c r="A19" s="33" t="s">
        <v>38</v>
      </c>
      <c r="B19" s="34" t="s">
        <v>39</v>
      </c>
      <c r="C19" s="35">
        <v>329344570</v>
      </c>
      <c r="D19" s="36">
        <v>270067430</v>
      </c>
      <c r="E19" s="37">
        <f>2285000+210000+110446000+65342000-323735435</f>
        <v>-145452435</v>
      </c>
      <c r="F19" s="38"/>
      <c r="G19" s="38">
        <v>5485000</v>
      </c>
      <c r="H19" s="39">
        <f>'[1]1.1.sz.mell. '!C17</f>
        <v>367971347</v>
      </c>
    </row>
    <row r="20" spans="1:9" s="25" customFormat="1" ht="12" customHeight="1" thickBot="1" x14ac:dyDescent="0.25">
      <c r="A20" s="41" t="s">
        <v>40</v>
      </c>
      <c r="B20" s="42" t="s">
        <v>41</v>
      </c>
      <c r="C20" s="43">
        <v>23612212</v>
      </c>
      <c r="D20" s="44">
        <v>85930791</v>
      </c>
      <c r="E20" s="52"/>
      <c r="F20" s="53"/>
      <c r="G20" s="53"/>
      <c r="H20" s="47">
        <f>'[1]1.1.sz.mell. '!C18</f>
        <v>227487671</v>
      </c>
      <c r="I20" s="54"/>
    </row>
    <row r="21" spans="1:9" s="25" customFormat="1" ht="12" customHeight="1" thickBot="1" x14ac:dyDescent="0.25">
      <c r="A21" s="20" t="s">
        <v>42</v>
      </c>
      <c r="B21" s="55" t="s">
        <v>43</v>
      </c>
      <c r="C21" s="49">
        <v>519310318</v>
      </c>
      <c r="D21" s="22">
        <v>93190591</v>
      </c>
      <c r="E21" s="23">
        <f>+E22+E23+E24+E25+E26</f>
        <v>-11381976</v>
      </c>
      <c r="F21" s="22">
        <f>+F22+F23+F24+F25+F26</f>
        <v>0</v>
      </c>
      <c r="G21" s="22">
        <f>+G22+G23+G24+G25+G26</f>
        <v>0</v>
      </c>
      <c r="H21" s="24">
        <f>'[1]1.1.sz.mell. '!C19</f>
        <v>1078131150</v>
      </c>
    </row>
    <row r="22" spans="1:9" s="25" customFormat="1" ht="12" customHeight="1" x14ac:dyDescent="0.2">
      <c r="A22" s="26" t="s">
        <v>44</v>
      </c>
      <c r="B22" s="27" t="s">
        <v>45</v>
      </c>
      <c r="C22" s="35">
        <v>15690532</v>
      </c>
      <c r="D22" s="29">
        <v>19753000</v>
      </c>
      <c r="E22" s="56"/>
      <c r="F22" s="57"/>
      <c r="G22" s="57"/>
      <c r="H22" s="32">
        <f>'[1]1.1.sz.mell. '!C20</f>
        <v>369999900</v>
      </c>
    </row>
    <row r="23" spans="1:9" s="25" customFormat="1" ht="12" customHeight="1" x14ac:dyDescent="0.2">
      <c r="A23" s="33" t="s">
        <v>46</v>
      </c>
      <c r="B23" s="34" t="s">
        <v>47</v>
      </c>
      <c r="C23" s="35"/>
      <c r="D23" s="58">
        <v>0</v>
      </c>
      <c r="E23" s="37"/>
      <c r="F23" s="38"/>
      <c r="G23" s="38"/>
      <c r="H23" s="59">
        <f>'[1]1.1.sz.mell. '!C21</f>
        <v>0</v>
      </c>
    </row>
    <row r="24" spans="1:9" s="25" customFormat="1" ht="12" customHeight="1" x14ac:dyDescent="0.2">
      <c r="A24" s="33" t="s">
        <v>48</v>
      </c>
      <c r="B24" s="34" t="s">
        <v>49</v>
      </c>
      <c r="C24" s="35"/>
      <c r="D24" s="36">
        <v>0</v>
      </c>
      <c r="E24" s="37"/>
      <c r="F24" s="38"/>
      <c r="G24" s="38"/>
      <c r="H24" s="39">
        <f>'[1]1.1.sz.mell. '!C22</f>
        <v>0</v>
      </c>
    </row>
    <row r="25" spans="1:9" s="25" customFormat="1" ht="12" customHeight="1" x14ac:dyDescent="0.2">
      <c r="A25" s="33" t="s">
        <v>50</v>
      </c>
      <c r="B25" s="34" t="s">
        <v>51</v>
      </c>
      <c r="C25" s="35"/>
      <c r="D25" s="36">
        <v>0</v>
      </c>
      <c r="E25" s="37"/>
      <c r="F25" s="38"/>
      <c r="G25" s="38"/>
      <c r="H25" s="39">
        <f>'[1]1.1.sz.mell. '!C23</f>
        <v>0</v>
      </c>
    </row>
    <row r="26" spans="1:9" s="25" customFormat="1" ht="12" customHeight="1" x14ac:dyDescent="0.2">
      <c r="A26" s="33" t="s">
        <v>52</v>
      </c>
      <c r="B26" s="34" t="s">
        <v>53</v>
      </c>
      <c r="C26" s="35">
        <v>503619786</v>
      </c>
      <c r="D26" s="36">
        <v>73437591</v>
      </c>
      <c r="E26" s="37">
        <f>3797300-15179276</f>
        <v>-11381976</v>
      </c>
      <c r="F26" s="38"/>
      <c r="G26" s="38"/>
      <c r="H26" s="39">
        <f>'[1]1.1.sz.mell. '!C24</f>
        <v>708131250</v>
      </c>
    </row>
    <row r="27" spans="1:9" s="25" customFormat="1" ht="12" customHeight="1" thickBot="1" x14ac:dyDescent="0.25">
      <c r="A27" s="41" t="s">
        <v>54</v>
      </c>
      <c r="B27" s="60" t="s">
        <v>55</v>
      </c>
      <c r="C27" s="43">
        <v>500338786</v>
      </c>
      <c r="D27" s="44">
        <v>68947847</v>
      </c>
      <c r="E27" s="52">
        <v>3797300</v>
      </c>
      <c r="F27" s="53"/>
      <c r="G27" s="53"/>
      <c r="H27" s="47">
        <f>'[1]1.1.sz.mell. '!C25</f>
        <v>694206350</v>
      </c>
    </row>
    <row r="28" spans="1:9" s="25" customFormat="1" ht="12" customHeight="1" thickBot="1" x14ac:dyDescent="0.25">
      <c r="A28" s="20" t="s">
        <v>56</v>
      </c>
      <c r="B28" s="55" t="s">
        <v>57</v>
      </c>
      <c r="C28" s="49">
        <v>359172384</v>
      </c>
      <c r="D28" s="22">
        <v>462658000</v>
      </c>
      <c r="E28" s="61">
        <f>+E29+E33+E34+E35</f>
        <v>329390000</v>
      </c>
      <c r="F28" s="62">
        <f>+F29+F33+F34+F35</f>
        <v>0</v>
      </c>
      <c r="G28" s="62">
        <f>+G29+G33+G34+G35</f>
        <v>0</v>
      </c>
      <c r="H28" s="24">
        <f>'[1]1.1.sz.mell. '!C26</f>
        <v>482500000</v>
      </c>
    </row>
    <row r="29" spans="1:9" s="25" customFormat="1" ht="12" customHeight="1" x14ac:dyDescent="0.2">
      <c r="A29" s="26" t="s">
        <v>58</v>
      </c>
      <c r="B29" s="27" t="s">
        <v>59</v>
      </c>
      <c r="C29" s="35">
        <v>324804247</v>
      </c>
      <c r="D29" s="29">
        <v>415654000</v>
      </c>
      <c r="E29" s="63">
        <f>SUM(E30:E32)</f>
        <v>292830000</v>
      </c>
      <c r="F29" s="64"/>
      <c r="G29" s="64"/>
      <c r="H29" s="32">
        <f>'[1]1.1.sz.mell. '!C27</f>
        <v>430000000</v>
      </c>
    </row>
    <row r="30" spans="1:9" s="25" customFormat="1" ht="12" customHeight="1" x14ac:dyDescent="0.2">
      <c r="A30" s="33" t="s">
        <v>60</v>
      </c>
      <c r="B30" s="34" t="s">
        <v>61</v>
      </c>
      <c r="C30" s="35">
        <v>71369224</v>
      </c>
      <c r="D30" s="36">
        <v>82500000</v>
      </c>
      <c r="E30" s="45">
        <f>8990000+70000000</f>
        <v>78990000</v>
      </c>
      <c r="F30" s="46"/>
      <c r="G30" s="46"/>
      <c r="H30" s="39">
        <f>'[1]1.1.sz.mell. '!C28</f>
        <v>89000000</v>
      </c>
    </row>
    <row r="31" spans="1:9" s="25" customFormat="1" ht="12" customHeight="1" x14ac:dyDescent="0.2">
      <c r="A31" s="33" t="s">
        <v>62</v>
      </c>
      <c r="B31" s="65" t="s">
        <v>63</v>
      </c>
      <c r="C31" s="35">
        <v>253435023</v>
      </c>
      <c r="D31" s="36">
        <v>333154000</v>
      </c>
      <c r="E31" s="45">
        <f>203840000+10000000</f>
        <v>213840000</v>
      </c>
      <c r="F31" s="46"/>
      <c r="G31" s="46"/>
      <c r="H31" s="66">
        <f>'[1]1.1.sz.mell. '!C29</f>
        <v>341000000</v>
      </c>
    </row>
    <row r="32" spans="1:9" s="25" customFormat="1" ht="12" customHeight="1" x14ac:dyDescent="0.2">
      <c r="A32" s="33" t="s">
        <v>64</v>
      </c>
      <c r="B32" s="34" t="s">
        <v>65</v>
      </c>
      <c r="C32" s="35">
        <v>119318</v>
      </c>
      <c r="D32" s="36">
        <v>0</v>
      </c>
      <c r="E32" s="37"/>
      <c r="F32" s="38"/>
      <c r="G32" s="38"/>
      <c r="H32" s="66">
        <f>'[1]1.1.sz.mell. '!C30</f>
        <v>0</v>
      </c>
    </row>
    <row r="33" spans="1:8" s="25" customFormat="1" ht="12" customHeight="1" x14ac:dyDescent="0.2">
      <c r="A33" s="33" t="s">
        <v>66</v>
      </c>
      <c r="B33" s="34" t="s">
        <v>67</v>
      </c>
      <c r="C33" s="35">
        <v>26806717</v>
      </c>
      <c r="D33" s="36">
        <v>31000000</v>
      </c>
      <c r="E33" s="45">
        <f>27000000</f>
        <v>27000000</v>
      </c>
      <c r="F33" s="46"/>
      <c r="G33" s="46"/>
      <c r="H33" s="66">
        <f>'[1]1.1.sz.mell. '!C31</f>
        <v>35000000</v>
      </c>
    </row>
    <row r="34" spans="1:8" s="25" customFormat="1" ht="12" customHeight="1" x14ac:dyDescent="0.2">
      <c r="A34" s="33" t="s">
        <v>68</v>
      </c>
      <c r="B34" s="34" t="s">
        <v>69</v>
      </c>
      <c r="C34" s="35">
        <v>12050</v>
      </c>
      <c r="D34" s="36">
        <v>4000</v>
      </c>
      <c r="E34" s="45">
        <v>4060000</v>
      </c>
      <c r="F34" s="46"/>
      <c r="G34" s="46"/>
      <c r="H34" s="66">
        <f>'[1]1.1.sz.mell. '!C32</f>
        <v>1000000</v>
      </c>
    </row>
    <row r="35" spans="1:8" s="25" customFormat="1" ht="12" customHeight="1" thickBot="1" x14ac:dyDescent="0.25">
      <c r="A35" s="41" t="s">
        <v>70</v>
      </c>
      <c r="B35" s="60" t="s">
        <v>71</v>
      </c>
      <c r="C35" s="43">
        <v>7430052</v>
      </c>
      <c r="D35" s="44">
        <v>16000000</v>
      </c>
      <c r="E35" s="52">
        <v>5500000</v>
      </c>
      <c r="F35" s="53"/>
      <c r="G35" s="53"/>
      <c r="H35" s="47">
        <f>'[1]1.1.sz.mell. '!C33</f>
        <v>16500000</v>
      </c>
    </row>
    <row r="36" spans="1:8" s="25" customFormat="1" ht="12" customHeight="1" thickBot="1" x14ac:dyDescent="0.25">
      <c r="A36" s="20" t="s">
        <v>72</v>
      </c>
      <c r="B36" s="55" t="s">
        <v>73</v>
      </c>
      <c r="C36" s="49">
        <v>420500148</v>
      </c>
      <c r="D36" s="22">
        <v>416970437</v>
      </c>
      <c r="E36" s="23">
        <f>SUM(E37:E47)</f>
        <v>54395907</v>
      </c>
      <c r="F36" s="22">
        <f>SUM(F37:F47)</f>
        <v>9416500</v>
      </c>
      <c r="G36" s="22">
        <f>SUM(G37:G47)</f>
        <v>385266178</v>
      </c>
      <c r="H36" s="24">
        <f>'[1]1.1.sz.mell. '!C34</f>
        <v>375711514</v>
      </c>
    </row>
    <row r="37" spans="1:8" s="25" customFormat="1" ht="12" customHeight="1" x14ac:dyDescent="0.2">
      <c r="A37" s="26" t="s">
        <v>74</v>
      </c>
      <c r="B37" s="27" t="s">
        <v>75</v>
      </c>
      <c r="C37" s="35">
        <v>14756313</v>
      </c>
      <c r="D37" s="29">
        <v>13289065</v>
      </c>
      <c r="E37" s="30">
        <f>3937000+4000000+5000000-2941522</f>
        <v>9995478</v>
      </c>
      <c r="F37" s="31"/>
      <c r="G37" s="31">
        <v>150000</v>
      </c>
      <c r="H37" s="32">
        <f>'[1]1.1.sz.mell. '!C35</f>
        <v>17923606</v>
      </c>
    </row>
    <row r="38" spans="1:8" s="25" customFormat="1" ht="12" customHeight="1" x14ac:dyDescent="0.2">
      <c r="A38" s="33" t="s">
        <v>76</v>
      </c>
      <c r="B38" s="34" t="s">
        <v>77</v>
      </c>
      <c r="C38" s="35">
        <v>97064914</v>
      </c>
      <c r="D38" s="36">
        <v>77043172</v>
      </c>
      <c r="E38" s="37">
        <f>100000+12004000+160000+7128864</f>
        <v>19392864</v>
      </c>
      <c r="F38" s="38">
        <v>7533500</v>
      </c>
      <c r="G38" s="31">
        <v>68193838</v>
      </c>
      <c r="H38" s="39">
        <f>'[1]1.1.sz.mell. '!C36</f>
        <v>80676792</v>
      </c>
    </row>
    <row r="39" spans="1:8" s="25" customFormat="1" ht="12" customHeight="1" x14ac:dyDescent="0.2">
      <c r="A39" s="33" t="s">
        <v>78</v>
      </c>
      <c r="B39" s="34" t="s">
        <v>79</v>
      </c>
      <c r="C39" s="35">
        <v>72323829</v>
      </c>
      <c r="D39" s="36">
        <v>80011504</v>
      </c>
      <c r="E39" s="37">
        <f>8458000+947000</f>
        <v>9405000</v>
      </c>
      <c r="F39" s="38">
        <v>500000</v>
      </c>
      <c r="G39" s="31">
        <v>85718340</v>
      </c>
      <c r="H39" s="39">
        <f>'[1]1.1.sz.mell. '!C37</f>
        <v>28877911</v>
      </c>
    </row>
    <row r="40" spans="1:8" s="25" customFormat="1" ht="12" customHeight="1" x14ac:dyDescent="0.2">
      <c r="A40" s="33" t="s">
        <v>80</v>
      </c>
      <c r="B40" s="34" t="s">
        <v>81</v>
      </c>
      <c r="C40" s="35">
        <v>875976</v>
      </c>
      <c r="D40" s="36">
        <v>430000</v>
      </c>
      <c r="E40" s="37">
        <f>430000</f>
        <v>430000</v>
      </c>
      <c r="F40" s="38"/>
      <c r="G40" s="31"/>
      <c r="H40" s="39">
        <f>'[1]1.1.sz.mell. '!C38</f>
        <v>740000</v>
      </c>
    </row>
    <row r="41" spans="1:8" s="25" customFormat="1" ht="12" customHeight="1" x14ac:dyDescent="0.2">
      <c r="A41" s="33" t="s">
        <v>82</v>
      </c>
      <c r="B41" s="34" t="s">
        <v>83</v>
      </c>
      <c r="C41" s="35">
        <v>170046831</v>
      </c>
      <c r="D41" s="36">
        <v>175085653</v>
      </c>
      <c r="E41" s="37"/>
      <c r="F41" s="38"/>
      <c r="G41" s="31">
        <f>182811402-4572000</f>
        <v>178239402</v>
      </c>
      <c r="H41" s="39">
        <f>'[1]1.1.sz.mell. '!C39</f>
        <v>185422721</v>
      </c>
    </row>
    <row r="42" spans="1:8" s="25" customFormat="1" ht="12" customHeight="1" x14ac:dyDescent="0.2">
      <c r="A42" s="33" t="s">
        <v>84</v>
      </c>
      <c r="B42" s="34" t="s">
        <v>85</v>
      </c>
      <c r="C42" s="35">
        <v>42697431</v>
      </c>
      <c r="D42" s="36">
        <v>41947455</v>
      </c>
      <c r="E42" s="37">
        <f>1063000+3242000+5853000+44000+378000+600000+1350000+1408565</f>
        <v>13938565</v>
      </c>
      <c r="F42" s="38">
        <v>1283000</v>
      </c>
      <c r="G42" s="31">
        <v>31920598</v>
      </c>
      <c r="H42" s="39">
        <f>'[1]1.1.sz.mell. '!C40</f>
        <v>31966344</v>
      </c>
    </row>
    <row r="43" spans="1:8" s="25" customFormat="1" ht="12" customHeight="1" x14ac:dyDescent="0.2">
      <c r="A43" s="33" t="s">
        <v>86</v>
      </c>
      <c r="B43" s="34" t="s">
        <v>87</v>
      </c>
      <c r="C43" s="35">
        <v>17615000</v>
      </c>
      <c r="D43" s="36">
        <v>18210000</v>
      </c>
      <c r="E43" s="37"/>
      <c r="F43" s="38"/>
      <c r="G43" s="31">
        <v>21034000</v>
      </c>
      <c r="H43" s="39">
        <f>'[1]1.1.sz.mell. '!C41</f>
        <v>8433000</v>
      </c>
    </row>
    <row r="44" spans="1:8" s="25" customFormat="1" ht="12" customHeight="1" x14ac:dyDescent="0.2">
      <c r="A44" s="33" t="s">
        <v>88</v>
      </c>
      <c r="B44" s="34" t="s">
        <v>89</v>
      </c>
      <c r="C44" s="35">
        <v>147121</v>
      </c>
      <c r="D44" s="36">
        <v>31000</v>
      </c>
      <c r="E44" s="37">
        <v>30000</v>
      </c>
      <c r="F44" s="38"/>
      <c r="G44" s="31">
        <v>10000</v>
      </c>
      <c r="H44" s="39">
        <f>'[1]1.1.sz.mell. '!C42</f>
        <v>0</v>
      </c>
    </row>
    <row r="45" spans="1:8" s="25" customFormat="1" ht="12" customHeight="1" x14ac:dyDescent="0.2">
      <c r="A45" s="33" t="s">
        <v>90</v>
      </c>
      <c r="B45" s="34" t="s">
        <v>91</v>
      </c>
      <c r="C45" s="35">
        <v>22033</v>
      </c>
      <c r="D45" s="36">
        <v>0</v>
      </c>
      <c r="E45" s="37"/>
      <c r="F45" s="38"/>
      <c r="G45" s="31"/>
      <c r="H45" s="39">
        <f>'[1]1.1.sz.mell. '!C43</f>
        <v>0</v>
      </c>
    </row>
    <row r="46" spans="1:8" s="25" customFormat="1" ht="12" customHeight="1" x14ac:dyDescent="0.2">
      <c r="A46" s="41" t="s">
        <v>92</v>
      </c>
      <c r="B46" s="60" t="s">
        <v>93</v>
      </c>
      <c r="C46" s="35">
        <v>722335</v>
      </c>
      <c r="D46" s="36">
        <v>500000</v>
      </c>
      <c r="E46" s="52">
        <f>500000</f>
        <v>500000</v>
      </c>
      <c r="F46" s="53"/>
      <c r="G46" s="31"/>
      <c r="H46" s="39">
        <f>'[1]1.1.sz.mell. '!C44</f>
        <v>500000</v>
      </c>
    </row>
    <row r="47" spans="1:8" s="25" customFormat="1" ht="12" customHeight="1" thickBot="1" x14ac:dyDescent="0.25">
      <c r="A47" s="41" t="s">
        <v>94</v>
      </c>
      <c r="B47" s="42" t="s">
        <v>95</v>
      </c>
      <c r="C47" s="43">
        <v>4228365</v>
      </c>
      <c r="D47" s="44">
        <v>10422588</v>
      </c>
      <c r="E47" s="52">
        <f>704000</f>
        <v>704000</v>
      </c>
      <c r="F47" s="53">
        <v>100000</v>
      </c>
      <c r="G47" s="31"/>
      <c r="H47" s="47">
        <f>'[1]1.1.sz.mell. '!C45</f>
        <v>21171140</v>
      </c>
    </row>
    <row r="48" spans="1:8" s="25" customFormat="1" ht="12" customHeight="1" thickBot="1" x14ac:dyDescent="0.25">
      <c r="A48" s="20" t="s">
        <v>96</v>
      </c>
      <c r="B48" s="55" t="s">
        <v>97</v>
      </c>
      <c r="C48" s="49">
        <v>31376724</v>
      </c>
      <c r="D48" s="22">
        <v>30332500</v>
      </c>
      <c r="E48" s="23">
        <f>SUM(E49:E53)</f>
        <v>25179000</v>
      </c>
      <c r="F48" s="22">
        <f>SUM(F49:F53)</f>
        <v>0</v>
      </c>
      <c r="G48" s="22">
        <f>SUM(G49:G53)</f>
        <v>0</v>
      </c>
      <c r="H48" s="24">
        <f>'[1]1.1.sz.mell. '!C46</f>
        <v>22232600</v>
      </c>
    </row>
    <row r="49" spans="1:8" s="25" customFormat="1" ht="12" customHeight="1" x14ac:dyDescent="0.2">
      <c r="A49" s="26" t="s">
        <v>98</v>
      </c>
      <c r="B49" s="27" t="s">
        <v>99</v>
      </c>
      <c r="C49" s="35"/>
      <c r="D49" s="67">
        <v>0</v>
      </c>
      <c r="E49" s="30"/>
      <c r="F49" s="31"/>
      <c r="G49" s="31"/>
      <c r="H49" s="68">
        <f>'[1]1.1.sz.mell. '!C47</f>
        <v>0</v>
      </c>
    </row>
    <row r="50" spans="1:8" s="25" customFormat="1" ht="12" customHeight="1" x14ac:dyDescent="0.2">
      <c r="A50" s="33" t="s">
        <v>100</v>
      </c>
      <c r="B50" s="34" t="s">
        <v>101</v>
      </c>
      <c r="C50" s="35">
        <v>31018499</v>
      </c>
      <c r="D50" s="36">
        <v>30332500</v>
      </c>
      <c r="E50" s="37">
        <f>25179000</f>
        <v>25179000</v>
      </c>
      <c r="F50" s="38"/>
      <c r="G50" s="38"/>
      <c r="H50" s="39">
        <f>'[1]1.1.sz.mell. '!C48</f>
        <v>21787500</v>
      </c>
    </row>
    <row r="51" spans="1:8" s="25" customFormat="1" ht="12" customHeight="1" x14ac:dyDescent="0.2">
      <c r="A51" s="33" t="s">
        <v>102</v>
      </c>
      <c r="B51" s="34" t="s">
        <v>103</v>
      </c>
      <c r="C51" s="35">
        <v>253700</v>
      </c>
      <c r="D51" s="36">
        <v>0</v>
      </c>
      <c r="E51" s="37"/>
      <c r="F51" s="38"/>
      <c r="G51" s="38"/>
      <c r="H51" s="39">
        <f>'[1]1.1.sz.mell. '!C49</f>
        <v>300000</v>
      </c>
    </row>
    <row r="52" spans="1:8" s="25" customFormat="1" ht="12" customHeight="1" x14ac:dyDescent="0.2">
      <c r="A52" s="33" t="s">
        <v>104</v>
      </c>
      <c r="B52" s="34" t="s">
        <v>105</v>
      </c>
      <c r="C52" s="35">
        <v>100000</v>
      </c>
      <c r="D52" s="36">
        <v>0</v>
      </c>
      <c r="E52" s="37"/>
      <c r="F52" s="38"/>
      <c r="G52" s="38"/>
      <c r="H52" s="39">
        <f>'[1]1.1.sz.mell. '!C50</f>
        <v>0</v>
      </c>
    </row>
    <row r="53" spans="1:8" s="25" customFormat="1" ht="12" customHeight="1" thickBot="1" x14ac:dyDescent="0.25">
      <c r="A53" s="41" t="s">
        <v>106</v>
      </c>
      <c r="B53" s="42" t="s">
        <v>107</v>
      </c>
      <c r="C53" s="43">
        <v>4525</v>
      </c>
      <c r="D53" s="69">
        <v>0</v>
      </c>
      <c r="E53" s="52"/>
      <c r="F53" s="53"/>
      <c r="G53" s="53"/>
      <c r="H53" s="70">
        <f>'[1]1.1.sz.mell. '!C51</f>
        <v>145100</v>
      </c>
    </row>
    <row r="54" spans="1:8" s="25" customFormat="1" ht="12" customHeight="1" thickBot="1" x14ac:dyDescent="0.25">
      <c r="A54" s="20" t="s">
        <v>108</v>
      </c>
      <c r="B54" s="55" t="s">
        <v>109</v>
      </c>
      <c r="C54" s="49">
        <v>21824515</v>
      </c>
      <c r="D54" s="71">
        <v>5224000</v>
      </c>
      <c r="E54" s="23">
        <f>SUM(E55:E57)</f>
        <v>6164433</v>
      </c>
      <c r="F54" s="22">
        <f>SUM(F55:F57)</f>
        <v>0</v>
      </c>
      <c r="G54" s="22">
        <f>SUM(G55:G57)</f>
        <v>0</v>
      </c>
      <c r="H54" s="72">
        <f>'[1]1.1.sz.mell. '!C52</f>
        <v>2792700</v>
      </c>
    </row>
    <row r="55" spans="1:8" s="25" customFormat="1" ht="12" customHeight="1" x14ac:dyDescent="0.2">
      <c r="A55" s="26" t="s">
        <v>110</v>
      </c>
      <c r="B55" s="27" t="s">
        <v>111</v>
      </c>
      <c r="C55" s="35"/>
      <c r="D55" s="73">
        <v>0</v>
      </c>
      <c r="E55" s="50"/>
      <c r="F55" s="51"/>
      <c r="G55" s="51"/>
      <c r="H55" s="74">
        <f>'[1]1.1.sz.mell. '!C53</f>
        <v>0</v>
      </c>
    </row>
    <row r="56" spans="1:8" s="25" customFormat="1" ht="12" customHeight="1" x14ac:dyDescent="0.2">
      <c r="A56" s="33" t="s">
        <v>112</v>
      </c>
      <c r="B56" s="34" t="s">
        <v>113</v>
      </c>
      <c r="C56" s="35">
        <v>18383349</v>
      </c>
      <c r="D56" s="36">
        <v>1866000</v>
      </c>
      <c r="E56" s="37">
        <f>383000+1566000</f>
        <v>1949000</v>
      </c>
      <c r="F56" s="38"/>
      <c r="G56" s="38"/>
      <c r="H56" s="39">
        <f>'[1]1.1.sz.mell. '!C54</f>
        <v>880000</v>
      </c>
    </row>
    <row r="57" spans="1:8" s="25" customFormat="1" ht="12" customHeight="1" x14ac:dyDescent="0.2">
      <c r="A57" s="33" t="s">
        <v>114</v>
      </c>
      <c r="B57" s="34" t="s">
        <v>115</v>
      </c>
      <c r="C57" s="35">
        <v>3441166</v>
      </c>
      <c r="D57" s="36">
        <v>3358000</v>
      </c>
      <c r="E57" s="37">
        <f>4075000+140433</f>
        <v>4215433</v>
      </c>
      <c r="F57" s="38"/>
      <c r="G57" s="38"/>
      <c r="H57" s="39">
        <f>'[1]1.1.sz.mell. '!C55</f>
        <v>1912700</v>
      </c>
    </row>
    <row r="58" spans="1:8" s="25" customFormat="1" ht="12" customHeight="1" thickBot="1" x14ac:dyDescent="0.25">
      <c r="A58" s="41" t="s">
        <v>116</v>
      </c>
      <c r="B58" s="42" t="s">
        <v>117</v>
      </c>
      <c r="C58" s="43"/>
      <c r="D58" s="44">
        <v>0</v>
      </c>
      <c r="E58" s="75"/>
      <c r="F58" s="76"/>
      <c r="G58" s="76"/>
      <c r="H58" s="47">
        <f>'[1]1.1.sz.mell. '!C56</f>
        <v>0</v>
      </c>
    </row>
    <row r="59" spans="1:8" s="25" customFormat="1" ht="12" customHeight="1" thickBot="1" x14ac:dyDescent="0.25">
      <c r="A59" s="20" t="s">
        <v>118</v>
      </c>
      <c r="B59" s="48" t="s">
        <v>119</v>
      </c>
      <c r="C59" s="49">
        <v>1000000</v>
      </c>
      <c r="D59" s="22">
        <v>0</v>
      </c>
      <c r="E59" s="23">
        <f>SUM(E60:E62)</f>
        <v>0</v>
      </c>
      <c r="F59" s="22">
        <f>SUM(F60:F62)</f>
        <v>0</v>
      </c>
      <c r="G59" s="22">
        <f>SUM(G60:G62)</f>
        <v>0</v>
      </c>
      <c r="H59" s="24">
        <f>'[1]1.1.sz.mell. '!C57</f>
        <v>0</v>
      </c>
    </row>
    <row r="60" spans="1:8" s="25" customFormat="1" ht="12" customHeight="1" x14ac:dyDescent="0.2">
      <c r="A60" s="26" t="s">
        <v>120</v>
      </c>
      <c r="B60" s="27" t="s">
        <v>121</v>
      </c>
      <c r="C60" s="35"/>
      <c r="D60" s="67">
        <v>0</v>
      </c>
      <c r="E60" s="37"/>
      <c r="F60" s="38"/>
      <c r="G60" s="38"/>
      <c r="H60" s="68">
        <f>'[1]1.1.sz.mell. '!C58</f>
        <v>0</v>
      </c>
    </row>
    <row r="61" spans="1:8" s="25" customFormat="1" ht="12" customHeight="1" x14ac:dyDescent="0.2">
      <c r="A61" s="33" t="s">
        <v>122</v>
      </c>
      <c r="B61" s="34" t="s">
        <v>123</v>
      </c>
      <c r="C61" s="35"/>
      <c r="D61" s="58">
        <v>0</v>
      </c>
      <c r="E61" s="37"/>
      <c r="F61" s="38"/>
      <c r="G61" s="38"/>
      <c r="H61" s="59">
        <f>'[1]1.1.sz.mell. '!C59</f>
        <v>0</v>
      </c>
    </row>
    <row r="62" spans="1:8" s="25" customFormat="1" ht="12" customHeight="1" x14ac:dyDescent="0.2">
      <c r="A62" s="33" t="s">
        <v>124</v>
      </c>
      <c r="B62" s="34" t="s">
        <v>125</v>
      </c>
      <c r="C62" s="35">
        <v>1000000</v>
      </c>
      <c r="D62" s="58">
        <v>0</v>
      </c>
      <c r="E62" s="37"/>
      <c r="F62" s="38"/>
      <c r="G62" s="38"/>
      <c r="H62" s="59">
        <f>'[1]1.1.sz.mell. '!C60</f>
        <v>0</v>
      </c>
    </row>
    <row r="63" spans="1:8" s="25" customFormat="1" ht="12" customHeight="1" thickBot="1" x14ac:dyDescent="0.25">
      <c r="A63" s="41" t="s">
        <v>126</v>
      </c>
      <c r="B63" s="42" t="s">
        <v>127</v>
      </c>
      <c r="C63" s="43"/>
      <c r="D63" s="69">
        <v>0</v>
      </c>
      <c r="E63" s="37"/>
      <c r="F63" s="38"/>
      <c r="G63" s="38"/>
      <c r="H63" s="70">
        <f>'[1]1.1.sz.mell. '!C61</f>
        <v>0</v>
      </c>
    </row>
    <row r="64" spans="1:8" s="25" customFormat="1" ht="12" customHeight="1" thickBot="1" x14ac:dyDescent="0.25">
      <c r="A64" s="77" t="s">
        <v>128</v>
      </c>
      <c r="B64" s="55" t="s">
        <v>129</v>
      </c>
      <c r="C64" s="71">
        <v>2818913246</v>
      </c>
      <c r="D64" s="22">
        <v>2561157633</v>
      </c>
      <c r="E64" s="61">
        <f>+E7+E14+E21+E28+E36+E48+E54+E59</f>
        <v>1391439714</v>
      </c>
      <c r="F64" s="62">
        <f>+F7+F14+F21+F28+F36+F48+F54+F59</f>
        <v>9416500</v>
      </c>
      <c r="G64" s="62">
        <f>+G7+G14+G21+G28+G36+G48+G54+G59</f>
        <v>390751178</v>
      </c>
      <c r="H64" s="24">
        <f>'[1]1.1.sz.mell. '!C62</f>
        <v>3796241913</v>
      </c>
    </row>
    <row r="65" spans="1:8" s="25" customFormat="1" ht="12" customHeight="1" thickBot="1" x14ac:dyDescent="0.25">
      <c r="A65" s="78" t="s">
        <v>130</v>
      </c>
      <c r="B65" s="48" t="s">
        <v>131</v>
      </c>
      <c r="C65" s="71">
        <v>23966616</v>
      </c>
      <c r="D65" s="22">
        <v>212343590</v>
      </c>
      <c r="E65" s="23">
        <f>SUM(E66:E68)</f>
        <v>144100000</v>
      </c>
      <c r="F65" s="22">
        <f>SUM(F66:F68)</f>
        <v>0</v>
      </c>
      <c r="G65" s="22">
        <f>SUM(G66:G68)</f>
        <v>0</v>
      </c>
      <c r="H65" s="24">
        <f>'[1]1.1.sz.mell. '!C63</f>
        <v>169269106</v>
      </c>
    </row>
    <row r="66" spans="1:8" s="25" customFormat="1" ht="12" customHeight="1" x14ac:dyDescent="0.2">
      <c r="A66" s="26" t="s">
        <v>132</v>
      </c>
      <c r="B66" s="27" t="s">
        <v>133</v>
      </c>
      <c r="C66" s="35">
        <v>23966616</v>
      </c>
      <c r="D66" s="29">
        <v>112343590</v>
      </c>
      <c r="E66" s="37">
        <v>44100000</v>
      </c>
      <c r="F66" s="38"/>
      <c r="G66" s="38"/>
      <c r="H66" s="32">
        <f>'[1]1.1.sz.mell. '!C64</f>
        <v>69269106</v>
      </c>
    </row>
    <row r="67" spans="1:8" s="25" customFormat="1" ht="12" customHeight="1" x14ac:dyDescent="0.2">
      <c r="A67" s="33" t="s">
        <v>134</v>
      </c>
      <c r="B67" s="34" t="s">
        <v>135</v>
      </c>
      <c r="C67" s="35"/>
      <c r="D67" s="36">
        <v>100000000</v>
      </c>
      <c r="E67" s="37">
        <v>100000000</v>
      </c>
      <c r="F67" s="38"/>
      <c r="G67" s="38"/>
      <c r="H67" s="39">
        <f>'[1]1.1.sz.mell. '!C65</f>
        <v>100000000</v>
      </c>
    </row>
    <row r="68" spans="1:8" s="25" customFormat="1" ht="12" customHeight="1" thickBot="1" x14ac:dyDescent="0.25">
      <c r="A68" s="41" t="s">
        <v>136</v>
      </c>
      <c r="B68" s="79" t="s">
        <v>137</v>
      </c>
      <c r="C68" s="43"/>
      <c r="D68" s="69">
        <v>0</v>
      </c>
      <c r="E68" s="37"/>
      <c r="F68" s="38"/>
      <c r="G68" s="38"/>
      <c r="H68" s="70">
        <f>'[1]1.1.sz.mell. '!C66</f>
        <v>0</v>
      </c>
    </row>
    <row r="69" spans="1:8" s="25" customFormat="1" ht="12" customHeight="1" thickBot="1" x14ac:dyDescent="0.25">
      <c r="A69" s="78" t="s">
        <v>138</v>
      </c>
      <c r="B69" s="48" t="s">
        <v>139</v>
      </c>
      <c r="C69" s="80">
        <v>0</v>
      </c>
      <c r="D69" s="22">
        <v>0</v>
      </c>
      <c r="E69" s="23">
        <f>SUM(E70:E73)</f>
        <v>0</v>
      </c>
      <c r="F69" s="22">
        <f>SUM(F70:F73)</f>
        <v>0</v>
      </c>
      <c r="G69" s="22">
        <f>SUM(G70:G73)</f>
        <v>0</v>
      </c>
      <c r="H69" s="24">
        <f>'[1]1.1.sz.mell. '!C67</f>
        <v>0</v>
      </c>
    </row>
    <row r="70" spans="1:8" s="25" customFormat="1" ht="12" customHeight="1" x14ac:dyDescent="0.2">
      <c r="A70" s="26" t="s">
        <v>140</v>
      </c>
      <c r="B70" s="27" t="s">
        <v>141</v>
      </c>
      <c r="C70" s="35"/>
      <c r="D70" s="67">
        <v>0</v>
      </c>
      <c r="E70" s="37"/>
      <c r="F70" s="38"/>
      <c r="G70" s="38"/>
      <c r="H70" s="68">
        <f>'[1]1.1.sz.mell. '!C68</f>
        <v>0</v>
      </c>
    </row>
    <row r="71" spans="1:8" s="25" customFormat="1" ht="17.25" customHeight="1" x14ac:dyDescent="0.2">
      <c r="A71" s="33" t="s">
        <v>142</v>
      </c>
      <c r="B71" s="34" t="s">
        <v>143</v>
      </c>
      <c r="C71" s="35"/>
      <c r="D71" s="58">
        <v>0</v>
      </c>
      <c r="E71" s="37"/>
      <c r="F71" s="38"/>
      <c r="G71" s="38"/>
      <c r="H71" s="59">
        <f>'[1]1.1.sz.mell. '!C69</f>
        <v>0</v>
      </c>
    </row>
    <row r="72" spans="1:8" s="25" customFormat="1" ht="12" customHeight="1" x14ac:dyDescent="0.2">
      <c r="A72" s="33" t="s">
        <v>144</v>
      </c>
      <c r="B72" s="34" t="s">
        <v>145</v>
      </c>
      <c r="C72" s="35"/>
      <c r="D72" s="58">
        <v>0</v>
      </c>
      <c r="E72" s="37"/>
      <c r="F72" s="38"/>
      <c r="G72" s="38"/>
      <c r="H72" s="59">
        <f>'[1]1.1.sz.mell. '!C70</f>
        <v>0</v>
      </c>
    </row>
    <row r="73" spans="1:8" s="25" customFormat="1" ht="12" customHeight="1" thickBot="1" x14ac:dyDescent="0.25">
      <c r="A73" s="41" t="s">
        <v>146</v>
      </c>
      <c r="B73" s="42" t="s">
        <v>147</v>
      </c>
      <c r="C73" s="43"/>
      <c r="D73" s="69">
        <v>0</v>
      </c>
      <c r="E73" s="37"/>
      <c r="F73" s="38"/>
      <c r="G73" s="38"/>
      <c r="H73" s="70">
        <f>'[1]1.1.sz.mell. '!C71</f>
        <v>0</v>
      </c>
    </row>
    <row r="74" spans="1:8" s="25" customFormat="1" ht="12" customHeight="1" thickBot="1" x14ac:dyDescent="0.25">
      <c r="A74" s="78" t="s">
        <v>148</v>
      </c>
      <c r="B74" s="48" t="s">
        <v>149</v>
      </c>
      <c r="C74" s="71">
        <v>292999415</v>
      </c>
      <c r="D74" s="22">
        <v>620677200</v>
      </c>
      <c r="E74" s="23">
        <f>SUM(E75:E76)</f>
        <v>289331423</v>
      </c>
      <c r="F74" s="22">
        <f>SUM(F75:F76)</f>
        <v>447404</v>
      </c>
      <c r="G74" s="22">
        <f>SUM(G75:G76)</f>
        <v>3220588</v>
      </c>
      <c r="H74" s="24">
        <f>'[1]1.1.sz.mell. '!C72</f>
        <v>367267935</v>
      </c>
    </row>
    <row r="75" spans="1:8" s="25" customFormat="1" ht="12" customHeight="1" x14ac:dyDescent="0.2">
      <c r="A75" s="26" t="s">
        <v>150</v>
      </c>
      <c r="B75" s="27" t="s">
        <v>151</v>
      </c>
      <c r="C75" s="35">
        <v>292999415</v>
      </c>
      <c r="D75" s="29">
        <v>620677200</v>
      </c>
      <c r="E75" s="37">
        <v>289331423</v>
      </c>
      <c r="F75" s="38">
        <v>447404</v>
      </c>
      <c r="G75" s="38">
        <v>3220588</v>
      </c>
      <c r="H75" s="32">
        <f>'[1]1.1.sz.mell. '!C73</f>
        <v>367267935</v>
      </c>
    </row>
    <row r="76" spans="1:8" s="25" customFormat="1" ht="12" customHeight="1" thickBot="1" x14ac:dyDescent="0.25">
      <c r="A76" s="41" t="s">
        <v>152</v>
      </c>
      <c r="B76" s="42" t="s">
        <v>153</v>
      </c>
      <c r="C76" s="43"/>
      <c r="D76" s="69">
        <v>0</v>
      </c>
      <c r="E76" s="37"/>
      <c r="F76" s="38"/>
      <c r="G76" s="38"/>
      <c r="H76" s="70">
        <f>'[1]1.1.sz.mell. '!C74</f>
        <v>0</v>
      </c>
    </row>
    <row r="77" spans="1:8" s="25" customFormat="1" ht="12" customHeight="1" thickBot="1" x14ac:dyDescent="0.25">
      <c r="A77" s="78" t="s">
        <v>154</v>
      </c>
      <c r="B77" s="48" t="s">
        <v>155</v>
      </c>
      <c r="C77" s="81">
        <v>38167591</v>
      </c>
      <c r="D77" s="22">
        <v>0</v>
      </c>
      <c r="E77" s="23">
        <f>SUM(E78:E80)</f>
        <v>0</v>
      </c>
      <c r="F77" s="22">
        <f>SUM(F78:F80)</f>
        <v>0</v>
      </c>
      <c r="G77" s="22">
        <f>SUM(G78:G80)</f>
        <v>0</v>
      </c>
      <c r="H77" s="24">
        <f>'[1]1.1.sz.mell. '!C75</f>
        <v>0</v>
      </c>
    </row>
    <row r="78" spans="1:8" s="25" customFormat="1" ht="12" customHeight="1" x14ac:dyDescent="0.2">
      <c r="A78" s="26" t="s">
        <v>156</v>
      </c>
      <c r="B78" s="27" t="s">
        <v>157</v>
      </c>
      <c r="C78" s="35">
        <v>38167591</v>
      </c>
      <c r="D78" s="67">
        <v>0</v>
      </c>
      <c r="E78" s="37"/>
      <c r="F78" s="38"/>
      <c r="G78" s="38"/>
      <c r="H78" s="68">
        <f>'[1]1.1.sz.mell. '!C76</f>
        <v>0</v>
      </c>
    </row>
    <row r="79" spans="1:8" s="25" customFormat="1" ht="12" customHeight="1" x14ac:dyDescent="0.2">
      <c r="A79" s="33" t="s">
        <v>158</v>
      </c>
      <c r="B79" s="34" t="s">
        <v>159</v>
      </c>
      <c r="C79" s="35"/>
      <c r="D79" s="58">
        <v>0</v>
      </c>
      <c r="E79" s="37"/>
      <c r="F79" s="38"/>
      <c r="G79" s="38"/>
      <c r="H79" s="59">
        <f>'[1]1.1.sz.mell. '!C77</f>
        <v>0</v>
      </c>
    </row>
    <row r="80" spans="1:8" s="25" customFormat="1" ht="12" customHeight="1" thickBot="1" x14ac:dyDescent="0.25">
      <c r="A80" s="41" t="s">
        <v>160</v>
      </c>
      <c r="B80" s="42" t="s">
        <v>161</v>
      </c>
      <c r="C80" s="43"/>
      <c r="D80" s="69">
        <v>0</v>
      </c>
      <c r="E80" s="37"/>
      <c r="F80" s="38"/>
      <c r="G80" s="38"/>
      <c r="H80" s="70">
        <f>'[1]1.1.sz.mell. '!C78</f>
        <v>0</v>
      </c>
    </row>
    <row r="81" spans="1:8" s="25" customFormat="1" ht="12" customHeight="1" thickBot="1" x14ac:dyDescent="0.25">
      <c r="A81" s="78" t="s">
        <v>162</v>
      </c>
      <c r="B81" s="48" t="s">
        <v>163</v>
      </c>
      <c r="C81" s="80">
        <v>0</v>
      </c>
      <c r="D81" s="22">
        <v>0</v>
      </c>
      <c r="E81" s="23">
        <f>SUM(E82:E85)</f>
        <v>0</v>
      </c>
      <c r="F81" s="22">
        <f>SUM(F82:F85)</f>
        <v>0</v>
      </c>
      <c r="G81" s="22">
        <f>SUM(G82:G85)</f>
        <v>0</v>
      </c>
      <c r="H81" s="24">
        <f>'[1]1.1.sz.mell. '!C79</f>
        <v>0</v>
      </c>
    </row>
    <row r="82" spans="1:8" s="25" customFormat="1" ht="12" customHeight="1" x14ac:dyDescent="0.2">
      <c r="A82" s="82" t="s">
        <v>164</v>
      </c>
      <c r="B82" s="27" t="s">
        <v>165</v>
      </c>
      <c r="C82" s="35"/>
      <c r="D82" s="67">
        <v>0</v>
      </c>
      <c r="E82" s="37"/>
      <c r="F82" s="38"/>
      <c r="G82" s="38"/>
      <c r="H82" s="68">
        <f>'[1]1.1.sz.mell. '!C80</f>
        <v>0</v>
      </c>
    </row>
    <row r="83" spans="1:8" s="25" customFormat="1" ht="12" customHeight="1" x14ac:dyDescent="0.2">
      <c r="A83" s="83" t="s">
        <v>166</v>
      </c>
      <c r="B83" s="34" t="s">
        <v>167</v>
      </c>
      <c r="C83" s="35"/>
      <c r="D83" s="58">
        <v>0</v>
      </c>
      <c r="E83" s="37"/>
      <c r="F83" s="38"/>
      <c r="G83" s="38"/>
      <c r="H83" s="59">
        <f>'[1]1.1.sz.mell. '!C81</f>
        <v>0</v>
      </c>
    </row>
    <row r="84" spans="1:8" s="25" customFormat="1" ht="12" customHeight="1" x14ac:dyDescent="0.2">
      <c r="A84" s="83" t="s">
        <v>168</v>
      </c>
      <c r="B84" s="34" t="s">
        <v>169</v>
      </c>
      <c r="C84" s="35"/>
      <c r="D84" s="58">
        <v>0</v>
      </c>
      <c r="E84" s="37"/>
      <c r="F84" s="38"/>
      <c r="G84" s="38"/>
      <c r="H84" s="59">
        <f>'[1]1.1.sz.mell. '!C82</f>
        <v>0</v>
      </c>
    </row>
    <row r="85" spans="1:8" s="25" customFormat="1" ht="12" customHeight="1" thickBot="1" x14ac:dyDescent="0.25">
      <c r="A85" s="84" t="s">
        <v>170</v>
      </c>
      <c r="B85" s="42" t="s">
        <v>171</v>
      </c>
      <c r="C85" s="43"/>
      <c r="D85" s="69">
        <v>0</v>
      </c>
      <c r="E85" s="37"/>
      <c r="F85" s="38"/>
      <c r="G85" s="38"/>
      <c r="H85" s="70">
        <f>'[1]1.1.sz.mell. '!C83</f>
        <v>0</v>
      </c>
    </row>
    <row r="86" spans="1:8" s="25" customFormat="1" ht="12" customHeight="1" thickBot="1" x14ac:dyDescent="0.25">
      <c r="A86" s="78" t="s">
        <v>172</v>
      </c>
      <c r="B86" s="48" t="s">
        <v>173</v>
      </c>
      <c r="C86" s="85"/>
      <c r="D86" s="22">
        <v>0</v>
      </c>
      <c r="E86" s="86"/>
      <c r="F86" s="87"/>
      <c r="G86" s="87"/>
      <c r="H86" s="24">
        <f>'[1]1.1.sz.mell. '!C84</f>
        <v>0</v>
      </c>
    </row>
    <row r="87" spans="1:8" s="25" customFormat="1" ht="12" customHeight="1" thickBot="1" x14ac:dyDescent="0.25">
      <c r="A87" s="78" t="s">
        <v>174</v>
      </c>
      <c r="B87" s="48" t="s">
        <v>175</v>
      </c>
      <c r="C87" s="85"/>
      <c r="D87" s="22">
        <v>0</v>
      </c>
      <c r="E87" s="86"/>
      <c r="F87" s="87"/>
      <c r="G87" s="87"/>
      <c r="H87" s="24">
        <f>'[1]1.1.sz.mell. '!C85</f>
        <v>0</v>
      </c>
    </row>
    <row r="88" spans="1:8" s="25" customFormat="1" ht="12" customHeight="1" thickBot="1" x14ac:dyDescent="0.25">
      <c r="A88" s="78" t="s">
        <v>176</v>
      </c>
      <c r="B88" s="88" t="s">
        <v>177</v>
      </c>
      <c r="C88" s="71">
        <v>355133622</v>
      </c>
      <c r="D88" s="22">
        <v>833020790</v>
      </c>
      <c r="E88" s="61">
        <f>+E65+E69+E74+E77+E81+E87+E86</f>
        <v>433431423</v>
      </c>
      <c r="F88" s="62">
        <f>+F65+F69+F74+F77+F81+F87+F86</f>
        <v>447404</v>
      </c>
      <c r="G88" s="62">
        <f>+G65+G69+G74+G77+G81+G87+G86</f>
        <v>3220588</v>
      </c>
      <c r="H88" s="24">
        <f>'[1]1.1.sz.mell. '!C86</f>
        <v>536537041</v>
      </c>
    </row>
    <row r="89" spans="1:8" s="25" customFormat="1" ht="12" customHeight="1" thickBot="1" x14ac:dyDescent="0.25">
      <c r="A89" s="89" t="s">
        <v>178</v>
      </c>
      <c r="B89" s="90" t="s">
        <v>179</v>
      </c>
      <c r="C89" s="71">
        <v>3174046868</v>
      </c>
      <c r="D89" s="22">
        <v>3394178423</v>
      </c>
      <c r="E89" s="61">
        <f>+E64+E88</f>
        <v>1824871137</v>
      </c>
      <c r="F89" s="62">
        <f>+F64+F88</f>
        <v>9863904</v>
      </c>
      <c r="G89" s="62">
        <f>+G64+G88</f>
        <v>393971766</v>
      </c>
      <c r="H89" s="24">
        <f>'[1]1.1.sz.mell. '!C87</f>
        <v>4332778954</v>
      </c>
    </row>
    <row r="90" spans="1:8" s="25" customFormat="1" ht="12" customHeight="1" x14ac:dyDescent="0.2">
      <c r="A90" s="91"/>
      <c r="B90" s="92"/>
      <c r="C90" s="93"/>
      <c r="D90" s="94"/>
      <c r="E90" s="95"/>
      <c r="F90" s="95"/>
      <c r="G90" s="95"/>
      <c r="H90" s="96"/>
    </row>
    <row r="91" spans="1:8" s="25" customFormat="1" ht="12" customHeight="1" x14ac:dyDescent="0.2">
      <c r="A91" s="4" t="s">
        <v>180</v>
      </c>
      <c r="B91" s="4"/>
      <c r="C91" s="4"/>
      <c r="D91" s="4"/>
      <c r="E91" s="4"/>
      <c r="F91" s="4"/>
      <c r="G91" s="4"/>
      <c r="H91" s="4"/>
    </row>
    <row r="92" spans="1:8" s="25" customFormat="1" ht="12" customHeight="1" thickBot="1" x14ac:dyDescent="0.25">
      <c r="A92" s="97" t="s">
        <v>181</v>
      </c>
      <c r="B92" s="97"/>
      <c r="C92" s="98"/>
      <c r="D92" s="6"/>
      <c r="E92" s="6"/>
      <c r="F92" s="6"/>
      <c r="G92" s="6"/>
      <c r="H92" s="99" t="str">
        <f>H4</f>
        <v>Forintban!</v>
      </c>
    </row>
    <row r="93" spans="1:8" s="25" customFormat="1" ht="36.75" customHeight="1" thickBot="1" x14ac:dyDescent="0.25">
      <c r="A93" s="9" t="s">
        <v>182</v>
      </c>
      <c r="B93" s="100" t="s">
        <v>183</v>
      </c>
      <c r="C93" s="11" t="s">
        <v>6</v>
      </c>
      <c r="D93" s="11" t="s">
        <v>7</v>
      </c>
      <c r="E93" s="12"/>
      <c r="F93" s="12"/>
      <c r="G93" s="12"/>
      <c r="H93" s="13" t="s">
        <v>8</v>
      </c>
    </row>
    <row r="94" spans="1:8" s="25" customFormat="1" ht="12" customHeight="1" thickBot="1" x14ac:dyDescent="0.25">
      <c r="A94" s="14" t="s">
        <v>9</v>
      </c>
      <c r="B94" s="101" t="s">
        <v>10</v>
      </c>
      <c r="C94" s="71" t="s">
        <v>11</v>
      </c>
      <c r="D94" s="102" t="s">
        <v>12</v>
      </c>
      <c r="E94" s="17"/>
      <c r="F94" s="17"/>
      <c r="G94" s="17"/>
      <c r="H94" s="18" t="s">
        <v>13</v>
      </c>
    </row>
    <row r="95" spans="1:8" s="25" customFormat="1" ht="15" customHeight="1" thickBot="1" x14ac:dyDescent="0.25">
      <c r="A95" s="103" t="s">
        <v>14</v>
      </c>
      <c r="B95" s="104" t="s">
        <v>184</v>
      </c>
      <c r="C95" s="71">
        <v>2320236612</v>
      </c>
      <c r="D95" s="23">
        <v>2530082018</v>
      </c>
      <c r="E95" s="105">
        <f>+E96+E97+E98+E99+E100+E113</f>
        <v>336688965</v>
      </c>
      <c r="F95" s="18">
        <f>+F96+F97+F98+F99+F100+F113</f>
        <v>223822850</v>
      </c>
      <c r="G95" s="71">
        <f>G96+G97+G98+G99+G100+G113</f>
        <v>1388014694</v>
      </c>
      <c r="H95" s="106">
        <f>'[1]1.1.sz.mell. '!C93</f>
        <v>2771754463</v>
      </c>
    </row>
    <row r="96" spans="1:8" s="25" customFormat="1" ht="12.95" customHeight="1" x14ac:dyDescent="0.2">
      <c r="A96" s="107" t="s">
        <v>16</v>
      </c>
      <c r="B96" s="108" t="s">
        <v>185</v>
      </c>
      <c r="C96" s="109">
        <v>1063192965</v>
      </c>
      <c r="D96" s="110">
        <v>1000086849</v>
      </c>
      <c r="E96" s="111">
        <f>25364000+485000+6010000+3749000+165142000+48000+105000-275033584+150179</f>
        <v>-73980405</v>
      </c>
      <c r="F96" s="112">
        <v>119212000</v>
      </c>
      <c r="G96" s="112">
        <v>659195571</v>
      </c>
      <c r="H96" s="113">
        <f>'[1]1.1.sz.mell. '!C94</f>
        <v>1133167251</v>
      </c>
    </row>
    <row r="97" spans="1:8" ht="16.5" customHeight="1" x14ac:dyDescent="0.25">
      <c r="A97" s="33" t="s">
        <v>18</v>
      </c>
      <c r="B97" s="114" t="s">
        <v>186</v>
      </c>
      <c r="C97" s="115">
        <v>223000766</v>
      </c>
      <c r="D97" s="116">
        <v>210209195</v>
      </c>
      <c r="E97" s="37">
        <f>5239000+143000+1233000+14000+1652000+19299000+10000+23000-28480392-1528915</f>
        <v>-2396307</v>
      </c>
      <c r="F97" s="38">
        <v>28323500</v>
      </c>
      <c r="G97" s="38">
        <v>154830861</v>
      </c>
      <c r="H97" s="113">
        <f>'[1]1.1.sz.mell. '!C95</f>
        <v>231912112</v>
      </c>
    </row>
    <row r="98" spans="1:8" x14ac:dyDescent="0.25">
      <c r="A98" s="33" t="s">
        <v>20</v>
      </c>
      <c r="B98" s="114" t="s">
        <v>187</v>
      </c>
      <c r="C98" s="117">
        <v>840414038</v>
      </c>
      <c r="D98" s="116">
        <v>907885170</v>
      </c>
      <c r="E98" s="52">
        <f>11475000+835000+4801000+2722822+944166+8715000+1817000+17736000+735000+300000+8485000+34925000+628800+40773000+3429000+11212000+576000+3351000+1682000+16980000+46750042+1200000+4573000+1350000+376000-19720295-29807112</f>
        <v>176844423</v>
      </c>
      <c r="F98" s="53">
        <v>52037350</v>
      </c>
      <c r="G98" s="38">
        <v>573988262</v>
      </c>
      <c r="H98" s="113">
        <f>'[1]1.1.sz.mell. '!C96</f>
        <v>1004878111</v>
      </c>
    </row>
    <row r="99" spans="1:8" s="19" customFormat="1" ht="12" customHeight="1" x14ac:dyDescent="0.2">
      <c r="A99" s="33" t="s">
        <v>22</v>
      </c>
      <c r="B99" s="118" t="s">
        <v>188</v>
      </c>
      <c r="C99" s="115">
        <v>75302178</v>
      </c>
      <c r="D99" s="116">
        <v>162784000</v>
      </c>
      <c r="E99" s="52">
        <f>70980000-5080000-2000000</f>
        <v>63900000</v>
      </c>
      <c r="F99" s="53">
        <v>24250000</v>
      </c>
      <c r="G99" s="53"/>
      <c r="H99" s="113">
        <f>'[1]1.1.sz.mell. '!C97</f>
        <v>51600000</v>
      </c>
    </row>
    <row r="100" spans="1:8" ht="12" customHeight="1" x14ac:dyDescent="0.25">
      <c r="A100" s="33" t="s">
        <v>189</v>
      </c>
      <c r="B100" s="119" t="s">
        <v>190</v>
      </c>
      <c r="C100" s="115">
        <v>118326665</v>
      </c>
      <c r="D100" s="116">
        <v>163812363</v>
      </c>
      <c r="E100" s="52">
        <f>SUM(E101:E112)</f>
        <v>76126000</v>
      </c>
      <c r="F100" s="53">
        <f>SUM(F101:F112)</f>
        <v>0</v>
      </c>
      <c r="G100" s="53"/>
      <c r="H100" s="113">
        <f>'[1]1.1.sz.mell. '!C98</f>
        <v>258535762</v>
      </c>
    </row>
    <row r="101" spans="1:8" ht="12" customHeight="1" x14ac:dyDescent="0.25">
      <c r="A101" s="33" t="s">
        <v>26</v>
      </c>
      <c r="B101" s="114" t="s">
        <v>191</v>
      </c>
      <c r="C101" s="117">
        <v>10168527</v>
      </c>
      <c r="D101" s="116">
        <v>5258498</v>
      </c>
      <c r="E101" s="52"/>
      <c r="F101" s="53"/>
      <c r="G101" s="53"/>
      <c r="H101" s="113">
        <f>'[1]1.1.sz.mell. '!C99</f>
        <v>9800000</v>
      </c>
    </row>
    <row r="102" spans="1:8" ht="12" customHeight="1" x14ac:dyDescent="0.25">
      <c r="A102" s="33" t="s">
        <v>192</v>
      </c>
      <c r="B102" s="120" t="s">
        <v>193</v>
      </c>
      <c r="C102" s="117"/>
      <c r="D102" s="116">
        <v>0</v>
      </c>
      <c r="E102" s="52"/>
      <c r="F102" s="53"/>
      <c r="G102" s="53"/>
      <c r="H102" s="121">
        <f>'[1]1.1.sz.mell. '!C100</f>
        <v>0</v>
      </c>
    </row>
    <row r="103" spans="1:8" ht="12" customHeight="1" x14ac:dyDescent="0.25">
      <c r="A103" s="33" t="s">
        <v>194</v>
      </c>
      <c r="B103" s="120" t="s">
        <v>195</v>
      </c>
      <c r="C103" s="117"/>
      <c r="D103" s="116">
        <v>159000</v>
      </c>
      <c r="E103" s="52"/>
      <c r="F103" s="53"/>
      <c r="G103" s="53"/>
      <c r="H103" s="121">
        <f>'[1]1.1.sz.mell. '!C101</f>
        <v>0</v>
      </c>
    </row>
    <row r="104" spans="1:8" ht="12" customHeight="1" x14ac:dyDescent="0.25">
      <c r="A104" s="33" t="s">
        <v>196</v>
      </c>
      <c r="B104" s="122" t="s">
        <v>197</v>
      </c>
      <c r="C104" s="123"/>
      <c r="D104" s="116">
        <v>0</v>
      </c>
      <c r="E104" s="52"/>
      <c r="F104" s="53"/>
      <c r="G104" s="53"/>
      <c r="H104" s="121">
        <f>'[1]1.1.sz.mell. '!C102</f>
        <v>0</v>
      </c>
    </row>
    <row r="105" spans="1:8" ht="12" customHeight="1" x14ac:dyDescent="0.25">
      <c r="A105" s="33" t="s">
        <v>198</v>
      </c>
      <c r="B105" s="124" t="s">
        <v>199</v>
      </c>
      <c r="C105" s="117"/>
      <c r="D105" s="116">
        <v>0</v>
      </c>
      <c r="E105" s="52"/>
      <c r="F105" s="53"/>
      <c r="G105" s="53"/>
      <c r="H105" s="121">
        <f>'[1]1.1.sz.mell. '!C103</f>
        <v>0</v>
      </c>
    </row>
    <row r="106" spans="1:8" ht="12" customHeight="1" x14ac:dyDescent="0.25">
      <c r="A106" s="33" t="s">
        <v>200</v>
      </c>
      <c r="B106" s="124" t="s">
        <v>201</v>
      </c>
      <c r="C106" s="117"/>
      <c r="D106" s="116">
        <v>0</v>
      </c>
      <c r="E106" s="52"/>
      <c r="F106" s="53"/>
      <c r="G106" s="53"/>
      <c r="H106" s="121">
        <f>'[1]1.1.sz.mell. '!C104</f>
        <v>0</v>
      </c>
    </row>
    <row r="107" spans="1:8" ht="12" customHeight="1" x14ac:dyDescent="0.25">
      <c r="A107" s="33" t="s">
        <v>202</v>
      </c>
      <c r="B107" s="122" t="s">
        <v>203</v>
      </c>
      <c r="C107" s="125">
        <v>785000</v>
      </c>
      <c r="D107" s="116">
        <v>660000</v>
      </c>
      <c r="E107" s="52"/>
      <c r="F107" s="53"/>
      <c r="G107" s="53"/>
      <c r="H107" s="113">
        <f>'[1]1.1.sz.mell. '!C105</f>
        <v>4012934</v>
      </c>
    </row>
    <row r="108" spans="1:8" ht="12" customHeight="1" x14ac:dyDescent="0.25">
      <c r="A108" s="33" t="s">
        <v>204</v>
      </c>
      <c r="B108" s="122" t="s">
        <v>205</v>
      </c>
      <c r="C108" s="123"/>
      <c r="D108" s="116">
        <v>0</v>
      </c>
      <c r="E108" s="52"/>
      <c r="F108" s="53"/>
      <c r="G108" s="53"/>
      <c r="H108" s="121">
        <f>'[1]1.1.sz.mell. '!C106</f>
        <v>0</v>
      </c>
    </row>
    <row r="109" spans="1:8" ht="12" customHeight="1" x14ac:dyDescent="0.25">
      <c r="A109" s="33" t="s">
        <v>206</v>
      </c>
      <c r="B109" s="124" t="s">
        <v>207</v>
      </c>
      <c r="C109" s="125"/>
      <c r="D109" s="116">
        <v>0</v>
      </c>
      <c r="E109" s="52"/>
      <c r="F109" s="53"/>
      <c r="G109" s="53"/>
      <c r="H109" s="113">
        <f>'[1]1.1.sz.mell. '!C107</f>
        <v>15400000</v>
      </c>
    </row>
    <row r="110" spans="1:8" ht="12" customHeight="1" x14ac:dyDescent="0.25">
      <c r="A110" s="126" t="s">
        <v>208</v>
      </c>
      <c r="B110" s="120" t="s">
        <v>209</v>
      </c>
      <c r="C110" s="125"/>
      <c r="D110" s="116">
        <v>0</v>
      </c>
      <c r="E110" s="52"/>
      <c r="F110" s="53"/>
      <c r="G110" s="53"/>
      <c r="H110" s="121">
        <f>'[1]1.1.sz.mell. '!C108</f>
        <v>0</v>
      </c>
    </row>
    <row r="111" spans="1:8" ht="12" customHeight="1" x14ac:dyDescent="0.25">
      <c r="A111" s="33" t="s">
        <v>210</v>
      </c>
      <c r="B111" s="120" t="s">
        <v>211</v>
      </c>
      <c r="C111" s="125"/>
      <c r="D111" s="116">
        <v>0</v>
      </c>
      <c r="E111" s="52"/>
      <c r="F111" s="53"/>
      <c r="G111" s="53"/>
      <c r="H111" s="121">
        <f>'[1]1.1.sz.mell. '!C109</f>
        <v>0</v>
      </c>
    </row>
    <row r="112" spans="1:8" ht="12" customHeight="1" x14ac:dyDescent="0.25">
      <c r="A112" s="41" t="s">
        <v>212</v>
      </c>
      <c r="B112" s="120" t="s">
        <v>213</v>
      </c>
      <c r="C112" s="125">
        <v>107373138</v>
      </c>
      <c r="D112" s="116">
        <v>157734865</v>
      </c>
      <c r="E112" s="37">
        <f>536000+11389000+8562000+16678000+6401000+32560000</f>
        <v>76126000</v>
      </c>
      <c r="F112" s="38"/>
      <c r="G112" s="53"/>
      <c r="H112" s="113">
        <f>'[1]1.1.sz.mell. '!C110</f>
        <v>229322828</v>
      </c>
    </row>
    <row r="113" spans="1:8" ht="12" customHeight="1" x14ac:dyDescent="0.25">
      <c r="A113" s="33" t="s">
        <v>214</v>
      </c>
      <c r="B113" s="118" t="s">
        <v>215</v>
      </c>
      <c r="C113" s="127"/>
      <c r="D113" s="116">
        <v>85304441</v>
      </c>
      <c r="E113" s="37">
        <f>E114+E115</f>
        <v>96195254</v>
      </c>
      <c r="F113" s="38"/>
      <c r="G113" s="38">
        <f>G114+G115</f>
        <v>0</v>
      </c>
      <c r="H113" s="113">
        <f>'[1]1.1.sz.mell. '!C111</f>
        <v>91661227</v>
      </c>
    </row>
    <row r="114" spans="1:8" ht="12" customHeight="1" x14ac:dyDescent="0.25">
      <c r="A114" s="33" t="s">
        <v>216</v>
      </c>
      <c r="B114" s="114" t="s">
        <v>217</v>
      </c>
      <c r="C114" s="128"/>
      <c r="D114" s="116">
        <v>4171554</v>
      </c>
      <c r="E114" s="52">
        <f>20000000+1656508-26939462</f>
        <v>-5282954</v>
      </c>
      <c r="F114" s="53"/>
      <c r="G114" s="38"/>
      <c r="H114" s="113">
        <f>'[1]1.1.sz.mell. '!C112</f>
        <v>26583767</v>
      </c>
    </row>
    <row r="115" spans="1:8" ht="12" customHeight="1" thickBot="1" x14ac:dyDescent="0.3">
      <c r="A115" s="129" t="s">
        <v>218</v>
      </c>
      <c r="B115" s="130" t="s">
        <v>219</v>
      </c>
      <c r="C115" s="131"/>
      <c r="D115" s="132">
        <v>81132887</v>
      </c>
      <c r="E115" s="133">
        <f>110613300+500000-3261000-6374092</f>
        <v>101478208</v>
      </c>
      <c r="F115" s="134"/>
      <c r="G115" s="134"/>
      <c r="H115" s="113">
        <f>'[1]1.1.sz.mell. '!C113</f>
        <v>65077460</v>
      </c>
    </row>
    <row r="116" spans="1:8" ht="12" customHeight="1" thickBot="1" x14ac:dyDescent="0.3">
      <c r="A116" s="135" t="s">
        <v>28</v>
      </c>
      <c r="B116" s="136" t="s">
        <v>220</v>
      </c>
      <c r="C116" s="71">
        <v>194808124</v>
      </c>
      <c r="D116" s="23">
        <v>717442110</v>
      </c>
      <c r="E116" s="23">
        <f>+E117+E119+E121</f>
        <v>132599368</v>
      </c>
      <c r="F116" s="22">
        <f>+F117+F119+F121</f>
        <v>1901000</v>
      </c>
      <c r="G116" s="137">
        <f>+G117+G119+G121</f>
        <v>9272287</v>
      </c>
      <c r="H116" s="138">
        <f>'[1]1.1.sz.mell. '!C114</f>
        <v>1402167659</v>
      </c>
    </row>
    <row r="117" spans="1:8" ht="12" customHeight="1" x14ac:dyDescent="0.25">
      <c r="A117" s="26" t="s">
        <v>30</v>
      </c>
      <c r="B117" s="114" t="s">
        <v>221</v>
      </c>
      <c r="C117" s="139">
        <v>41111560</v>
      </c>
      <c r="D117" s="110">
        <v>374710583</v>
      </c>
      <c r="E117" s="30">
        <f>6621000+2963001+787402+10624171+3081125+300001+529000+1654000+447000+2237000+90200+6604000+301000+204000-18155486-25581571</f>
        <v>-7294157</v>
      </c>
      <c r="F117" s="31">
        <v>1901000</v>
      </c>
      <c r="G117" s="31">
        <v>8772287</v>
      </c>
      <c r="H117" s="113">
        <f>'[1]1.1.sz.mell. '!C115</f>
        <v>870906447</v>
      </c>
    </row>
    <row r="118" spans="1:8" x14ac:dyDescent="0.25">
      <c r="A118" s="26" t="s">
        <v>32</v>
      </c>
      <c r="B118" s="140" t="s">
        <v>222</v>
      </c>
      <c r="C118" s="141"/>
      <c r="D118" s="116">
        <v>295105824</v>
      </c>
      <c r="E118" s="30">
        <f>14492698-14128084</f>
        <v>364614</v>
      </c>
      <c r="F118" s="31"/>
      <c r="G118" s="31"/>
      <c r="H118" s="113">
        <f>'[1]1.1.sz.mell. '!C116</f>
        <v>714814839</v>
      </c>
    </row>
    <row r="119" spans="1:8" ht="12" customHeight="1" x14ac:dyDescent="0.25">
      <c r="A119" s="26" t="s">
        <v>34</v>
      </c>
      <c r="B119" s="140" t="s">
        <v>223</v>
      </c>
      <c r="C119" s="125">
        <v>140483298</v>
      </c>
      <c r="D119" s="116">
        <v>276110806</v>
      </c>
      <c r="E119" s="37">
        <f>53340000+21000000+1513000+2996000+809000+9333667+7750358</f>
        <v>96742025</v>
      </c>
      <c r="F119" s="38"/>
      <c r="G119" s="38">
        <v>500000</v>
      </c>
      <c r="H119" s="113">
        <f>'[1]1.1.sz.mell. '!C117</f>
        <v>504033126</v>
      </c>
    </row>
    <row r="120" spans="1:8" ht="12" customHeight="1" x14ac:dyDescent="0.25">
      <c r="A120" s="26" t="s">
        <v>36</v>
      </c>
      <c r="B120" s="140" t="s">
        <v>224</v>
      </c>
      <c r="C120" s="142"/>
      <c r="D120" s="116">
        <v>230773273</v>
      </c>
      <c r="E120" s="37">
        <v>53340000</v>
      </c>
      <c r="F120" s="143"/>
      <c r="G120" s="37"/>
      <c r="H120" s="113">
        <f>'[1]1.1.sz.mell. '!C118</f>
        <v>149971308</v>
      </c>
    </row>
    <row r="121" spans="1:8" ht="12" customHeight="1" x14ac:dyDescent="0.25">
      <c r="A121" s="26" t="s">
        <v>38</v>
      </c>
      <c r="B121" s="42" t="s">
        <v>225</v>
      </c>
      <c r="C121" s="144">
        <v>13213266</v>
      </c>
      <c r="D121" s="116">
        <v>66620721</v>
      </c>
      <c r="E121" s="37">
        <f>SUM(E122:E129)</f>
        <v>43151500</v>
      </c>
      <c r="F121" s="37"/>
      <c r="G121" s="37"/>
      <c r="H121" s="113">
        <f>'[1]1.1.sz.mell. '!C119</f>
        <v>27228086</v>
      </c>
    </row>
    <row r="122" spans="1:8" ht="12" customHeight="1" x14ac:dyDescent="0.25">
      <c r="A122" s="26" t="s">
        <v>40</v>
      </c>
      <c r="B122" s="40" t="s">
        <v>226</v>
      </c>
      <c r="C122" s="145"/>
      <c r="D122" s="116">
        <v>0</v>
      </c>
      <c r="E122" s="45"/>
      <c r="F122" s="45"/>
      <c r="G122" s="37"/>
      <c r="H122" s="113">
        <f>'[1]1.1.sz.mell. '!C120</f>
        <v>0</v>
      </c>
    </row>
    <row r="123" spans="1:8" ht="12" customHeight="1" x14ac:dyDescent="0.25">
      <c r="A123" s="26" t="s">
        <v>227</v>
      </c>
      <c r="B123" s="146" t="s">
        <v>228</v>
      </c>
      <c r="C123" s="147"/>
      <c r="D123" s="116">
        <v>0</v>
      </c>
      <c r="E123" s="45"/>
      <c r="F123" s="45"/>
      <c r="G123" s="37"/>
      <c r="H123" s="113">
        <f>'[1]1.1.sz.mell. '!C121</f>
        <v>0</v>
      </c>
    </row>
    <row r="124" spans="1:8" ht="12" customHeight="1" x14ac:dyDescent="0.25">
      <c r="A124" s="26" t="s">
        <v>229</v>
      </c>
      <c r="B124" s="124" t="s">
        <v>201</v>
      </c>
      <c r="C124" s="148"/>
      <c r="D124" s="116">
        <v>0</v>
      </c>
      <c r="E124" s="45"/>
      <c r="F124" s="45"/>
      <c r="G124" s="37"/>
      <c r="H124" s="113">
        <f>'[1]1.1.sz.mell. '!C122</f>
        <v>0</v>
      </c>
    </row>
    <row r="125" spans="1:8" ht="12" customHeight="1" x14ac:dyDescent="0.25">
      <c r="A125" s="26" t="s">
        <v>230</v>
      </c>
      <c r="B125" s="124" t="s">
        <v>231</v>
      </c>
      <c r="C125" s="148"/>
      <c r="D125" s="116">
        <v>0</v>
      </c>
      <c r="E125" s="45"/>
      <c r="F125" s="45"/>
      <c r="G125" s="37"/>
      <c r="H125" s="113">
        <f>'[1]1.1.sz.mell. '!C123</f>
        <v>308980</v>
      </c>
    </row>
    <row r="126" spans="1:8" ht="12" customHeight="1" x14ac:dyDescent="0.25">
      <c r="A126" s="26" t="s">
        <v>232</v>
      </c>
      <c r="B126" s="124" t="s">
        <v>233</v>
      </c>
      <c r="C126" s="148"/>
      <c r="D126" s="116">
        <v>0</v>
      </c>
      <c r="E126" s="45"/>
      <c r="F126" s="45"/>
      <c r="G126" s="37"/>
      <c r="H126" s="113">
        <f>'[1]1.1.sz.mell. '!C124</f>
        <v>0</v>
      </c>
    </row>
    <row r="127" spans="1:8" ht="12" customHeight="1" x14ac:dyDescent="0.25">
      <c r="A127" s="26" t="s">
        <v>234</v>
      </c>
      <c r="B127" s="124" t="s">
        <v>207</v>
      </c>
      <c r="C127" s="148">
        <v>1015</v>
      </c>
      <c r="D127" s="116">
        <v>0</v>
      </c>
      <c r="E127" s="45"/>
      <c r="F127" s="45"/>
      <c r="G127" s="37"/>
      <c r="H127" s="113">
        <f>'[1]1.1.sz.mell. '!C125</f>
        <v>0</v>
      </c>
    </row>
    <row r="128" spans="1:8" ht="12" customHeight="1" x14ac:dyDescent="0.25">
      <c r="A128" s="26" t="s">
        <v>235</v>
      </c>
      <c r="B128" s="124" t="s">
        <v>236</v>
      </c>
      <c r="C128" s="148"/>
      <c r="D128" s="116">
        <v>0</v>
      </c>
      <c r="E128" s="45"/>
      <c r="F128" s="45"/>
      <c r="G128" s="37"/>
      <c r="H128" s="113">
        <f>'[1]1.1.sz.mell. '!C126</f>
        <v>0</v>
      </c>
    </row>
    <row r="129" spans="1:8" ht="12" customHeight="1" thickBot="1" x14ac:dyDescent="0.3">
      <c r="A129" s="126" t="s">
        <v>237</v>
      </c>
      <c r="B129" s="124" t="s">
        <v>238</v>
      </c>
      <c r="C129" s="125">
        <v>13212251</v>
      </c>
      <c r="D129" s="132">
        <v>66620721</v>
      </c>
      <c r="E129" s="52">
        <f>42072000+1079500</f>
        <v>43151500</v>
      </c>
      <c r="F129" s="52"/>
      <c r="G129" s="52"/>
      <c r="H129" s="113">
        <f>'[1]1.1.sz.mell. '!C127</f>
        <v>26919106</v>
      </c>
    </row>
    <row r="130" spans="1:8" ht="12" customHeight="1" thickBot="1" x14ac:dyDescent="0.3">
      <c r="A130" s="20" t="s">
        <v>42</v>
      </c>
      <c r="B130" s="149" t="s">
        <v>239</v>
      </c>
      <c r="C130" s="71">
        <v>2515044736</v>
      </c>
      <c r="D130" s="23">
        <v>3247524128</v>
      </c>
      <c r="E130" s="23">
        <f>+E95+E116</f>
        <v>469288333</v>
      </c>
      <c r="F130" s="22">
        <f>+F95+F116</f>
        <v>225723850</v>
      </c>
      <c r="G130" s="22">
        <f>+G95+G116</f>
        <v>1397286981</v>
      </c>
      <c r="H130" s="138">
        <f>'[1]1.1.sz.mell. '!C128</f>
        <v>4173922122</v>
      </c>
    </row>
    <row r="131" spans="1:8" ht="12" customHeight="1" thickBot="1" x14ac:dyDescent="0.3">
      <c r="A131" s="20" t="s">
        <v>240</v>
      </c>
      <c r="B131" s="149" t="s">
        <v>241</v>
      </c>
      <c r="C131" s="71">
        <v>3160000</v>
      </c>
      <c r="D131" s="23">
        <v>108486704</v>
      </c>
      <c r="E131" s="23">
        <f>+E132+E133+E134</f>
        <v>103161000</v>
      </c>
      <c r="F131" s="22">
        <f>+F132+F133+F134</f>
        <v>0</v>
      </c>
      <c r="G131" s="22">
        <f>+G132+G133+G134</f>
        <v>0</v>
      </c>
      <c r="H131" s="138">
        <f>'[1]1.1.sz.mell. '!C129</f>
        <v>116952500</v>
      </c>
    </row>
    <row r="132" spans="1:8" ht="12" customHeight="1" x14ac:dyDescent="0.25">
      <c r="A132" s="26" t="s">
        <v>58</v>
      </c>
      <c r="B132" s="140" t="s">
        <v>242</v>
      </c>
      <c r="C132" s="125">
        <v>3160000</v>
      </c>
      <c r="D132" s="63">
        <v>8486704</v>
      </c>
      <c r="E132" s="37">
        <v>3161000</v>
      </c>
      <c r="F132" s="37"/>
      <c r="G132" s="37"/>
      <c r="H132" s="113">
        <f>'[1]1.1.sz.mell. '!C130</f>
        <v>16952500</v>
      </c>
    </row>
    <row r="133" spans="1:8" ht="12" customHeight="1" x14ac:dyDescent="0.25">
      <c r="A133" s="26" t="s">
        <v>64</v>
      </c>
      <c r="B133" s="140" t="s">
        <v>243</v>
      </c>
      <c r="C133" s="142"/>
      <c r="D133" s="150">
        <v>100000000</v>
      </c>
      <c r="E133" s="45">
        <v>100000000</v>
      </c>
      <c r="F133" s="45"/>
      <c r="G133" s="45"/>
      <c r="H133" s="113">
        <f>'[1]1.1.sz.mell. '!C131</f>
        <v>100000000</v>
      </c>
    </row>
    <row r="134" spans="1:8" ht="12" customHeight="1" thickBot="1" x14ac:dyDescent="0.3">
      <c r="A134" s="126" t="s">
        <v>244</v>
      </c>
      <c r="B134" s="140" t="s">
        <v>245</v>
      </c>
      <c r="C134" s="142"/>
      <c r="D134" s="151">
        <v>0</v>
      </c>
      <c r="E134" s="45"/>
      <c r="F134" s="45"/>
      <c r="G134" s="45"/>
      <c r="H134" s="152">
        <f>'[1]1.1.sz.mell. '!C132</f>
        <v>0</v>
      </c>
    </row>
    <row r="135" spans="1:8" ht="12" customHeight="1" thickBot="1" x14ac:dyDescent="0.3">
      <c r="A135" s="20" t="s">
        <v>72</v>
      </c>
      <c r="B135" s="149" t="s">
        <v>246</v>
      </c>
      <c r="C135" s="80"/>
      <c r="D135" s="153">
        <v>0</v>
      </c>
      <c r="E135" s="23">
        <f>+E136+E137+E138+E139+E140+E141</f>
        <v>0</v>
      </c>
      <c r="F135" s="22">
        <f>+F136+F137+F138+F139+F140+F141</f>
        <v>0</v>
      </c>
      <c r="G135" s="22">
        <f>SUM(G136:G141)</f>
        <v>0</v>
      </c>
      <c r="H135" s="138">
        <f>'[1]1.1.sz.mell. '!C133</f>
        <v>0</v>
      </c>
    </row>
    <row r="136" spans="1:8" ht="12" customHeight="1" x14ac:dyDescent="0.25">
      <c r="A136" s="26" t="s">
        <v>74</v>
      </c>
      <c r="B136" s="154" t="s">
        <v>247</v>
      </c>
      <c r="C136" s="147"/>
      <c r="D136" s="63">
        <v>0</v>
      </c>
      <c r="E136" s="45"/>
      <c r="F136" s="45"/>
      <c r="G136" s="45"/>
      <c r="H136" s="113">
        <f>'[1]1.1.sz.mell. '!C134</f>
        <v>0</v>
      </c>
    </row>
    <row r="137" spans="1:8" ht="12" customHeight="1" x14ac:dyDescent="0.25">
      <c r="A137" s="26" t="s">
        <v>76</v>
      </c>
      <c r="B137" s="154" t="s">
        <v>248</v>
      </c>
      <c r="C137" s="147"/>
      <c r="D137" s="150">
        <v>0</v>
      </c>
      <c r="E137" s="45"/>
      <c r="F137" s="45"/>
      <c r="G137" s="45"/>
      <c r="H137" s="113">
        <f>'[1]1.1.sz.mell. '!C135</f>
        <v>0</v>
      </c>
    </row>
    <row r="138" spans="1:8" ht="12" customHeight="1" x14ac:dyDescent="0.25">
      <c r="A138" s="26" t="s">
        <v>78</v>
      </c>
      <c r="B138" s="154" t="s">
        <v>249</v>
      </c>
      <c r="C138" s="147"/>
      <c r="D138" s="150">
        <v>0</v>
      </c>
      <c r="E138" s="45"/>
      <c r="F138" s="45"/>
      <c r="G138" s="45"/>
      <c r="H138" s="113">
        <f>'[1]1.1.sz.mell. '!C136</f>
        <v>0</v>
      </c>
    </row>
    <row r="139" spans="1:8" ht="12" customHeight="1" x14ac:dyDescent="0.25">
      <c r="A139" s="26" t="s">
        <v>80</v>
      </c>
      <c r="B139" s="154" t="s">
        <v>250</v>
      </c>
      <c r="C139" s="147"/>
      <c r="D139" s="150">
        <v>0</v>
      </c>
      <c r="E139" s="45"/>
      <c r="F139" s="45"/>
      <c r="G139" s="45"/>
      <c r="H139" s="113">
        <f>'[1]1.1.sz.mell. '!C137</f>
        <v>0</v>
      </c>
    </row>
    <row r="140" spans="1:8" ht="12" customHeight="1" x14ac:dyDescent="0.25">
      <c r="A140" s="26" t="s">
        <v>82</v>
      </c>
      <c r="B140" s="154" t="s">
        <v>251</v>
      </c>
      <c r="C140" s="147"/>
      <c r="D140" s="150">
        <v>0</v>
      </c>
      <c r="E140" s="45"/>
      <c r="F140" s="45"/>
      <c r="G140" s="45"/>
      <c r="H140" s="113">
        <f>'[1]1.1.sz.mell. '!C138</f>
        <v>0</v>
      </c>
    </row>
    <row r="141" spans="1:8" ht="12" customHeight="1" thickBot="1" x14ac:dyDescent="0.3">
      <c r="A141" s="126" t="s">
        <v>84</v>
      </c>
      <c r="B141" s="154" t="s">
        <v>252</v>
      </c>
      <c r="C141" s="147"/>
      <c r="D141" s="151">
        <v>0</v>
      </c>
      <c r="E141" s="45"/>
      <c r="F141" s="45"/>
      <c r="G141" s="45"/>
      <c r="H141" s="152">
        <f>'[1]1.1.sz.mell. '!C139</f>
        <v>0</v>
      </c>
    </row>
    <row r="142" spans="1:8" ht="12" customHeight="1" thickBot="1" x14ac:dyDescent="0.3">
      <c r="A142" s="20" t="s">
        <v>96</v>
      </c>
      <c r="B142" s="149" t="s">
        <v>253</v>
      </c>
      <c r="C142" s="71">
        <v>35164932</v>
      </c>
      <c r="D142" s="23">
        <v>38167591</v>
      </c>
      <c r="E142" s="61">
        <f>+E143+E144+E145+E146</f>
        <v>35164932</v>
      </c>
      <c r="F142" s="62">
        <f>+F143+F144+F145+F146</f>
        <v>0</v>
      </c>
      <c r="G142" s="62">
        <f>+G143+G144+G145+G146</f>
        <v>0</v>
      </c>
      <c r="H142" s="138">
        <f>'[1]1.1.sz.mell. '!C140</f>
        <v>41904332</v>
      </c>
    </row>
    <row r="143" spans="1:8" ht="12" customHeight="1" x14ac:dyDescent="0.25">
      <c r="A143" s="26" t="s">
        <v>98</v>
      </c>
      <c r="B143" s="154" t="s">
        <v>254</v>
      </c>
      <c r="C143" s="147"/>
      <c r="D143" s="63">
        <v>0</v>
      </c>
      <c r="E143" s="45"/>
      <c r="F143" s="45"/>
      <c r="G143" s="45"/>
      <c r="H143" s="155">
        <f>'[1]1.1.sz.mell. '!C141</f>
        <v>0</v>
      </c>
    </row>
    <row r="144" spans="1:8" ht="12" customHeight="1" x14ac:dyDescent="0.25">
      <c r="A144" s="26" t="s">
        <v>100</v>
      </c>
      <c r="B144" s="154" t="s">
        <v>255</v>
      </c>
      <c r="C144" s="139">
        <v>35164932</v>
      </c>
      <c r="D144" s="150">
        <v>38167591</v>
      </c>
      <c r="E144" s="45">
        <f>35164932</f>
        <v>35164932</v>
      </c>
      <c r="F144" s="45"/>
      <c r="G144" s="45"/>
      <c r="H144" s="113">
        <f>'[1]1.1.sz.mell. '!C142</f>
        <v>41904332</v>
      </c>
    </row>
    <row r="145" spans="1:8" ht="12" customHeight="1" x14ac:dyDescent="0.25">
      <c r="A145" s="26" t="s">
        <v>102</v>
      </c>
      <c r="B145" s="154" t="s">
        <v>256</v>
      </c>
      <c r="C145" s="147"/>
      <c r="D145" s="150">
        <v>0</v>
      </c>
      <c r="E145" s="45"/>
      <c r="F145" s="45"/>
      <c r="G145" s="45"/>
      <c r="H145" s="155">
        <f>'[1]1.1.sz.mell. '!C143</f>
        <v>0</v>
      </c>
    </row>
    <row r="146" spans="1:8" ht="12" customHeight="1" thickBot="1" x14ac:dyDescent="0.3">
      <c r="A146" s="126" t="s">
        <v>104</v>
      </c>
      <c r="B146" s="156" t="s">
        <v>257</v>
      </c>
      <c r="C146" s="157"/>
      <c r="D146" s="151">
        <v>0</v>
      </c>
      <c r="E146" s="45"/>
      <c r="F146" s="45"/>
      <c r="G146" s="45"/>
      <c r="H146" s="158">
        <f>'[1]1.1.sz.mell. '!C144</f>
        <v>0</v>
      </c>
    </row>
    <row r="147" spans="1:8" ht="12" customHeight="1" thickBot="1" x14ac:dyDescent="0.3">
      <c r="A147" s="20" t="s">
        <v>258</v>
      </c>
      <c r="B147" s="149" t="s">
        <v>259</v>
      </c>
      <c r="C147" s="81"/>
      <c r="D147" s="153">
        <v>0</v>
      </c>
      <c r="E147" s="159">
        <f>+E148+E149+E150+E151+E152</f>
        <v>0</v>
      </c>
      <c r="F147" s="160">
        <f>+F148+F149+F150+F151+F152</f>
        <v>0</v>
      </c>
      <c r="G147" s="160">
        <f>SUM(G148:G152)</f>
        <v>0</v>
      </c>
      <c r="H147" s="138">
        <f>'[1]1.1.sz.mell. '!C145</f>
        <v>0</v>
      </c>
    </row>
    <row r="148" spans="1:8" ht="12" customHeight="1" x14ac:dyDescent="0.25">
      <c r="A148" s="26" t="s">
        <v>110</v>
      </c>
      <c r="B148" s="154" t="s">
        <v>260</v>
      </c>
      <c r="C148" s="147"/>
      <c r="D148" s="63">
        <v>0</v>
      </c>
      <c r="E148" s="45"/>
      <c r="F148" s="45"/>
      <c r="G148" s="45"/>
      <c r="H148" s="155">
        <f>'[1]1.1.sz.mell. '!C146</f>
        <v>0</v>
      </c>
    </row>
    <row r="149" spans="1:8" ht="12" customHeight="1" x14ac:dyDescent="0.25">
      <c r="A149" s="26" t="s">
        <v>112</v>
      </c>
      <c r="B149" s="154" t="s">
        <v>261</v>
      </c>
      <c r="C149" s="139"/>
      <c r="D149" s="150">
        <v>0</v>
      </c>
      <c r="E149" s="45"/>
      <c r="F149" s="45"/>
      <c r="G149" s="45"/>
      <c r="H149" s="155">
        <f>'[1]1.1.sz.mell. '!C147</f>
        <v>0</v>
      </c>
    </row>
    <row r="150" spans="1:8" ht="12" customHeight="1" x14ac:dyDescent="0.25">
      <c r="A150" s="26" t="s">
        <v>114</v>
      </c>
      <c r="B150" s="154" t="s">
        <v>262</v>
      </c>
      <c r="C150" s="147"/>
      <c r="D150" s="150">
        <v>0</v>
      </c>
      <c r="E150" s="45"/>
      <c r="F150" s="45"/>
      <c r="G150" s="45"/>
      <c r="H150" s="155">
        <f>'[1]1.1.sz.mell. '!C148</f>
        <v>0</v>
      </c>
    </row>
    <row r="151" spans="1:8" ht="12" customHeight="1" x14ac:dyDescent="0.25">
      <c r="A151" s="26" t="s">
        <v>116</v>
      </c>
      <c r="B151" s="154" t="s">
        <v>263</v>
      </c>
      <c r="C151" s="147"/>
      <c r="D151" s="150">
        <v>0</v>
      </c>
      <c r="E151" s="45"/>
      <c r="F151" s="45"/>
      <c r="G151" s="45"/>
      <c r="H151" s="155">
        <f>'[1]1.1.sz.mell. '!C149</f>
        <v>0</v>
      </c>
    </row>
    <row r="152" spans="1:8" ht="12" customHeight="1" thickBot="1" x14ac:dyDescent="0.3">
      <c r="A152" s="26" t="s">
        <v>264</v>
      </c>
      <c r="B152" s="154" t="s">
        <v>265</v>
      </c>
      <c r="C152" s="147"/>
      <c r="D152" s="151">
        <v>0</v>
      </c>
      <c r="E152" s="75"/>
      <c r="F152" s="75"/>
      <c r="G152" s="45"/>
      <c r="H152" s="158">
        <f>'[1]1.1.sz.mell. '!C150</f>
        <v>0</v>
      </c>
    </row>
    <row r="153" spans="1:8" ht="12" customHeight="1" thickBot="1" x14ac:dyDescent="0.3">
      <c r="A153" s="20" t="s">
        <v>118</v>
      </c>
      <c r="B153" s="149" t="s">
        <v>266</v>
      </c>
      <c r="C153" s="81"/>
      <c r="D153" s="153">
        <v>0</v>
      </c>
      <c r="E153" s="159"/>
      <c r="F153" s="160"/>
      <c r="G153" s="161"/>
      <c r="H153" s="138">
        <f>'[1]1.1.sz.mell. '!C151</f>
        <v>0</v>
      </c>
    </row>
    <row r="154" spans="1:8" ht="12" customHeight="1" thickBot="1" x14ac:dyDescent="0.3">
      <c r="A154" s="20" t="s">
        <v>267</v>
      </c>
      <c r="B154" s="149" t="s">
        <v>268</v>
      </c>
      <c r="C154" s="81"/>
      <c r="D154" s="153">
        <v>0</v>
      </c>
      <c r="E154" s="159"/>
      <c r="F154" s="160"/>
      <c r="G154" s="161"/>
      <c r="H154" s="138">
        <f>'[1]1.1.sz.mell. '!C152</f>
        <v>0</v>
      </c>
    </row>
    <row r="155" spans="1:8" ht="15" customHeight="1" thickBot="1" x14ac:dyDescent="0.3">
      <c r="A155" s="20" t="s">
        <v>269</v>
      </c>
      <c r="B155" s="149" t="s">
        <v>270</v>
      </c>
      <c r="C155" s="71">
        <v>38324932</v>
      </c>
      <c r="D155" s="23">
        <v>146654295</v>
      </c>
      <c r="E155" s="162">
        <f>+E131+E135+E142+E147+E153+E154</f>
        <v>138325932</v>
      </c>
      <c r="F155" s="163">
        <f>+F131+F135+F142+F147+F153+F154</f>
        <v>0</v>
      </c>
      <c r="G155" s="163">
        <f>+G131+G135+G142+G147+G153+G154</f>
        <v>0</v>
      </c>
      <c r="H155" s="138">
        <f>'[1]1.1.sz.mell. '!C153</f>
        <v>158856832</v>
      </c>
    </row>
    <row r="156" spans="1:8" s="25" customFormat="1" ht="12.95" customHeight="1" thickBot="1" x14ac:dyDescent="0.25">
      <c r="A156" s="164" t="s">
        <v>271</v>
      </c>
      <c r="B156" s="165" t="s">
        <v>272</v>
      </c>
      <c r="C156" s="71">
        <v>2553369668</v>
      </c>
      <c r="D156" s="23">
        <v>3394178423</v>
      </c>
      <c r="E156" s="162">
        <f>+E130+E155</f>
        <v>607614265</v>
      </c>
      <c r="F156" s="163">
        <f>+F130+F155</f>
        <v>225723850</v>
      </c>
      <c r="G156" s="163">
        <f>+G130+G155</f>
        <v>1397286981</v>
      </c>
      <c r="H156" s="138">
        <f>'[1]1.1.sz.mell. '!C154</f>
        <v>4332778954</v>
      </c>
    </row>
    <row r="160" spans="1:8" ht="16.5" customHeight="1" x14ac:dyDescent="0.25"/>
  </sheetData>
  <mergeCells count="5">
    <mergeCell ref="A1:H1"/>
    <mergeCell ref="A3:H3"/>
    <mergeCell ref="A4:B4"/>
    <mergeCell ref="A91:H91"/>
    <mergeCell ref="A92:B92"/>
  </mergeCells>
  <pageMargins left="0.78740157480314965" right="0.78740157480314965" top="1.4566929133858268" bottom="0.86614173228346458" header="0.78740157480314965" footer="0.59055118110236227"/>
  <pageSetup paperSize="9" scale="64" orientation="portrait" r:id="rId1"/>
  <headerFooter alignWithMargins="0">
    <oddHeader>&amp;R&amp;"Times New Roman CE,Félkövér dőlt"&amp;11 22. számú melléklet a 35/2019.(XI.28.) önkormányzati rendelethez
Tájékoztató tábla</oddHeader>
  </headerFooter>
  <rowBreaks count="1" manualBreakCount="1">
    <brk id="73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1.sz tájékoztató t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2019-12-02T09:45:03Z</dcterms:created>
  <dcterms:modified xsi:type="dcterms:W3CDTF">2019-12-02T09:45:04Z</dcterms:modified>
</cp:coreProperties>
</file>