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karsag01\Desktop\Rendeletek\"/>
    </mc:Choice>
  </mc:AlternateContent>
  <xr:revisionPtr revIDLastSave="0" documentId="13_ncr:1_{D4CB8334-0FD2-4166-B2AE-0D96003F2172}" xr6:coauthVersionLast="45" xr6:coauthVersionMax="45" xr10:uidLastSave="{00000000-0000-0000-0000-000000000000}"/>
  <bookViews>
    <workbookView xWindow="-120" yWindow="-120" windowWidth="21840" windowHeight="13140" tabRatio="599" firstSheet="5" activeTab="15" xr2:uid="{00000000-000D-0000-FFFF-FFFF00000000}"/>
  </bookViews>
  <sheets>
    <sheet name="2-3.mell" sheetId="1" r:id="rId1"/>
    <sheet name="4.mell" sheetId="2" r:id="rId2"/>
    <sheet name="4.1" sheetId="6" r:id="rId3"/>
    <sheet name="4.2" sheetId="25" r:id="rId4"/>
    <sheet name="4.3" sheetId="33" r:id="rId5"/>
    <sheet name="5.mell" sheetId="3" r:id="rId6"/>
    <sheet name="5.1" sheetId="7" r:id="rId7"/>
    <sheet name="5.2" sheetId="26" r:id="rId8"/>
    <sheet name="5.3" sheetId="34" r:id="rId9"/>
    <sheet name="6.mell." sheetId="32" r:id="rId10"/>
    <sheet name="7-8.mell." sheetId="9" r:id="rId11"/>
    <sheet name="9.1-9.2" sheetId="10" r:id="rId12"/>
    <sheet name="9.3. mell." sheetId="11" r:id="rId13"/>
    <sheet name="10 mell" sheetId="29" r:id="rId14"/>
    <sheet name="11-11.2" sheetId="13" r:id="rId15"/>
    <sheet name="12 mell" sheetId="17" r:id="rId16"/>
  </sheets>
  <externalReferences>
    <externalReference r:id="rId17"/>
  </externalReferences>
  <definedNames>
    <definedName name="_xlnm.Print_Titles" localSheetId="2">'4.1'!$6:$10</definedName>
    <definedName name="_xlnm.Print_Titles" localSheetId="4">'4.3'!$7:$11</definedName>
    <definedName name="_xlnm.Print_Titles" localSheetId="6">'5.1'!$6:$11</definedName>
    <definedName name="_xlnm.Print_Titles" localSheetId="8">'5.3'!$7:$11</definedName>
    <definedName name="_xlnm.Print_Area" localSheetId="14">'11-11.2'!$A$1:$F$71</definedName>
    <definedName name="_xlnm.Print_Area" localSheetId="15">'12 mell'!$A$1:$N$38</definedName>
    <definedName name="_xlnm.Print_Area" localSheetId="0">'2-3.mell'!$A$1:$E$51</definedName>
    <definedName name="_xlnm.Print_Area" localSheetId="2">'4.1'!$A$1:$N$245</definedName>
    <definedName name="_xlnm.Print_Area" localSheetId="3">'4.2'!$A$1:$N$42</definedName>
    <definedName name="_xlnm.Print_Area" localSheetId="4">'4.3'!$A$1:$N$301</definedName>
    <definedName name="_xlnm.Print_Area" localSheetId="1">'4.mell'!$A$1:$M$65</definedName>
    <definedName name="_xlnm.Print_Area" localSheetId="6">'5.1'!$A$1:$L$266</definedName>
    <definedName name="_xlnm.Print_Area" localSheetId="7">'5.2'!$A$1:$L$44</definedName>
    <definedName name="_xlnm.Print_Area" localSheetId="8">'5.3'!$A$1:$L$301</definedName>
    <definedName name="_xlnm.Print_Area" localSheetId="5">'5.mell'!$A$1:$K$62</definedName>
    <definedName name="_xlnm.Print_Area" localSheetId="9">'6.mell.'!$A$1:$D$63</definedName>
    <definedName name="_xlnm.Print_Area" localSheetId="10">'7-8.mell.'!$A$1:$E$65</definedName>
    <definedName name="_xlnm.Print_Area" localSheetId="11">'9.1-9.2'!$A$1:$K$92</definedName>
    <definedName name="_xlnm.Print_Area" localSheetId="12">'9.3. mell.'!$A$1:$E$21</definedName>
  </definedNames>
  <calcPr calcId="181029"/>
</workbook>
</file>

<file path=xl/calcChain.xml><?xml version="1.0" encoding="utf-8"?>
<calcChain xmlns="http://schemas.openxmlformats.org/spreadsheetml/2006/main">
  <c r="D102" i="34" l="1"/>
  <c r="E102" i="34"/>
  <c r="F102" i="34"/>
  <c r="G102" i="34"/>
  <c r="H102" i="34"/>
  <c r="I102" i="34"/>
  <c r="J102" i="34"/>
  <c r="K102" i="34"/>
  <c r="L102" i="34"/>
  <c r="C102" i="34"/>
  <c r="C80" i="34" s="1"/>
  <c r="M101" i="34"/>
  <c r="M112" i="7" l="1"/>
  <c r="C112" i="7"/>
  <c r="D14" i="17" l="1"/>
  <c r="E14" i="17"/>
  <c r="F14" i="17"/>
  <c r="G14" i="17"/>
  <c r="H14" i="17"/>
  <c r="I14" i="17"/>
  <c r="J14" i="17"/>
  <c r="K14" i="17"/>
  <c r="L14" i="17"/>
  <c r="M14" i="17"/>
  <c r="N14" i="17"/>
  <c r="C14" i="17"/>
  <c r="D13" i="17"/>
  <c r="E13" i="17"/>
  <c r="F13" i="17"/>
  <c r="G13" i="17"/>
  <c r="H13" i="17"/>
  <c r="I13" i="17"/>
  <c r="J13" i="17"/>
  <c r="K13" i="17"/>
  <c r="L13" i="17"/>
  <c r="M13" i="17"/>
  <c r="N13" i="17"/>
  <c r="C13" i="17"/>
  <c r="D9" i="17"/>
  <c r="E9" i="17"/>
  <c r="F9" i="17"/>
  <c r="G9" i="17"/>
  <c r="H9" i="17"/>
  <c r="I9" i="17"/>
  <c r="J9" i="17"/>
  <c r="K9" i="17"/>
  <c r="L9" i="17"/>
  <c r="M9" i="17"/>
  <c r="N9" i="17"/>
  <c r="C9" i="17"/>
  <c r="D10" i="17"/>
  <c r="E10" i="17"/>
  <c r="F10" i="17"/>
  <c r="G10" i="17"/>
  <c r="H10" i="17"/>
  <c r="I10" i="17"/>
  <c r="J10" i="17"/>
  <c r="K10" i="17"/>
  <c r="L10" i="17"/>
  <c r="M10" i="17"/>
  <c r="N10" i="17"/>
  <c r="C10" i="17"/>
  <c r="D29" i="17"/>
  <c r="E29" i="17"/>
  <c r="F29" i="17"/>
  <c r="G29" i="17"/>
  <c r="H29" i="17"/>
  <c r="I29" i="17"/>
  <c r="J29" i="17"/>
  <c r="K29" i="17"/>
  <c r="L29" i="17"/>
  <c r="M29" i="17"/>
  <c r="N29" i="17"/>
  <c r="C29" i="17"/>
  <c r="D28" i="17"/>
  <c r="E28" i="17"/>
  <c r="F28" i="17"/>
  <c r="G28" i="17"/>
  <c r="H28" i="17"/>
  <c r="I28" i="17"/>
  <c r="J28" i="17"/>
  <c r="K28" i="17"/>
  <c r="L28" i="17"/>
  <c r="M28" i="17"/>
  <c r="N28" i="17"/>
  <c r="C28" i="17"/>
  <c r="D27" i="17"/>
  <c r="E27" i="17"/>
  <c r="F27" i="17"/>
  <c r="G27" i="17"/>
  <c r="H27" i="17"/>
  <c r="I27" i="17"/>
  <c r="J27" i="17"/>
  <c r="K27" i="17"/>
  <c r="L27" i="17"/>
  <c r="M27" i="17"/>
  <c r="N27" i="17"/>
  <c r="C27" i="17"/>
  <c r="D26" i="17"/>
  <c r="E26" i="17"/>
  <c r="F26" i="17"/>
  <c r="G26" i="17"/>
  <c r="H26" i="17"/>
  <c r="I26" i="17"/>
  <c r="J26" i="17"/>
  <c r="K26" i="17"/>
  <c r="L26" i="17"/>
  <c r="M26" i="17"/>
  <c r="N26" i="17"/>
  <c r="C26" i="17"/>
  <c r="Q38" i="17"/>
  <c r="D44" i="26"/>
  <c r="E44" i="26"/>
  <c r="F44" i="26"/>
  <c r="G44" i="26"/>
  <c r="H44" i="26"/>
  <c r="I44" i="26"/>
  <c r="J44" i="26"/>
  <c r="K44" i="26"/>
  <c r="L44" i="26"/>
  <c r="C44" i="26"/>
  <c r="D260" i="7"/>
  <c r="E260" i="7"/>
  <c r="G260" i="7"/>
  <c r="I260" i="7"/>
  <c r="J260" i="7"/>
  <c r="K260" i="7"/>
  <c r="L260" i="7"/>
  <c r="D263" i="7"/>
  <c r="E263" i="7"/>
  <c r="F263" i="7"/>
  <c r="G263" i="7"/>
  <c r="H263" i="7"/>
  <c r="I263" i="7"/>
  <c r="J263" i="7"/>
  <c r="K263" i="7"/>
  <c r="L263" i="7"/>
  <c r="C263" i="7"/>
  <c r="D266" i="7"/>
  <c r="E266" i="7"/>
  <c r="F266" i="7"/>
  <c r="G266" i="7"/>
  <c r="H266" i="7"/>
  <c r="I266" i="7"/>
  <c r="J266" i="7"/>
  <c r="K266" i="7"/>
  <c r="L266" i="7"/>
  <c r="C266" i="7"/>
  <c r="D42" i="25"/>
  <c r="E42" i="25"/>
  <c r="F42" i="25"/>
  <c r="G42" i="25"/>
  <c r="H42" i="25"/>
  <c r="I42" i="25"/>
  <c r="J42" i="25"/>
  <c r="K42" i="25"/>
  <c r="L42" i="25"/>
  <c r="M42" i="25"/>
  <c r="N42" i="25"/>
  <c r="C42" i="25"/>
  <c r="D239" i="6"/>
  <c r="E239" i="6"/>
  <c r="F239" i="6"/>
  <c r="G239" i="6"/>
  <c r="H239" i="6"/>
  <c r="I239" i="6"/>
  <c r="J239" i="6"/>
  <c r="K239" i="6"/>
  <c r="L239" i="6"/>
  <c r="M239" i="6"/>
  <c r="N239" i="6"/>
  <c r="C239" i="6"/>
  <c r="D242" i="6"/>
  <c r="E242" i="6"/>
  <c r="F242" i="6"/>
  <c r="G242" i="6"/>
  <c r="H242" i="6"/>
  <c r="I242" i="6"/>
  <c r="J242" i="6"/>
  <c r="K242" i="6"/>
  <c r="L242" i="6"/>
  <c r="M242" i="6"/>
  <c r="N242" i="6"/>
  <c r="C242" i="6"/>
  <c r="C245" i="6"/>
  <c r="J57" i="10" l="1"/>
  <c r="I57" i="10"/>
  <c r="K58" i="10"/>
  <c r="C116" i="7"/>
  <c r="D236" i="6"/>
  <c r="E236" i="6"/>
  <c r="F236" i="6"/>
  <c r="G236" i="6"/>
  <c r="H236" i="6"/>
  <c r="I236" i="6"/>
  <c r="J236" i="6"/>
  <c r="K236" i="6"/>
  <c r="L236" i="6"/>
  <c r="M236" i="6"/>
  <c r="N236" i="6"/>
  <c r="C236" i="6"/>
  <c r="D256" i="7"/>
  <c r="E256" i="7"/>
  <c r="G256" i="7"/>
  <c r="I256" i="7"/>
  <c r="J256" i="7"/>
  <c r="K256" i="7"/>
  <c r="L256" i="7"/>
  <c r="C58" i="3"/>
  <c r="D58" i="3"/>
  <c r="E58" i="3"/>
  <c r="F58" i="3"/>
  <c r="G58" i="3"/>
  <c r="H58" i="3"/>
  <c r="I58" i="3"/>
  <c r="J58" i="3"/>
  <c r="K58" i="3"/>
  <c r="B58" i="3"/>
  <c r="C54" i="3"/>
  <c r="D54" i="3"/>
  <c r="E54" i="3"/>
  <c r="F54" i="3"/>
  <c r="G54" i="3"/>
  <c r="H54" i="3"/>
  <c r="I54" i="3"/>
  <c r="J54" i="3"/>
  <c r="K54" i="3"/>
  <c r="B54" i="3"/>
  <c r="C46" i="3"/>
  <c r="D46" i="3"/>
  <c r="E46" i="3"/>
  <c r="F46" i="3"/>
  <c r="G46" i="3"/>
  <c r="H46" i="3"/>
  <c r="I46" i="3"/>
  <c r="J46" i="3"/>
  <c r="K46" i="3"/>
  <c r="B46" i="3"/>
  <c r="B42" i="3"/>
  <c r="E38" i="3"/>
  <c r="I38" i="3"/>
  <c r="B38" i="3"/>
  <c r="C34" i="3"/>
  <c r="D34" i="3"/>
  <c r="E34" i="3"/>
  <c r="F34" i="3"/>
  <c r="G34" i="3"/>
  <c r="H34" i="3"/>
  <c r="I34" i="3"/>
  <c r="J34" i="3"/>
  <c r="K34" i="3"/>
  <c r="B34" i="3"/>
  <c r="C30" i="3"/>
  <c r="D30" i="3"/>
  <c r="E30" i="3"/>
  <c r="F30" i="3"/>
  <c r="G30" i="3"/>
  <c r="H30" i="3"/>
  <c r="I30" i="3"/>
  <c r="J30" i="3"/>
  <c r="K30" i="3"/>
  <c r="B30" i="3"/>
  <c r="C26" i="3"/>
  <c r="D26" i="3"/>
  <c r="E26" i="3"/>
  <c r="F26" i="3"/>
  <c r="G26" i="3"/>
  <c r="H26" i="3"/>
  <c r="I26" i="3"/>
  <c r="J26" i="3"/>
  <c r="K26" i="3"/>
  <c r="B26" i="3"/>
  <c r="B21" i="2"/>
  <c r="C228" i="6"/>
  <c r="D65" i="2"/>
  <c r="E65" i="2"/>
  <c r="F65" i="2"/>
  <c r="G65" i="2"/>
  <c r="H65" i="2"/>
  <c r="I65" i="2"/>
  <c r="J65" i="2"/>
  <c r="K65" i="2"/>
  <c r="L65" i="2"/>
  <c r="M65" i="2"/>
  <c r="D61" i="2"/>
  <c r="E61" i="2"/>
  <c r="F61" i="2"/>
  <c r="G61" i="2"/>
  <c r="H61" i="2"/>
  <c r="I61" i="2"/>
  <c r="J61" i="2"/>
  <c r="K61" i="2"/>
  <c r="L61" i="2"/>
  <c r="M61" i="2"/>
  <c r="C57" i="2"/>
  <c r="D57" i="2"/>
  <c r="E57" i="2"/>
  <c r="F57" i="2"/>
  <c r="G57" i="2"/>
  <c r="H57" i="2"/>
  <c r="I57" i="2"/>
  <c r="J57" i="2"/>
  <c r="K57" i="2"/>
  <c r="L57" i="2"/>
  <c r="M57" i="2"/>
  <c r="B57" i="2"/>
  <c r="D53" i="2"/>
  <c r="E53" i="2"/>
  <c r="F53" i="2"/>
  <c r="G53" i="2"/>
  <c r="H53" i="2"/>
  <c r="I53" i="2"/>
  <c r="J53" i="2"/>
  <c r="K53" i="2"/>
  <c r="L53" i="2"/>
  <c r="M53" i="2"/>
  <c r="C49" i="2"/>
  <c r="D49" i="2"/>
  <c r="E49" i="2"/>
  <c r="F49" i="2"/>
  <c r="G49" i="2"/>
  <c r="H49" i="2"/>
  <c r="I49" i="2"/>
  <c r="J49" i="2"/>
  <c r="K49" i="2"/>
  <c r="L49" i="2"/>
  <c r="M49" i="2"/>
  <c r="B49" i="2"/>
  <c r="D45" i="2"/>
  <c r="E45" i="2"/>
  <c r="F45" i="2"/>
  <c r="G45" i="2"/>
  <c r="H45" i="2"/>
  <c r="I45" i="2"/>
  <c r="J45" i="2"/>
  <c r="K45" i="2"/>
  <c r="L45" i="2"/>
  <c r="M45" i="2"/>
  <c r="C41" i="2"/>
  <c r="D41" i="2"/>
  <c r="E41" i="2"/>
  <c r="F41" i="2"/>
  <c r="G41" i="2"/>
  <c r="H41" i="2"/>
  <c r="I41" i="2"/>
  <c r="J41" i="2"/>
  <c r="K41" i="2"/>
  <c r="L41" i="2"/>
  <c r="M41" i="2"/>
  <c r="B41" i="2"/>
  <c r="C37" i="2"/>
  <c r="D37" i="2"/>
  <c r="E37" i="2"/>
  <c r="F37" i="2"/>
  <c r="G37" i="2"/>
  <c r="H37" i="2"/>
  <c r="I37" i="2"/>
  <c r="J37" i="2"/>
  <c r="K37" i="2"/>
  <c r="L37" i="2"/>
  <c r="M37" i="2"/>
  <c r="B37" i="2"/>
  <c r="C33" i="2"/>
  <c r="D33" i="2"/>
  <c r="E33" i="2"/>
  <c r="F33" i="2"/>
  <c r="G33" i="2"/>
  <c r="H33" i="2"/>
  <c r="I33" i="2"/>
  <c r="J33" i="2"/>
  <c r="K33" i="2"/>
  <c r="L33" i="2"/>
  <c r="M33" i="2"/>
  <c r="B33" i="2"/>
  <c r="C29" i="2"/>
  <c r="D29" i="2"/>
  <c r="E29" i="2"/>
  <c r="F29" i="2"/>
  <c r="G29" i="2"/>
  <c r="H29" i="2"/>
  <c r="I29" i="2"/>
  <c r="J29" i="2"/>
  <c r="K29" i="2"/>
  <c r="L29" i="2"/>
  <c r="M29" i="2"/>
  <c r="B29" i="2"/>
  <c r="M310" i="34"/>
  <c r="N310" i="34" s="1"/>
  <c r="M309" i="34"/>
  <c r="N309" i="34" s="1"/>
  <c r="N302" i="34"/>
  <c r="M302" i="34"/>
  <c r="M301" i="34"/>
  <c r="N301" i="34" s="1"/>
  <c r="N296" i="34"/>
  <c r="M296" i="34"/>
  <c r="M291" i="34"/>
  <c r="N291" i="34" s="1"/>
  <c r="M286" i="34"/>
  <c r="N286" i="34" s="1"/>
  <c r="L285" i="34"/>
  <c r="K285" i="34"/>
  <c r="J285" i="34"/>
  <c r="I285" i="34"/>
  <c r="H285" i="34"/>
  <c r="G285" i="34"/>
  <c r="F285" i="34"/>
  <c r="E285" i="34"/>
  <c r="M285" i="34" s="1"/>
  <c r="N285" i="34" s="1"/>
  <c r="D285" i="34"/>
  <c r="M284" i="34"/>
  <c r="N284" i="34" s="1"/>
  <c r="N283" i="34"/>
  <c r="M283" i="34"/>
  <c r="M282" i="34"/>
  <c r="C282" i="34"/>
  <c r="C285" i="34" s="1"/>
  <c r="N281" i="34"/>
  <c r="M281" i="34"/>
  <c r="L280" i="34"/>
  <c r="K280" i="34"/>
  <c r="J280" i="34"/>
  <c r="I280" i="34"/>
  <c r="H280" i="34"/>
  <c r="G280" i="34"/>
  <c r="F280" i="34"/>
  <c r="E280" i="34"/>
  <c r="D280" i="34"/>
  <c r="M280" i="34" s="1"/>
  <c r="N280" i="34" s="1"/>
  <c r="M279" i="34"/>
  <c r="N279" i="34" s="1"/>
  <c r="N278" i="34"/>
  <c r="M278" i="34"/>
  <c r="M277" i="34"/>
  <c r="N277" i="34" s="1"/>
  <c r="C277" i="34"/>
  <c r="C280" i="34" s="1"/>
  <c r="M276" i="34"/>
  <c r="N276" i="34" s="1"/>
  <c r="L275" i="34"/>
  <c r="K275" i="34"/>
  <c r="J275" i="34"/>
  <c r="I275" i="34"/>
  <c r="H275" i="34"/>
  <c r="G275" i="34"/>
  <c r="F275" i="34"/>
  <c r="E275" i="34"/>
  <c r="M275" i="34" s="1"/>
  <c r="N275" i="34" s="1"/>
  <c r="D275" i="34"/>
  <c r="C275" i="34"/>
  <c r="M274" i="34"/>
  <c r="N274" i="34" s="1"/>
  <c r="M273" i="34"/>
  <c r="N273" i="34" s="1"/>
  <c r="N272" i="34"/>
  <c r="M272" i="34"/>
  <c r="C272" i="34"/>
  <c r="M271" i="34"/>
  <c r="N271" i="34" s="1"/>
  <c r="K270" i="34"/>
  <c r="J270" i="34"/>
  <c r="G270" i="34"/>
  <c r="F270" i="34"/>
  <c r="L269" i="34"/>
  <c r="L270" i="34" s="1"/>
  <c r="K269" i="34"/>
  <c r="J269" i="34"/>
  <c r="I269" i="34"/>
  <c r="I270" i="34" s="1"/>
  <c r="H269" i="34"/>
  <c r="H270" i="34" s="1"/>
  <c r="G269" i="34"/>
  <c r="F269" i="34"/>
  <c r="E269" i="34"/>
  <c r="E270" i="34" s="1"/>
  <c r="D269" i="34"/>
  <c r="M269" i="34" s="1"/>
  <c r="N269" i="34" s="1"/>
  <c r="C269" i="34"/>
  <c r="C270" i="34" s="1"/>
  <c r="N268" i="34"/>
  <c r="M268" i="34"/>
  <c r="N267" i="34"/>
  <c r="M267" i="34"/>
  <c r="M266" i="34"/>
  <c r="C266" i="34"/>
  <c r="N266" i="34" s="1"/>
  <c r="N265" i="34"/>
  <c r="M265" i="34"/>
  <c r="L264" i="34"/>
  <c r="K264" i="34"/>
  <c r="G264" i="34"/>
  <c r="E264" i="34"/>
  <c r="C264" i="34"/>
  <c r="L263" i="34"/>
  <c r="K263" i="34"/>
  <c r="J263" i="34"/>
  <c r="J264" i="34" s="1"/>
  <c r="I263" i="34"/>
  <c r="I264" i="34" s="1"/>
  <c r="H263" i="34"/>
  <c r="H264" i="34" s="1"/>
  <c r="G263" i="34"/>
  <c r="F263" i="34"/>
  <c r="F264" i="34" s="1"/>
  <c r="E263" i="34"/>
  <c r="D263" i="34"/>
  <c r="D264" i="34" s="1"/>
  <c r="M264" i="34" s="1"/>
  <c r="N264" i="34" s="1"/>
  <c r="C263" i="34"/>
  <c r="M262" i="34"/>
  <c r="N262" i="34" s="1"/>
  <c r="M261" i="34"/>
  <c r="N261" i="34" s="1"/>
  <c r="M260" i="34"/>
  <c r="N260" i="34" s="1"/>
  <c r="N259" i="34"/>
  <c r="M259" i="34"/>
  <c r="C259" i="34"/>
  <c r="M258" i="34"/>
  <c r="N258" i="34" s="1"/>
  <c r="L257" i="34"/>
  <c r="H257" i="34"/>
  <c r="G257" i="34"/>
  <c r="D257" i="34"/>
  <c r="C257" i="34"/>
  <c r="L256" i="34"/>
  <c r="K256" i="34"/>
  <c r="K257" i="34" s="1"/>
  <c r="J256" i="34"/>
  <c r="J257" i="34" s="1"/>
  <c r="I256" i="34"/>
  <c r="I257" i="34" s="1"/>
  <c r="H256" i="34"/>
  <c r="G256" i="34"/>
  <c r="F256" i="34"/>
  <c r="F257" i="34" s="1"/>
  <c r="E256" i="34"/>
  <c r="E257" i="34" s="1"/>
  <c r="D256" i="34"/>
  <c r="C256" i="34"/>
  <c r="N255" i="34"/>
  <c r="M255" i="34"/>
  <c r="M254" i="34"/>
  <c r="N254" i="34" s="1"/>
  <c r="N253" i="34"/>
  <c r="M253" i="34"/>
  <c r="M252" i="34"/>
  <c r="C252" i="34"/>
  <c r="M251" i="34"/>
  <c r="N251" i="34" s="1"/>
  <c r="K250" i="34"/>
  <c r="G250" i="34"/>
  <c r="E250" i="34"/>
  <c r="L249" i="34"/>
  <c r="L250" i="34" s="1"/>
  <c r="K249" i="34"/>
  <c r="J249" i="34"/>
  <c r="J250" i="34" s="1"/>
  <c r="I249" i="34"/>
  <c r="I250" i="34" s="1"/>
  <c r="H249" i="34"/>
  <c r="H250" i="34" s="1"/>
  <c r="G249" i="34"/>
  <c r="F249" i="34"/>
  <c r="F250" i="34" s="1"/>
  <c r="E249" i="34"/>
  <c r="M249" i="34" s="1"/>
  <c r="N249" i="34" s="1"/>
  <c r="D249" i="34"/>
  <c r="D250" i="34" s="1"/>
  <c r="C249" i="34"/>
  <c r="C250" i="34" s="1"/>
  <c r="N248" i="34"/>
  <c r="M248" i="34"/>
  <c r="M247" i="34"/>
  <c r="N247" i="34" s="1"/>
  <c r="M246" i="34"/>
  <c r="N246" i="34" s="1"/>
  <c r="M245" i="34"/>
  <c r="N245" i="34" s="1"/>
  <c r="C245" i="34"/>
  <c r="N244" i="34"/>
  <c r="M244" i="34"/>
  <c r="L243" i="34"/>
  <c r="K243" i="34"/>
  <c r="J243" i="34"/>
  <c r="I243" i="34"/>
  <c r="H243" i="34"/>
  <c r="G243" i="34"/>
  <c r="E243" i="34"/>
  <c r="F242" i="34"/>
  <c r="F243" i="34" s="1"/>
  <c r="E242" i="34"/>
  <c r="D242" i="34"/>
  <c r="D243" i="34" s="1"/>
  <c r="C242" i="34"/>
  <c r="C243" i="34" s="1"/>
  <c r="N240" i="34"/>
  <c r="M240" i="34"/>
  <c r="M239" i="34"/>
  <c r="N239" i="34" s="1"/>
  <c r="C239" i="34"/>
  <c r="M238" i="34"/>
  <c r="N238" i="34" s="1"/>
  <c r="L237" i="34"/>
  <c r="I237" i="34"/>
  <c r="H237" i="34"/>
  <c r="G237" i="34"/>
  <c r="F237" i="34"/>
  <c r="D237" i="34"/>
  <c r="L236" i="34"/>
  <c r="K236" i="34"/>
  <c r="K237" i="34" s="1"/>
  <c r="J236" i="34"/>
  <c r="J237" i="34" s="1"/>
  <c r="I236" i="34"/>
  <c r="H236" i="34"/>
  <c r="F236" i="34"/>
  <c r="E236" i="34"/>
  <c r="E237" i="34" s="1"/>
  <c r="D236" i="34"/>
  <c r="M236" i="34" s="1"/>
  <c r="N236" i="34" s="1"/>
  <c r="C236" i="34"/>
  <c r="C237" i="34" s="1"/>
  <c r="M235" i="34"/>
  <c r="N235" i="34" s="1"/>
  <c r="N234" i="34"/>
  <c r="M234" i="34"/>
  <c r="M233" i="34"/>
  <c r="C233" i="34"/>
  <c r="N232" i="34"/>
  <c r="M232" i="34"/>
  <c r="L231" i="34"/>
  <c r="H231" i="34"/>
  <c r="F231" i="34"/>
  <c r="D231" i="34"/>
  <c r="L230" i="34"/>
  <c r="K230" i="34"/>
  <c r="K231" i="34" s="1"/>
  <c r="J230" i="34"/>
  <c r="J231" i="34" s="1"/>
  <c r="I230" i="34"/>
  <c r="I231" i="34" s="1"/>
  <c r="H230" i="34"/>
  <c r="G230" i="34"/>
  <c r="G231" i="34" s="1"/>
  <c r="F230" i="34"/>
  <c r="E230" i="34"/>
  <c r="M230" i="34" s="1"/>
  <c r="N230" i="34" s="1"/>
  <c r="D230" i="34"/>
  <c r="C230" i="34"/>
  <c r="C231" i="34" s="1"/>
  <c r="M229" i="34"/>
  <c r="N229" i="34" s="1"/>
  <c r="N228" i="34"/>
  <c r="M228" i="34"/>
  <c r="M227" i="34"/>
  <c r="N227" i="34" s="1"/>
  <c r="M226" i="34"/>
  <c r="C226" i="34"/>
  <c r="N226" i="34" s="1"/>
  <c r="N225" i="34"/>
  <c r="M225" i="34"/>
  <c r="K224" i="34"/>
  <c r="G224" i="34"/>
  <c r="E224" i="34"/>
  <c r="C224" i="34"/>
  <c r="L223" i="34"/>
  <c r="L224" i="34" s="1"/>
  <c r="K223" i="34"/>
  <c r="J223" i="34"/>
  <c r="J224" i="34" s="1"/>
  <c r="I223" i="34"/>
  <c r="I224" i="34" s="1"/>
  <c r="H223" i="34"/>
  <c r="H224" i="34" s="1"/>
  <c r="G223" i="34"/>
  <c r="F223" i="34"/>
  <c r="F224" i="34" s="1"/>
  <c r="E223" i="34"/>
  <c r="D223" i="34"/>
  <c r="D224" i="34" s="1"/>
  <c r="M224" i="34" s="1"/>
  <c r="N224" i="34" s="1"/>
  <c r="C223" i="34"/>
  <c r="M222" i="34"/>
  <c r="N222" i="34" s="1"/>
  <c r="M221" i="34"/>
  <c r="N221" i="34" s="1"/>
  <c r="M220" i="34"/>
  <c r="N220" i="34" s="1"/>
  <c r="M219" i="34"/>
  <c r="N219" i="34" s="1"/>
  <c r="E218" i="34"/>
  <c r="D218" i="34"/>
  <c r="C218" i="34"/>
  <c r="L217" i="34"/>
  <c r="K217" i="34"/>
  <c r="J217" i="34"/>
  <c r="I217" i="34"/>
  <c r="H217" i="34"/>
  <c r="G217" i="34"/>
  <c r="F217" i="34"/>
  <c r="F218" i="34" s="1"/>
  <c r="E217" i="34"/>
  <c r="D217" i="34"/>
  <c r="M217" i="34" s="1"/>
  <c r="N217" i="34" s="1"/>
  <c r="C217" i="34"/>
  <c r="M216" i="34"/>
  <c r="N216" i="34" s="1"/>
  <c r="M214" i="34"/>
  <c r="N214" i="34" s="1"/>
  <c r="C214" i="34"/>
  <c r="M213" i="34"/>
  <c r="N213" i="34" s="1"/>
  <c r="H212" i="34"/>
  <c r="D212" i="34"/>
  <c r="C212" i="34"/>
  <c r="L211" i="34"/>
  <c r="K211" i="34"/>
  <c r="K299" i="34" s="1"/>
  <c r="J211" i="34"/>
  <c r="J215" i="34" s="1"/>
  <c r="J218" i="34" s="1"/>
  <c r="I211" i="34"/>
  <c r="H211" i="34"/>
  <c r="G211" i="34"/>
  <c r="G299" i="34" s="1"/>
  <c r="F211" i="34"/>
  <c r="F299" i="34" s="1"/>
  <c r="E211" i="34"/>
  <c r="E212" i="34" s="1"/>
  <c r="D211" i="34"/>
  <c r="C211" i="34"/>
  <c r="C299" i="34" s="1"/>
  <c r="N210" i="34"/>
  <c r="M210" i="34"/>
  <c r="M209" i="34"/>
  <c r="N209" i="34" s="1"/>
  <c r="N208" i="34"/>
  <c r="M208" i="34"/>
  <c r="C208" i="34"/>
  <c r="M207" i="34"/>
  <c r="N207" i="34" s="1"/>
  <c r="L205" i="34"/>
  <c r="L206" i="34" s="1"/>
  <c r="K205" i="34"/>
  <c r="K206" i="34" s="1"/>
  <c r="J205" i="34"/>
  <c r="J206" i="34" s="1"/>
  <c r="I205" i="34"/>
  <c r="I206" i="34" s="1"/>
  <c r="H205" i="34"/>
  <c r="H206" i="34" s="1"/>
  <c r="G205" i="34"/>
  <c r="G206" i="34" s="1"/>
  <c r="F205" i="34"/>
  <c r="F206" i="34" s="1"/>
  <c r="E205" i="34"/>
  <c r="E206" i="34" s="1"/>
  <c r="D205" i="34"/>
  <c r="M205" i="34" s="1"/>
  <c r="N205" i="34" s="1"/>
  <c r="C205" i="34"/>
  <c r="C206" i="34" s="1"/>
  <c r="M204" i="34"/>
  <c r="N204" i="34" s="1"/>
  <c r="M203" i="34"/>
  <c r="N203" i="34" s="1"/>
  <c r="M202" i="34"/>
  <c r="N202" i="34" s="1"/>
  <c r="C202" i="34"/>
  <c r="N201" i="34"/>
  <c r="M201" i="34"/>
  <c r="L199" i="34"/>
  <c r="L200" i="34" s="1"/>
  <c r="K199" i="34"/>
  <c r="K200" i="34" s="1"/>
  <c r="J199" i="34"/>
  <c r="J200" i="34" s="1"/>
  <c r="I199" i="34"/>
  <c r="I200" i="34" s="1"/>
  <c r="H199" i="34"/>
  <c r="H200" i="34" s="1"/>
  <c r="G199" i="34"/>
  <c r="G200" i="34" s="1"/>
  <c r="F199" i="34"/>
  <c r="F200" i="34" s="1"/>
  <c r="E199" i="34"/>
  <c r="E200" i="34" s="1"/>
  <c r="D199" i="34"/>
  <c r="D200" i="34" s="1"/>
  <c r="C199" i="34"/>
  <c r="C200" i="34" s="1"/>
  <c r="M198" i="34"/>
  <c r="N198" i="34" s="1"/>
  <c r="N197" i="34"/>
  <c r="M197" i="34"/>
  <c r="M196" i="34"/>
  <c r="N196" i="34" s="1"/>
  <c r="P196" i="34" s="1"/>
  <c r="Q196" i="34" s="1"/>
  <c r="C196" i="34"/>
  <c r="R196" i="34" s="1"/>
  <c r="R195" i="34"/>
  <c r="M195" i="34"/>
  <c r="L193" i="34"/>
  <c r="L194" i="34" s="1"/>
  <c r="K193" i="34"/>
  <c r="K194" i="34" s="1"/>
  <c r="J193" i="34"/>
  <c r="J194" i="34" s="1"/>
  <c r="I193" i="34"/>
  <c r="I194" i="34" s="1"/>
  <c r="H193" i="34"/>
  <c r="H194" i="34" s="1"/>
  <c r="G193" i="34"/>
  <c r="G194" i="34" s="1"/>
  <c r="F193" i="34"/>
  <c r="F194" i="34" s="1"/>
  <c r="E193" i="34"/>
  <c r="E194" i="34" s="1"/>
  <c r="D193" i="34"/>
  <c r="M193" i="34" s="1"/>
  <c r="N193" i="34" s="1"/>
  <c r="C193" i="34"/>
  <c r="C194" i="34" s="1"/>
  <c r="M192" i="34"/>
  <c r="N192" i="34" s="1"/>
  <c r="M191" i="34"/>
  <c r="N191" i="34" s="1"/>
  <c r="M190" i="34"/>
  <c r="N190" i="34" s="1"/>
  <c r="C190" i="34"/>
  <c r="N189" i="34"/>
  <c r="M189" i="34"/>
  <c r="L187" i="34"/>
  <c r="L188" i="34" s="1"/>
  <c r="K187" i="34"/>
  <c r="K188" i="34" s="1"/>
  <c r="J187" i="34"/>
  <c r="J188" i="34" s="1"/>
  <c r="I187" i="34"/>
  <c r="I188" i="34" s="1"/>
  <c r="H187" i="34"/>
  <c r="H188" i="34" s="1"/>
  <c r="G187" i="34"/>
  <c r="G188" i="34" s="1"/>
  <c r="F187" i="34"/>
  <c r="F188" i="34" s="1"/>
  <c r="E187" i="34"/>
  <c r="E188" i="34" s="1"/>
  <c r="D187" i="34"/>
  <c r="D188" i="34" s="1"/>
  <c r="M188" i="34" s="1"/>
  <c r="N188" i="34" s="1"/>
  <c r="C187" i="34"/>
  <c r="C188" i="34" s="1"/>
  <c r="M186" i="34"/>
  <c r="N186" i="34" s="1"/>
  <c r="N185" i="34"/>
  <c r="M185" i="34"/>
  <c r="M184" i="34"/>
  <c r="N184" i="34" s="1"/>
  <c r="C184" i="34"/>
  <c r="M183" i="34"/>
  <c r="N183" i="34" s="1"/>
  <c r="L181" i="34"/>
  <c r="L182" i="34" s="1"/>
  <c r="K181" i="34"/>
  <c r="K182" i="34" s="1"/>
  <c r="J181" i="34"/>
  <c r="J182" i="34" s="1"/>
  <c r="I181" i="34"/>
  <c r="I182" i="34" s="1"/>
  <c r="H181" i="34"/>
  <c r="H182" i="34" s="1"/>
  <c r="G181" i="34"/>
  <c r="G182" i="34" s="1"/>
  <c r="F181" i="34"/>
  <c r="F182" i="34" s="1"/>
  <c r="E181" i="34"/>
  <c r="E182" i="34" s="1"/>
  <c r="D181" i="34"/>
  <c r="D182" i="34" s="1"/>
  <c r="M182" i="34" s="1"/>
  <c r="N182" i="34" s="1"/>
  <c r="C181" i="34"/>
  <c r="C182" i="34" s="1"/>
  <c r="M180" i="34"/>
  <c r="N180" i="34" s="1"/>
  <c r="M179" i="34"/>
  <c r="N179" i="34" s="1"/>
  <c r="M178" i="34"/>
  <c r="N178" i="34" s="1"/>
  <c r="C178" i="34"/>
  <c r="M177" i="34"/>
  <c r="N177" i="34" s="1"/>
  <c r="J176" i="34"/>
  <c r="L175" i="34"/>
  <c r="L176" i="34" s="1"/>
  <c r="K175" i="34"/>
  <c r="K176" i="34" s="1"/>
  <c r="J175" i="34"/>
  <c r="I175" i="34"/>
  <c r="I176" i="34" s="1"/>
  <c r="H175" i="34"/>
  <c r="H176" i="34" s="1"/>
  <c r="G175" i="34"/>
  <c r="G176" i="34" s="1"/>
  <c r="F175" i="34"/>
  <c r="F176" i="34" s="1"/>
  <c r="E175" i="34"/>
  <c r="E176" i="34" s="1"/>
  <c r="D175" i="34"/>
  <c r="C175" i="34"/>
  <c r="C176" i="34" s="1"/>
  <c r="N174" i="34"/>
  <c r="M174" i="34"/>
  <c r="M173" i="34"/>
  <c r="N173" i="34" s="1"/>
  <c r="N172" i="34"/>
  <c r="M172" i="34"/>
  <c r="C172" i="34"/>
  <c r="M171" i="34"/>
  <c r="N171" i="34" s="1"/>
  <c r="L169" i="34"/>
  <c r="L170" i="34" s="1"/>
  <c r="K169" i="34"/>
  <c r="K170" i="34" s="1"/>
  <c r="J169" i="34"/>
  <c r="J170" i="34" s="1"/>
  <c r="I169" i="34"/>
  <c r="I170" i="34" s="1"/>
  <c r="H169" i="34"/>
  <c r="H170" i="34" s="1"/>
  <c r="G169" i="34"/>
  <c r="G170" i="34" s="1"/>
  <c r="F169" i="34"/>
  <c r="F170" i="34" s="1"/>
  <c r="E169" i="34"/>
  <c r="E170" i="34" s="1"/>
  <c r="D169" i="34"/>
  <c r="C169" i="34"/>
  <c r="C170" i="34" s="1"/>
  <c r="C137" i="34" s="1"/>
  <c r="M168" i="34"/>
  <c r="N168" i="34" s="1"/>
  <c r="M167" i="34"/>
  <c r="N167" i="34" s="1"/>
  <c r="M166" i="34"/>
  <c r="N166" i="34" s="1"/>
  <c r="M165" i="34"/>
  <c r="N165" i="34" s="1"/>
  <c r="C165" i="34"/>
  <c r="M164" i="34"/>
  <c r="N164" i="34" s="1"/>
  <c r="J163" i="34"/>
  <c r="L162" i="34"/>
  <c r="L163" i="34" s="1"/>
  <c r="K162" i="34"/>
  <c r="K163" i="34" s="1"/>
  <c r="J162" i="34"/>
  <c r="I162" i="34"/>
  <c r="I163" i="34" s="1"/>
  <c r="H162" i="34"/>
  <c r="H163" i="34" s="1"/>
  <c r="G162" i="34"/>
  <c r="G163" i="34" s="1"/>
  <c r="F162" i="34"/>
  <c r="F163" i="34" s="1"/>
  <c r="E162" i="34"/>
  <c r="E163" i="34" s="1"/>
  <c r="D162" i="34"/>
  <c r="C162" i="34"/>
  <c r="C163" i="34" s="1"/>
  <c r="N161" i="34"/>
  <c r="M161" i="34"/>
  <c r="M160" i="34"/>
  <c r="N160" i="34" s="1"/>
  <c r="N159" i="34"/>
  <c r="M159" i="34"/>
  <c r="M158" i="34"/>
  <c r="C158" i="34"/>
  <c r="M157" i="34"/>
  <c r="N157" i="34" s="1"/>
  <c r="L155" i="34"/>
  <c r="L156" i="34" s="1"/>
  <c r="K155" i="34"/>
  <c r="K156" i="34" s="1"/>
  <c r="J155" i="34"/>
  <c r="J156" i="34" s="1"/>
  <c r="I155" i="34"/>
  <c r="I156" i="34" s="1"/>
  <c r="H155" i="34"/>
  <c r="H156" i="34" s="1"/>
  <c r="G155" i="34"/>
  <c r="G156" i="34" s="1"/>
  <c r="F155" i="34"/>
  <c r="F156" i="34" s="1"/>
  <c r="E155" i="34"/>
  <c r="M155" i="34" s="1"/>
  <c r="N155" i="34" s="1"/>
  <c r="D155" i="34"/>
  <c r="D156" i="34" s="1"/>
  <c r="C155" i="34"/>
  <c r="C156" i="34" s="1"/>
  <c r="M154" i="34"/>
  <c r="N154" i="34" s="1"/>
  <c r="M153" i="34"/>
  <c r="N153" i="34" s="1"/>
  <c r="N152" i="34"/>
  <c r="M152" i="34"/>
  <c r="M151" i="34"/>
  <c r="C151" i="34"/>
  <c r="N150" i="34"/>
  <c r="M150" i="34"/>
  <c r="L149" i="34"/>
  <c r="D149" i="34"/>
  <c r="L148" i="34"/>
  <c r="L136" i="34" s="1"/>
  <c r="K148" i="34"/>
  <c r="K149" i="34" s="1"/>
  <c r="J148" i="34"/>
  <c r="J149" i="34" s="1"/>
  <c r="I148" i="34"/>
  <c r="I149" i="34" s="1"/>
  <c r="H148" i="34"/>
  <c r="H136" i="34" s="1"/>
  <c r="G148" i="34"/>
  <c r="G149" i="34" s="1"/>
  <c r="F148" i="34"/>
  <c r="F149" i="34" s="1"/>
  <c r="E148" i="34"/>
  <c r="M148" i="34" s="1"/>
  <c r="N148" i="34" s="1"/>
  <c r="D148" i="34"/>
  <c r="D136" i="34" s="1"/>
  <c r="C148" i="34"/>
  <c r="C149" i="34" s="1"/>
  <c r="M147" i="34"/>
  <c r="N147" i="34" s="1"/>
  <c r="N146" i="34"/>
  <c r="M146" i="34"/>
  <c r="M145" i="34"/>
  <c r="C145" i="34"/>
  <c r="C134" i="34" s="1"/>
  <c r="C116" i="34" s="1"/>
  <c r="M144" i="34"/>
  <c r="N144" i="34" s="1"/>
  <c r="L142" i="34"/>
  <c r="L143" i="34" s="1"/>
  <c r="K142" i="34"/>
  <c r="K143" i="34" s="1"/>
  <c r="J142" i="34"/>
  <c r="J143" i="34" s="1"/>
  <c r="I142" i="34"/>
  <c r="H142" i="34"/>
  <c r="H143" i="34" s="1"/>
  <c r="G142" i="34"/>
  <c r="G143" i="34" s="1"/>
  <c r="F142" i="34"/>
  <c r="F136" i="34" s="1"/>
  <c r="E142" i="34"/>
  <c r="E143" i="34" s="1"/>
  <c r="D142" i="34"/>
  <c r="D143" i="34" s="1"/>
  <c r="C142" i="34"/>
  <c r="C143" i="34" s="1"/>
  <c r="M141" i="34"/>
  <c r="N141" i="34" s="1"/>
  <c r="M140" i="34"/>
  <c r="N140" i="34" s="1"/>
  <c r="M139" i="34"/>
  <c r="N139" i="34" s="1"/>
  <c r="C139" i="34"/>
  <c r="M138" i="34"/>
  <c r="N138" i="34" s="1"/>
  <c r="G136" i="34"/>
  <c r="F135" i="34"/>
  <c r="F117" i="34" s="1"/>
  <c r="E135" i="34"/>
  <c r="D135" i="34"/>
  <c r="C135" i="34"/>
  <c r="L134" i="34"/>
  <c r="K134" i="34"/>
  <c r="J134" i="34"/>
  <c r="J116" i="34" s="1"/>
  <c r="I134" i="34"/>
  <c r="H134" i="34"/>
  <c r="G134" i="34"/>
  <c r="F134" i="34"/>
  <c r="F116" i="34" s="1"/>
  <c r="E134" i="34"/>
  <c r="D134" i="34"/>
  <c r="M134" i="34" s="1"/>
  <c r="N134" i="34" s="1"/>
  <c r="M133" i="34"/>
  <c r="N133" i="34" s="1"/>
  <c r="L132" i="34"/>
  <c r="E132" i="34"/>
  <c r="D132" i="34"/>
  <c r="L131" i="34"/>
  <c r="K131" i="34"/>
  <c r="K132" i="34" s="1"/>
  <c r="J131" i="34"/>
  <c r="J132" i="34" s="1"/>
  <c r="I131" i="34"/>
  <c r="H131" i="34"/>
  <c r="H132" i="34" s="1"/>
  <c r="G131" i="34"/>
  <c r="G132" i="34" s="1"/>
  <c r="F131" i="34"/>
  <c r="F132" i="34" s="1"/>
  <c r="E131" i="34"/>
  <c r="D131" i="34"/>
  <c r="C131" i="34"/>
  <c r="C132" i="34" s="1"/>
  <c r="M130" i="34"/>
  <c r="N130" i="34" s="1"/>
  <c r="M129" i="34"/>
  <c r="N129" i="34" s="1"/>
  <c r="Q128" i="34"/>
  <c r="M128" i="34"/>
  <c r="N128" i="34" s="1"/>
  <c r="C128" i="34"/>
  <c r="M127" i="34"/>
  <c r="N127" i="34" s="1"/>
  <c r="K126" i="34"/>
  <c r="G126" i="34"/>
  <c r="C126" i="34"/>
  <c r="C119" i="34" s="1"/>
  <c r="L125" i="34"/>
  <c r="L126" i="34" s="1"/>
  <c r="K125" i="34"/>
  <c r="J125" i="34"/>
  <c r="J126" i="34" s="1"/>
  <c r="I125" i="34"/>
  <c r="I126" i="34" s="1"/>
  <c r="H125" i="34"/>
  <c r="H126" i="34" s="1"/>
  <c r="G125" i="34"/>
  <c r="G118" i="34" s="1"/>
  <c r="F125" i="34"/>
  <c r="E125" i="34"/>
  <c r="E126" i="34" s="1"/>
  <c r="D125" i="34"/>
  <c r="M125" i="34" s="1"/>
  <c r="N125" i="34" s="1"/>
  <c r="C125" i="34"/>
  <c r="N123" i="34"/>
  <c r="M123" i="34"/>
  <c r="M122" i="34"/>
  <c r="N122" i="34" s="1"/>
  <c r="N121" i="34"/>
  <c r="M121" i="34"/>
  <c r="C121" i="34"/>
  <c r="M120" i="34"/>
  <c r="N120" i="34" s="1"/>
  <c r="L118" i="34"/>
  <c r="H118" i="34"/>
  <c r="D118" i="34"/>
  <c r="E117" i="34"/>
  <c r="D117" i="34"/>
  <c r="C117" i="34"/>
  <c r="L116" i="34"/>
  <c r="K116" i="34"/>
  <c r="I116" i="34"/>
  <c r="H116" i="34"/>
  <c r="G116" i="34"/>
  <c r="E116" i="34"/>
  <c r="D116" i="34"/>
  <c r="M115" i="34"/>
  <c r="N115" i="34" s="1"/>
  <c r="L113" i="34"/>
  <c r="L114" i="34" s="1"/>
  <c r="K113" i="34"/>
  <c r="K114" i="34" s="1"/>
  <c r="J113" i="34"/>
  <c r="J114" i="34" s="1"/>
  <c r="I113" i="34"/>
  <c r="I114" i="34" s="1"/>
  <c r="H113" i="34"/>
  <c r="H114" i="34" s="1"/>
  <c r="G113" i="34"/>
  <c r="G114" i="34" s="1"/>
  <c r="F113" i="34"/>
  <c r="F114" i="34" s="1"/>
  <c r="E113" i="34"/>
  <c r="M113" i="34" s="1"/>
  <c r="N113" i="34" s="1"/>
  <c r="D113" i="34"/>
  <c r="D114" i="34" s="1"/>
  <c r="C113" i="34"/>
  <c r="C114" i="34" s="1"/>
  <c r="M112" i="34"/>
  <c r="N112" i="34" s="1"/>
  <c r="M111" i="34"/>
  <c r="N111" i="34" s="1"/>
  <c r="M110" i="34"/>
  <c r="N110" i="34" s="1"/>
  <c r="C110" i="34"/>
  <c r="M109" i="34"/>
  <c r="N109" i="34" s="1"/>
  <c r="L108" i="34"/>
  <c r="K108" i="34"/>
  <c r="J108" i="34"/>
  <c r="I108" i="34"/>
  <c r="H108" i="34"/>
  <c r="G108" i="34"/>
  <c r="F108" i="34"/>
  <c r="E108" i="34"/>
  <c r="D108" i="34"/>
  <c r="M108" i="34" s="1"/>
  <c r="C108" i="34"/>
  <c r="M107" i="34"/>
  <c r="N107" i="34" s="1"/>
  <c r="M106" i="34"/>
  <c r="N106" i="34" s="1"/>
  <c r="N105" i="34"/>
  <c r="M105" i="34"/>
  <c r="C105" i="34"/>
  <c r="M104" i="34"/>
  <c r="N104" i="34" s="1"/>
  <c r="L80" i="34"/>
  <c r="K103" i="34"/>
  <c r="K81" i="34" s="1"/>
  <c r="J50" i="3" s="1"/>
  <c r="J103" i="34"/>
  <c r="I103" i="34"/>
  <c r="H103" i="34"/>
  <c r="G103" i="34"/>
  <c r="G81" i="34" s="1"/>
  <c r="F50" i="3" s="1"/>
  <c r="F103" i="34"/>
  <c r="E103" i="34"/>
  <c r="M102" i="34"/>
  <c r="N102" i="34" s="1"/>
  <c r="C103" i="34"/>
  <c r="M100" i="34"/>
  <c r="N100" i="34" s="1"/>
  <c r="M99" i="34"/>
  <c r="N99" i="34" s="1"/>
  <c r="M98" i="34"/>
  <c r="C98" i="34"/>
  <c r="M97" i="34"/>
  <c r="N97" i="34" s="1"/>
  <c r="L96" i="34"/>
  <c r="K96" i="34"/>
  <c r="J96" i="34"/>
  <c r="I96" i="34"/>
  <c r="H96" i="34"/>
  <c r="G96" i="34"/>
  <c r="F96" i="34"/>
  <c r="E96" i="34"/>
  <c r="D96" i="34"/>
  <c r="M96" i="34" s="1"/>
  <c r="M95" i="34"/>
  <c r="N95" i="34" s="1"/>
  <c r="M94" i="34"/>
  <c r="N94" i="34" s="1"/>
  <c r="M93" i="34"/>
  <c r="C93" i="34"/>
  <c r="C96" i="34" s="1"/>
  <c r="M92" i="34"/>
  <c r="N92" i="34" s="1"/>
  <c r="L91" i="34"/>
  <c r="K91" i="34"/>
  <c r="J91" i="34"/>
  <c r="I91" i="34"/>
  <c r="I81" i="34" s="1"/>
  <c r="H50" i="3" s="1"/>
  <c r="H91" i="34"/>
  <c r="G91" i="34"/>
  <c r="F91" i="34"/>
  <c r="E91" i="34"/>
  <c r="E81" i="34" s="1"/>
  <c r="D50" i="3" s="1"/>
  <c r="D91" i="34"/>
  <c r="M90" i="34"/>
  <c r="N90" i="34" s="1"/>
  <c r="M89" i="34"/>
  <c r="N89" i="34" s="1"/>
  <c r="N88" i="34"/>
  <c r="M88" i="34"/>
  <c r="C88" i="34"/>
  <c r="C91" i="34" s="1"/>
  <c r="M87" i="34"/>
  <c r="N87" i="34" s="1"/>
  <c r="L86" i="34"/>
  <c r="K86" i="34"/>
  <c r="J86" i="34"/>
  <c r="I86" i="34"/>
  <c r="H86" i="34"/>
  <c r="G86" i="34"/>
  <c r="F86" i="34"/>
  <c r="E86" i="34"/>
  <c r="D86" i="34"/>
  <c r="C86" i="34"/>
  <c r="N85" i="34"/>
  <c r="M85" i="34"/>
  <c r="M84" i="34"/>
  <c r="N84" i="34" s="1"/>
  <c r="M83" i="34"/>
  <c r="N83" i="34" s="1"/>
  <c r="C83" i="34"/>
  <c r="M82" i="34"/>
  <c r="N82" i="34" s="1"/>
  <c r="K80" i="34"/>
  <c r="J80" i="34"/>
  <c r="I80" i="34"/>
  <c r="G80" i="34"/>
  <c r="F80" i="34"/>
  <c r="E80" i="34"/>
  <c r="L79" i="34"/>
  <c r="K79" i="34"/>
  <c r="J79" i="34"/>
  <c r="I79" i="34"/>
  <c r="H79" i="34"/>
  <c r="G79" i="34"/>
  <c r="F79" i="34"/>
  <c r="E79" i="34"/>
  <c r="D79" i="34"/>
  <c r="C79" i="34"/>
  <c r="L78" i="34"/>
  <c r="K78" i="34"/>
  <c r="J78" i="34"/>
  <c r="I78" i="34"/>
  <c r="H78" i="34"/>
  <c r="G78" i="34"/>
  <c r="F78" i="34"/>
  <c r="E78" i="34"/>
  <c r="D78" i="34"/>
  <c r="M77" i="34"/>
  <c r="N77" i="34" s="1"/>
  <c r="L76" i="34"/>
  <c r="K76" i="34"/>
  <c r="J76" i="34"/>
  <c r="I76" i="34"/>
  <c r="H76" i="34"/>
  <c r="G76" i="34"/>
  <c r="F76" i="34"/>
  <c r="E76" i="34"/>
  <c r="D76" i="34"/>
  <c r="M76" i="34" s="1"/>
  <c r="N76" i="34" s="1"/>
  <c r="C76" i="34"/>
  <c r="M75" i="34"/>
  <c r="N75" i="34" s="1"/>
  <c r="M74" i="34"/>
  <c r="N74" i="34" s="1"/>
  <c r="M73" i="34"/>
  <c r="C73" i="34"/>
  <c r="N73" i="34" s="1"/>
  <c r="M72" i="34"/>
  <c r="N72" i="34" s="1"/>
  <c r="L71" i="34"/>
  <c r="K71" i="34"/>
  <c r="J71" i="34"/>
  <c r="I71" i="34"/>
  <c r="H71" i="34"/>
  <c r="G71" i="34"/>
  <c r="F71" i="34"/>
  <c r="E71" i="34"/>
  <c r="M71" i="34" s="1"/>
  <c r="N71" i="34" s="1"/>
  <c r="D71" i="34"/>
  <c r="C71" i="34"/>
  <c r="M70" i="34"/>
  <c r="N70" i="34" s="1"/>
  <c r="M69" i="34"/>
  <c r="N69" i="34" s="1"/>
  <c r="M68" i="34"/>
  <c r="N68" i="34" s="1"/>
  <c r="M67" i="34"/>
  <c r="N67" i="34" s="1"/>
  <c r="L66" i="34"/>
  <c r="K66" i="34"/>
  <c r="J66" i="34"/>
  <c r="I66" i="34"/>
  <c r="I56" i="34" s="1"/>
  <c r="H42" i="3" s="1"/>
  <c r="H66" i="34"/>
  <c r="G66" i="34"/>
  <c r="F66" i="34"/>
  <c r="E66" i="34"/>
  <c r="M66" i="34" s="1"/>
  <c r="N66" i="34" s="1"/>
  <c r="D66" i="34"/>
  <c r="C66" i="34"/>
  <c r="M65" i="34"/>
  <c r="N65" i="34" s="1"/>
  <c r="M64" i="34"/>
  <c r="N64" i="34" s="1"/>
  <c r="M63" i="34"/>
  <c r="N63" i="34" s="1"/>
  <c r="C63" i="34"/>
  <c r="M62" i="34"/>
  <c r="N62" i="34" s="1"/>
  <c r="L61" i="34"/>
  <c r="L56" i="34" s="1"/>
  <c r="K42" i="3" s="1"/>
  <c r="K61" i="34"/>
  <c r="J61" i="34"/>
  <c r="J56" i="34" s="1"/>
  <c r="I42" i="3" s="1"/>
  <c r="I61" i="34"/>
  <c r="H61" i="34"/>
  <c r="H56" i="34" s="1"/>
  <c r="G42" i="3" s="1"/>
  <c r="G61" i="34"/>
  <c r="F61" i="34"/>
  <c r="F56" i="34" s="1"/>
  <c r="E42" i="3" s="1"/>
  <c r="E61" i="34"/>
  <c r="D61" i="34"/>
  <c r="D300" i="34" s="1"/>
  <c r="C61" i="34"/>
  <c r="N60" i="34"/>
  <c r="M60" i="34"/>
  <c r="N59" i="34"/>
  <c r="M59" i="34"/>
  <c r="N58" i="34"/>
  <c r="M58" i="34"/>
  <c r="C58" i="34"/>
  <c r="M57" i="34"/>
  <c r="N57" i="34" s="1"/>
  <c r="K56" i="34"/>
  <c r="J42" i="3" s="1"/>
  <c r="G56" i="34"/>
  <c r="F42" i="3" s="1"/>
  <c r="C56" i="34"/>
  <c r="L55" i="34"/>
  <c r="K55" i="34"/>
  <c r="J55" i="34"/>
  <c r="I55" i="34"/>
  <c r="H55" i="34"/>
  <c r="G55" i="34"/>
  <c r="F55" i="34"/>
  <c r="E55" i="34"/>
  <c r="M55" i="34" s="1"/>
  <c r="N55" i="34" s="1"/>
  <c r="D55" i="34"/>
  <c r="C55" i="34"/>
  <c r="L54" i="34"/>
  <c r="K54" i="34"/>
  <c r="J54" i="34"/>
  <c r="I54" i="34"/>
  <c r="H54" i="34"/>
  <c r="G54" i="34"/>
  <c r="F54" i="34"/>
  <c r="F298" i="34" s="1"/>
  <c r="E54" i="34"/>
  <c r="E298" i="34" s="1"/>
  <c r="D54" i="34"/>
  <c r="D298" i="34" s="1"/>
  <c r="C54" i="34"/>
  <c r="C298" i="34" s="1"/>
  <c r="L53" i="34"/>
  <c r="L297" i="34" s="1"/>
  <c r="K53" i="34"/>
  <c r="K297" i="34" s="1"/>
  <c r="J53" i="34"/>
  <c r="J297" i="34" s="1"/>
  <c r="I53" i="34"/>
  <c r="I297" i="34" s="1"/>
  <c r="H53" i="34"/>
  <c r="H297" i="34" s="1"/>
  <c r="G53" i="34"/>
  <c r="G297" i="34" s="1"/>
  <c r="F53" i="34"/>
  <c r="F297" i="34" s="1"/>
  <c r="E53" i="34"/>
  <c r="E297" i="34" s="1"/>
  <c r="D53" i="34"/>
  <c r="D297" i="34" s="1"/>
  <c r="C53" i="34"/>
  <c r="C297" i="34" s="1"/>
  <c r="M52" i="34"/>
  <c r="N52" i="34" s="1"/>
  <c r="L50" i="34"/>
  <c r="L51" i="34" s="1"/>
  <c r="K50" i="34"/>
  <c r="K51" i="34" s="1"/>
  <c r="K40" i="34" s="1"/>
  <c r="J38" i="3" s="1"/>
  <c r="J50" i="34"/>
  <c r="J51" i="34" s="1"/>
  <c r="I50" i="34"/>
  <c r="I51" i="34" s="1"/>
  <c r="I40" i="34" s="1"/>
  <c r="H38" i="3" s="1"/>
  <c r="H50" i="34"/>
  <c r="H51" i="34" s="1"/>
  <c r="G50" i="34"/>
  <c r="G51" i="34" s="1"/>
  <c r="G40" i="34" s="1"/>
  <c r="F38" i="3" s="1"/>
  <c r="F50" i="34"/>
  <c r="F51" i="34" s="1"/>
  <c r="E50" i="34"/>
  <c r="E51" i="34" s="1"/>
  <c r="E40" i="34" s="1"/>
  <c r="D38" i="3" s="1"/>
  <c r="D50" i="34"/>
  <c r="D51" i="34" s="1"/>
  <c r="C50" i="34"/>
  <c r="C51" i="34" s="1"/>
  <c r="C40" i="34" s="1"/>
  <c r="M49" i="34"/>
  <c r="N49" i="34" s="1"/>
  <c r="M48" i="34"/>
  <c r="N48" i="34" s="1"/>
  <c r="M47" i="34"/>
  <c r="N47" i="34" s="1"/>
  <c r="C47" i="34"/>
  <c r="M46" i="34"/>
  <c r="N46" i="34" s="1"/>
  <c r="L45" i="34"/>
  <c r="L40" i="34" s="1"/>
  <c r="K38" i="3" s="1"/>
  <c r="K45" i="34"/>
  <c r="J45" i="34"/>
  <c r="J40" i="34" s="1"/>
  <c r="I45" i="34"/>
  <c r="H45" i="34"/>
  <c r="H40" i="34" s="1"/>
  <c r="G38" i="3" s="1"/>
  <c r="G45" i="34"/>
  <c r="F45" i="34"/>
  <c r="F40" i="34" s="1"/>
  <c r="E45" i="34"/>
  <c r="D45" i="34"/>
  <c r="M45" i="34" s="1"/>
  <c r="N45" i="34" s="1"/>
  <c r="C45" i="34"/>
  <c r="M44" i="34"/>
  <c r="N44" i="34" s="1"/>
  <c r="N43" i="34"/>
  <c r="M43" i="34"/>
  <c r="M42" i="34"/>
  <c r="N42" i="34" s="1"/>
  <c r="C42" i="34"/>
  <c r="M41" i="34"/>
  <c r="N41" i="34" s="1"/>
  <c r="L39" i="34"/>
  <c r="K39" i="34"/>
  <c r="J39" i="34"/>
  <c r="H39" i="34"/>
  <c r="G39" i="34"/>
  <c r="F39" i="34"/>
  <c r="D39" i="34"/>
  <c r="C39" i="34"/>
  <c r="L38" i="34"/>
  <c r="K38" i="34"/>
  <c r="J38" i="34"/>
  <c r="I38" i="34"/>
  <c r="H38" i="34"/>
  <c r="G38" i="34"/>
  <c r="F38" i="34"/>
  <c r="E38" i="34"/>
  <c r="D38" i="34"/>
  <c r="C38" i="34"/>
  <c r="L37" i="34"/>
  <c r="K37" i="34"/>
  <c r="J37" i="34"/>
  <c r="I37" i="34"/>
  <c r="H37" i="34"/>
  <c r="G37" i="34"/>
  <c r="F37" i="34"/>
  <c r="E37" i="34"/>
  <c r="D37" i="34"/>
  <c r="C37" i="34"/>
  <c r="M36" i="34"/>
  <c r="N36" i="34" s="1"/>
  <c r="L34" i="34"/>
  <c r="L35" i="34" s="1"/>
  <c r="K34" i="34"/>
  <c r="K35" i="34" s="1"/>
  <c r="J34" i="34"/>
  <c r="J35" i="34" s="1"/>
  <c r="I34" i="34"/>
  <c r="I35" i="34" s="1"/>
  <c r="H34" i="34"/>
  <c r="H35" i="34" s="1"/>
  <c r="G34" i="34"/>
  <c r="G35" i="34" s="1"/>
  <c r="F34" i="34"/>
  <c r="F35" i="34" s="1"/>
  <c r="E34" i="34"/>
  <c r="M34" i="34" s="1"/>
  <c r="N34" i="34" s="1"/>
  <c r="D34" i="34"/>
  <c r="D35" i="34" s="1"/>
  <c r="C34" i="34"/>
  <c r="C35" i="34" s="1"/>
  <c r="M33" i="34"/>
  <c r="N33" i="34" s="1"/>
  <c r="M32" i="34"/>
  <c r="N32" i="34" s="1"/>
  <c r="M31" i="34"/>
  <c r="N31" i="34" s="1"/>
  <c r="M30" i="34"/>
  <c r="N30" i="34" s="1"/>
  <c r="M29" i="34"/>
  <c r="N29" i="34" s="1"/>
  <c r="C29" i="34"/>
  <c r="M28" i="34"/>
  <c r="N28" i="34" s="1"/>
  <c r="L26" i="34"/>
  <c r="L27" i="34" s="1"/>
  <c r="K26" i="34"/>
  <c r="K27" i="34" s="1"/>
  <c r="J26" i="34"/>
  <c r="J27" i="34" s="1"/>
  <c r="I26" i="34"/>
  <c r="I27" i="34" s="1"/>
  <c r="H26" i="34"/>
  <c r="H27" i="34" s="1"/>
  <c r="G26" i="34"/>
  <c r="G27" i="34" s="1"/>
  <c r="F26" i="34"/>
  <c r="F27" i="34" s="1"/>
  <c r="E26" i="34"/>
  <c r="E27" i="34" s="1"/>
  <c r="D26" i="34"/>
  <c r="M26" i="34" s="1"/>
  <c r="N26" i="34" s="1"/>
  <c r="C26" i="34"/>
  <c r="C27" i="34" s="1"/>
  <c r="M25" i="34"/>
  <c r="N25" i="34" s="1"/>
  <c r="M24" i="34"/>
  <c r="N24" i="34" s="1"/>
  <c r="M23" i="34"/>
  <c r="N23" i="34" s="1"/>
  <c r="M22" i="34"/>
  <c r="N22" i="34" s="1"/>
  <c r="M21" i="34"/>
  <c r="N21" i="34" s="1"/>
  <c r="C21" i="34"/>
  <c r="M20" i="34"/>
  <c r="N20" i="34" s="1"/>
  <c r="L18" i="34"/>
  <c r="K18" i="34"/>
  <c r="J18" i="34"/>
  <c r="I18" i="34"/>
  <c r="H18" i="34"/>
  <c r="G18" i="34"/>
  <c r="G19" i="34" s="1"/>
  <c r="F18" i="34"/>
  <c r="E18" i="34"/>
  <c r="D18" i="34"/>
  <c r="C18" i="34"/>
  <c r="M17" i="34"/>
  <c r="N17" i="34" s="1"/>
  <c r="M16" i="34"/>
  <c r="N16" i="34" s="1"/>
  <c r="M15" i="34"/>
  <c r="N15" i="34" s="1"/>
  <c r="M14" i="34"/>
  <c r="N14" i="34" s="1"/>
  <c r="M13" i="34"/>
  <c r="N13" i="34" s="1"/>
  <c r="C13" i="34"/>
  <c r="N12" i="34"/>
  <c r="D313" i="33"/>
  <c r="D311" i="33"/>
  <c r="P302" i="33"/>
  <c r="O302" i="33"/>
  <c r="Q301" i="33"/>
  <c r="O301" i="33"/>
  <c r="P301" i="33" s="1"/>
  <c r="Q296" i="33"/>
  <c r="O296" i="33"/>
  <c r="P296" i="33" s="1"/>
  <c r="Q291" i="33"/>
  <c r="P291" i="33"/>
  <c r="O291" i="33"/>
  <c r="Q286" i="33"/>
  <c r="P286" i="33"/>
  <c r="O286" i="33"/>
  <c r="N285" i="33"/>
  <c r="M285" i="33"/>
  <c r="L285" i="33"/>
  <c r="K285" i="33"/>
  <c r="J285" i="33"/>
  <c r="I285" i="33"/>
  <c r="H285" i="33"/>
  <c r="G285" i="33"/>
  <c r="F285" i="33"/>
  <c r="E285" i="33"/>
  <c r="Q284" i="33"/>
  <c r="O284" i="33"/>
  <c r="P284" i="33" s="1"/>
  <c r="Q283" i="33"/>
  <c r="P283" i="33"/>
  <c r="O283" i="33"/>
  <c r="D282" i="33"/>
  <c r="C282" i="33" s="1"/>
  <c r="Q281" i="33"/>
  <c r="P281" i="33"/>
  <c r="O281" i="33"/>
  <c r="N280" i="33"/>
  <c r="M280" i="33"/>
  <c r="L280" i="33"/>
  <c r="K280" i="33"/>
  <c r="J280" i="33"/>
  <c r="I280" i="33"/>
  <c r="H280" i="33"/>
  <c r="G280" i="33"/>
  <c r="F280" i="33"/>
  <c r="E280" i="33"/>
  <c r="Q279" i="33"/>
  <c r="O279" i="33"/>
  <c r="P279" i="33" s="1"/>
  <c r="Q278" i="33"/>
  <c r="O278" i="33"/>
  <c r="P278" i="33" s="1"/>
  <c r="D277" i="33"/>
  <c r="O277" i="33" s="1"/>
  <c r="Q276" i="33"/>
  <c r="O276" i="33"/>
  <c r="P276" i="33" s="1"/>
  <c r="N275" i="33"/>
  <c r="M275" i="33"/>
  <c r="L275" i="33"/>
  <c r="K275" i="33"/>
  <c r="J275" i="33"/>
  <c r="I275" i="33"/>
  <c r="H275" i="33"/>
  <c r="G275" i="33"/>
  <c r="F275" i="33"/>
  <c r="E275" i="33"/>
  <c r="Q274" i="33"/>
  <c r="P274" i="33"/>
  <c r="O274" i="33"/>
  <c r="Q273" i="33"/>
  <c r="P273" i="33"/>
  <c r="O273" i="33"/>
  <c r="D272" i="33"/>
  <c r="Q271" i="33"/>
  <c r="P271" i="33"/>
  <c r="O271" i="33"/>
  <c r="N270" i="33"/>
  <c r="M270" i="33"/>
  <c r="K270" i="33"/>
  <c r="I270" i="33"/>
  <c r="G270" i="33"/>
  <c r="C270" i="33"/>
  <c r="Q270" i="33" s="1"/>
  <c r="Q269" i="33"/>
  <c r="N269" i="33"/>
  <c r="M269" i="33"/>
  <c r="L269" i="33"/>
  <c r="L270" i="33" s="1"/>
  <c r="K269" i="33"/>
  <c r="J269" i="33"/>
  <c r="J270" i="33" s="1"/>
  <c r="I269" i="33"/>
  <c r="H269" i="33"/>
  <c r="H270" i="33" s="1"/>
  <c r="G269" i="33"/>
  <c r="F269" i="33"/>
  <c r="F270" i="33" s="1"/>
  <c r="E269" i="33"/>
  <c r="E270" i="33" s="1"/>
  <c r="D269" i="33"/>
  <c r="C269" i="33"/>
  <c r="Q268" i="33"/>
  <c r="P268" i="33"/>
  <c r="O268" i="33"/>
  <c r="Q267" i="33"/>
  <c r="P267" i="33"/>
  <c r="O267" i="33"/>
  <c r="D266" i="33"/>
  <c r="Q265" i="33"/>
  <c r="O265" i="33"/>
  <c r="P265" i="33" s="1"/>
  <c r="Q264" i="33"/>
  <c r="M264" i="33"/>
  <c r="J264" i="33"/>
  <c r="E264" i="33"/>
  <c r="Q263" i="33"/>
  <c r="N263" i="33"/>
  <c r="N264" i="33" s="1"/>
  <c r="M263" i="33"/>
  <c r="L263" i="33"/>
  <c r="L264" i="33" s="1"/>
  <c r="K263" i="33"/>
  <c r="K264" i="33" s="1"/>
  <c r="J263" i="33"/>
  <c r="I263" i="33"/>
  <c r="I264" i="33" s="1"/>
  <c r="H263" i="33"/>
  <c r="H264" i="33" s="1"/>
  <c r="G263" i="33"/>
  <c r="G264" i="33" s="1"/>
  <c r="F263" i="33"/>
  <c r="F264" i="33" s="1"/>
  <c r="E263" i="33"/>
  <c r="D263" i="33"/>
  <c r="C263" i="33"/>
  <c r="C264" i="33" s="1"/>
  <c r="Q261" i="33"/>
  <c r="O261" i="33"/>
  <c r="P261" i="33" s="1"/>
  <c r="Q260" i="33"/>
  <c r="P260" i="33"/>
  <c r="O260" i="33"/>
  <c r="D259" i="33"/>
  <c r="O259" i="33" s="1"/>
  <c r="Q258" i="33"/>
  <c r="P258" i="33"/>
  <c r="O258" i="33"/>
  <c r="M257" i="33"/>
  <c r="I257" i="33"/>
  <c r="H257" i="33"/>
  <c r="E257" i="33"/>
  <c r="D257" i="33"/>
  <c r="N256" i="33"/>
  <c r="N257" i="33" s="1"/>
  <c r="M256" i="33"/>
  <c r="L256" i="33"/>
  <c r="L257" i="33" s="1"/>
  <c r="K256" i="33"/>
  <c r="K257" i="33" s="1"/>
  <c r="J256" i="33"/>
  <c r="J257" i="33" s="1"/>
  <c r="I256" i="33"/>
  <c r="H256" i="33"/>
  <c r="G256" i="33"/>
  <c r="F256" i="33"/>
  <c r="F257" i="33" s="1"/>
  <c r="E256" i="33"/>
  <c r="D256" i="33"/>
  <c r="C256" i="33"/>
  <c r="Q254" i="33"/>
  <c r="O254" i="33"/>
  <c r="P254" i="33" s="1"/>
  <c r="Q253" i="33"/>
  <c r="P253" i="33"/>
  <c r="O253" i="33"/>
  <c r="D252" i="33"/>
  <c r="O252" i="33" s="1"/>
  <c r="Q251" i="33"/>
  <c r="P251" i="33"/>
  <c r="O251" i="33"/>
  <c r="M250" i="33"/>
  <c r="I250" i="33"/>
  <c r="H250" i="33"/>
  <c r="G250" i="33"/>
  <c r="E250" i="33"/>
  <c r="D250" i="33"/>
  <c r="C250" i="33"/>
  <c r="Q250" i="33" s="1"/>
  <c r="N249" i="33"/>
  <c r="N250" i="33" s="1"/>
  <c r="M249" i="33"/>
  <c r="L249" i="33"/>
  <c r="L250" i="33" s="1"/>
  <c r="K249" i="33"/>
  <c r="K250" i="33" s="1"/>
  <c r="J249" i="33"/>
  <c r="I249" i="33"/>
  <c r="H249" i="33"/>
  <c r="G249" i="33"/>
  <c r="F249" i="33"/>
  <c r="F250" i="33" s="1"/>
  <c r="E249" i="33"/>
  <c r="D249" i="33"/>
  <c r="C249" i="33"/>
  <c r="Q249" i="33" s="1"/>
  <c r="Q247" i="33"/>
  <c r="O247" i="33"/>
  <c r="P247" i="33" s="1"/>
  <c r="Q246" i="33"/>
  <c r="P246" i="33"/>
  <c r="O246" i="33"/>
  <c r="D245" i="33"/>
  <c r="C245" i="33" s="1"/>
  <c r="Q245" i="33" s="1"/>
  <c r="Q244" i="33"/>
  <c r="P244" i="33"/>
  <c r="O244" i="33"/>
  <c r="M243" i="33"/>
  <c r="I243" i="33"/>
  <c r="H243" i="33"/>
  <c r="G243" i="33"/>
  <c r="E243" i="33"/>
  <c r="C243" i="33"/>
  <c r="Q243" i="33" s="1"/>
  <c r="N242" i="33"/>
  <c r="N243" i="33" s="1"/>
  <c r="M242" i="33"/>
  <c r="L242" i="33"/>
  <c r="L243" i="33" s="1"/>
  <c r="K242" i="33"/>
  <c r="K243" i="33" s="1"/>
  <c r="J242" i="33"/>
  <c r="J243" i="33" s="1"/>
  <c r="I242" i="33"/>
  <c r="H242" i="33"/>
  <c r="G242" i="33"/>
  <c r="F242" i="33"/>
  <c r="F243" i="33" s="1"/>
  <c r="E242" i="33"/>
  <c r="D242" i="33"/>
  <c r="O242" i="33" s="1"/>
  <c r="P242" i="33" s="1"/>
  <c r="C242" i="33"/>
  <c r="Q242" i="33" s="1"/>
  <c r="Q240" i="33"/>
  <c r="O240" i="33"/>
  <c r="P240" i="33" s="1"/>
  <c r="D239" i="33"/>
  <c r="O239" i="33" s="1"/>
  <c r="Q238" i="33"/>
  <c r="O238" i="33"/>
  <c r="P238" i="33" s="1"/>
  <c r="N237" i="33"/>
  <c r="J237" i="33"/>
  <c r="I237" i="33"/>
  <c r="H237" i="33"/>
  <c r="F237" i="33"/>
  <c r="E237" i="33"/>
  <c r="D237" i="33"/>
  <c r="N236" i="33"/>
  <c r="M236" i="33"/>
  <c r="M237" i="33" s="1"/>
  <c r="L236" i="33"/>
  <c r="L237" i="33" s="1"/>
  <c r="K236" i="33"/>
  <c r="K237" i="33" s="1"/>
  <c r="J236" i="33"/>
  <c r="I236" i="33"/>
  <c r="H236" i="33"/>
  <c r="G236" i="33"/>
  <c r="G237" i="33" s="1"/>
  <c r="F236" i="33"/>
  <c r="E236" i="33"/>
  <c r="D236" i="33"/>
  <c r="C236" i="33"/>
  <c r="Q235" i="33"/>
  <c r="P235" i="33"/>
  <c r="O235" i="33"/>
  <c r="Q234" i="33"/>
  <c r="O234" i="33"/>
  <c r="P234" i="33" s="1"/>
  <c r="D233" i="33"/>
  <c r="Q232" i="33"/>
  <c r="O232" i="33"/>
  <c r="P232" i="33" s="1"/>
  <c r="Q231" i="33"/>
  <c r="N231" i="33"/>
  <c r="J231" i="33"/>
  <c r="I231" i="33"/>
  <c r="F231" i="33"/>
  <c r="E231" i="33"/>
  <c r="N230" i="33"/>
  <c r="M230" i="33"/>
  <c r="M231" i="33" s="1"/>
  <c r="L230" i="33"/>
  <c r="L231" i="33" s="1"/>
  <c r="K230" i="33"/>
  <c r="K231" i="33" s="1"/>
  <c r="J230" i="33"/>
  <c r="I230" i="33"/>
  <c r="H230" i="33"/>
  <c r="H231" i="33" s="1"/>
  <c r="G230" i="33"/>
  <c r="G231" i="33" s="1"/>
  <c r="F230" i="33"/>
  <c r="E230" i="33"/>
  <c r="D230" i="33"/>
  <c r="C230" i="33"/>
  <c r="C231" i="33" s="1"/>
  <c r="Q228" i="33"/>
  <c r="O228" i="33"/>
  <c r="P228" i="33" s="1"/>
  <c r="Q227" i="33"/>
  <c r="O227" i="33"/>
  <c r="P227" i="33" s="1"/>
  <c r="D226" i="33"/>
  <c r="O226" i="33" s="1"/>
  <c r="Q225" i="33"/>
  <c r="O225" i="33"/>
  <c r="P225" i="33" s="1"/>
  <c r="Q224" i="33"/>
  <c r="N224" i="33"/>
  <c r="J224" i="33"/>
  <c r="H224" i="33"/>
  <c r="F224" i="33"/>
  <c r="Q223" i="33"/>
  <c r="N223" i="33"/>
  <c r="M223" i="33"/>
  <c r="M224" i="33" s="1"/>
  <c r="L223" i="33"/>
  <c r="L224" i="33" s="1"/>
  <c r="K223" i="33"/>
  <c r="K224" i="33" s="1"/>
  <c r="J223" i="33"/>
  <c r="I223" i="33"/>
  <c r="I224" i="33" s="1"/>
  <c r="H223" i="33"/>
  <c r="G223" i="33"/>
  <c r="G224" i="33" s="1"/>
  <c r="F223" i="33"/>
  <c r="E223" i="33"/>
  <c r="E224" i="33" s="1"/>
  <c r="D223" i="33"/>
  <c r="C223" i="33"/>
  <c r="C224" i="33" s="1"/>
  <c r="Q222" i="33"/>
  <c r="P222" i="33"/>
  <c r="O222" i="33"/>
  <c r="Q221" i="33"/>
  <c r="O221" i="33"/>
  <c r="P221" i="33" s="1"/>
  <c r="Q220" i="33"/>
  <c r="P220" i="33"/>
  <c r="O220" i="33"/>
  <c r="Q219" i="33"/>
  <c r="P219" i="33"/>
  <c r="O219" i="33"/>
  <c r="N218" i="33"/>
  <c r="L218" i="33"/>
  <c r="H218" i="33"/>
  <c r="G218" i="33"/>
  <c r="F218" i="33"/>
  <c r="D218" i="33"/>
  <c r="C218" i="33"/>
  <c r="Q218" i="33" s="1"/>
  <c r="Q217" i="33"/>
  <c r="N217" i="33"/>
  <c r="M217" i="33"/>
  <c r="M218" i="33" s="1"/>
  <c r="L217" i="33"/>
  <c r="K217" i="33"/>
  <c r="K218" i="33" s="1"/>
  <c r="J217" i="33"/>
  <c r="J218" i="33" s="1"/>
  <c r="I217" i="33"/>
  <c r="I218" i="33" s="1"/>
  <c r="H217" i="33"/>
  <c r="G217" i="33"/>
  <c r="F217" i="33"/>
  <c r="E217" i="33"/>
  <c r="D217" i="33"/>
  <c r="C217" i="33"/>
  <c r="Q216" i="33"/>
  <c r="P216" i="33"/>
  <c r="O216" i="33"/>
  <c r="Q215" i="33"/>
  <c r="O215" i="33"/>
  <c r="P215" i="33" s="1"/>
  <c r="D214" i="33"/>
  <c r="C214" i="33" s="1"/>
  <c r="Q214" i="33" s="1"/>
  <c r="Q213" i="33"/>
  <c r="P213" i="33"/>
  <c r="O213" i="33"/>
  <c r="L212" i="33"/>
  <c r="J212" i="33"/>
  <c r="H212" i="33"/>
  <c r="G212" i="33"/>
  <c r="D212" i="33"/>
  <c r="C212" i="33"/>
  <c r="Q212" i="33" s="1"/>
  <c r="Q211" i="33"/>
  <c r="N211" i="33"/>
  <c r="N136" i="33" s="1"/>
  <c r="M211" i="33"/>
  <c r="L211" i="33"/>
  <c r="K211" i="33"/>
  <c r="J211" i="33"/>
  <c r="I211" i="33"/>
  <c r="I212" i="33" s="1"/>
  <c r="H211" i="33"/>
  <c r="G211" i="33"/>
  <c r="F211" i="33"/>
  <c r="E211" i="33"/>
  <c r="D211" i="33"/>
  <c r="C211" i="33"/>
  <c r="Q210" i="33"/>
  <c r="P210" i="33"/>
  <c r="O210" i="33"/>
  <c r="Q209" i="33"/>
  <c r="P209" i="33"/>
  <c r="O209" i="33"/>
  <c r="D208" i="33"/>
  <c r="Q207" i="33"/>
  <c r="P207" i="33"/>
  <c r="O207" i="33"/>
  <c r="L206" i="33"/>
  <c r="H206" i="33"/>
  <c r="F206" i="33"/>
  <c r="D206" i="33"/>
  <c r="N205" i="33"/>
  <c r="N206" i="33" s="1"/>
  <c r="M205" i="33"/>
  <c r="M206" i="33" s="1"/>
  <c r="L205" i="33"/>
  <c r="K205" i="33"/>
  <c r="K206" i="33" s="1"/>
  <c r="J205" i="33"/>
  <c r="J206" i="33" s="1"/>
  <c r="I205" i="33"/>
  <c r="I206" i="33" s="1"/>
  <c r="H205" i="33"/>
  <c r="G205" i="33"/>
  <c r="G206" i="33" s="1"/>
  <c r="F205" i="33"/>
  <c r="E205" i="33"/>
  <c r="E206" i="33" s="1"/>
  <c r="D205" i="33"/>
  <c r="C205" i="33"/>
  <c r="Q204" i="33"/>
  <c r="P204" i="33"/>
  <c r="O204" i="33"/>
  <c r="Q203" i="33"/>
  <c r="P203" i="33"/>
  <c r="O203" i="33"/>
  <c r="D202" i="33"/>
  <c r="C202" i="33" s="1"/>
  <c r="Q202" i="33" s="1"/>
  <c r="Q201" i="33"/>
  <c r="O201" i="33"/>
  <c r="P201" i="33" s="1"/>
  <c r="N200" i="33"/>
  <c r="J200" i="33"/>
  <c r="F200" i="33"/>
  <c r="Q199" i="33"/>
  <c r="N199" i="33"/>
  <c r="M199" i="33"/>
  <c r="M200" i="33" s="1"/>
  <c r="L199" i="33"/>
  <c r="L200" i="33" s="1"/>
  <c r="K199" i="33"/>
  <c r="K200" i="33" s="1"/>
  <c r="J199" i="33"/>
  <c r="I199" i="33"/>
  <c r="I200" i="33" s="1"/>
  <c r="H199" i="33"/>
  <c r="H200" i="33" s="1"/>
  <c r="G199" i="33"/>
  <c r="G200" i="33" s="1"/>
  <c r="F199" i="33"/>
  <c r="E199" i="33"/>
  <c r="E200" i="33" s="1"/>
  <c r="D199" i="33"/>
  <c r="D200" i="33" s="1"/>
  <c r="C199" i="33"/>
  <c r="C200" i="33" s="1"/>
  <c r="Q200" i="33" s="1"/>
  <c r="Q198" i="33"/>
  <c r="P198" i="33"/>
  <c r="O198" i="33"/>
  <c r="Q197" i="33"/>
  <c r="O197" i="33"/>
  <c r="P197" i="33" s="1"/>
  <c r="D196" i="33"/>
  <c r="Q195" i="33"/>
  <c r="O195" i="33"/>
  <c r="P195" i="33" s="1"/>
  <c r="N194" i="33"/>
  <c r="J194" i="33"/>
  <c r="F194" i="33"/>
  <c r="Q193" i="33"/>
  <c r="N193" i="33"/>
  <c r="M193" i="33"/>
  <c r="M194" i="33" s="1"/>
  <c r="L193" i="33"/>
  <c r="L194" i="33" s="1"/>
  <c r="K193" i="33"/>
  <c r="K194" i="33" s="1"/>
  <c r="J193" i="33"/>
  <c r="I193" i="33"/>
  <c r="I194" i="33" s="1"/>
  <c r="H193" i="33"/>
  <c r="H194" i="33" s="1"/>
  <c r="G193" i="33"/>
  <c r="G194" i="33" s="1"/>
  <c r="F193" i="33"/>
  <c r="E193" i="33"/>
  <c r="E194" i="33" s="1"/>
  <c r="D193" i="33"/>
  <c r="D194" i="33" s="1"/>
  <c r="C193" i="33"/>
  <c r="C194" i="33" s="1"/>
  <c r="Q194" i="33" s="1"/>
  <c r="Q192" i="33"/>
  <c r="P192" i="33"/>
  <c r="O192" i="33"/>
  <c r="Q191" i="33"/>
  <c r="O191" i="33"/>
  <c r="P191" i="33" s="1"/>
  <c r="D190" i="33"/>
  <c r="Q189" i="33"/>
  <c r="O189" i="33"/>
  <c r="P189" i="33" s="1"/>
  <c r="N188" i="33"/>
  <c r="J188" i="33"/>
  <c r="F188" i="33"/>
  <c r="Q187" i="33"/>
  <c r="N187" i="33"/>
  <c r="M187" i="33"/>
  <c r="M188" i="33" s="1"/>
  <c r="L187" i="33"/>
  <c r="L188" i="33" s="1"/>
  <c r="K187" i="33"/>
  <c r="K188" i="33" s="1"/>
  <c r="J187" i="33"/>
  <c r="I187" i="33"/>
  <c r="I188" i="33" s="1"/>
  <c r="H187" i="33"/>
  <c r="H188" i="33" s="1"/>
  <c r="G187" i="33"/>
  <c r="G188" i="33" s="1"/>
  <c r="F187" i="33"/>
  <c r="E187" i="33"/>
  <c r="E188" i="33" s="1"/>
  <c r="D187" i="33"/>
  <c r="D188" i="33" s="1"/>
  <c r="C187" i="33"/>
  <c r="C188" i="33" s="1"/>
  <c r="Q188" i="33" s="1"/>
  <c r="Q186" i="33"/>
  <c r="P186" i="33"/>
  <c r="O186" i="33"/>
  <c r="Q185" i="33"/>
  <c r="O185" i="33"/>
  <c r="P185" i="33" s="1"/>
  <c r="D184" i="33"/>
  <c r="Q183" i="33"/>
  <c r="O183" i="33"/>
  <c r="P183" i="33" s="1"/>
  <c r="N182" i="33"/>
  <c r="J182" i="33"/>
  <c r="F182" i="33"/>
  <c r="Q181" i="33"/>
  <c r="N181" i="33"/>
  <c r="M181" i="33"/>
  <c r="M182" i="33" s="1"/>
  <c r="L181" i="33"/>
  <c r="L182" i="33" s="1"/>
  <c r="K181" i="33"/>
  <c r="K182" i="33" s="1"/>
  <c r="J181" i="33"/>
  <c r="I181" i="33"/>
  <c r="I182" i="33" s="1"/>
  <c r="H181" i="33"/>
  <c r="H182" i="33" s="1"/>
  <c r="G181" i="33"/>
  <c r="G182" i="33" s="1"/>
  <c r="F181" i="33"/>
  <c r="E181" i="33"/>
  <c r="E182" i="33" s="1"/>
  <c r="D181" i="33"/>
  <c r="D182" i="33" s="1"/>
  <c r="C181" i="33"/>
  <c r="C182" i="33" s="1"/>
  <c r="Q182" i="33" s="1"/>
  <c r="Q180" i="33"/>
  <c r="P180" i="33"/>
  <c r="O180" i="33"/>
  <c r="Q179" i="33"/>
  <c r="O179" i="33"/>
  <c r="P179" i="33" s="1"/>
  <c r="D178" i="33"/>
  <c r="Q177" i="33"/>
  <c r="O177" i="33"/>
  <c r="P177" i="33" s="1"/>
  <c r="N176" i="33"/>
  <c r="J176" i="33"/>
  <c r="F176" i="33"/>
  <c r="Q175" i="33"/>
  <c r="N175" i="33"/>
  <c r="M175" i="33"/>
  <c r="M176" i="33" s="1"/>
  <c r="L175" i="33"/>
  <c r="L176" i="33" s="1"/>
  <c r="K175" i="33"/>
  <c r="K176" i="33" s="1"/>
  <c r="J175" i="33"/>
  <c r="I175" i="33"/>
  <c r="I176" i="33" s="1"/>
  <c r="H175" i="33"/>
  <c r="H176" i="33" s="1"/>
  <c r="G175" i="33"/>
  <c r="G176" i="33" s="1"/>
  <c r="F175" i="33"/>
  <c r="E175" i="33"/>
  <c r="E176" i="33" s="1"/>
  <c r="D175" i="33"/>
  <c r="D176" i="33" s="1"/>
  <c r="C175" i="33"/>
  <c r="C176" i="33" s="1"/>
  <c r="Q176" i="33" s="1"/>
  <c r="Q174" i="33"/>
  <c r="P174" i="33"/>
  <c r="O174" i="33"/>
  <c r="Q173" i="33"/>
  <c r="O173" i="33"/>
  <c r="P173" i="33" s="1"/>
  <c r="D172" i="33"/>
  <c r="Q171" i="33"/>
  <c r="O171" i="33"/>
  <c r="P171" i="33" s="1"/>
  <c r="N170" i="33"/>
  <c r="J170" i="33"/>
  <c r="F170" i="33"/>
  <c r="Q169" i="33"/>
  <c r="N169" i="33"/>
  <c r="M169" i="33"/>
  <c r="M170" i="33" s="1"/>
  <c r="L169" i="33"/>
  <c r="L170" i="33" s="1"/>
  <c r="K169" i="33"/>
  <c r="K170" i="33" s="1"/>
  <c r="J169" i="33"/>
  <c r="I169" i="33"/>
  <c r="I170" i="33" s="1"/>
  <c r="H169" i="33"/>
  <c r="H170" i="33" s="1"/>
  <c r="G169" i="33"/>
  <c r="G170" i="33" s="1"/>
  <c r="F169" i="33"/>
  <c r="E169" i="33"/>
  <c r="E170" i="33" s="1"/>
  <c r="D169" i="33"/>
  <c r="D170" i="33" s="1"/>
  <c r="C169" i="33"/>
  <c r="C170" i="33" s="1"/>
  <c r="Q170" i="33" s="1"/>
  <c r="Q167" i="33"/>
  <c r="P167" i="33"/>
  <c r="O167" i="33"/>
  <c r="Q166" i="33"/>
  <c r="O166" i="33"/>
  <c r="P166" i="33" s="1"/>
  <c r="D165" i="33"/>
  <c r="Q164" i="33"/>
  <c r="O164" i="33"/>
  <c r="P164" i="33" s="1"/>
  <c r="N163" i="33"/>
  <c r="J163" i="33"/>
  <c r="F163" i="33"/>
  <c r="Q162" i="33"/>
  <c r="N162" i="33"/>
  <c r="M162" i="33"/>
  <c r="L162" i="33"/>
  <c r="L163" i="33" s="1"/>
  <c r="K162" i="33"/>
  <c r="K163" i="33" s="1"/>
  <c r="J162" i="33"/>
  <c r="I162" i="33"/>
  <c r="H162" i="33"/>
  <c r="H163" i="33" s="1"/>
  <c r="G162" i="33"/>
  <c r="G163" i="33" s="1"/>
  <c r="F162" i="33"/>
  <c r="E162" i="33"/>
  <c r="D162" i="33"/>
  <c r="D163" i="33" s="1"/>
  <c r="C162" i="33"/>
  <c r="C163" i="33" s="1"/>
  <c r="Q163" i="33" s="1"/>
  <c r="Q160" i="33"/>
  <c r="P160" i="33"/>
  <c r="O160" i="33"/>
  <c r="Q159" i="33"/>
  <c r="O159" i="33"/>
  <c r="P159" i="33" s="1"/>
  <c r="D158" i="33"/>
  <c r="Q157" i="33"/>
  <c r="O157" i="33"/>
  <c r="P157" i="33" s="1"/>
  <c r="N156" i="33"/>
  <c r="M156" i="33"/>
  <c r="J156" i="33"/>
  <c r="I156" i="33"/>
  <c r="F156" i="33"/>
  <c r="E156" i="33"/>
  <c r="Q155" i="33"/>
  <c r="M155" i="33"/>
  <c r="L155" i="33"/>
  <c r="K155" i="33"/>
  <c r="K156" i="33" s="1"/>
  <c r="J155" i="33"/>
  <c r="I155" i="33"/>
  <c r="H155" i="33"/>
  <c r="H156" i="33" s="1"/>
  <c r="G155" i="33"/>
  <c r="G156" i="33" s="1"/>
  <c r="F155" i="33"/>
  <c r="E155" i="33"/>
  <c r="D155" i="33"/>
  <c r="C155" i="33"/>
  <c r="C156" i="33" s="1"/>
  <c r="Q156" i="33" s="1"/>
  <c r="Q153" i="33"/>
  <c r="O153" i="33"/>
  <c r="P153" i="33" s="1"/>
  <c r="Q152" i="33"/>
  <c r="O152" i="33"/>
  <c r="P152" i="33" s="1"/>
  <c r="D151" i="33"/>
  <c r="O151" i="33" s="1"/>
  <c r="Q150" i="33"/>
  <c r="O150" i="33"/>
  <c r="P150" i="33" s="1"/>
  <c r="N149" i="33"/>
  <c r="M149" i="33"/>
  <c r="J149" i="33"/>
  <c r="I149" i="33"/>
  <c r="F149" i="33"/>
  <c r="E149" i="33"/>
  <c r="N148" i="33"/>
  <c r="M148" i="33"/>
  <c r="L148" i="33"/>
  <c r="L149" i="33" s="1"/>
  <c r="K148" i="33"/>
  <c r="K149" i="33" s="1"/>
  <c r="J148" i="33"/>
  <c r="I148" i="33"/>
  <c r="H148" i="33"/>
  <c r="H149" i="33" s="1"/>
  <c r="G148" i="33"/>
  <c r="G149" i="33" s="1"/>
  <c r="F148" i="33"/>
  <c r="E148" i="33"/>
  <c r="D148" i="33"/>
  <c r="D149" i="33" s="1"/>
  <c r="C148" i="33"/>
  <c r="Q147" i="33"/>
  <c r="O147" i="33"/>
  <c r="P147" i="33" s="1"/>
  <c r="Q146" i="33"/>
  <c r="O146" i="33"/>
  <c r="P146" i="33" s="1"/>
  <c r="D145" i="33"/>
  <c r="O145" i="33" s="1"/>
  <c r="Q144" i="33"/>
  <c r="O144" i="33"/>
  <c r="P144" i="33" s="1"/>
  <c r="N143" i="33"/>
  <c r="M143" i="33"/>
  <c r="J143" i="33"/>
  <c r="I143" i="33"/>
  <c r="F143" i="33"/>
  <c r="E143" i="33"/>
  <c r="D143" i="33"/>
  <c r="N142" i="33"/>
  <c r="M142" i="33"/>
  <c r="L142" i="33"/>
  <c r="L143" i="33" s="1"/>
  <c r="K142" i="33"/>
  <c r="K143" i="33" s="1"/>
  <c r="J142" i="33"/>
  <c r="I142" i="33"/>
  <c r="H142" i="33"/>
  <c r="H143" i="33" s="1"/>
  <c r="G142" i="33"/>
  <c r="G143" i="33" s="1"/>
  <c r="F142" i="33"/>
  <c r="E142" i="33"/>
  <c r="D142" i="33"/>
  <c r="O142" i="33" s="1"/>
  <c r="P142" i="33" s="1"/>
  <c r="C142" i="33"/>
  <c r="Q141" i="33"/>
  <c r="O141" i="33"/>
  <c r="P141" i="33" s="1"/>
  <c r="Q140" i="33"/>
  <c r="O140" i="33"/>
  <c r="P140" i="33" s="1"/>
  <c r="D139" i="33"/>
  <c r="O139" i="33" s="1"/>
  <c r="Q138" i="33"/>
  <c r="O138" i="33"/>
  <c r="P138" i="33" s="1"/>
  <c r="K136" i="33"/>
  <c r="N135" i="33"/>
  <c r="M135" i="33"/>
  <c r="L135" i="33"/>
  <c r="K135" i="33"/>
  <c r="K117" i="33" s="1"/>
  <c r="J135" i="33"/>
  <c r="J117" i="33" s="1"/>
  <c r="I135" i="33"/>
  <c r="H135" i="33"/>
  <c r="G135" i="33"/>
  <c r="G117" i="33" s="1"/>
  <c r="F135" i="33"/>
  <c r="E135" i="33"/>
  <c r="D135" i="33"/>
  <c r="C135" i="33"/>
  <c r="N134" i="33"/>
  <c r="N116" i="33" s="1"/>
  <c r="M134" i="33"/>
  <c r="L134" i="33"/>
  <c r="K134" i="33"/>
  <c r="J134" i="33"/>
  <c r="J116" i="33" s="1"/>
  <c r="I134" i="33"/>
  <c r="I116" i="33" s="1"/>
  <c r="H134" i="33"/>
  <c r="G134" i="33"/>
  <c r="F134" i="33"/>
  <c r="F116" i="33" s="1"/>
  <c r="E134" i="33"/>
  <c r="E116" i="33" s="1"/>
  <c r="Q133" i="33"/>
  <c r="O133" i="33"/>
  <c r="P133" i="33" s="1"/>
  <c r="N132" i="33"/>
  <c r="L132" i="33"/>
  <c r="H132" i="33"/>
  <c r="G132" i="33"/>
  <c r="F132" i="33"/>
  <c r="Q131" i="33"/>
  <c r="N131" i="33"/>
  <c r="M131" i="33"/>
  <c r="M132" i="33" s="1"/>
  <c r="L131" i="33"/>
  <c r="K131" i="33"/>
  <c r="K132" i="33" s="1"/>
  <c r="J131" i="33"/>
  <c r="J132" i="33" s="1"/>
  <c r="I131" i="33"/>
  <c r="I132" i="33" s="1"/>
  <c r="H131" i="33"/>
  <c r="G131" i="33"/>
  <c r="F131" i="33"/>
  <c r="E131" i="33"/>
  <c r="E132" i="33" s="1"/>
  <c r="D131" i="33"/>
  <c r="C131" i="33"/>
  <c r="Q130" i="33"/>
  <c r="P130" i="33"/>
  <c r="O130" i="33"/>
  <c r="Q129" i="33"/>
  <c r="O129" i="33"/>
  <c r="P129" i="33" s="1"/>
  <c r="D128" i="33"/>
  <c r="C128" i="33" s="1"/>
  <c r="Q128" i="33" s="1"/>
  <c r="Q127" i="33"/>
  <c r="P127" i="33"/>
  <c r="O127" i="33"/>
  <c r="N126" i="33"/>
  <c r="L126" i="33"/>
  <c r="H126" i="33"/>
  <c r="G126" i="33"/>
  <c r="D126" i="33"/>
  <c r="C126" i="33"/>
  <c r="Q125" i="33"/>
  <c r="N125" i="33"/>
  <c r="M125" i="33"/>
  <c r="L125" i="33"/>
  <c r="K125" i="33"/>
  <c r="K126" i="33" s="1"/>
  <c r="J125" i="33"/>
  <c r="J126" i="33" s="1"/>
  <c r="I125" i="33"/>
  <c r="I126" i="33" s="1"/>
  <c r="H125" i="33"/>
  <c r="G125" i="33"/>
  <c r="F125" i="33"/>
  <c r="F126" i="33" s="1"/>
  <c r="E125" i="33"/>
  <c r="D125" i="33"/>
  <c r="C125" i="33"/>
  <c r="Q123" i="33"/>
  <c r="P123" i="33"/>
  <c r="O123" i="33"/>
  <c r="Q122" i="33"/>
  <c r="O122" i="33"/>
  <c r="P122" i="33" s="1"/>
  <c r="D121" i="33"/>
  <c r="C121" i="33" s="1"/>
  <c r="Q121" i="33" s="1"/>
  <c r="Q120" i="33"/>
  <c r="P120" i="33"/>
  <c r="O120" i="33"/>
  <c r="N118" i="33"/>
  <c r="N117" i="33"/>
  <c r="M117" i="33"/>
  <c r="L117" i="33"/>
  <c r="I117" i="33"/>
  <c r="H117" i="33"/>
  <c r="F117" i="33"/>
  <c r="E117" i="33"/>
  <c r="D117" i="33"/>
  <c r="O117" i="33" s="1"/>
  <c r="M116" i="33"/>
  <c r="L116" i="33"/>
  <c r="K116" i="33"/>
  <c r="H116" i="33"/>
  <c r="G116" i="33"/>
  <c r="Q115" i="33"/>
  <c r="P115" i="33"/>
  <c r="O115" i="33"/>
  <c r="L114" i="33"/>
  <c r="K114" i="33"/>
  <c r="H114" i="33"/>
  <c r="G114" i="33"/>
  <c r="D114" i="33"/>
  <c r="C114" i="33"/>
  <c r="Q114" i="33" s="1"/>
  <c r="N113" i="33"/>
  <c r="N114" i="33" s="1"/>
  <c r="M113" i="33"/>
  <c r="M114" i="33" s="1"/>
  <c r="L113" i="33"/>
  <c r="K113" i="33"/>
  <c r="J113" i="33"/>
  <c r="J114" i="33" s="1"/>
  <c r="I113" i="33"/>
  <c r="I114" i="33" s="1"/>
  <c r="H113" i="33"/>
  <c r="G113" i="33"/>
  <c r="F113" i="33"/>
  <c r="F114" i="33" s="1"/>
  <c r="O114" i="33" s="1"/>
  <c r="P114" i="33" s="1"/>
  <c r="E113" i="33"/>
  <c r="E114" i="33" s="1"/>
  <c r="D113" i="33"/>
  <c r="C113" i="33"/>
  <c r="Q113" i="33" s="1"/>
  <c r="Q112" i="33"/>
  <c r="P112" i="33"/>
  <c r="O112" i="33"/>
  <c r="Q111" i="33"/>
  <c r="P111" i="33"/>
  <c r="O111" i="33"/>
  <c r="D110" i="33"/>
  <c r="C110" i="33" s="1"/>
  <c r="Q110" i="33" s="1"/>
  <c r="Q109" i="33"/>
  <c r="P109" i="33"/>
  <c r="O109" i="33"/>
  <c r="N108" i="33"/>
  <c r="M108" i="33"/>
  <c r="L108" i="33"/>
  <c r="K108" i="33"/>
  <c r="J108" i="33"/>
  <c r="I108" i="33"/>
  <c r="H108" i="33"/>
  <c r="G108" i="33"/>
  <c r="F108" i="33"/>
  <c r="E108" i="33"/>
  <c r="Q107" i="33"/>
  <c r="O107" i="33"/>
  <c r="P107" i="33" s="1"/>
  <c r="Q106" i="33"/>
  <c r="P106" i="33"/>
  <c r="O106" i="33"/>
  <c r="D105" i="33"/>
  <c r="C105" i="33" s="1"/>
  <c r="Q104" i="33"/>
  <c r="P104" i="33"/>
  <c r="O104" i="33"/>
  <c r="M103" i="33"/>
  <c r="I103" i="33"/>
  <c r="H103" i="33"/>
  <c r="E103" i="33"/>
  <c r="D103" i="33"/>
  <c r="N102" i="33"/>
  <c r="N103" i="33" s="1"/>
  <c r="M102" i="33"/>
  <c r="L102" i="33"/>
  <c r="L81" i="33" s="1"/>
  <c r="K102" i="33"/>
  <c r="K81" i="33" s="1"/>
  <c r="J102" i="33"/>
  <c r="J103" i="33" s="1"/>
  <c r="I102" i="33"/>
  <c r="H102" i="33"/>
  <c r="H81" i="33" s="1"/>
  <c r="G102" i="33"/>
  <c r="G103" i="33" s="1"/>
  <c r="F102" i="33"/>
  <c r="F103" i="33" s="1"/>
  <c r="E102" i="33"/>
  <c r="D102" i="33"/>
  <c r="D81" i="33" s="1"/>
  <c r="C102" i="33"/>
  <c r="Q102" i="33" s="1"/>
  <c r="Q101" i="33"/>
  <c r="O101" i="33"/>
  <c r="P101" i="33" s="1"/>
  <c r="Q100" i="33"/>
  <c r="P100" i="33"/>
  <c r="O100" i="33"/>
  <c r="D99" i="33"/>
  <c r="C99" i="33" s="1"/>
  <c r="Q99" i="33" s="1"/>
  <c r="Q98" i="33"/>
  <c r="P98" i="33"/>
  <c r="O98" i="33"/>
  <c r="N97" i="33"/>
  <c r="M97" i="33"/>
  <c r="L97" i="33"/>
  <c r="K97" i="33"/>
  <c r="J97" i="33"/>
  <c r="I97" i="33"/>
  <c r="H97" i="33"/>
  <c r="G97" i="33"/>
  <c r="F97" i="33"/>
  <c r="E97" i="33"/>
  <c r="Q96" i="33"/>
  <c r="P96" i="33"/>
  <c r="O96" i="33"/>
  <c r="Q95" i="33"/>
  <c r="O95" i="33"/>
  <c r="P95" i="33" s="1"/>
  <c r="D94" i="33"/>
  <c r="O94" i="33" s="1"/>
  <c r="Q93" i="33"/>
  <c r="O93" i="33"/>
  <c r="P93" i="33" s="1"/>
  <c r="N92" i="33"/>
  <c r="M92" i="33"/>
  <c r="L92" i="33"/>
  <c r="K92" i="33"/>
  <c r="J92" i="33"/>
  <c r="J82" i="33" s="1"/>
  <c r="I92" i="33"/>
  <c r="H92" i="33"/>
  <c r="G92" i="33"/>
  <c r="F92" i="33"/>
  <c r="E92" i="33"/>
  <c r="Q91" i="33"/>
  <c r="P91" i="33"/>
  <c r="O91" i="33"/>
  <c r="N90" i="33"/>
  <c r="M90" i="33"/>
  <c r="L90" i="33"/>
  <c r="K90" i="33"/>
  <c r="K80" i="33" s="1"/>
  <c r="J90" i="33"/>
  <c r="I90" i="33"/>
  <c r="H90" i="33"/>
  <c r="H80" i="33" s="1"/>
  <c r="G90" i="33"/>
  <c r="G80" i="33" s="1"/>
  <c r="F90" i="33"/>
  <c r="E90" i="33"/>
  <c r="D89" i="33"/>
  <c r="C89" i="33" s="1"/>
  <c r="Q88" i="33"/>
  <c r="O88" i="33"/>
  <c r="P88" i="33" s="1"/>
  <c r="N87" i="33"/>
  <c r="M87" i="33"/>
  <c r="M82" i="33" s="1"/>
  <c r="L87" i="33"/>
  <c r="K87" i="33"/>
  <c r="J87" i="33"/>
  <c r="I87" i="33"/>
  <c r="I82" i="33" s="1"/>
  <c r="H87" i="33"/>
  <c r="G87" i="33"/>
  <c r="F87" i="33"/>
  <c r="E87" i="33"/>
  <c r="E82" i="33" s="1"/>
  <c r="Q86" i="33"/>
  <c r="P86" i="33"/>
  <c r="O86" i="33"/>
  <c r="Q85" i="33"/>
  <c r="P85" i="33"/>
  <c r="O85" i="33"/>
  <c r="D84" i="33"/>
  <c r="O84" i="33" s="1"/>
  <c r="Q83" i="33"/>
  <c r="P83" i="33"/>
  <c r="O83" i="33"/>
  <c r="N82" i="33"/>
  <c r="H82" i="33"/>
  <c r="F82" i="33"/>
  <c r="M81" i="33"/>
  <c r="J81" i="33"/>
  <c r="I81" i="33"/>
  <c r="G81" i="33"/>
  <c r="F81" i="33"/>
  <c r="E81" i="33"/>
  <c r="N80" i="33"/>
  <c r="M80" i="33"/>
  <c r="L80" i="33"/>
  <c r="J80" i="33"/>
  <c r="I80" i="33"/>
  <c r="F80" i="33"/>
  <c r="E80" i="33"/>
  <c r="N79" i="33"/>
  <c r="M79" i="33"/>
  <c r="L79" i="33"/>
  <c r="K79" i="33"/>
  <c r="J79" i="33"/>
  <c r="I79" i="33"/>
  <c r="H79" i="33"/>
  <c r="G79" i="33"/>
  <c r="F79" i="33"/>
  <c r="E79" i="33"/>
  <c r="Q78" i="33"/>
  <c r="O78" i="33"/>
  <c r="P78" i="33" s="1"/>
  <c r="Q77" i="33"/>
  <c r="N77" i="33"/>
  <c r="M77" i="33"/>
  <c r="L77" i="33"/>
  <c r="K77" i="33"/>
  <c r="J77" i="33"/>
  <c r="I77" i="33"/>
  <c r="H77" i="33"/>
  <c r="G77" i="33"/>
  <c r="F77" i="33"/>
  <c r="E77" i="33"/>
  <c r="O77" i="33" s="1"/>
  <c r="P77" i="33" s="1"/>
  <c r="D77" i="33"/>
  <c r="C77" i="33"/>
  <c r="Q76" i="33"/>
  <c r="P76" i="33"/>
  <c r="O76" i="33"/>
  <c r="Q75" i="33"/>
  <c r="O75" i="33"/>
  <c r="P75" i="33" s="1"/>
  <c r="D74" i="33"/>
  <c r="C74" i="33" s="1"/>
  <c r="Q74" i="33" s="1"/>
  <c r="Q73" i="33"/>
  <c r="P73" i="33"/>
  <c r="O73" i="33"/>
  <c r="L72" i="33"/>
  <c r="J72" i="33"/>
  <c r="H72" i="33"/>
  <c r="G72" i="33"/>
  <c r="G56" i="33" s="1"/>
  <c r="D72" i="33"/>
  <c r="C72" i="33"/>
  <c r="Q72" i="33" s="1"/>
  <c r="Q71" i="33"/>
  <c r="N71" i="33"/>
  <c r="N72" i="33" s="1"/>
  <c r="M71" i="33"/>
  <c r="M72" i="33" s="1"/>
  <c r="L71" i="33"/>
  <c r="K71" i="33"/>
  <c r="K72" i="33" s="1"/>
  <c r="K56" i="33" s="1"/>
  <c r="J71" i="33"/>
  <c r="J55" i="33" s="1"/>
  <c r="I71" i="33"/>
  <c r="I72" i="33" s="1"/>
  <c r="H71" i="33"/>
  <c r="G71" i="33"/>
  <c r="F71" i="33"/>
  <c r="F55" i="33" s="1"/>
  <c r="E71" i="33"/>
  <c r="E72" i="33" s="1"/>
  <c r="D71" i="33"/>
  <c r="C71" i="33"/>
  <c r="Q70" i="33"/>
  <c r="P70" i="33"/>
  <c r="O70" i="33"/>
  <c r="P69" i="33"/>
  <c r="O69" i="33"/>
  <c r="Q69" i="33" s="1"/>
  <c r="P68" i="33"/>
  <c r="O68" i="33"/>
  <c r="Q68" i="33" s="1"/>
  <c r="Q67" i="33"/>
  <c r="O67" i="33"/>
  <c r="P67" i="33" s="1"/>
  <c r="N66" i="33"/>
  <c r="M66" i="33"/>
  <c r="L66" i="33"/>
  <c r="L56" i="33" s="1"/>
  <c r="K66" i="33"/>
  <c r="J66" i="33"/>
  <c r="I66" i="33"/>
  <c r="H66" i="33"/>
  <c r="G66" i="33"/>
  <c r="F66" i="33"/>
  <c r="E66" i="33"/>
  <c r="P65" i="33"/>
  <c r="O65" i="33"/>
  <c r="Q65" i="33" s="1"/>
  <c r="P64" i="33"/>
  <c r="O64" i="33"/>
  <c r="Q64" i="33" s="1"/>
  <c r="D63" i="33"/>
  <c r="D66" i="33" s="1"/>
  <c r="P62" i="33"/>
  <c r="O62" i="33"/>
  <c r="Q62" i="33" s="1"/>
  <c r="N61" i="33"/>
  <c r="M61" i="33"/>
  <c r="L61" i="33"/>
  <c r="K61" i="33"/>
  <c r="J61" i="33"/>
  <c r="I61" i="33"/>
  <c r="H61" i="33"/>
  <c r="G61" i="33"/>
  <c r="F61" i="33"/>
  <c r="E61" i="33"/>
  <c r="O61" i="33" s="1"/>
  <c r="D61" i="33"/>
  <c r="C61" i="33"/>
  <c r="Q60" i="33"/>
  <c r="P60" i="33"/>
  <c r="O60" i="33"/>
  <c r="P59" i="33"/>
  <c r="O59" i="33"/>
  <c r="Q59" i="33" s="1"/>
  <c r="D58" i="33"/>
  <c r="C58" i="33" s="1"/>
  <c r="Q57" i="33"/>
  <c r="P57" i="33"/>
  <c r="O57" i="33"/>
  <c r="H56" i="33"/>
  <c r="M55" i="33"/>
  <c r="L55" i="33"/>
  <c r="K55" i="33"/>
  <c r="I55" i="33"/>
  <c r="H55" i="33"/>
  <c r="G55" i="33"/>
  <c r="E55" i="33"/>
  <c r="D55" i="33"/>
  <c r="C55" i="33"/>
  <c r="N54" i="33"/>
  <c r="N298" i="33" s="1"/>
  <c r="M54" i="33"/>
  <c r="M298" i="33" s="1"/>
  <c r="L54" i="33"/>
  <c r="L298" i="33" s="1"/>
  <c r="K54" i="33"/>
  <c r="K298" i="33" s="1"/>
  <c r="J54" i="33"/>
  <c r="J298" i="33" s="1"/>
  <c r="I54" i="33"/>
  <c r="I298" i="33" s="1"/>
  <c r="H54" i="33"/>
  <c r="H298" i="33" s="1"/>
  <c r="G54" i="33"/>
  <c r="G298" i="33" s="1"/>
  <c r="F54" i="33"/>
  <c r="F298" i="33" s="1"/>
  <c r="E54" i="33"/>
  <c r="E298" i="33" s="1"/>
  <c r="D54" i="33"/>
  <c r="C54" i="33"/>
  <c r="C298" i="33" s="1"/>
  <c r="Q298" i="33" s="1"/>
  <c r="N53" i="33"/>
  <c r="N297" i="33" s="1"/>
  <c r="M53" i="33"/>
  <c r="M297" i="33" s="1"/>
  <c r="L53" i="33"/>
  <c r="L297" i="33" s="1"/>
  <c r="K53" i="33"/>
  <c r="K297" i="33" s="1"/>
  <c r="J53" i="33"/>
  <c r="J297" i="33" s="1"/>
  <c r="I53" i="33"/>
  <c r="I297" i="33" s="1"/>
  <c r="H53" i="33"/>
  <c r="H297" i="33" s="1"/>
  <c r="G53" i="33"/>
  <c r="G297" i="33" s="1"/>
  <c r="F53" i="33"/>
  <c r="F297" i="33" s="1"/>
  <c r="E53" i="33"/>
  <c r="E297" i="33" s="1"/>
  <c r="D53" i="33"/>
  <c r="P52" i="33"/>
  <c r="O52" i="33"/>
  <c r="Q52" i="33" s="1"/>
  <c r="K51" i="33"/>
  <c r="G51" i="33"/>
  <c r="F51" i="33"/>
  <c r="F40" i="33" s="1"/>
  <c r="E51" i="33"/>
  <c r="C51" i="33"/>
  <c r="N50" i="33"/>
  <c r="N51" i="33" s="1"/>
  <c r="N40" i="33" s="1"/>
  <c r="M50" i="33"/>
  <c r="M51" i="33" s="1"/>
  <c r="L50" i="33"/>
  <c r="K50" i="33"/>
  <c r="J50" i="33"/>
  <c r="J51" i="33" s="1"/>
  <c r="I50" i="33"/>
  <c r="I51" i="33" s="1"/>
  <c r="H50" i="33"/>
  <c r="G50" i="33"/>
  <c r="F50" i="33"/>
  <c r="E50" i="33"/>
  <c r="D50" i="33"/>
  <c r="C50" i="33"/>
  <c r="Q49" i="33"/>
  <c r="P49" i="33"/>
  <c r="O49" i="33"/>
  <c r="P48" i="33"/>
  <c r="O48" i="33"/>
  <c r="Q48" i="33" s="1"/>
  <c r="D47" i="33"/>
  <c r="C47" i="33" s="1"/>
  <c r="P46" i="33"/>
  <c r="O46" i="33"/>
  <c r="Q46" i="33" s="1"/>
  <c r="N45" i="33"/>
  <c r="M45" i="33"/>
  <c r="L45" i="33"/>
  <c r="K45" i="33"/>
  <c r="K40" i="33" s="1"/>
  <c r="J45" i="33"/>
  <c r="J40" i="33" s="1"/>
  <c r="I45" i="33"/>
  <c r="H45" i="33"/>
  <c r="G45" i="33"/>
  <c r="O45" i="33" s="1"/>
  <c r="F45" i="33"/>
  <c r="E45" i="33"/>
  <c r="D45" i="33"/>
  <c r="C45" i="33"/>
  <c r="Q44" i="33"/>
  <c r="P44" i="33"/>
  <c r="O44" i="33"/>
  <c r="Q43" i="33"/>
  <c r="P43" i="33"/>
  <c r="O43" i="33"/>
  <c r="D42" i="33"/>
  <c r="C42" i="33" s="1"/>
  <c r="P41" i="33"/>
  <c r="O41" i="33"/>
  <c r="Q41" i="33" s="1"/>
  <c r="G40" i="33"/>
  <c r="C40" i="33"/>
  <c r="M39" i="33"/>
  <c r="K39" i="33"/>
  <c r="G39" i="33"/>
  <c r="F39" i="33"/>
  <c r="E39" i="33"/>
  <c r="C39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N37" i="33"/>
  <c r="M37" i="33"/>
  <c r="L37" i="33"/>
  <c r="K37" i="33"/>
  <c r="J37" i="33"/>
  <c r="I37" i="33"/>
  <c r="H37" i="33"/>
  <c r="G37" i="33"/>
  <c r="F37" i="33"/>
  <c r="E37" i="33"/>
  <c r="P36" i="33"/>
  <c r="O36" i="33"/>
  <c r="Q36" i="33" s="1"/>
  <c r="K35" i="33"/>
  <c r="G35" i="33"/>
  <c r="E35" i="33"/>
  <c r="C35" i="33"/>
  <c r="N34" i="33"/>
  <c r="N35" i="33" s="1"/>
  <c r="M34" i="33"/>
  <c r="M35" i="33" s="1"/>
  <c r="L34" i="33"/>
  <c r="L35" i="33" s="1"/>
  <c r="K34" i="33"/>
  <c r="J34" i="33"/>
  <c r="J35" i="33" s="1"/>
  <c r="I34" i="33"/>
  <c r="I35" i="33" s="1"/>
  <c r="H34" i="33"/>
  <c r="H35" i="33" s="1"/>
  <c r="G34" i="33"/>
  <c r="F34" i="33"/>
  <c r="F35" i="33" s="1"/>
  <c r="E34" i="33"/>
  <c r="D34" i="33"/>
  <c r="C34" i="33"/>
  <c r="Q33" i="33"/>
  <c r="P33" i="33"/>
  <c r="O33" i="33"/>
  <c r="O32" i="33"/>
  <c r="Q32" i="33" s="1"/>
  <c r="Q31" i="33"/>
  <c r="O31" i="33"/>
  <c r="P31" i="33" s="1"/>
  <c r="Q30" i="33"/>
  <c r="P30" i="33"/>
  <c r="O30" i="33"/>
  <c r="D29" i="33"/>
  <c r="C29" i="33" s="1"/>
  <c r="Q28" i="33"/>
  <c r="P28" i="33"/>
  <c r="O28" i="33"/>
  <c r="M27" i="33"/>
  <c r="I27" i="33"/>
  <c r="H27" i="33"/>
  <c r="G27" i="33"/>
  <c r="E27" i="33"/>
  <c r="D27" i="33"/>
  <c r="O27" i="33" s="1"/>
  <c r="C27" i="33"/>
  <c r="N26" i="33"/>
  <c r="N27" i="33" s="1"/>
  <c r="M26" i="33"/>
  <c r="L26" i="33"/>
  <c r="L27" i="33" s="1"/>
  <c r="K26" i="33"/>
  <c r="K27" i="33" s="1"/>
  <c r="J26" i="33"/>
  <c r="J27" i="33" s="1"/>
  <c r="I26" i="33"/>
  <c r="H26" i="33"/>
  <c r="G26" i="33"/>
  <c r="F26" i="33"/>
  <c r="F27" i="33" s="1"/>
  <c r="E26" i="33"/>
  <c r="D26" i="33"/>
  <c r="O26" i="33" s="1"/>
  <c r="C26" i="33"/>
  <c r="Q25" i="33"/>
  <c r="O25" i="33"/>
  <c r="P25" i="33" s="1"/>
  <c r="Q24" i="33"/>
  <c r="P24" i="33"/>
  <c r="O24" i="33"/>
  <c r="Q23" i="33"/>
  <c r="P23" i="33"/>
  <c r="O23" i="33"/>
  <c r="P22" i="33"/>
  <c r="O22" i="33"/>
  <c r="Q22" i="33" s="1"/>
  <c r="D21" i="33"/>
  <c r="C21" i="33" s="1"/>
  <c r="P20" i="33"/>
  <c r="O20" i="33"/>
  <c r="Q20" i="33" s="1"/>
  <c r="K19" i="33"/>
  <c r="G19" i="33"/>
  <c r="F19" i="33"/>
  <c r="E19" i="33"/>
  <c r="C19" i="33"/>
  <c r="N18" i="33"/>
  <c r="N19" i="33" s="1"/>
  <c r="M18" i="33"/>
  <c r="M19" i="33" s="1"/>
  <c r="L18" i="33"/>
  <c r="K18" i="33"/>
  <c r="J18" i="33"/>
  <c r="I18" i="33"/>
  <c r="H18" i="33"/>
  <c r="G18" i="33"/>
  <c r="F18" i="33"/>
  <c r="E18" i="33"/>
  <c r="D18" i="33"/>
  <c r="C18" i="33"/>
  <c r="Q17" i="33"/>
  <c r="P17" i="33"/>
  <c r="O17" i="33"/>
  <c r="P16" i="33"/>
  <c r="O16" i="33"/>
  <c r="Q16" i="33" s="1"/>
  <c r="Q15" i="33"/>
  <c r="O15" i="33"/>
  <c r="P15" i="33" s="1"/>
  <c r="Q14" i="33"/>
  <c r="P14" i="33"/>
  <c r="O14" i="33"/>
  <c r="D13" i="33"/>
  <c r="O13" i="33" s="1"/>
  <c r="C37" i="33" l="1"/>
  <c r="H81" i="34"/>
  <c r="G50" i="3" s="1"/>
  <c r="N108" i="34"/>
  <c r="M78" i="34"/>
  <c r="N78" i="34" s="1"/>
  <c r="C78" i="34"/>
  <c r="C81" i="34"/>
  <c r="B50" i="3" s="1"/>
  <c r="N93" i="34"/>
  <c r="N96" i="34"/>
  <c r="O282" i="33"/>
  <c r="D79" i="33"/>
  <c r="O79" i="33" s="1"/>
  <c r="D297" i="33"/>
  <c r="O297" i="33" s="1"/>
  <c r="C239" i="33"/>
  <c r="Q239" i="33" s="1"/>
  <c r="O74" i="33"/>
  <c r="P74" i="33" s="1"/>
  <c r="C259" i="33"/>
  <c r="Q259" i="33" s="1"/>
  <c r="O128" i="33"/>
  <c r="P128" i="33" s="1"/>
  <c r="C13" i="33"/>
  <c r="P13" i="33" s="1"/>
  <c r="C139" i="33"/>
  <c r="Q139" i="33" s="1"/>
  <c r="C151" i="33"/>
  <c r="Q151" i="33" s="1"/>
  <c r="D134" i="33"/>
  <c r="D116" i="33" s="1"/>
  <c r="O116" i="33" s="1"/>
  <c r="C277" i="33"/>
  <c r="C280" i="33" s="1"/>
  <c r="Q280" i="33" s="1"/>
  <c r="O110" i="33"/>
  <c r="P110" i="33" s="1"/>
  <c r="D280" i="33"/>
  <c r="O280" i="33" s="1"/>
  <c r="C132" i="33"/>
  <c r="Q132" i="33" s="1"/>
  <c r="O202" i="33"/>
  <c r="P202" i="33" s="1"/>
  <c r="O214" i="33"/>
  <c r="P214" i="33" s="1"/>
  <c r="O245" i="33"/>
  <c r="P245" i="33" s="1"/>
  <c r="C252" i="33"/>
  <c r="Q252" i="33" s="1"/>
  <c r="D285" i="33"/>
  <c r="O285" i="33" s="1"/>
  <c r="Q282" i="33"/>
  <c r="C285" i="33"/>
  <c r="Q285" i="33" s="1"/>
  <c r="P282" i="33"/>
  <c r="Q13" i="33"/>
  <c r="Q105" i="33"/>
  <c r="C108" i="33"/>
  <c r="Q108" i="33" s="1"/>
  <c r="O99" i="33"/>
  <c r="P99" i="33" s="1"/>
  <c r="O105" i="33"/>
  <c r="P105" i="33" s="1"/>
  <c r="D108" i="33"/>
  <c r="O108" i="33" s="1"/>
  <c r="C145" i="33"/>
  <c r="P277" i="33"/>
  <c r="O29" i="33"/>
  <c r="Q29" i="33" s="1"/>
  <c r="O42" i="33"/>
  <c r="O63" i="33"/>
  <c r="Q63" i="33" s="1"/>
  <c r="Q277" i="33"/>
  <c r="G295" i="34"/>
  <c r="M51" i="34"/>
  <c r="N51" i="34" s="1"/>
  <c r="C294" i="34"/>
  <c r="C304" i="34" s="1"/>
  <c r="E35" i="34"/>
  <c r="M35" i="34" s="1"/>
  <c r="N35" i="34" s="1"/>
  <c r="G292" i="34"/>
  <c r="G303" i="34" s="1"/>
  <c r="G287" i="34"/>
  <c r="K293" i="34"/>
  <c r="C287" i="34"/>
  <c r="C292" i="34"/>
  <c r="C303" i="34" s="1"/>
  <c r="C306" i="34" s="1"/>
  <c r="D294" i="34"/>
  <c r="H294" i="34"/>
  <c r="L289" i="34"/>
  <c r="L294" i="34"/>
  <c r="D19" i="34"/>
  <c r="H19" i="34"/>
  <c r="L19" i="34"/>
  <c r="D287" i="34"/>
  <c r="D292" i="34"/>
  <c r="H287" i="34"/>
  <c r="H292" i="34"/>
  <c r="H303" i="34" s="1"/>
  <c r="L287" i="34"/>
  <c r="L292" i="34"/>
  <c r="L303" i="34" s="1"/>
  <c r="D288" i="34"/>
  <c r="D293" i="34"/>
  <c r="H293" i="34"/>
  <c r="L293" i="34"/>
  <c r="D40" i="34"/>
  <c r="M297" i="34"/>
  <c r="N297" i="34" s="1"/>
  <c r="D56" i="34"/>
  <c r="C42" i="3" s="1"/>
  <c r="C300" i="34"/>
  <c r="M79" i="34"/>
  <c r="N79" i="34" s="1"/>
  <c r="F81" i="34"/>
  <c r="E50" i="3" s="1"/>
  <c r="J81" i="34"/>
  <c r="I50" i="3" s="1"/>
  <c r="E114" i="34"/>
  <c r="M114" i="34" s="1"/>
  <c r="N114" i="34" s="1"/>
  <c r="M116" i="34"/>
  <c r="N116" i="34" s="1"/>
  <c r="J136" i="34"/>
  <c r="J118" i="34" s="1"/>
  <c r="J289" i="34" s="1"/>
  <c r="N145" i="34"/>
  <c r="E149" i="34"/>
  <c r="E137" i="34" s="1"/>
  <c r="E119" i="34" s="1"/>
  <c r="N151" i="34"/>
  <c r="E156" i="34"/>
  <c r="M156" i="34" s="1"/>
  <c r="N156" i="34" s="1"/>
  <c r="M162" i="34"/>
  <c r="N162" i="34" s="1"/>
  <c r="M169" i="34"/>
  <c r="N169" i="34" s="1"/>
  <c r="M175" i="34"/>
  <c r="N175" i="34" s="1"/>
  <c r="M200" i="34"/>
  <c r="N200" i="34" s="1"/>
  <c r="C19" i="34"/>
  <c r="K292" i="34"/>
  <c r="K303" i="34" s="1"/>
  <c r="K287" i="34"/>
  <c r="I294" i="34"/>
  <c r="M18" i="34"/>
  <c r="N18" i="34" s="1"/>
  <c r="E19" i="34"/>
  <c r="I19" i="34"/>
  <c r="D27" i="34"/>
  <c r="M27" i="34" s="1"/>
  <c r="N27" i="34" s="1"/>
  <c r="E287" i="34"/>
  <c r="E292" i="34"/>
  <c r="E303" i="34" s="1"/>
  <c r="I287" i="34"/>
  <c r="I292" i="34"/>
  <c r="I303" i="34" s="1"/>
  <c r="M37" i="34"/>
  <c r="N37" i="34" s="1"/>
  <c r="E293" i="34"/>
  <c r="E288" i="34"/>
  <c r="I293" i="34"/>
  <c r="M38" i="34"/>
  <c r="N38" i="34" s="1"/>
  <c r="E39" i="34"/>
  <c r="M39" i="34" s="1"/>
  <c r="N39" i="34" s="1"/>
  <c r="I39" i="34"/>
  <c r="M53" i="34"/>
  <c r="N53" i="34" s="1"/>
  <c r="M54" i="34"/>
  <c r="N54" i="34" s="1"/>
  <c r="E56" i="34"/>
  <c r="D42" i="3" s="1"/>
  <c r="M91" i="34"/>
  <c r="N91" i="34" s="1"/>
  <c r="D103" i="34"/>
  <c r="D81" i="34" s="1"/>
  <c r="C50" i="3" s="1"/>
  <c r="L103" i="34"/>
  <c r="L81" i="34" s="1"/>
  <c r="K50" i="3" s="1"/>
  <c r="F118" i="34"/>
  <c r="F289" i="34" s="1"/>
  <c r="M131" i="34"/>
  <c r="N131" i="34" s="1"/>
  <c r="I132" i="34"/>
  <c r="M132" i="34" s="1"/>
  <c r="N132" i="34" s="1"/>
  <c r="C136" i="34"/>
  <c r="C118" i="34" s="1"/>
  <c r="C289" i="34" s="1"/>
  <c r="K136" i="34"/>
  <c r="K118" i="34" s="1"/>
  <c r="K289" i="34" s="1"/>
  <c r="F143" i="34"/>
  <c r="H149" i="34"/>
  <c r="N158" i="34"/>
  <c r="M250" i="34"/>
  <c r="N250" i="34" s="1"/>
  <c r="K294" i="34"/>
  <c r="K304" i="34" s="1"/>
  <c r="K19" i="34"/>
  <c r="C293" i="34"/>
  <c r="C288" i="34"/>
  <c r="M50" i="34"/>
  <c r="N50" i="34" s="1"/>
  <c r="F294" i="34"/>
  <c r="F304" i="34" s="1"/>
  <c r="J294" i="34"/>
  <c r="J304" i="34" s="1"/>
  <c r="F19" i="34"/>
  <c r="J19" i="34"/>
  <c r="F292" i="34"/>
  <c r="F303" i="34" s="1"/>
  <c r="F287" i="34"/>
  <c r="J292" i="34"/>
  <c r="J303" i="34" s="1"/>
  <c r="J306" i="34" s="1"/>
  <c r="J287" i="34"/>
  <c r="F293" i="34"/>
  <c r="F288" i="34"/>
  <c r="J293" i="34"/>
  <c r="J298" i="34"/>
  <c r="E300" i="34"/>
  <c r="M61" i="34"/>
  <c r="N61" i="34" s="1"/>
  <c r="D80" i="34"/>
  <c r="H80" i="34"/>
  <c r="H289" i="34" s="1"/>
  <c r="M86" i="34"/>
  <c r="N86" i="34" s="1"/>
  <c r="N98" i="34"/>
  <c r="F126" i="34"/>
  <c r="J135" i="34"/>
  <c r="J117" i="34" s="1"/>
  <c r="J288" i="34" s="1"/>
  <c r="E136" i="34"/>
  <c r="E118" i="34" s="1"/>
  <c r="I136" i="34"/>
  <c r="M136" i="34" s="1"/>
  <c r="N136" i="34" s="1"/>
  <c r="M142" i="34"/>
  <c r="N142" i="34" s="1"/>
  <c r="I143" i="34"/>
  <c r="M237" i="34"/>
  <c r="N237" i="34" s="1"/>
  <c r="M243" i="34"/>
  <c r="N243" i="34" s="1"/>
  <c r="G294" i="34"/>
  <c r="G304" i="34" s="1"/>
  <c r="G289" i="34"/>
  <c r="G293" i="34"/>
  <c r="D170" i="34"/>
  <c r="M170" i="34" s="1"/>
  <c r="N170" i="34" s="1"/>
  <c r="M187" i="34"/>
  <c r="N187" i="34" s="1"/>
  <c r="D194" i="34"/>
  <c r="M194" i="34" s="1"/>
  <c r="N194" i="34" s="1"/>
  <c r="N195" i="34"/>
  <c r="P195" i="34" s="1"/>
  <c r="Q195" i="34" s="1"/>
  <c r="M199" i="34"/>
  <c r="N199" i="34" s="1"/>
  <c r="D206" i="34"/>
  <c r="M206" i="34" s="1"/>
  <c r="N206" i="34" s="1"/>
  <c r="J212" i="34"/>
  <c r="J137" i="34" s="1"/>
  <c r="J119" i="34" s="1"/>
  <c r="K215" i="34"/>
  <c r="M223" i="34"/>
  <c r="N223" i="34" s="1"/>
  <c r="M242" i="34"/>
  <c r="N242" i="34" s="1"/>
  <c r="N252" i="34"/>
  <c r="J299" i="34"/>
  <c r="D126" i="34"/>
  <c r="D163" i="34"/>
  <c r="M163" i="34" s="1"/>
  <c r="N163" i="34" s="1"/>
  <c r="D176" i="34"/>
  <c r="M176" i="34" s="1"/>
  <c r="N176" i="34" s="1"/>
  <c r="D299" i="34"/>
  <c r="M211" i="34"/>
  <c r="N211" i="34" s="1"/>
  <c r="H299" i="34"/>
  <c r="H215" i="34"/>
  <c r="H298" i="34" s="1"/>
  <c r="L299" i="34"/>
  <c r="L215" i="34"/>
  <c r="F212" i="34"/>
  <c r="F300" i="34" s="1"/>
  <c r="K212" i="34"/>
  <c r="G215" i="34"/>
  <c r="G298" i="34" s="1"/>
  <c r="N233" i="34"/>
  <c r="D270" i="34"/>
  <c r="M270" i="34" s="1"/>
  <c r="N270" i="34" s="1"/>
  <c r="N282" i="34"/>
  <c r="I299" i="34"/>
  <c r="I212" i="34"/>
  <c r="G212" i="34"/>
  <c r="L212" i="34"/>
  <c r="I215" i="34"/>
  <c r="I298" i="34" s="1"/>
  <c r="E231" i="34"/>
  <c r="M231" i="34" s="1"/>
  <c r="N231" i="34" s="1"/>
  <c r="M257" i="34"/>
  <c r="N257" i="34" s="1"/>
  <c r="M263" i="34"/>
  <c r="N263" i="34" s="1"/>
  <c r="E299" i="34"/>
  <c r="M181" i="34"/>
  <c r="N181" i="34" s="1"/>
  <c r="M256" i="34"/>
  <c r="N256" i="34" s="1"/>
  <c r="Q26" i="33"/>
  <c r="P26" i="33"/>
  <c r="G82" i="33"/>
  <c r="K82" i="33"/>
  <c r="P61" i="33"/>
  <c r="Q61" i="33"/>
  <c r="O66" i="33"/>
  <c r="D56" i="33"/>
  <c r="C45" i="2" s="1"/>
  <c r="P45" i="33"/>
  <c r="Q45" i="33"/>
  <c r="N295" i="33"/>
  <c r="Q27" i="33"/>
  <c r="P27" i="33"/>
  <c r="O81" i="33"/>
  <c r="C92" i="33"/>
  <c r="Q92" i="33" s="1"/>
  <c r="C90" i="33"/>
  <c r="C293" i="33" s="1"/>
  <c r="Q293" i="33" s="1"/>
  <c r="Q89" i="33"/>
  <c r="K295" i="33"/>
  <c r="D90" i="33"/>
  <c r="D293" i="33" s="1"/>
  <c r="D92" i="33"/>
  <c r="O92" i="33" s="1"/>
  <c r="O102" i="33"/>
  <c r="P102" i="33" s="1"/>
  <c r="K103" i="33"/>
  <c r="E126" i="33"/>
  <c r="O125" i="33"/>
  <c r="P125" i="33" s="1"/>
  <c r="M126" i="33"/>
  <c r="M118" i="33"/>
  <c r="M289" i="33" s="1"/>
  <c r="O126" i="33"/>
  <c r="P126" i="33" s="1"/>
  <c r="C117" i="33"/>
  <c r="Q117" i="33" s="1"/>
  <c r="Q135" i="33"/>
  <c r="O135" i="33"/>
  <c r="P135" i="33" s="1"/>
  <c r="O143" i="33"/>
  <c r="D19" i="33"/>
  <c r="O18" i="33"/>
  <c r="H294" i="33"/>
  <c r="H19" i="33"/>
  <c r="L19" i="33"/>
  <c r="O21" i="33"/>
  <c r="P32" i="33"/>
  <c r="D37" i="33"/>
  <c r="O37" i="33" s="1"/>
  <c r="H287" i="33"/>
  <c r="H292" i="33"/>
  <c r="H303" i="33" s="1"/>
  <c r="H306" i="33" s="1"/>
  <c r="L287" i="33"/>
  <c r="L292" i="33"/>
  <c r="L303" i="33" s="1"/>
  <c r="E288" i="33"/>
  <c r="E293" i="33"/>
  <c r="I288" i="33"/>
  <c r="I293" i="33"/>
  <c r="M288" i="33"/>
  <c r="M293" i="33"/>
  <c r="I39" i="33"/>
  <c r="I289" i="33" s="1"/>
  <c r="N39" i="33"/>
  <c r="E40" i="33"/>
  <c r="I40" i="33"/>
  <c r="M40" i="33"/>
  <c r="O47" i="33"/>
  <c r="D51" i="33"/>
  <c r="O50" i="33"/>
  <c r="D39" i="33"/>
  <c r="H51" i="33"/>
  <c r="H40" i="33" s="1"/>
  <c r="H39" i="33"/>
  <c r="H289" i="33" s="1"/>
  <c r="L51" i="33"/>
  <c r="L40" i="33" s="1"/>
  <c r="L39" i="33"/>
  <c r="L289" i="33" s="1"/>
  <c r="O58" i="33"/>
  <c r="G300" i="33"/>
  <c r="C63" i="33"/>
  <c r="C66" i="33" s="1"/>
  <c r="C56" i="33" s="1"/>
  <c r="B45" i="2" s="1"/>
  <c r="O71" i="33"/>
  <c r="P71" i="33" s="1"/>
  <c r="F72" i="33"/>
  <c r="F56" i="33" s="1"/>
  <c r="C81" i="33"/>
  <c r="Q81" i="33" s="1"/>
  <c r="N81" i="33"/>
  <c r="O89" i="33"/>
  <c r="P89" i="33" s="1"/>
  <c r="D97" i="33"/>
  <c r="O97" i="33" s="1"/>
  <c r="L103" i="33"/>
  <c r="O103" i="33" s="1"/>
  <c r="P103" i="33" s="1"/>
  <c r="O113" i="33"/>
  <c r="P113" i="33" s="1"/>
  <c r="E118" i="33"/>
  <c r="E289" i="33" s="1"/>
  <c r="F136" i="33"/>
  <c r="H137" i="33"/>
  <c r="G287" i="33"/>
  <c r="G292" i="33"/>
  <c r="G303" i="33" s="1"/>
  <c r="O38" i="33"/>
  <c r="L288" i="33"/>
  <c r="L293" i="33"/>
  <c r="E294" i="33"/>
  <c r="I294" i="33"/>
  <c r="M294" i="33"/>
  <c r="I19" i="33"/>
  <c r="D35" i="33"/>
  <c r="O35" i="33" s="1"/>
  <c r="O34" i="33"/>
  <c r="E292" i="33"/>
  <c r="E303" i="33" s="1"/>
  <c r="E306" i="33" s="1"/>
  <c r="E287" i="33"/>
  <c r="I292" i="33"/>
  <c r="I303" i="33" s="1"/>
  <c r="I287" i="33"/>
  <c r="M292" i="33"/>
  <c r="M303" i="33" s="1"/>
  <c r="M306" i="33" s="1"/>
  <c r="M287" i="33"/>
  <c r="F293" i="33"/>
  <c r="F288" i="33"/>
  <c r="J293" i="33"/>
  <c r="J288" i="33"/>
  <c r="N293" i="33"/>
  <c r="N288" i="33"/>
  <c r="J39" i="33"/>
  <c r="J289" i="33" s="1"/>
  <c r="N56" i="33"/>
  <c r="D87" i="33"/>
  <c r="D300" i="33" s="1"/>
  <c r="C84" i="33"/>
  <c r="C103" i="33"/>
  <c r="Q103" i="33" s="1"/>
  <c r="H119" i="33"/>
  <c r="O206" i="33"/>
  <c r="J250" i="33"/>
  <c r="O250" i="33" s="1"/>
  <c r="P250" i="33" s="1"/>
  <c r="J136" i="33"/>
  <c r="J118" i="33" s="1"/>
  <c r="Q256" i="33"/>
  <c r="C257" i="33"/>
  <c r="Q257" i="33" s="1"/>
  <c r="G257" i="33"/>
  <c r="G137" i="33" s="1"/>
  <c r="G119" i="33" s="1"/>
  <c r="G290" i="33" s="1"/>
  <c r="G136" i="33"/>
  <c r="G118" i="33" s="1"/>
  <c r="O256" i="33"/>
  <c r="P256" i="33" s="1"/>
  <c r="K287" i="33"/>
  <c r="K292" i="33"/>
  <c r="K303" i="33" s="1"/>
  <c r="K306" i="33" s="1"/>
  <c r="H288" i="33"/>
  <c r="H293" i="33"/>
  <c r="F289" i="33"/>
  <c r="F294" i="33"/>
  <c r="F304" i="33" s="1"/>
  <c r="F307" i="33" s="1"/>
  <c r="N294" i="33"/>
  <c r="N304" i="33" s="1"/>
  <c r="J19" i="33"/>
  <c r="O53" i="33"/>
  <c r="D298" i="33"/>
  <c r="O298" i="33" s="1"/>
  <c r="P298" i="33" s="1"/>
  <c r="O54" i="33"/>
  <c r="N55" i="33"/>
  <c r="O55" i="33" s="1"/>
  <c r="J56" i="33"/>
  <c r="E56" i="33"/>
  <c r="I300" i="33"/>
  <c r="I56" i="33"/>
  <c r="M56" i="33"/>
  <c r="C94" i="33"/>
  <c r="Q126" i="33"/>
  <c r="I137" i="33"/>
  <c r="I119" i="33" s="1"/>
  <c r="D156" i="33"/>
  <c r="O155" i="33"/>
  <c r="P155" i="33" s="1"/>
  <c r="D136" i="33"/>
  <c r="L156" i="33"/>
  <c r="L137" i="33" s="1"/>
  <c r="L119" i="33" s="1"/>
  <c r="L136" i="33"/>
  <c r="L118" i="33" s="1"/>
  <c r="N137" i="33"/>
  <c r="N119" i="33" s="1"/>
  <c r="N290" i="33" s="1"/>
  <c r="C149" i="33"/>
  <c r="Q149" i="33" s="1"/>
  <c r="Q148" i="33"/>
  <c r="O148" i="33"/>
  <c r="P148" i="33" s="1"/>
  <c r="C208" i="33"/>
  <c r="Q208" i="33" s="1"/>
  <c r="O208" i="33"/>
  <c r="E218" i="33"/>
  <c r="O217" i="33"/>
  <c r="P217" i="33" s="1"/>
  <c r="O218" i="33"/>
  <c r="P218" i="33" s="1"/>
  <c r="C237" i="33"/>
  <c r="Q237" i="33" s="1"/>
  <c r="Q236" i="33"/>
  <c r="O236" i="33"/>
  <c r="P236" i="33" s="1"/>
  <c r="D264" i="33"/>
  <c r="O264" i="33" s="1"/>
  <c r="P264" i="33" s="1"/>
  <c r="O263" i="33"/>
  <c r="P263" i="33" s="1"/>
  <c r="D292" i="33"/>
  <c r="C294" i="33"/>
  <c r="G294" i="33"/>
  <c r="G304" i="33" s="1"/>
  <c r="K294" i="33"/>
  <c r="K304" i="33" s="1"/>
  <c r="K307" i="33" s="1"/>
  <c r="K289" i="33"/>
  <c r="F287" i="33"/>
  <c r="F292" i="33"/>
  <c r="F303" i="33" s="1"/>
  <c r="F306" i="33" s="1"/>
  <c r="J287" i="33"/>
  <c r="J292" i="33"/>
  <c r="J303" i="33" s="1"/>
  <c r="N287" i="33"/>
  <c r="G288" i="33"/>
  <c r="G293" i="33"/>
  <c r="K288" i="33"/>
  <c r="K293" i="33"/>
  <c r="H300" i="33"/>
  <c r="L300" i="33"/>
  <c r="F118" i="33"/>
  <c r="K118" i="33"/>
  <c r="O121" i="33"/>
  <c r="P121" i="33" s="1"/>
  <c r="D132" i="33"/>
  <c r="C136" i="33"/>
  <c r="H136" i="33"/>
  <c r="H118" i="33" s="1"/>
  <c r="C143" i="33"/>
  <c r="Q142" i="33"/>
  <c r="O149" i="33"/>
  <c r="O163" i="33"/>
  <c r="P163" i="33" s="1"/>
  <c r="O170" i="33"/>
  <c r="P170" i="33" s="1"/>
  <c r="O176" i="33"/>
  <c r="P176" i="33" s="1"/>
  <c r="O182" i="33"/>
  <c r="P182" i="33" s="1"/>
  <c r="O188" i="33"/>
  <c r="P188" i="33" s="1"/>
  <c r="O194" i="33"/>
  <c r="P194" i="33" s="1"/>
  <c r="O200" i="33"/>
  <c r="P200" i="33" s="1"/>
  <c r="O211" i="33"/>
  <c r="P211" i="33" s="1"/>
  <c r="O230" i="33"/>
  <c r="P230" i="33" s="1"/>
  <c r="D231" i="33"/>
  <c r="O231" i="33" s="1"/>
  <c r="P231" i="33" s="1"/>
  <c r="O249" i="33"/>
  <c r="P249" i="33" s="1"/>
  <c r="G289" i="33"/>
  <c r="N292" i="33"/>
  <c r="N303" i="33" s="1"/>
  <c r="N306" i="33" s="1"/>
  <c r="O131" i="33"/>
  <c r="P131" i="33" s="1"/>
  <c r="C158" i="33"/>
  <c r="Q158" i="33" s="1"/>
  <c r="O158" i="33"/>
  <c r="E163" i="33"/>
  <c r="E136" i="33"/>
  <c r="I163" i="33"/>
  <c r="I136" i="33"/>
  <c r="I118" i="33" s="1"/>
  <c r="M163" i="33"/>
  <c r="M136" i="33"/>
  <c r="C165" i="33"/>
  <c r="Q165" i="33" s="1"/>
  <c r="O165" i="33"/>
  <c r="C172" i="33"/>
  <c r="Q172" i="33" s="1"/>
  <c r="O172" i="33"/>
  <c r="C178" i="33"/>
  <c r="Q178" i="33" s="1"/>
  <c r="O178" i="33"/>
  <c r="C184" i="33"/>
  <c r="Q184" i="33" s="1"/>
  <c r="O184" i="33"/>
  <c r="C190" i="33"/>
  <c r="Q190" i="33" s="1"/>
  <c r="O190" i="33"/>
  <c r="C196" i="33"/>
  <c r="Q196" i="33" s="1"/>
  <c r="O196" i="33"/>
  <c r="C206" i="33"/>
  <c r="Q206" i="33" s="1"/>
  <c r="Q205" i="33"/>
  <c r="O205" i="33"/>
  <c r="P205" i="33" s="1"/>
  <c r="F299" i="33"/>
  <c r="F212" i="33"/>
  <c r="F300" i="33" s="1"/>
  <c r="J299" i="33"/>
  <c r="N299" i="33"/>
  <c r="N212" i="33"/>
  <c r="N300" i="33" s="1"/>
  <c r="O223" i="33"/>
  <c r="P223" i="33" s="1"/>
  <c r="O233" i="33"/>
  <c r="C233" i="33"/>
  <c r="Q233" i="33" s="1"/>
  <c r="O266" i="33"/>
  <c r="C266" i="33"/>
  <c r="Q266" i="33" s="1"/>
  <c r="C299" i="33"/>
  <c r="Q299" i="33" s="1"/>
  <c r="G299" i="33"/>
  <c r="K299" i="33"/>
  <c r="K212" i="33"/>
  <c r="K137" i="33" s="1"/>
  <c r="K119" i="33" s="1"/>
  <c r="K290" i="33" s="1"/>
  <c r="D224" i="33"/>
  <c r="O224" i="33" s="1"/>
  <c r="P224" i="33" s="1"/>
  <c r="Q230" i="33"/>
  <c r="D243" i="33"/>
  <c r="O243" i="33" s="1"/>
  <c r="P243" i="33" s="1"/>
  <c r="D270" i="33"/>
  <c r="O270" i="33" s="1"/>
  <c r="P270" i="33" s="1"/>
  <c r="O269" i="33"/>
  <c r="P269" i="33" s="1"/>
  <c r="D275" i="33"/>
  <c r="O275" i="33" s="1"/>
  <c r="C272" i="33"/>
  <c r="O272" i="33"/>
  <c r="I299" i="33"/>
  <c r="O162" i="33"/>
  <c r="P162" i="33" s="1"/>
  <c r="O169" i="33"/>
  <c r="P169" i="33" s="1"/>
  <c r="O175" i="33"/>
  <c r="P175" i="33" s="1"/>
  <c r="O181" i="33"/>
  <c r="P181" i="33" s="1"/>
  <c r="O187" i="33"/>
  <c r="P187" i="33" s="1"/>
  <c r="O193" i="33"/>
  <c r="P193" i="33" s="1"/>
  <c r="O199" i="33"/>
  <c r="P199" i="33" s="1"/>
  <c r="C226" i="33"/>
  <c r="E299" i="33"/>
  <c r="E212" i="33"/>
  <c r="O212" i="33" s="1"/>
  <c r="P212" i="33" s="1"/>
  <c r="M299" i="33"/>
  <c r="M212" i="33"/>
  <c r="M300" i="33" s="1"/>
  <c r="O237" i="33"/>
  <c r="D299" i="33"/>
  <c r="H299" i="33"/>
  <c r="L299" i="33"/>
  <c r="D58" i="32"/>
  <c r="C58" i="32"/>
  <c r="D56" i="32"/>
  <c r="D44" i="32"/>
  <c r="P239" i="33" l="1"/>
  <c r="M80" i="34"/>
  <c r="N80" i="34" s="1"/>
  <c r="F306" i="34"/>
  <c r="E306" i="34"/>
  <c r="K306" i="34"/>
  <c r="M40" i="34"/>
  <c r="N40" i="34" s="1"/>
  <c r="C38" i="3"/>
  <c r="P151" i="33"/>
  <c r="P190" i="33"/>
  <c r="P178" i="33"/>
  <c r="P165" i="33"/>
  <c r="P158" i="33"/>
  <c r="P29" i="33"/>
  <c r="P259" i="33"/>
  <c r="O134" i="33"/>
  <c r="P139" i="33"/>
  <c r="P285" i="33"/>
  <c r="P252" i="33"/>
  <c r="P280" i="33"/>
  <c r="P208" i="33"/>
  <c r="P145" i="33"/>
  <c r="Q145" i="33"/>
  <c r="Q42" i="33"/>
  <c r="P42" i="33"/>
  <c r="P108" i="33"/>
  <c r="P233" i="33"/>
  <c r="D137" i="33"/>
  <c r="D119" i="33" s="1"/>
  <c r="C61" i="2" s="1"/>
  <c r="P63" i="33"/>
  <c r="P272" i="33"/>
  <c r="K137" i="34"/>
  <c r="K119" i="34" s="1"/>
  <c r="I300" i="34"/>
  <c r="H137" i="34"/>
  <c r="H119" i="34" s="1"/>
  <c r="M212" i="34"/>
  <c r="N212" i="34" s="1"/>
  <c r="J300" i="34"/>
  <c r="J295" i="34"/>
  <c r="J290" i="34"/>
  <c r="F137" i="34"/>
  <c r="I118" i="34"/>
  <c r="I289" i="34" s="1"/>
  <c r="E290" i="34"/>
  <c r="E295" i="34"/>
  <c r="E305" i="34" s="1"/>
  <c r="E308" i="34" s="1"/>
  <c r="E289" i="34"/>
  <c r="C295" i="34"/>
  <c r="C305" i="34" s="1"/>
  <c r="C290" i="34"/>
  <c r="M56" i="34"/>
  <c r="N56" i="34" s="1"/>
  <c r="L306" i="34"/>
  <c r="D303" i="34"/>
  <c r="M292" i="34"/>
  <c r="N292" i="34" s="1"/>
  <c r="D295" i="34"/>
  <c r="M19" i="34"/>
  <c r="N19" i="34" s="1"/>
  <c r="M149" i="34"/>
  <c r="N149" i="34" s="1"/>
  <c r="L218" i="34"/>
  <c r="L300" i="34" s="1"/>
  <c r="L135" i="34"/>
  <c r="L117" i="34" s="1"/>
  <c r="L288" i="34" s="1"/>
  <c r="M126" i="34"/>
  <c r="N126" i="34" s="1"/>
  <c r="D119" i="34"/>
  <c r="D290" i="34" s="1"/>
  <c r="I137" i="34"/>
  <c r="I119" i="34" s="1"/>
  <c r="I290" i="34" s="1"/>
  <c r="F295" i="34"/>
  <c r="F305" i="34" s="1"/>
  <c r="F307" i="34"/>
  <c r="K290" i="34"/>
  <c r="K295" i="34"/>
  <c r="M103" i="34"/>
  <c r="N103" i="34" s="1"/>
  <c r="E294" i="34"/>
  <c r="E304" i="34" s="1"/>
  <c r="E307" i="34" s="1"/>
  <c r="K300" i="34"/>
  <c r="L298" i="34"/>
  <c r="M287" i="34"/>
  <c r="N287" i="34" s="1"/>
  <c r="L304" i="34"/>
  <c r="L307" i="34" s="1"/>
  <c r="D304" i="34"/>
  <c r="G306" i="34"/>
  <c r="I135" i="34"/>
  <c r="I117" i="34" s="1"/>
  <c r="I288" i="34" s="1"/>
  <c r="I218" i="34"/>
  <c r="G218" i="34"/>
  <c r="M215" i="34"/>
  <c r="N215" i="34" s="1"/>
  <c r="G135" i="34"/>
  <c r="M299" i="34"/>
  <c r="N299" i="34" s="1"/>
  <c r="K218" i="34"/>
  <c r="K135" i="34"/>
  <c r="K117" i="34" s="1"/>
  <c r="K288" i="34" s="1"/>
  <c r="K298" i="34"/>
  <c r="M298" i="34" s="1"/>
  <c r="N298" i="34" s="1"/>
  <c r="G307" i="34"/>
  <c r="I306" i="34"/>
  <c r="G300" i="34"/>
  <c r="G305" i="34" s="1"/>
  <c r="M293" i="34"/>
  <c r="N293" i="34" s="1"/>
  <c r="H306" i="34"/>
  <c r="L295" i="34"/>
  <c r="D289" i="34"/>
  <c r="H218" i="34"/>
  <c r="H300" i="34" s="1"/>
  <c r="H135" i="34"/>
  <c r="H117" i="34" s="1"/>
  <c r="H288" i="34" s="1"/>
  <c r="F119" i="34"/>
  <c r="F290" i="34" s="1"/>
  <c r="J307" i="34"/>
  <c r="K307" i="34"/>
  <c r="D137" i="34"/>
  <c r="I295" i="34"/>
  <c r="I305" i="34" s="1"/>
  <c r="I304" i="34"/>
  <c r="M81" i="34"/>
  <c r="N81" i="34" s="1"/>
  <c r="H290" i="34"/>
  <c r="H295" i="34"/>
  <c r="H305" i="34" s="1"/>
  <c r="H304" i="34"/>
  <c r="H307" i="34" s="1"/>
  <c r="C307" i="34"/>
  <c r="M143" i="34"/>
  <c r="N143" i="34" s="1"/>
  <c r="P55" i="33"/>
  <c r="Q55" i="33"/>
  <c r="Q226" i="33"/>
  <c r="P226" i="33"/>
  <c r="Q143" i="33"/>
  <c r="O299" i="33"/>
  <c r="P299" i="33" s="1"/>
  <c r="J137" i="33"/>
  <c r="J119" i="33" s="1"/>
  <c r="G307" i="33"/>
  <c r="O257" i="33"/>
  <c r="P257" i="33" s="1"/>
  <c r="N289" i="33"/>
  <c r="Q84" i="33"/>
  <c r="C87" i="33"/>
  <c r="C79" i="33"/>
  <c r="P84" i="33"/>
  <c r="Q34" i="33"/>
  <c r="P34" i="33"/>
  <c r="P50" i="33"/>
  <c r="Q50" i="33"/>
  <c r="H304" i="33"/>
  <c r="H307" i="33" s="1"/>
  <c r="D294" i="33"/>
  <c r="E119" i="33"/>
  <c r="E290" i="33" s="1"/>
  <c r="F295" i="33"/>
  <c r="F305" i="33" s="1"/>
  <c r="P237" i="33"/>
  <c r="Q272" i="33"/>
  <c r="C275" i="33"/>
  <c r="Q275" i="33" s="1"/>
  <c r="P266" i="33"/>
  <c r="P196" i="33"/>
  <c r="P184" i="33"/>
  <c r="P172" i="33"/>
  <c r="P149" i="33"/>
  <c r="C289" i="33"/>
  <c r="Q289" i="33" s="1"/>
  <c r="F137" i="33"/>
  <c r="F119" i="33" s="1"/>
  <c r="F290" i="33" s="1"/>
  <c r="Q54" i="33"/>
  <c r="P54" i="33"/>
  <c r="E295" i="33"/>
  <c r="J294" i="33"/>
  <c r="J304" i="33" s="1"/>
  <c r="J307" i="33" s="1"/>
  <c r="O87" i="33"/>
  <c r="D82" i="33"/>
  <c r="I306" i="33"/>
  <c r="P35" i="33"/>
  <c r="Q35" i="33"/>
  <c r="M304" i="33"/>
  <c r="M307" i="33" s="1"/>
  <c r="E304" i="33"/>
  <c r="E307" i="33" s="1"/>
  <c r="G306" i="33"/>
  <c r="O51" i="33"/>
  <c r="D40" i="33"/>
  <c r="O40" i="33" s="1"/>
  <c r="P21" i="33"/>
  <c r="Q21" i="33"/>
  <c r="L294" i="33"/>
  <c r="L304" i="33" s="1"/>
  <c r="L307" i="33" s="1"/>
  <c r="P117" i="33"/>
  <c r="O90" i="33"/>
  <c r="P90" i="33" s="1"/>
  <c r="D80" i="33"/>
  <c r="O56" i="33"/>
  <c r="C53" i="33"/>
  <c r="P53" i="33" s="1"/>
  <c r="L82" i="33"/>
  <c r="D303" i="33"/>
  <c r="O292" i="33"/>
  <c r="Q94" i="33"/>
  <c r="C97" i="33"/>
  <c r="P97" i="33" s="1"/>
  <c r="Q53" i="33"/>
  <c r="C134" i="33"/>
  <c r="D287" i="33"/>
  <c r="O287" i="33" s="1"/>
  <c r="D118" i="33"/>
  <c r="O118" i="33" s="1"/>
  <c r="P118" i="33" s="1"/>
  <c r="O136" i="33"/>
  <c r="P136" i="33" s="1"/>
  <c r="J290" i="33"/>
  <c r="J295" i="33"/>
  <c r="M137" i="33"/>
  <c r="M119" i="33" s="1"/>
  <c r="M290" i="33" s="1"/>
  <c r="Q136" i="33"/>
  <c r="C118" i="33"/>
  <c r="Q118" i="33" s="1"/>
  <c r="J306" i="33"/>
  <c r="C304" i="33"/>
  <c r="Q294" i="33"/>
  <c r="O156" i="33"/>
  <c r="P156" i="33" s="1"/>
  <c r="E300" i="33"/>
  <c r="O300" i="33" s="1"/>
  <c r="P206" i="33"/>
  <c r="I290" i="33"/>
  <c r="I295" i="33"/>
  <c r="I305" i="33" s="1"/>
  <c r="I308" i="33" s="1"/>
  <c r="P38" i="33"/>
  <c r="Q38" i="33"/>
  <c r="Q58" i="33"/>
  <c r="P58" i="33"/>
  <c r="P47" i="33"/>
  <c r="Q47" i="33"/>
  <c r="L306" i="33"/>
  <c r="Q37" i="33"/>
  <c r="P37" i="33"/>
  <c r="G295" i="33"/>
  <c r="G305" i="33" s="1"/>
  <c r="G308" i="33" s="1"/>
  <c r="Q18" i="33"/>
  <c r="P18" i="33"/>
  <c r="C292" i="33"/>
  <c r="P143" i="33"/>
  <c r="J300" i="33"/>
  <c r="Q90" i="33"/>
  <c r="C80" i="33"/>
  <c r="Q66" i="33"/>
  <c r="P66" i="33"/>
  <c r="M295" i="33"/>
  <c r="M305" i="33" s="1"/>
  <c r="P94" i="33"/>
  <c r="I304" i="33"/>
  <c r="I307" i="33" s="1"/>
  <c r="O293" i="33"/>
  <c r="P293" i="33" s="1"/>
  <c r="E137" i="33"/>
  <c r="K300" i="33"/>
  <c r="K305" i="33" s="1"/>
  <c r="K308" i="33" s="1"/>
  <c r="O39" i="33"/>
  <c r="H295" i="33"/>
  <c r="H305" i="33" s="1"/>
  <c r="H290" i="33"/>
  <c r="D295" i="33"/>
  <c r="O19" i="33"/>
  <c r="N305" i="33"/>
  <c r="N308" i="33" s="1"/>
  <c r="O132" i="33"/>
  <c r="P132" i="33" s="1"/>
  <c r="N307" i="33"/>
  <c r="L295" i="33"/>
  <c r="L305" i="33" s="1"/>
  <c r="L308" i="33" s="1"/>
  <c r="L290" i="33"/>
  <c r="P92" i="33"/>
  <c r="P81" i="33"/>
  <c r="O72" i="33"/>
  <c r="P72" i="33" s="1"/>
  <c r="J53" i="10"/>
  <c r="I53" i="10"/>
  <c r="G53" i="10"/>
  <c r="F53" i="10"/>
  <c r="J88" i="10"/>
  <c r="K88" i="10"/>
  <c r="I88" i="10"/>
  <c r="K89" i="10"/>
  <c r="J82" i="10"/>
  <c r="I82" i="10"/>
  <c r="K83" i="10"/>
  <c r="J50" i="10"/>
  <c r="I50" i="10"/>
  <c r="K51" i="10"/>
  <c r="J38" i="10"/>
  <c r="I38" i="10"/>
  <c r="K33" i="10"/>
  <c r="K34" i="10"/>
  <c r="K78" i="10"/>
  <c r="M242" i="7"/>
  <c r="M243" i="7"/>
  <c r="D243" i="7"/>
  <c r="E243" i="7"/>
  <c r="E244" i="7" s="1"/>
  <c r="F243" i="7"/>
  <c r="G243" i="7"/>
  <c r="G244" i="7" s="1"/>
  <c r="G277" i="7" s="1"/>
  <c r="H243" i="7"/>
  <c r="I243" i="7"/>
  <c r="I244" i="7" s="1"/>
  <c r="I277" i="7" s="1"/>
  <c r="J243" i="7"/>
  <c r="K243" i="7"/>
  <c r="K244" i="7" s="1"/>
  <c r="K277" i="7" s="1"/>
  <c r="L243" i="7"/>
  <c r="D244" i="7"/>
  <c r="F244" i="7"/>
  <c r="F277" i="7" s="1"/>
  <c r="H244" i="7"/>
  <c r="J244" i="7"/>
  <c r="J277" i="7" s="1"/>
  <c r="L244" i="7"/>
  <c r="C244" i="7"/>
  <c r="C243" i="7"/>
  <c r="C242" i="7"/>
  <c r="C25" i="2"/>
  <c r="D25" i="2"/>
  <c r="E25" i="2"/>
  <c r="F25" i="2"/>
  <c r="G25" i="2"/>
  <c r="H25" i="2"/>
  <c r="I25" i="2"/>
  <c r="J25" i="2"/>
  <c r="K25" i="2"/>
  <c r="L25" i="2"/>
  <c r="M25" i="2"/>
  <c r="B25" i="2"/>
  <c r="C17" i="2"/>
  <c r="D17" i="2"/>
  <c r="E17" i="2"/>
  <c r="F17" i="2"/>
  <c r="G17" i="2"/>
  <c r="H17" i="2"/>
  <c r="I17" i="2"/>
  <c r="J17" i="2"/>
  <c r="K17" i="2"/>
  <c r="L17" i="2"/>
  <c r="M17" i="2"/>
  <c r="B17" i="2"/>
  <c r="C262" i="6"/>
  <c r="D223" i="6"/>
  <c r="D224" i="6" s="1"/>
  <c r="E223" i="6"/>
  <c r="E224" i="6" s="1"/>
  <c r="F223" i="6"/>
  <c r="G223" i="6"/>
  <c r="G224" i="6" s="1"/>
  <c r="H223" i="6"/>
  <c r="H224" i="6" s="1"/>
  <c r="I223" i="6"/>
  <c r="I224" i="6" s="1"/>
  <c r="J223" i="6"/>
  <c r="K223" i="6"/>
  <c r="K224" i="6" s="1"/>
  <c r="L223" i="6"/>
  <c r="L224" i="6" s="1"/>
  <c r="M223" i="6"/>
  <c r="M224" i="6" s="1"/>
  <c r="N223" i="6"/>
  <c r="F224" i="6"/>
  <c r="J224" i="6"/>
  <c r="N224" i="6"/>
  <c r="C224" i="6"/>
  <c r="C223" i="6"/>
  <c r="C22" i="6"/>
  <c r="D259" i="6"/>
  <c r="E259" i="6"/>
  <c r="F259" i="6"/>
  <c r="G259" i="6"/>
  <c r="H259" i="6"/>
  <c r="I259" i="6"/>
  <c r="J259" i="6"/>
  <c r="K259" i="6"/>
  <c r="L259" i="6"/>
  <c r="M259" i="6"/>
  <c r="N259" i="6"/>
  <c r="O259" i="6"/>
  <c r="C259" i="6"/>
  <c r="D258" i="6"/>
  <c r="E258" i="6"/>
  <c r="F258" i="6"/>
  <c r="G258" i="6"/>
  <c r="H258" i="6"/>
  <c r="I258" i="6"/>
  <c r="J258" i="6"/>
  <c r="K258" i="6"/>
  <c r="L258" i="6"/>
  <c r="M258" i="6"/>
  <c r="N258" i="6"/>
  <c r="O258" i="6"/>
  <c r="C258" i="6"/>
  <c r="C22" i="3"/>
  <c r="D22" i="3"/>
  <c r="E22" i="3"/>
  <c r="F22" i="3"/>
  <c r="G22" i="3"/>
  <c r="H22" i="3"/>
  <c r="I22" i="3"/>
  <c r="J22" i="3"/>
  <c r="K22" i="3"/>
  <c r="B22" i="3"/>
  <c r="C21" i="3"/>
  <c r="D21" i="3"/>
  <c r="E21" i="3"/>
  <c r="F21" i="3"/>
  <c r="G21" i="3"/>
  <c r="H21" i="3"/>
  <c r="I21" i="3"/>
  <c r="J21" i="3"/>
  <c r="K21" i="3"/>
  <c r="B21" i="3"/>
  <c r="C17" i="3"/>
  <c r="D17" i="3"/>
  <c r="E17" i="3"/>
  <c r="F17" i="3"/>
  <c r="G17" i="3"/>
  <c r="H17" i="3"/>
  <c r="I17" i="3"/>
  <c r="J17" i="3"/>
  <c r="K17" i="3"/>
  <c r="B17" i="3"/>
  <c r="D257" i="7"/>
  <c r="C18" i="3" s="1"/>
  <c r="L257" i="7"/>
  <c r="K18" i="3" s="1"/>
  <c r="K62" i="3" s="1"/>
  <c r="E49" i="1" s="1"/>
  <c r="E257" i="7"/>
  <c r="D18" i="3" s="1"/>
  <c r="D62" i="3" s="1"/>
  <c r="E40" i="1" s="1"/>
  <c r="G257" i="7"/>
  <c r="F18" i="3" s="1"/>
  <c r="F62" i="3" s="1"/>
  <c r="E42" i="1" s="1"/>
  <c r="I257" i="7"/>
  <c r="H18" i="3" s="1"/>
  <c r="H62" i="3" s="1"/>
  <c r="E46" i="1" s="1"/>
  <c r="J257" i="7"/>
  <c r="I18" i="3" s="1"/>
  <c r="I62" i="3" s="1"/>
  <c r="E47" i="1" s="1"/>
  <c r="K257" i="7"/>
  <c r="J18" i="3" s="1"/>
  <c r="J62" i="3" s="1"/>
  <c r="E48" i="1" s="1"/>
  <c r="D276" i="7"/>
  <c r="E276" i="7"/>
  <c r="G276" i="7"/>
  <c r="I276" i="7"/>
  <c r="J276" i="7"/>
  <c r="K276" i="7"/>
  <c r="L276" i="7"/>
  <c r="D277" i="7"/>
  <c r="H277" i="7"/>
  <c r="L277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3" i="7"/>
  <c r="M114" i="7"/>
  <c r="M115" i="7"/>
  <c r="M116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5" i="7"/>
  <c r="M246" i="7"/>
  <c r="M247" i="7"/>
  <c r="M248" i="7"/>
  <c r="M249" i="7"/>
  <c r="M250" i="7"/>
  <c r="M251" i="7"/>
  <c r="M252" i="7"/>
  <c r="D51" i="7"/>
  <c r="E51" i="7"/>
  <c r="E52" i="7" s="1"/>
  <c r="F51" i="7"/>
  <c r="G51" i="7"/>
  <c r="G52" i="7" s="1"/>
  <c r="H51" i="7"/>
  <c r="I51" i="7"/>
  <c r="I52" i="7" s="1"/>
  <c r="J51" i="7"/>
  <c r="K51" i="7"/>
  <c r="K52" i="7" s="1"/>
  <c r="L51" i="7"/>
  <c r="D52" i="7"/>
  <c r="F52" i="7"/>
  <c r="H52" i="7"/>
  <c r="J52" i="7"/>
  <c r="L52" i="7"/>
  <c r="C52" i="7"/>
  <c r="C51" i="7"/>
  <c r="J305" i="34" l="1"/>
  <c r="J308" i="34" s="1"/>
  <c r="O137" i="33"/>
  <c r="O82" i="33"/>
  <c r="C53" i="2"/>
  <c r="C65" i="2" s="1"/>
  <c r="C62" i="3"/>
  <c r="E39" i="1" s="1"/>
  <c r="L305" i="34"/>
  <c r="M218" i="34"/>
  <c r="N218" i="34" s="1"/>
  <c r="M294" i="34"/>
  <c r="N294" i="34" s="1"/>
  <c r="L137" i="34"/>
  <c r="L119" i="34" s="1"/>
  <c r="L290" i="34" s="1"/>
  <c r="D306" i="34"/>
  <c r="M306" i="34" s="1"/>
  <c r="N306" i="34" s="1"/>
  <c r="M303" i="34"/>
  <c r="N303" i="34" s="1"/>
  <c r="M300" i="34"/>
  <c r="N300" i="34" s="1"/>
  <c r="G137" i="34"/>
  <c r="G119" i="34" s="1"/>
  <c r="G290" i="34" s="1"/>
  <c r="G308" i="34" s="1"/>
  <c r="H308" i="34"/>
  <c r="I307" i="34"/>
  <c r="D307" i="34"/>
  <c r="M304" i="34"/>
  <c r="N304" i="34" s="1"/>
  <c r="K305" i="34"/>
  <c r="K308" i="34" s="1"/>
  <c r="F308" i="34"/>
  <c r="D305" i="34"/>
  <c r="M295" i="34"/>
  <c r="N295" i="34" s="1"/>
  <c r="C308" i="34"/>
  <c r="M118" i="34"/>
  <c r="N118" i="34" s="1"/>
  <c r="M289" i="34"/>
  <c r="N289" i="34" s="1"/>
  <c r="G117" i="34"/>
  <c r="M135" i="34"/>
  <c r="N135" i="34" s="1"/>
  <c r="I308" i="34"/>
  <c r="M119" i="34"/>
  <c r="N119" i="34" s="1"/>
  <c r="Q80" i="33"/>
  <c r="C288" i="33"/>
  <c r="Q288" i="33" s="1"/>
  <c r="P275" i="33"/>
  <c r="O303" i="33"/>
  <c r="D306" i="33"/>
  <c r="O306" i="33" s="1"/>
  <c r="O294" i="33"/>
  <c r="P294" i="33" s="1"/>
  <c r="D304" i="33"/>
  <c r="Q79" i="33"/>
  <c r="P79" i="33"/>
  <c r="C137" i="33"/>
  <c r="P137" i="33" s="1"/>
  <c r="H308" i="33"/>
  <c r="J305" i="33"/>
  <c r="J308" i="33" s="1"/>
  <c r="Q97" i="33"/>
  <c r="C295" i="33"/>
  <c r="P51" i="33"/>
  <c r="Q51" i="33"/>
  <c r="Q87" i="33"/>
  <c r="C82" i="33"/>
  <c r="B53" i="2" s="1"/>
  <c r="D289" i="33"/>
  <c r="O289" i="33" s="1"/>
  <c r="P289" i="33" s="1"/>
  <c r="D290" i="33"/>
  <c r="O290" i="33" s="1"/>
  <c r="P39" i="33"/>
  <c r="Q39" i="33"/>
  <c r="C307" i="33"/>
  <c r="P307" i="33" s="1"/>
  <c r="Q134" i="33"/>
  <c r="C116" i="33"/>
  <c r="C287" i="33" s="1"/>
  <c r="Q287" i="33" s="1"/>
  <c r="C300" i="33"/>
  <c r="Q300" i="33" s="1"/>
  <c r="P87" i="33"/>
  <c r="P134" i="33"/>
  <c r="F308" i="33"/>
  <c r="Q292" i="33"/>
  <c r="C297" i="33"/>
  <c r="C303" i="33" s="1"/>
  <c r="P292" i="33"/>
  <c r="E305" i="33"/>
  <c r="E308" i="33" s="1"/>
  <c r="D305" i="33"/>
  <c r="O295" i="33"/>
  <c r="M308" i="33"/>
  <c r="Q56" i="33"/>
  <c r="P56" i="33"/>
  <c r="Q40" i="33"/>
  <c r="P40" i="33"/>
  <c r="O119" i="33"/>
  <c r="P19" i="33"/>
  <c r="Q19" i="33"/>
  <c r="O80" i="33"/>
  <c r="P80" i="33" s="1"/>
  <c r="D288" i="33"/>
  <c r="O288" i="33" s="1"/>
  <c r="M244" i="7"/>
  <c r="E277" i="7"/>
  <c r="C232" i="6"/>
  <c r="O33" i="25"/>
  <c r="D27" i="25"/>
  <c r="D32" i="25" s="1"/>
  <c r="D33" i="25" s="1"/>
  <c r="E27" i="25"/>
  <c r="F27" i="25"/>
  <c r="G27" i="25"/>
  <c r="G32" i="25" s="1"/>
  <c r="G33" i="25" s="1"/>
  <c r="H27" i="25"/>
  <c r="H32" i="25" s="1"/>
  <c r="H33" i="25" s="1"/>
  <c r="I27" i="25"/>
  <c r="J27" i="25"/>
  <c r="K27" i="25"/>
  <c r="K32" i="25" s="1"/>
  <c r="K33" i="25" s="1"/>
  <c r="L27" i="25"/>
  <c r="L32" i="25" s="1"/>
  <c r="L33" i="25" s="1"/>
  <c r="M27" i="25"/>
  <c r="N27" i="25"/>
  <c r="D28" i="25"/>
  <c r="E28" i="25"/>
  <c r="F28" i="25"/>
  <c r="H28" i="25"/>
  <c r="I28" i="25"/>
  <c r="J28" i="25"/>
  <c r="L28" i="25"/>
  <c r="M28" i="25"/>
  <c r="N28" i="25"/>
  <c r="E32" i="25"/>
  <c r="E33" i="25" s="1"/>
  <c r="F32" i="25"/>
  <c r="F33" i="25" s="1"/>
  <c r="I32" i="25"/>
  <c r="I33" i="25" s="1"/>
  <c r="J32" i="25"/>
  <c r="J33" i="25" s="1"/>
  <c r="M32" i="25"/>
  <c r="M33" i="25" s="1"/>
  <c r="N32" i="25"/>
  <c r="N33" i="25" s="1"/>
  <c r="C31" i="25"/>
  <c r="C25" i="25"/>
  <c r="C14" i="25"/>
  <c r="C215" i="6"/>
  <c r="D146" i="6"/>
  <c r="E146" i="6"/>
  <c r="E147" i="6" s="1"/>
  <c r="F146" i="6"/>
  <c r="G146" i="6"/>
  <c r="G147" i="6" s="1"/>
  <c r="H146" i="6"/>
  <c r="I146" i="6"/>
  <c r="I147" i="6" s="1"/>
  <c r="J146" i="6"/>
  <c r="K146" i="6"/>
  <c r="K147" i="6" s="1"/>
  <c r="L146" i="6"/>
  <c r="M146" i="6"/>
  <c r="M147" i="6" s="1"/>
  <c r="N146" i="6"/>
  <c r="D147" i="6"/>
  <c r="F147" i="6"/>
  <c r="H147" i="6"/>
  <c r="J147" i="6"/>
  <c r="L147" i="6"/>
  <c r="N147" i="6"/>
  <c r="C145" i="6"/>
  <c r="C146" i="6" s="1"/>
  <c r="D128" i="6"/>
  <c r="E128" i="6"/>
  <c r="E129" i="6" s="1"/>
  <c r="F128" i="6"/>
  <c r="F129" i="6" s="1"/>
  <c r="G128" i="6"/>
  <c r="G129" i="6" s="1"/>
  <c r="H128" i="6"/>
  <c r="I128" i="6"/>
  <c r="I129" i="6" s="1"/>
  <c r="J128" i="6"/>
  <c r="J129" i="6" s="1"/>
  <c r="K128" i="6"/>
  <c r="K129" i="6" s="1"/>
  <c r="L128" i="6"/>
  <c r="M128" i="6"/>
  <c r="M129" i="6" s="1"/>
  <c r="N128" i="6"/>
  <c r="N129" i="6" s="1"/>
  <c r="D129" i="6"/>
  <c r="H129" i="6"/>
  <c r="L129" i="6"/>
  <c r="C127" i="6"/>
  <c r="C121" i="6"/>
  <c r="D112" i="6"/>
  <c r="D113" i="6" s="1"/>
  <c r="E112" i="6"/>
  <c r="E113" i="6" s="1"/>
  <c r="F112" i="6"/>
  <c r="F113" i="6" s="1"/>
  <c r="G112" i="6"/>
  <c r="G113" i="6" s="1"/>
  <c r="H112" i="6"/>
  <c r="H113" i="6" s="1"/>
  <c r="I112" i="6"/>
  <c r="I113" i="6" s="1"/>
  <c r="J112" i="6"/>
  <c r="K112" i="6"/>
  <c r="K113" i="6" s="1"/>
  <c r="L112" i="6"/>
  <c r="L113" i="6" s="1"/>
  <c r="M112" i="6"/>
  <c r="M113" i="6" s="1"/>
  <c r="N112" i="6"/>
  <c r="N113" i="6" s="1"/>
  <c r="J113" i="6"/>
  <c r="C60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3" i="6"/>
  <c r="O224" i="6"/>
  <c r="O225" i="6"/>
  <c r="O226" i="6"/>
  <c r="O227" i="6"/>
  <c r="O228" i="6"/>
  <c r="O229" i="6"/>
  <c r="O230" i="6"/>
  <c r="O231" i="6"/>
  <c r="O232" i="6"/>
  <c r="O233" i="6"/>
  <c r="O236" i="6"/>
  <c r="O239" i="6"/>
  <c r="O241" i="6"/>
  <c r="O242" i="6"/>
  <c r="O244" i="6"/>
  <c r="O245" i="6"/>
  <c r="E51" i="6"/>
  <c r="E52" i="6" s="1"/>
  <c r="F51" i="6"/>
  <c r="F52" i="6" s="1"/>
  <c r="G51" i="6"/>
  <c r="G52" i="6" s="1"/>
  <c r="H51" i="6"/>
  <c r="H52" i="6" s="1"/>
  <c r="I51" i="6"/>
  <c r="I52" i="6" s="1"/>
  <c r="J51" i="6"/>
  <c r="J52" i="6" s="1"/>
  <c r="K51" i="6"/>
  <c r="K52" i="6" s="1"/>
  <c r="L51" i="6"/>
  <c r="M51" i="6"/>
  <c r="M52" i="6" s="1"/>
  <c r="N51" i="6"/>
  <c r="N52" i="6" s="1"/>
  <c r="L52" i="6"/>
  <c r="C50" i="6"/>
  <c r="C49" i="6"/>
  <c r="C48" i="6"/>
  <c r="C47" i="6"/>
  <c r="C33" i="6"/>
  <c r="J28" i="6"/>
  <c r="J29" i="6" s="1"/>
  <c r="K28" i="6"/>
  <c r="K29" i="6" s="1"/>
  <c r="C18" i="6"/>
  <c r="C14" i="6"/>
  <c r="D34" i="26"/>
  <c r="E34" i="26"/>
  <c r="E35" i="26" s="1"/>
  <c r="F34" i="26"/>
  <c r="G34" i="26"/>
  <c r="H34" i="26"/>
  <c r="I34" i="26"/>
  <c r="I35" i="26" s="1"/>
  <c r="J34" i="26"/>
  <c r="K34" i="26"/>
  <c r="L34" i="26"/>
  <c r="D35" i="26"/>
  <c r="F35" i="26"/>
  <c r="G35" i="26"/>
  <c r="H35" i="26"/>
  <c r="J35" i="26"/>
  <c r="K35" i="26"/>
  <c r="L35" i="26"/>
  <c r="C35" i="26"/>
  <c r="C34" i="26"/>
  <c r="C30" i="26"/>
  <c r="C26" i="26"/>
  <c r="C22" i="26"/>
  <c r="D17" i="26"/>
  <c r="E17" i="26"/>
  <c r="E18" i="26" s="1"/>
  <c r="F17" i="26"/>
  <c r="G17" i="26"/>
  <c r="H17" i="26"/>
  <c r="I17" i="26"/>
  <c r="I18" i="26" s="1"/>
  <c r="J17" i="26"/>
  <c r="K17" i="26"/>
  <c r="L17" i="26"/>
  <c r="D18" i="26"/>
  <c r="F18" i="26"/>
  <c r="G18" i="26"/>
  <c r="H18" i="26"/>
  <c r="J18" i="26"/>
  <c r="K18" i="26"/>
  <c r="L18" i="26"/>
  <c r="C18" i="26"/>
  <c r="D202" i="7"/>
  <c r="E202" i="7"/>
  <c r="F202" i="7"/>
  <c r="G202" i="7"/>
  <c r="G203" i="7" s="1"/>
  <c r="H202" i="7"/>
  <c r="I202" i="7"/>
  <c r="J202" i="7"/>
  <c r="K202" i="7"/>
  <c r="K203" i="7" s="1"/>
  <c r="L202" i="7"/>
  <c r="D203" i="7"/>
  <c r="E203" i="7"/>
  <c r="F203" i="7"/>
  <c r="H203" i="7"/>
  <c r="I203" i="7"/>
  <c r="J203" i="7"/>
  <c r="L203" i="7"/>
  <c r="C203" i="7"/>
  <c r="D184" i="7"/>
  <c r="E184" i="7"/>
  <c r="E185" i="7" s="1"/>
  <c r="F184" i="7"/>
  <c r="G184" i="7"/>
  <c r="H184" i="7"/>
  <c r="I184" i="7"/>
  <c r="I185" i="7" s="1"/>
  <c r="J184" i="7"/>
  <c r="K184" i="7"/>
  <c r="L184" i="7"/>
  <c r="D185" i="7"/>
  <c r="F185" i="7"/>
  <c r="G185" i="7"/>
  <c r="H185" i="7"/>
  <c r="J185" i="7"/>
  <c r="K185" i="7"/>
  <c r="L185" i="7"/>
  <c r="D178" i="7"/>
  <c r="E178" i="7"/>
  <c r="F178" i="7"/>
  <c r="G178" i="7"/>
  <c r="G179" i="7" s="1"/>
  <c r="H178" i="7"/>
  <c r="I178" i="7"/>
  <c r="J178" i="7"/>
  <c r="K178" i="7"/>
  <c r="K179" i="7" s="1"/>
  <c r="L178" i="7"/>
  <c r="D179" i="7"/>
  <c r="E179" i="7"/>
  <c r="F179" i="7"/>
  <c r="H179" i="7"/>
  <c r="I179" i="7"/>
  <c r="J179" i="7"/>
  <c r="L179" i="7"/>
  <c r="D170" i="7"/>
  <c r="E170" i="7"/>
  <c r="E171" i="7" s="1"/>
  <c r="F170" i="7"/>
  <c r="G170" i="7"/>
  <c r="H170" i="7"/>
  <c r="I170" i="7"/>
  <c r="I171" i="7" s="1"/>
  <c r="J170" i="7"/>
  <c r="K170" i="7"/>
  <c r="L170" i="7"/>
  <c r="D171" i="7"/>
  <c r="F171" i="7"/>
  <c r="G171" i="7"/>
  <c r="H171" i="7"/>
  <c r="J171" i="7"/>
  <c r="K171" i="7"/>
  <c r="L171" i="7"/>
  <c r="D161" i="7"/>
  <c r="D162" i="7" s="1"/>
  <c r="E161" i="7"/>
  <c r="F161" i="7"/>
  <c r="G161" i="7"/>
  <c r="H161" i="7"/>
  <c r="H162" i="7" s="1"/>
  <c r="I161" i="7"/>
  <c r="J161" i="7"/>
  <c r="K161" i="7"/>
  <c r="L161" i="7"/>
  <c r="L162" i="7" s="1"/>
  <c r="E162" i="7"/>
  <c r="F162" i="7"/>
  <c r="G162" i="7"/>
  <c r="I162" i="7"/>
  <c r="J162" i="7"/>
  <c r="K162" i="7"/>
  <c r="C146" i="7"/>
  <c r="D141" i="7"/>
  <c r="D142" i="7" s="1"/>
  <c r="E141" i="7"/>
  <c r="F141" i="7"/>
  <c r="G141" i="7"/>
  <c r="H141" i="7"/>
  <c r="H142" i="7" s="1"/>
  <c r="I141" i="7"/>
  <c r="I142" i="7" s="1"/>
  <c r="J141" i="7"/>
  <c r="K141" i="7"/>
  <c r="K142" i="7" s="1"/>
  <c r="L141" i="7"/>
  <c r="L142" i="7" s="1"/>
  <c r="E142" i="7"/>
  <c r="F142" i="7"/>
  <c r="G142" i="7"/>
  <c r="J142" i="7"/>
  <c r="D133" i="7"/>
  <c r="E133" i="7"/>
  <c r="E134" i="7" s="1"/>
  <c r="F133" i="7"/>
  <c r="G133" i="7"/>
  <c r="H133" i="7"/>
  <c r="I133" i="7"/>
  <c r="I134" i="7" s="1"/>
  <c r="J133" i="7"/>
  <c r="K133" i="7"/>
  <c r="K134" i="7" s="1"/>
  <c r="L133" i="7"/>
  <c r="D134" i="7"/>
  <c r="F134" i="7"/>
  <c r="G134" i="7"/>
  <c r="H134" i="7"/>
  <c r="J134" i="7"/>
  <c r="L134" i="7"/>
  <c r="D123" i="7"/>
  <c r="E123" i="7"/>
  <c r="E124" i="7" s="1"/>
  <c r="F123" i="7"/>
  <c r="G123" i="7"/>
  <c r="H123" i="7"/>
  <c r="I123" i="7"/>
  <c r="I124" i="7" s="1"/>
  <c r="J123" i="7"/>
  <c r="K123" i="7"/>
  <c r="K124" i="7" s="1"/>
  <c r="L123" i="7"/>
  <c r="D124" i="7"/>
  <c r="F124" i="7"/>
  <c r="G124" i="7"/>
  <c r="H124" i="7"/>
  <c r="J124" i="7"/>
  <c r="L124" i="7"/>
  <c r="D117" i="7"/>
  <c r="D118" i="7" s="1"/>
  <c r="E117" i="7"/>
  <c r="E118" i="7" s="1"/>
  <c r="F117" i="7"/>
  <c r="F256" i="7" s="1"/>
  <c r="F257" i="7" s="1"/>
  <c r="G117" i="7"/>
  <c r="G118" i="7" s="1"/>
  <c r="H117" i="7"/>
  <c r="I117" i="7"/>
  <c r="I118" i="7" s="1"/>
  <c r="J117" i="7"/>
  <c r="J118" i="7" s="1"/>
  <c r="K117" i="7"/>
  <c r="K118" i="7" s="1"/>
  <c r="L117" i="7"/>
  <c r="L118" i="7" s="1"/>
  <c r="C104" i="7"/>
  <c r="C92" i="7"/>
  <c r="C88" i="7"/>
  <c r="D83" i="7"/>
  <c r="D84" i="7" s="1"/>
  <c r="E83" i="7"/>
  <c r="E84" i="7" s="1"/>
  <c r="F83" i="7"/>
  <c r="G83" i="7"/>
  <c r="H83" i="7"/>
  <c r="I83" i="7"/>
  <c r="I84" i="7" s="1"/>
  <c r="J83" i="7"/>
  <c r="J84" i="7" s="1"/>
  <c r="K83" i="7"/>
  <c r="K84" i="7" s="1"/>
  <c r="L83" i="7"/>
  <c r="L84" i="7" s="1"/>
  <c r="F84" i="7"/>
  <c r="G84" i="7"/>
  <c r="H84" i="7"/>
  <c r="C82" i="7"/>
  <c r="C83" i="7" s="1"/>
  <c r="D77" i="7"/>
  <c r="D78" i="7" s="1"/>
  <c r="E77" i="7"/>
  <c r="E78" i="7" s="1"/>
  <c r="F77" i="7"/>
  <c r="F78" i="7" s="1"/>
  <c r="G77" i="7"/>
  <c r="G78" i="7" s="1"/>
  <c r="H77" i="7"/>
  <c r="H78" i="7" s="1"/>
  <c r="I77" i="7"/>
  <c r="I78" i="7" s="1"/>
  <c r="J77" i="7"/>
  <c r="J78" i="7" s="1"/>
  <c r="K77" i="7"/>
  <c r="K78" i="7" s="1"/>
  <c r="L77" i="7"/>
  <c r="L78" i="7" s="1"/>
  <c r="D67" i="7"/>
  <c r="D68" i="7" s="1"/>
  <c r="E67" i="7"/>
  <c r="F67" i="7"/>
  <c r="G67" i="7"/>
  <c r="H67" i="7"/>
  <c r="H68" i="7" s="1"/>
  <c r="I67" i="7"/>
  <c r="I68" i="7" s="1"/>
  <c r="J67" i="7"/>
  <c r="J68" i="7" s="1"/>
  <c r="K67" i="7"/>
  <c r="K68" i="7" s="1"/>
  <c r="L67" i="7"/>
  <c r="L68" i="7" s="1"/>
  <c r="E68" i="7"/>
  <c r="F68" i="7"/>
  <c r="G68" i="7"/>
  <c r="D57" i="7"/>
  <c r="D58" i="7" s="1"/>
  <c r="E57" i="7"/>
  <c r="E58" i="7" s="1"/>
  <c r="F57" i="7"/>
  <c r="F58" i="7" s="1"/>
  <c r="G57" i="7"/>
  <c r="G58" i="7" s="1"/>
  <c r="H57" i="7"/>
  <c r="H58" i="7" s="1"/>
  <c r="I57" i="7"/>
  <c r="I58" i="7" s="1"/>
  <c r="J57" i="7"/>
  <c r="J58" i="7" s="1"/>
  <c r="K57" i="7"/>
  <c r="K58" i="7" s="1"/>
  <c r="L57" i="7"/>
  <c r="L58" i="7" s="1"/>
  <c r="E18" i="3" l="1"/>
  <c r="E62" i="3" s="1"/>
  <c r="E41" i="1" s="1"/>
  <c r="F260" i="7"/>
  <c r="F118" i="7"/>
  <c r="F276" i="7" s="1"/>
  <c r="P288" i="33"/>
  <c r="C306" i="33"/>
  <c r="P306" i="33" s="1"/>
  <c r="P295" i="33"/>
  <c r="P287" i="33"/>
  <c r="H118" i="7"/>
  <c r="H256" i="7"/>
  <c r="H257" i="7" s="1"/>
  <c r="M117" i="7"/>
  <c r="M117" i="34"/>
  <c r="N117" i="34" s="1"/>
  <c r="G288" i="34"/>
  <c r="M288" i="34" s="1"/>
  <c r="N288" i="34" s="1"/>
  <c r="M137" i="34"/>
  <c r="N137" i="34" s="1"/>
  <c r="D308" i="34"/>
  <c r="M305" i="34"/>
  <c r="N305" i="34" s="1"/>
  <c r="M307" i="34"/>
  <c r="N307" i="34" s="1"/>
  <c r="L308" i="34"/>
  <c r="M290" i="34"/>
  <c r="N290" i="34" s="1"/>
  <c r="Q82" i="33"/>
  <c r="P303" i="33"/>
  <c r="P300" i="33"/>
  <c r="Q116" i="33"/>
  <c r="P116" i="33"/>
  <c r="C305" i="33"/>
  <c r="Q295" i="33"/>
  <c r="O304" i="33"/>
  <c r="P304" i="33" s="1"/>
  <c r="D307" i="33"/>
  <c r="D308" i="33"/>
  <c r="O305" i="33"/>
  <c r="Q297" i="33"/>
  <c r="P297" i="33"/>
  <c r="P82" i="33"/>
  <c r="Q137" i="33"/>
  <c r="C119" i="33"/>
  <c r="K28" i="25"/>
  <c r="G28" i="25"/>
  <c r="O147" i="6"/>
  <c r="O146" i="6"/>
  <c r="O52" i="6"/>
  <c r="O112" i="6"/>
  <c r="O113" i="6"/>
  <c r="O51" i="6"/>
  <c r="D31" i="7"/>
  <c r="E31" i="7"/>
  <c r="E32" i="7" s="1"/>
  <c r="F31" i="7"/>
  <c r="F32" i="7" s="1"/>
  <c r="G31" i="7"/>
  <c r="G32" i="7" s="1"/>
  <c r="H31" i="7"/>
  <c r="H32" i="7" s="1"/>
  <c r="I31" i="7"/>
  <c r="I32" i="7" s="1"/>
  <c r="J31" i="7"/>
  <c r="J32" i="7" s="1"/>
  <c r="K31" i="7"/>
  <c r="K32" i="7" s="1"/>
  <c r="L31" i="7"/>
  <c r="L32" i="7" s="1"/>
  <c r="C28" i="7"/>
  <c r="C15" i="7"/>
  <c r="M308" i="34" l="1"/>
  <c r="N308" i="34" s="1"/>
  <c r="G18" i="3"/>
  <c r="G62" i="3" s="1"/>
  <c r="H260" i="7"/>
  <c r="P305" i="33"/>
  <c r="Q119" i="33"/>
  <c r="B61" i="2"/>
  <c r="B65" i="2" s="1"/>
  <c r="M118" i="7"/>
  <c r="H276" i="7"/>
  <c r="C290" i="33"/>
  <c r="P119" i="33"/>
  <c r="D32" i="7"/>
  <c r="D213" i="7"/>
  <c r="D214" i="7" s="1"/>
  <c r="E213" i="7"/>
  <c r="E214" i="7" s="1"/>
  <c r="F213" i="7"/>
  <c r="F214" i="7" s="1"/>
  <c r="G213" i="7"/>
  <c r="G214" i="7" s="1"/>
  <c r="H213" i="7"/>
  <c r="H214" i="7" s="1"/>
  <c r="I213" i="7"/>
  <c r="I214" i="7" s="1"/>
  <c r="J213" i="7"/>
  <c r="J214" i="7" s="1"/>
  <c r="K213" i="7"/>
  <c r="K214" i="7" s="1"/>
  <c r="L213" i="7"/>
  <c r="L214" i="7" s="1"/>
  <c r="L18" i="3" l="1"/>
  <c r="L62" i="3"/>
  <c r="E43" i="1"/>
  <c r="Q290" i="33"/>
  <c r="P290" i="33"/>
  <c r="C308" i="33"/>
  <c r="C30" i="7"/>
  <c r="C29" i="7"/>
  <c r="C131" i="7" l="1"/>
  <c r="C252" i="7" l="1"/>
  <c r="C248" i="7"/>
  <c r="C238" i="7"/>
  <c r="C234" i="7"/>
  <c r="C230" i="7"/>
  <c r="C226" i="7"/>
  <c r="C222" i="7"/>
  <c r="C218" i="7"/>
  <c r="C207" i="7"/>
  <c r="C193" i="7"/>
  <c r="C189" i="7"/>
  <c r="C158" i="7"/>
  <c r="C159" i="7"/>
  <c r="C160" i="7"/>
  <c r="C154" i="7"/>
  <c r="C150" i="7"/>
  <c r="C138" i="7"/>
  <c r="C139" i="7"/>
  <c r="C140" i="7"/>
  <c r="C128" i="7"/>
  <c r="C129" i="7"/>
  <c r="C130" i="7"/>
  <c r="C132" i="7"/>
  <c r="C100" i="7"/>
  <c r="C96" i="7"/>
  <c r="C72" i="7"/>
  <c r="C62" i="7"/>
  <c r="C56" i="7"/>
  <c r="C57" i="7" s="1"/>
  <c r="C46" i="7"/>
  <c r="C23" i="7"/>
  <c r="C19" i="7"/>
  <c r="C36" i="7"/>
  <c r="C183" i="7"/>
  <c r="C184" i="7" s="1"/>
  <c r="C166" i="7"/>
  <c r="C167" i="7"/>
  <c r="C168" i="7"/>
  <c r="C169" i="7"/>
  <c r="C175" i="7"/>
  <c r="C176" i="7"/>
  <c r="C177" i="7"/>
  <c r="C178" i="7" l="1"/>
  <c r="C179" i="7" s="1"/>
  <c r="C170" i="7"/>
  <c r="C171" i="7" s="1"/>
  <c r="C161" i="7"/>
  <c r="C162" i="7" s="1"/>
  <c r="C141" i="7"/>
  <c r="C133" i="7"/>
  <c r="C43" i="6"/>
  <c r="C212" i="7" l="1"/>
  <c r="C38" i="6" l="1"/>
  <c r="C46" i="6" l="1"/>
  <c r="D41" i="7" l="1"/>
  <c r="D42" i="7" s="1"/>
  <c r="E41" i="7"/>
  <c r="E42" i="7" s="1"/>
  <c r="F41" i="7"/>
  <c r="F42" i="7" s="1"/>
  <c r="G41" i="7"/>
  <c r="G42" i="7" s="1"/>
  <c r="H41" i="7"/>
  <c r="H42" i="7" s="1"/>
  <c r="I41" i="7"/>
  <c r="I42" i="7" s="1"/>
  <c r="J41" i="7"/>
  <c r="J42" i="7" s="1"/>
  <c r="K41" i="7"/>
  <c r="K42" i="7" s="1"/>
  <c r="L41" i="7"/>
  <c r="L42" i="7" s="1"/>
  <c r="C40" i="7"/>
  <c r="C41" i="7" s="1"/>
  <c r="C126" i="6"/>
  <c r="D40" i="32" l="1"/>
  <c r="D46" i="32" s="1"/>
  <c r="D29" i="32"/>
  <c r="D20" i="32"/>
  <c r="D12" i="32"/>
  <c r="C56" i="32"/>
  <c r="C44" i="32"/>
  <c r="C40" i="32"/>
  <c r="E56" i="32" s="1"/>
  <c r="C29" i="32"/>
  <c r="C46" i="32" s="1"/>
  <c r="C12" i="32"/>
  <c r="C20" i="32" s="1"/>
  <c r="E11" i="29" l="1"/>
  <c r="E20" i="29" s="1"/>
  <c r="E14" i="11"/>
  <c r="E21" i="11" s="1"/>
  <c r="E12" i="11"/>
  <c r="K91" i="10"/>
  <c r="K90" i="10" s="1"/>
  <c r="J90" i="10"/>
  <c r="I90" i="10"/>
  <c r="K87" i="10"/>
  <c r="K86" i="10"/>
  <c r="J85" i="10"/>
  <c r="I85" i="10"/>
  <c r="K84" i="10"/>
  <c r="K82" i="10" s="1"/>
  <c r="K81" i="10"/>
  <c r="K80" i="10"/>
  <c r="K79" i="10"/>
  <c r="K77" i="10"/>
  <c r="K76" i="10" s="1"/>
  <c r="J76" i="10"/>
  <c r="I76" i="10"/>
  <c r="K75" i="10"/>
  <c r="K74" i="10" s="1"/>
  <c r="J74" i="10"/>
  <c r="J92" i="10" s="1"/>
  <c r="I74" i="10"/>
  <c r="I92" i="10" s="1"/>
  <c r="K59" i="10"/>
  <c r="J60" i="10"/>
  <c r="I60" i="10"/>
  <c r="K55" i="10"/>
  <c r="K54" i="10" s="1"/>
  <c r="K56" i="10" s="1"/>
  <c r="J54" i="10"/>
  <c r="J56" i="10" s="1"/>
  <c r="I54" i="10"/>
  <c r="I56" i="10" s="1"/>
  <c r="K52" i="10"/>
  <c r="K50" i="10"/>
  <c r="K49" i="10"/>
  <c r="K48" i="10" s="1"/>
  <c r="J48" i="10"/>
  <c r="I48" i="10"/>
  <c r="K47" i="10"/>
  <c r="K46" i="10"/>
  <c r="K45" i="10"/>
  <c r="K44" i="10"/>
  <c r="K43" i="10"/>
  <c r="J42" i="10"/>
  <c r="I42" i="10"/>
  <c r="K41" i="10"/>
  <c r="K40" i="10" s="1"/>
  <c r="J40" i="10"/>
  <c r="I40" i="10"/>
  <c r="K39" i="10"/>
  <c r="K38" i="10"/>
  <c r="K37" i="10"/>
  <c r="K36" i="10"/>
  <c r="K35" i="10"/>
  <c r="K32" i="10"/>
  <c r="K31" i="10"/>
  <c r="K30" i="10"/>
  <c r="K29" i="10"/>
  <c r="K28" i="10"/>
  <c r="K27" i="10"/>
  <c r="J26" i="10"/>
  <c r="I26" i="10"/>
  <c r="K25" i="10"/>
  <c r="K24" i="10"/>
  <c r="K23" i="10"/>
  <c r="K22" i="10" s="1"/>
  <c r="J22" i="10"/>
  <c r="J61" i="10" s="1"/>
  <c r="I22" i="10"/>
  <c r="K21" i="10"/>
  <c r="K20" i="10"/>
  <c r="K19" i="10" s="1"/>
  <c r="J19" i="10"/>
  <c r="I19" i="10"/>
  <c r="K18" i="10"/>
  <c r="K17" i="10" s="1"/>
  <c r="K16" i="10"/>
  <c r="K15" i="10" s="1"/>
  <c r="J15" i="10"/>
  <c r="I15" i="10"/>
  <c r="K12" i="10"/>
  <c r="K11" i="10" s="1"/>
  <c r="J11" i="10"/>
  <c r="I11" i="10"/>
  <c r="E62" i="9"/>
  <c r="E65" i="9" s="1"/>
  <c r="E55" i="9"/>
  <c r="E30" i="9"/>
  <c r="E28" i="9"/>
  <c r="E26" i="9"/>
  <c r="E24" i="9"/>
  <c r="E21" i="9"/>
  <c r="E19" i="9"/>
  <c r="E13" i="9"/>
  <c r="E11" i="9"/>
  <c r="E43" i="26"/>
  <c r="F43" i="26"/>
  <c r="G43" i="26"/>
  <c r="H43" i="26"/>
  <c r="I43" i="26"/>
  <c r="J43" i="26"/>
  <c r="K43" i="26"/>
  <c r="L43" i="26"/>
  <c r="D43" i="26"/>
  <c r="E33" i="26"/>
  <c r="F33" i="26"/>
  <c r="G33" i="26"/>
  <c r="C33" i="26" s="1"/>
  <c r="H33" i="26"/>
  <c r="I33" i="26"/>
  <c r="J33" i="26"/>
  <c r="K33" i="26"/>
  <c r="L33" i="26"/>
  <c r="D33" i="26"/>
  <c r="C29" i="26"/>
  <c r="C25" i="26"/>
  <c r="C21" i="26"/>
  <c r="D265" i="7"/>
  <c r="E265" i="7"/>
  <c r="F265" i="7"/>
  <c r="G265" i="7"/>
  <c r="H265" i="7"/>
  <c r="I265" i="7"/>
  <c r="J265" i="7"/>
  <c r="K265" i="7"/>
  <c r="L265" i="7"/>
  <c r="D262" i="7"/>
  <c r="E262" i="7"/>
  <c r="F262" i="7"/>
  <c r="G262" i="7"/>
  <c r="G259" i="7" s="1"/>
  <c r="H262" i="7"/>
  <c r="I262" i="7"/>
  <c r="J262" i="7"/>
  <c r="K262" i="7"/>
  <c r="K259" i="7" s="1"/>
  <c r="L262" i="7"/>
  <c r="F272" i="7"/>
  <c r="G272" i="7"/>
  <c r="H272" i="7"/>
  <c r="I272" i="7"/>
  <c r="C255" i="7"/>
  <c r="L270" i="7"/>
  <c r="C221" i="7"/>
  <c r="C217" i="7"/>
  <c r="C210" i="7"/>
  <c r="C201" i="7"/>
  <c r="C200" i="7"/>
  <c r="C197" i="7"/>
  <c r="C157" i="7"/>
  <c r="C145" i="7"/>
  <c r="C125" i="6"/>
  <c r="C128" i="6" s="1"/>
  <c r="C26" i="7"/>
  <c r="C14" i="7"/>
  <c r="C265" i="7" s="1"/>
  <c r="D16" i="2"/>
  <c r="E16" i="2"/>
  <c r="H16" i="2"/>
  <c r="I16" i="2"/>
  <c r="J16" i="2"/>
  <c r="K16" i="2"/>
  <c r="L16" i="2"/>
  <c r="M16" i="2"/>
  <c r="M24" i="2"/>
  <c r="C22" i="25"/>
  <c r="C18" i="25"/>
  <c r="E235" i="6"/>
  <c r="F235" i="6"/>
  <c r="I235" i="6"/>
  <c r="J235" i="6"/>
  <c r="K235" i="6"/>
  <c r="L235" i="6"/>
  <c r="M235" i="6"/>
  <c r="N235" i="6"/>
  <c r="C219" i="6"/>
  <c r="C214" i="6"/>
  <c r="C211" i="6"/>
  <c r="C206" i="6"/>
  <c r="C207" i="6"/>
  <c r="C203" i="6"/>
  <c r="C199" i="6"/>
  <c r="C195" i="6"/>
  <c r="C191" i="6"/>
  <c r="C187" i="6"/>
  <c r="C183" i="6"/>
  <c r="C179" i="6"/>
  <c r="C175" i="6"/>
  <c r="C171" i="6"/>
  <c r="C167" i="6"/>
  <c r="C163" i="6"/>
  <c r="C159" i="6"/>
  <c r="C155" i="6"/>
  <c r="C151" i="6"/>
  <c r="C141" i="6"/>
  <c r="C137" i="6"/>
  <c r="C133" i="6"/>
  <c r="C117" i="6"/>
  <c r="C107" i="6"/>
  <c r="C104" i="6"/>
  <c r="C100" i="6"/>
  <c r="C96" i="6"/>
  <c r="C92" i="6"/>
  <c r="C88" i="6"/>
  <c r="C84" i="6"/>
  <c r="C80" i="6"/>
  <c r="C76" i="6"/>
  <c r="C72" i="6"/>
  <c r="C68" i="6"/>
  <c r="C64" i="6"/>
  <c r="E16" i="1"/>
  <c r="E13" i="1"/>
  <c r="E10" i="1"/>
  <c r="E28" i="1" l="1"/>
  <c r="K57" i="10"/>
  <c r="K60" i="10" s="1"/>
  <c r="K61" i="10" s="1"/>
  <c r="K92" i="10"/>
  <c r="K85" i="10"/>
  <c r="K42" i="10"/>
  <c r="I61" i="10"/>
  <c r="K26" i="10"/>
  <c r="K53" i="10" s="1"/>
  <c r="E40" i="9"/>
  <c r="E44" i="9" s="1"/>
  <c r="O129" i="6"/>
  <c r="O128" i="6"/>
  <c r="C43" i="26"/>
  <c r="I259" i="7"/>
  <c r="J259" i="7"/>
  <c r="L259" i="7"/>
  <c r="H259" i="7"/>
  <c r="D259" i="7"/>
  <c r="F259" i="7"/>
  <c r="E259" i="7"/>
  <c r="M255" i="7"/>
  <c r="D30" i="17"/>
  <c r="E30" i="17"/>
  <c r="F30" i="17"/>
  <c r="G30" i="17"/>
  <c r="H30" i="17"/>
  <c r="I30" i="17"/>
  <c r="J30" i="17"/>
  <c r="K30" i="17"/>
  <c r="L30" i="17"/>
  <c r="C30" i="17"/>
  <c r="C55" i="13"/>
  <c r="D55" i="13"/>
  <c r="E55" i="13"/>
  <c r="F55" i="13"/>
  <c r="B55" i="13"/>
  <c r="F58" i="13"/>
  <c r="C50" i="7" l="1"/>
  <c r="D54" i="1" l="1"/>
  <c r="C241" i="6"/>
  <c r="C244" i="6"/>
  <c r="C120" i="6" l="1"/>
  <c r="D11" i="29"/>
  <c r="C165" i="7"/>
  <c r="D26" i="9"/>
  <c r="C26" i="9"/>
  <c r="D21" i="11"/>
  <c r="D12" i="11"/>
  <c r="G40" i="10"/>
  <c r="H41" i="10"/>
  <c r="H40" i="10" s="1"/>
  <c r="F40" i="10"/>
  <c r="E40" i="10"/>
  <c r="H30" i="10"/>
  <c r="H24" i="10"/>
  <c r="C227" i="6"/>
  <c r="C231" i="6"/>
  <c r="P44" i="6"/>
  <c r="D272" i="7"/>
  <c r="J272" i="7"/>
  <c r="K272" i="7"/>
  <c r="L272" i="7"/>
  <c r="E272" i="7"/>
  <c r="D45" i="6"/>
  <c r="C44" i="6"/>
  <c r="C42" i="6"/>
  <c r="D51" i="6" l="1"/>
  <c r="D52" i="6" s="1"/>
  <c r="C45" i="6"/>
  <c r="B20" i="2"/>
  <c r="B60" i="2"/>
  <c r="B56" i="2"/>
  <c r="B52" i="2"/>
  <c r="B48" i="2"/>
  <c r="B44" i="2"/>
  <c r="B40" i="2"/>
  <c r="B36" i="2"/>
  <c r="B32" i="2"/>
  <c r="B28" i="2"/>
  <c r="B57" i="3"/>
  <c r="B53" i="3"/>
  <c r="B49" i="3"/>
  <c r="B45" i="3"/>
  <c r="B41" i="3"/>
  <c r="B37" i="3"/>
  <c r="B33" i="3"/>
  <c r="B29" i="3"/>
  <c r="B25" i="3"/>
  <c r="C182" i="7" l="1"/>
  <c r="C185" i="7" s="1"/>
  <c r="C277" i="7" s="1"/>
  <c r="C196" i="7"/>
  <c r="C188" i="7"/>
  <c r="C115" i="7" l="1"/>
  <c r="C76" i="7"/>
  <c r="C77" i="7" s="1"/>
  <c r="C144" i="6"/>
  <c r="C147" i="6" s="1"/>
  <c r="H91" i="10"/>
  <c r="H90" i="10" s="1"/>
  <c r="E91" i="10"/>
  <c r="E90" i="10" s="1"/>
  <c r="G90" i="10"/>
  <c r="F90" i="10"/>
  <c r="D90" i="10"/>
  <c r="C90" i="10"/>
  <c r="G76" i="10"/>
  <c r="F76" i="10"/>
  <c r="H81" i="10"/>
  <c r="H80" i="10"/>
  <c r="D13" i="9"/>
  <c r="C113" i="7" l="1"/>
  <c r="C218" i="6" l="1"/>
  <c r="C210" i="6"/>
  <c r="C202" i="6"/>
  <c r="C198" i="6"/>
  <c r="C194" i="6"/>
  <c r="C190" i="6"/>
  <c r="C186" i="6"/>
  <c r="C182" i="6"/>
  <c r="C178" i="6"/>
  <c r="C174" i="6"/>
  <c r="C170" i="6"/>
  <c r="C166" i="6"/>
  <c r="C162" i="6"/>
  <c r="C158" i="6"/>
  <c r="C154" i="6"/>
  <c r="C150" i="6"/>
  <c r="C140" i="6"/>
  <c r="C136" i="6"/>
  <c r="C132" i="6"/>
  <c r="C124" i="6"/>
  <c r="C129" i="6" s="1"/>
  <c r="C116" i="6"/>
  <c r="C103" i="6"/>
  <c r="C99" i="6"/>
  <c r="C95" i="6"/>
  <c r="C91" i="6"/>
  <c r="C87" i="6"/>
  <c r="C90" i="6"/>
  <c r="C83" i="6"/>
  <c r="C79" i="6"/>
  <c r="C75" i="6"/>
  <c r="C71" i="6"/>
  <c r="C67" i="6"/>
  <c r="C63" i="6"/>
  <c r="C55" i="6"/>
  <c r="C36" i="6"/>
  <c r="C37" i="6"/>
  <c r="C39" i="6"/>
  <c r="C40" i="6"/>
  <c r="C32" i="6"/>
  <c r="C21" i="6"/>
  <c r="C17" i="6"/>
  <c r="C13" i="6"/>
  <c r="C251" i="7"/>
  <c r="C247" i="7"/>
  <c r="C241" i="7"/>
  <c r="C237" i="7"/>
  <c r="C233" i="7"/>
  <c r="C229" i="7"/>
  <c r="C225" i="7"/>
  <c r="C211" i="7"/>
  <c r="C213" i="7" s="1"/>
  <c r="C214" i="7" s="1"/>
  <c r="C206" i="7"/>
  <c r="C202" i="7"/>
  <c r="C192" i="7"/>
  <c r="C174" i="7"/>
  <c r="C153" i="7"/>
  <c r="C149" i="7"/>
  <c r="C137" i="7"/>
  <c r="C142" i="7" s="1"/>
  <c r="C121" i="7"/>
  <c r="C122" i="7"/>
  <c r="C123" i="7" s="1"/>
  <c r="M253" i="7"/>
  <c r="C103" i="7"/>
  <c r="C99" i="7"/>
  <c r="C95" i="7"/>
  <c r="C91" i="7"/>
  <c r="C87" i="7"/>
  <c r="C71" i="7"/>
  <c r="C61" i="7"/>
  <c r="C55" i="7"/>
  <c r="C58" i="7" s="1"/>
  <c r="C49" i="7"/>
  <c r="C45" i="7"/>
  <c r="C39" i="7"/>
  <c r="C42" i="7" s="1"/>
  <c r="C35" i="7"/>
  <c r="C27" i="7"/>
  <c r="C31" i="7" s="1"/>
  <c r="C22" i="7"/>
  <c r="C18" i="7"/>
  <c r="C107" i="7"/>
  <c r="C108" i="7"/>
  <c r="C109" i="7"/>
  <c r="C110" i="7"/>
  <c r="C111" i="7"/>
  <c r="C114" i="7"/>
  <c r="C21" i="25"/>
  <c r="C17" i="25"/>
  <c r="C13" i="25"/>
  <c r="C26" i="25"/>
  <c r="C27" i="25" s="1"/>
  <c r="C81" i="7"/>
  <c r="C84" i="7" s="1"/>
  <c r="C75" i="7"/>
  <c r="C78" i="7" s="1"/>
  <c r="C15" i="26"/>
  <c r="C16" i="26"/>
  <c r="C14" i="26"/>
  <c r="C32" i="7" l="1"/>
  <c r="C32" i="25"/>
  <c r="C33" i="25" s="1"/>
  <c r="C28" i="25"/>
  <c r="C124" i="7"/>
  <c r="C117" i="7"/>
  <c r="C262" i="7"/>
  <c r="C259" i="7" s="1"/>
  <c r="C17" i="26"/>
  <c r="C127" i="7"/>
  <c r="C134" i="7" s="1"/>
  <c r="C108" i="6"/>
  <c r="C109" i="6"/>
  <c r="C110" i="6"/>
  <c r="C111" i="6"/>
  <c r="C118" i="7" l="1"/>
  <c r="C272" i="7"/>
  <c r="M262" i="7"/>
  <c r="M256" i="7"/>
  <c r="C112" i="6"/>
  <c r="C113" i="6" s="1"/>
  <c r="C59" i="6"/>
  <c r="D26" i="6"/>
  <c r="E26" i="6"/>
  <c r="F26" i="6"/>
  <c r="G26" i="6"/>
  <c r="H26" i="6"/>
  <c r="I26" i="6"/>
  <c r="L26" i="6"/>
  <c r="M26" i="6"/>
  <c r="N26" i="6"/>
  <c r="C25" i="6"/>
  <c r="N27" i="6" l="1"/>
  <c r="N28" i="6" s="1"/>
  <c r="N29" i="6" s="1"/>
  <c r="C222" i="6"/>
  <c r="C235" i="6" s="1"/>
  <c r="C26" i="6"/>
  <c r="O222" i="6"/>
  <c r="G16" i="2"/>
  <c r="O26" i="6"/>
  <c r="M265" i="7"/>
  <c r="F27" i="6"/>
  <c r="F28" i="6" s="1"/>
  <c r="F29" i="6" s="1"/>
  <c r="M27" i="6"/>
  <c r="I27" i="6"/>
  <c r="L27" i="6"/>
  <c r="H27" i="6"/>
  <c r="D27" i="6"/>
  <c r="D28" i="6" s="1"/>
  <c r="D29" i="6" s="1"/>
  <c r="G27" i="6"/>
  <c r="E27" i="6"/>
  <c r="C65" i="7"/>
  <c r="C66" i="7"/>
  <c r="C67" i="7" s="1"/>
  <c r="C256" i="7" l="1"/>
  <c r="C257" i="7" s="1"/>
  <c r="L28" i="6"/>
  <c r="L29" i="6" s="1"/>
  <c r="O27" i="6"/>
  <c r="G235" i="6"/>
  <c r="O235" i="6" s="1"/>
  <c r="F16" i="2"/>
  <c r="H235" i="6"/>
  <c r="I28" i="6"/>
  <c r="I29" i="6" s="1"/>
  <c r="E28" i="6"/>
  <c r="M28" i="6"/>
  <c r="M29" i="6" s="1"/>
  <c r="G28" i="6"/>
  <c r="G29" i="6" s="1"/>
  <c r="C16" i="2"/>
  <c r="D235" i="6"/>
  <c r="C27" i="6"/>
  <c r="C28" i="6" s="1"/>
  <c r="C29" i="6" s="1"/>
  <c r="H28" i="6"/>
  <c r="H29" i="6" s="1"/>
  <c r="C68" i="7"/>
  <c r="C276" i="7" s="1"/>
  <c r="C278" i="7" s="1"/>
  <c r="B18" i="3" l="1"/>
  <c r="B62" i="3" s="1"/>
  <c r="C260" i="7"/>
  <c r="B16" i="2"/>
  <c r="E29" i="6"/>
  <c r="O29" i="6" s="1"/>
  <c r="O28" i="6"/>
  <c r="D169" i="6"/>
  <c r="C169" i="6" s="1"/>
  <c r="C119" i="6"/>
  <c r="C195" i="7"/>
  <c r="C126" i="7"/>
  <c r="D20" i="29" l="1"/>
  <c r="D14" i="11"/>
  <c r="H87" i="10"/>
  <c r="H86" i="10"/>
  <c r="H85" i="10" s="1"/>
  <c r="G85" i="10"/>
  <c r="F85" i="10"/>
  <c r="H84" i="10"/>
  <c r="H82" i="10" s="1"/>
  <c r="G82" i="10"/>
  <c r="F82" i="10"/>
  <c r="H79" i="10"/>
  <c r="H77" i="10"/>
  <c r="H75" i="10"/>
  <c r="H74" i="10" s="1"/>
  <c r="G74" i="10"/>
  <c r="F74" i="10"/>
  <c r="G60" i="10"/>
  <c r="H59" i="10"/>
  <c r="H57" i="10" s="1"/>
  <c r="H60" i="10" s="1"/>
  <c r="G57" i="10"/>
  <c r="F57" i="10"/>
  <c r="F60" i="10" s="1"/>
  <c r="H55" i="10"/>
  <c r="H54" i="10" s="1"/>
  <c r="H56" i="10" s="1"/>
  <c r="G54" i="10"/>
  <c r="G56" i="10" s="1"/>
  <c r="F54" i="10"/>
  <c r="F56" i="10" s="1"/>
  <c r="H52" i="10"/>
  <c r="H50" i="10"/>
  <c r="H49" i="10"/>
  <c r="H48" i="10" s="1"/>
  <c r="G48" i="10"/>
  <c r="F48" i="10"/>
  <c r="H47" i="10"/>
  <c r="H46" i="10"/>
  <c r="H45" i="10"/>
  <c r="H44" i="10"/>
  <c r="H43" i="10"/>
  <c r="G42" i="10"/>
  <c r="F42" i="10"/>
  <c r="H39" i="10"/>
  <c r="H38" i="10"/>
  <c r="H37" i="10"/>
  <c r="H36" i="10"/>
  <c r="H35" i="10"/>
  <c r="H32" i="10"/>
  <c r="H31" i="10"/>
  <c r="H29" i="10"/>
  <c r="H28" i="10"/>
  <c r="H27" i="10"/>
  <c r="G26" i="10"/>
  <c r="F26" i="10"/>
  <c r="H25" i="10"/>
  <c r="H23" i="10"/>
  <c r="H22" i="10" s="1"/>
  <c r="G22" i="10"/>
  <c r="F22" i="10"/>
  <c r="H21" i="10"/>
  <c r="H20" i="10"/>
  <c r="H19" i="10" s="1"/>
  <c r="G19" i="10"/>
  <c r="F19" i="10"/>
  <c r="H18" i="10"/>
  <c r="H17" i="10" s="1"/>
  <c r="H16" i="10"/>
  <c r="H15" i="10" s="1"/>
  <c r="G15" i="10"/>
  <c r="F15" i="10"/>
  <c r="H12" i="10"/>
  <c r="H11" i="10" s="1"/>
  <c r="G11" i="10"/>
  <c r="F11" i="10"/>
  <c r="D65" i="9"/>
  <c r="D62" i="9"/>
  <c r="D55" i="9"/>
  <c r="D30" i="9"/>
  <c r="D28" i="9"/>
  <c r="D24" i="9"/>
  <c r="D21" i="9"/>
  <c r="D19" i="9"/>
  <c r="D11" i="9"/>
  <c r="D40" i="9" l="1"/>
  <c r="D44" i="9" s="1"/>
  <c r="F92" i="10"/>
  <c r="H76" i="10"/>
  <c r="H92" i="10" s="1"/>
  <c r="G92" i="10"/>
  <c r="H26" i="10"/>
  <c r="H53" i="10" s="1"/>
  <c r="H42" i="10"/>
  <c r="G61" i="10"/>
  <c r="F61" i="10"/>
  <c r="D28" i="1"/>
  <c r="D16" i="1"/>
  <c r="D13" i="1"/>
  <c r="D10" i="1"/>
  <c r="H61" i="10" l="1"/>
  <c r="O24" i="17"/>
  <c r="O36" i="17"/>
  <c r="O38" i="17"/>
  <c r="D36" i="17"/>
  <c r="E36" i="17"/>
  <c r="F36" i="17"/>
  <c r="G36" i="17"/>
  <c r="H36" i="17"/>
  <c r="I36" i="17"/>
  <c r="J36" i="17"/>
  <c r="K36" i="17"/>
  <c r="L36" i="17"/>
  <c r="M36" i="17"/>
  <c r="N36" i="17"/>
  <c r="C36" i="17"/>
  <c r="O16" i="17"/>
  <c r="B36" i="17" l="1"/>
  <c r="C18" i="17"/>
  <c r="D18" i="17"/>
  <c r="E18" i="17"/>
  <c r="F18" i="17"/>
  <c r="F23" i="17" s="1"/>
  <c r="G18" i="17"/>
  <c r="H18" i="17"/>
  <c r="I18" i="17"/>
  <c r="J18" i="17"/>
  <c r="J23" i="17" s="1"/>
  <c r="K18" i="17"/>
  <c r="L18" i="17"/>
  <c r="M18" i="17"/>
  <c r="N18" i="17"/>
  <c r="N23" i="17" s="1"/>
  <c r="D22" i="17"/>
  <c r="E22" i="17"/>
  <c r="F22" i="17"/>
  <c r="G22" i="17"/>
  <c r="H22" i="17"/>
  <c r="I22" i="17"/>
  <c r="J22" i="17"/>
  <c r="K22" i="17"/>
  <c r="L22" i="17"/>
  <c r="M22" i="17"/>
  <c r="N22" i="17"/>
  <c r="C22" i="17"/>
  <c r="D21" i="17"/>
  <c r="E21" i="17"/>
  <c r="F21" i="17"/>
  <c r="G21" i="17"/>
  <c r="I21" i="17"/>
  <c r="J21" i="17"/>
  <c r="K21" i="17"/>
  <c r="L21" i="17"/>
  <c r="M21" i="17"/>
  <c r="N21" i="17"/>
  <c r="C21" i="17"/>
  <c r="B19" i="17"/>
  <c r="B20" i="17"/>
  <c r="M23" i="17" l="1"/>
  <c r="E23" i="17"/>
  <c r="B21" i="17"/>
  <c r="L23" i="17"/>
  <c r="H23" i="17"/>
  <c r="D23" i="17"/>
  <c r="I23" i="17"/>
  <c r="K23" i="17"/>
  <c r="G23" i="17"/>
  <c r="C23" i="17"/>
  <c r="B18" i="17"/>
  <c r="B11" i="17"/>
  <c r="B10" i="17"/>
  <c r="B9" i="17" l="1"/>
  <c r="D197" i="6" l="1"/>
  <c r="C197" i="6" s="1"/>
  <c r="C228" i="7"/>
  <c r="E240" i="6" l="1"/>
  <c r="F240" i="6"/>
  <c r="G240" i="6"/>
  <c r="H240" i="6"/>
  <c r="J240" i="6"/>
  <c r="K240" i="6"/>
  <c r="L240" i="6"/>
  <c r="M240" i="6"/>
  <c r="N240" i="6"/>
  <c r="D261" i="7"/>
  <c r="E261" i="7"/>
  <c r="F261" i="7"/>
  <c r="G261" i="7"/>
  <c r="H261" i="7"/>
  <c r="I261" i="7"/>
  <c r="J261" i="7"/>
  <c r="K261" i="7"/>
  <c r="L261" i="7"/>
  <c r="E13" i="13"/>
  <c r="O240" i="6" l="1"/>
  <c r="M261" i="7"/>
  <c r="E59" i="10"/>
  <c r="E32" i="10"/>
  <c r="C16" i="1" l="1"/>
  <c r="C13" i="1"/>
  <c r="C10" i="1"/>
  <c r="C14" i="11"/>
  <c r="C21" i="11" s="1"/>
  <c r="D269" i="7"/>
  <c r="D254" i="7" s="1"/>
  <c r="E269" i="7"/>
  <c r="F269" i="7"/>
  <c r="G269" i="7"/>
  <c r="H269" i="7"/>
  <c r="I269" i="7"/>
  <c r="J269" i="7"/>
  <c r="K269" i="7"/>
  <c r="L269" i="7"/>
  <c r="K254" i="7" l="1"/>
  <c r="J270" i="7"/>
  <c r="J254" i="7"/>
  <c r="I270" i="7"/>
  <c r="F254" i="7"/>
  <c r="E270" i="7"/>
  <c r="G254" i="7"/>
  <c r="F270" i="7"/>
  <c r="I254" i="7"/>
  <c r="H270" i="7"/>
  <c r="E254" i="7"/>
  <c r="D270" i="7"/>
  <c r="L254" i="7"/>
  <c r="K270" i="7"/>
  <c r="H254" i="7"/>
  <c r="G270" i="7"/>
  <c r="E61" i="3"/>
  <c r="E38" i="10"/>
  <c r="D48" i="10"/>
  <c r="C48" i="10"/>
  <c r="E84" i="10"/>
  <c r="E12" i="10"/>
  <c r="E11" i="10" s="1"/>
  <c r="D11" i="10"/>
  <c r="C11" i="10"/>
  <c r="E50" i="10"/>
  <c r="D85" i="10"/>
  <c r="C85" i="10"/>
  <c r="E86" i="10"/>
  <c r="E49" i="10"/>
  <c r="E44" i="10"/>
  <c r="E45" i="10"/>
  <c r="E46" i="10"/>
  <c r="E47" i="10"/>
  <c r="E39" i="10"/>
  <c r="E35" i="10"/>
  <c r="E31" i="10"/>
  <c r="E29" i="10"/>
  <c r="E28" i="10"/>
  <c r="D22" i="10"/>
  <c r="C22" i="10"/>
  <c r="E25" i="10"/>
  <c r="E23" i="10"/>
  <c r="D76" i="10"/>
  <c r="C76" i="10"/>
  <c r="E79" i="10"/>
  <c r="E77" i="10"/>
  <c r="M254" i="7" l="1"/>
  <c r="C61" i="3"/>
  <c r="D39" i="1" s="1"/>
  <c r="D41" i="1"/>
  <c r="K61" i="3"/>
  <c r="H61" i="3"/>
  <c r="I61" i="3"/>
  <c r="F61" i="3"/>
  <c r="J61" i="3"/>
  <c r="G61" i="3"/>
  <c r="M257" i="7"/>
  <c r="D61" i="3"/>
  <c r="E48" i="10"/>
  <c r="D46" i="1" l="1"/>
  <c r="E44" i="1"/>
  <c r="D49" i="1"/>
  <c r="D42" i="1"/>
  <c r="D47" i="1"/>
  <c r="D43" i="1"/>
  <c r="D44" i="1" s="1"/>
  <c r="D40" i="1"/>
  <c r="D48" i="1"/>
  <c r="M259" i="7"/>
  <c r="L61" i="3"/>
  <c r="L17" i="3"/>
  <c r="J16" i="3"/>
  <c r="C16" i="3"/>
  <c r="D16" i="3"/>
  <c r="F16" i="3"/>
  <c r="E16" i="3"/>
  <c r="G16" i="3"/>
  <c r="H16" i="3"/>
  <c r="I16" i="3"/>
  <c r="F248" i="6"/>
  <c r="F221" i="6" s="1"/>
  <c r="G248" i="6"/>
  <c r="G221" i="6" s="1"/>
  <c r="H248" i="6"/>
  <c r="H221" i="6" s="1"/>
  <c r="I248" i="6"/>
  <c r="I221" i="6" s="1"/>
  <c r="J248" i="6"/>
  <c r="J221" i="6" s="1"/>
  <c r="K248" i="6"/>
  <c r="K221" i="6" s="1"/>
  <c r="L248" i="6"/>
  <c r="L221" i="6" s="1"/>
  <c r="M248" i="6"/>
  <c r="M221" i="6" s="1"/>
  <c r="N248" i="6"/>
  <c r="N221" i="6" s="1"/>
  <c r="E50" i="1" l="1"/>
  <c r="D50" i="1"/>
  <c r="D55" i="1" s="1"/>
  <c r="N238" i="6"/>
  <c r="I15" i="2"/>
  <c r="E15" i="2"/>
  <c r="L15" i="2"/>
  <c r="H15" i="2"/>
  <c r="K15" i="2"/>
  <c r="G15" i="2"/>
  <c r="J15" i="2"/>
  <c r="F15" i="2"/>
  <c r="M15" i="2"/>
  <c r="K16" i="3"/>
  <c r="E30" i="25"/>
  <c r="F30" i="25"/>
  <c r="G30" i="25"/>
  <c r="H30" i="25"/>
  <c r="I30" i="25"/>
  <c r="J30" i="25"/>
  <c r="K30" i="25"/>
  <c r="L30" i="25"/>
  <c r="M30" i="25"/>
  <c r="N30" i="25"/>
  <c r="E32" i="26"/>
  <c r="D20" i="3" s="1"/>
  <c r="F32" i="26"/>
  <c r="E20" i="3" s="1"/>
  <c r="G32" i="26"/>
  <c r="F20" i="3" s="1"/>
  <c r="H32" i="26"/>
  <c r="G20" i="3" s="1"/>
  <c r="I32" i="26"/>
  <c r="H20" i="3" s="1"/>
  <c r="J32" i="26"/>
  <c r="I20" i="3" s="1"/>
  <c r="K32" i="26"/>
  <c r="J20" i="3" s="1"/>
  <c r="L32" i="26"/>
  <c r="K20" i="3" s="1"/>
  <c r="H23" i="2" l="1"/>
  <c r="H63" i="2" s="1"/>
  <c r="I31" i="25"/>
  <c r="H24" i="2" s="1"/>
  <c r="G23" i="2"/>
  <c r="G63" i="2" s="1"/>
  <c r="H31" i="25"/>
  <c r="G24" i="2" s="1"/>
  <c r="J23" i="2"/>
  <c r="J63" i="2" s="1"/>
  <c r="K31" i="25"/>
  <c r="J24" i="2" s="1"/>
  <c r="F23" i="2"/>
  <c r="F63" i="2" s="1"/>
  <c r="G31" i="25"/>
  <c r="F24" i="2" s="1"/>
  <c r="L23" i="2"/>
  <c r="L63" i="2" s="1"/>
  <c r="M31" i="25"/>
  <c r="L24" i="2" s="1"/>
  <c r="K23" i="2"/>
  <c r="K63" i="2" s="1"/>
  <c r="L31" i="25"/>
  <c r="K24" i="2" s="1"/>
  <c r="M23" i="2"/>
  <c r="M63" i="2" s="1"/>
  <c r="I23" i="2"/>
  <c r="J31" i="25"/>
  <c r="I24" i="2" s="1"/>
  <c r="E23" i="2"/>
  <c r="E63" i="2" s="1"/>
  <c r="F31" i="25"/>
  <c r="E24" i="2" s="1"/>
  <c r="D23" i="2"/>
  <c r="E31" i="25"/>
  <c r="D24" i="2" s="1"/>
  <c r="I63" i="2"/>
  <c r="G238" i="6"/>
  <c r="H238" i="6"/>
  <c r="I238" i="6"/>
  <c r="J238" i="6"/>
  <c r="K238" i="6"/>
  <c r="L238" i="6"/>
  <c r="M238" i="6"/>
  <c r="C230" i="6"/>
  <c r="C226" i="6"/>
  <c r="C217" i="6"/>
  <c r="C213" i="6"/>
  <c r="C209" i="6"/>
  <c r="C201" i="6"/>
  <c r="C149" i="6"/>
  <c r="C143" i="6"/>
  <c r="C123" i="6"/>
  <c r="C115" i="6"/>
  <c r="C106" i="6"/>
  <c r="C102" i="6"/>
  <c r="C62" i="6"/>
  <c r="C35" i="6"/>
  <c r="C24" i="6"/>
  <c r="C20" i="6"/>
  <c r="E41" i="25" l="1"/>
  <c r="H41" i="25"/>
  <c r="J41" i="25"/>
  <c r="I64" i="2"/>
  <c r="L41" i="25"/>
  <c r="F64" i="2"/>
  <c r="G41" i="25"/>
  <c r="F41" i="25"/>
  <c r="N41" i="25"/>
  <c r="M64" i="2"/>
  <c r="L64" i="2"/>
  <c r="M41" i="25"/>
  <c r="K41" i="25"/>
  <c r="J64" i="2"/>
  <c r="I41" i="25"/>
  <c r="H64" i="2"/>
  <c r="K64" i="2"/>
  <c r="G64" i="2"/>
  <c r="J40" i="25"/>
  <c r="I40" i="25"/>
  <c r="C24" i="25"/>
  <c r="C12" i="25"/>
  <c r="C40" i="25" l="1"/>
  <c r="D205" i="6"/>
  <c r="C205" i="6" s="1"/>
  <c r="C67" i="13" l="1"/>
  <c r="D67" i="13"/>
  <c r="E67" i="13"/>
  <c r="B67" i="13"/>
  <c r="F53" i="13"/>
  <c r="B52" i="13"/>
  <c r="F54" i="13"/>
  <c r="D57" i="10"/>
  <c r="C57" i="10"/>
  <c r="E36" i="10"/>
  <c r="C28" i="9"/>
  <c r="C24" i="9"/>
  <c r="F14" i="13" l="1"/>
  <c r="F15" i="13"/>
  <c r="F16" i="13"/>
  <c r="F17" i="13"/>
  <c r="F18" i="13"/>
  <c r="F19" i="13"/>
  <c r="F20" i="13"/>
  <c r="F21" i="13"/>
  <c r="F22" i="13"/>
  <c r="F12" i="13"/>
  <c r="C11" i="29"/>
  <c r="E52" i="10"/>
  <c r="D42" i="10"/>
  <c r="C42" i="10"/>
  <c r="E21" i="10"/>
  <c r="E18" i="10"/>
  <c r="E17" i="10" s="1"/>
  <c r="E16" i="10"/>
  <c r="E15" i="10" s="1"/>
  <c r="D15" i="10"/>
  <c r="C15" i="10"/>
  <c r="C236" i="7"/>
  <c r="C164" i="7"/>
  <c r="F34" i="13"/>
  <c r="F35" i="13"/>
  <c r="F36" i="13"/>
  <c r="F37" i="13"/>
  <c r="F38" i="13"/>
  <c r="F39" i="13"/>
  <c r="F33" i="13"/>
  <c r="D40" i="13"/>
  <c r="D13" i="13" s="1"/>
  <c r="E40" i="13"/>
  <c r="B255" i="6"/>
  <c r="B257" i="6" s="1"/>
  <c r="C11" i="9"/>
  <c r="D82" i="10"/>
  <c r="C82" i="10"/>
  <c r="E22" i="10"/>
  <c r="E82" i="10" l="1"/>
  <c r="C60" i="13" l="1"/>
  <c r="D60" i="13"/>
  <c r="E60" i="13"/>
  <c r="B60" i="13"/>
  <c r="F65" i="13"/>
  <c r="F64" i="13"/>
  <c r="C246" i="7"/>
  <c r="C44" i="7"/>
  <c r="C34" i="7"/>
  <c r="F234" i="6"/>
  <c r="G234" i="6"/>
  <c r="I234" i="6"/>
  <c r="I237" i="6" s="1"/>
  <c r="K234" i="6"/>
  <c r="M234" i="6"/>
  <c r="D193" i="6"/>
  <c r="C193" i="6" s="1"/>
  <c r="D173" i="6"/>
  <c r="C173" i="6" s="1"/>
  <c r="D131" i="6"/>
  <c r="C131" i="6" s="1"/>
  <c r="D78" i="6"/>
  <c r="D54" i="6"/>
  <c r="C54" i="6" s="1"/>
  <c r="D31" i="6"/>
  <c r="C31" i="6" s="1"/>
  <c r="D16" i="6"/>
  <c r="C16" i="6" s="1"/>
  <c r="C199" i="7"/>
  <c r="C191" i="7"/>
  <c r="C187" i="7"/>
  <c r="C144" i="7"/>
  <c r="C148" i="7"/>
  <c r="D165" i="6"/>
  <c r="C165" i="6" s="1"/>
  <c r="D161" i="6"/>
  <c r="C161" i="6" s="1"/>
  <c r="O23" i="17"/>
  <c r="O32" i="17"/>
  <c r="D264" i="7"/>
  <c r="E264" i="7"/>
  <c r="F264" i="7"/>
  <c r="G264" i="7"/>
  <c r="H264" i="7"/>
  <c r="I264" i="7"/>
  <c r="J264" i="7"/>
  <c r="K264" i="7"/>
  <c r="L264" i="7"/>
  <c r="C30" i="9"/>
  <c r="C19" i="9"/>
  <c r="C13" i="9"/>
  <c r="E87" i="10"/>
  <c r="E85" i="10" s="1"/>
  <c r="D26" i="10"/>
  <c r="C26" i="10"/>
  <c r="E37" i="10"/>
  <c r="E27" i="10"/>
  <c r="M13" i="7"/>
  <c r="M264" i="7" l="1"/>
  <c r="C78" i="6"/>
  <c r="C270" i="7"/>
  <c r="K258" i="7"/>
  <c r="I258" i="7"/>
  <c r="G258" i="7"/>
  <c r="E258" i="7"/>
  <c r="L258" i="7"/>
  <c r="J258" i="7"/>
  <c r="H258" i="7"/>
  <c r="D258" i="7"/>
  <c r="F258" i="7"/>
  <c r="H234" i="6"/>
  <c r="N234" i="6"/>
  <c r="L234" i="6"/>
  <c r="J234" i="6"/>
  <c r="E26" i="10"/>
  <c r="M258" i="7" l="1"/>
  <c r="C250" i="7"/>
  <c r="C240" i="7"/>
  <c r="C74" i="7"/>
  <c r="C17" i="7"/>
  <c r="F243" i="6" l="1"/>
  <c r="F237" i="6" s="1"/>
  <c r="G243" i="6"/>
  <c r="G237" i="6" s="1"/>
  <c r="H243" i="6"/>
  <c r="H237" i="6" s="1"/>
  <c r="J243" i="6"/>
  <c r="J237" i="6" s="1"/>
  <c r="K243" i="6"/>
  <c r="K237" i="6" s="1"/>
  <c r="L243" i="6"/>
  <c r="L237" i="6" s="1"/>
  <c r="M243" i="6"/>
  <c r="M237" i="6" s="1"/>
  <c r="N243" i="6"/>
  <c r="N237" i="6" s="1"/>
  <c r="B35" i="17"/>
  <c r="D19" i="10" l="1"/>
  <c r="D53" i="10" s="1"/>
  <c r="C19" i="10"/>
  <c r="C53" i="10" s="1"/>
  <c r="E20" i="10"/>
  <c r="C20" i="29"/>
  <c r="B27" i="2"/>
  <c r="D60" i="10"/>
  <c r="C60" i="10"/>
  <c r="E57" i="10"/>
  <c r="E60" i="10" l="1"/>
  <c r="E76" i="10"/>
  <c r="E43" i="10"/>
  <c r="E42" i="10" s="1"/>
  <c r="C216" i="7"/>
  <c r="C86" i="7"/>
  <c r="D86" i="6"/>
  <c r="C86" i="6" s="1"/>
  <c r="D20" i="25" l="1"/>
  <c r="C20" i="25" s="1"/>
  <c r="C24" i="26"/>
  <c r="C205" i="7"/>
  <c r="D189" i="6"/>
  <c r="C189" i="6" s="1"/>
  <c r="D177" i="6"/>
  <c r="C177" i="6" s="1"/>
  <c r="D185" i="6"/>
  <c r="C185" i="6" s="1"/>
  <c r="B31" i="17"/>
  <c r="D16" i="17"/>
  <c r="D24" i="17" s="1"/>
  <c r="E16" i="17"/>
  <c r="E24" i="17" s="1"/>
  <c r="F16" i="17"/>
  <c r="F24" i="17" s="1"/>
  <c r="G16" i="17"/>
  <c r="G24" i="17" s="1"/>
  <c r="H16" i="17"/>
  <c r="H24" i="17" s="1"/>
  <c r="I16" i="17"/>
  <c r="I24" i="17" s="1"/>
  <c r="J16" i="17"/>
  <c r="J24" i="17" s="1"/>
  <c r="K16" i="17"/>
  <c r="K24" i="17" s="1"/>
  <c r="L16" i="17"/>
  <c r="L24" i="17" s="1"/>
  <c r="M16" i="17"/>
  <c r="M24" i="17" s="1"/>
  <c r="N16" i="17"/>
  <c r="N24" i="17" s="1"/>
  <c r="C16" i="17"/>
  <c r="C24" i="17" s="1"/>
  <c r="B12" i="17"/>
  <c r="B15" i="17"/>
  <c r="B17" i="17"/>
  <c r="B22" i="17"/>
  <c r="B33" i="17"/>
  <c r="B34" i="17"/>
  <c r="B37" i="17"/>
  <c r="D23" i="13"/>
  <c r="B40" i="13"/>
  <c r="B13" i="13" s="1"/>
  <c r="B23" i="13" s="1"/>
  <c r="C40" i="13"/>
  <c r="C13" i="13" s="1"/>
  <c r="C23" i="13" s="1"/>
  <c r="F49" i="13"/>
  <c r="F50" i="13"/>
  <c r="F51" i="13"/>
  <c r="F52" i="13"/>
  <c r="B71" i="13"/>
  <c r="E71" i="13"/>
  <c r="F56" i="13"/>
  <c r="F57" i="13"/>
  <c r="F59" i="13"/>
  <c r="F61" i="13"/>
  <c r="F62" i="13"/>
  <c r="F63" i="13"/>
  <c r="F66" i="13"/>
  <c r="F68" i="13"/>
  <c r="F69" i="13"/>
  <c r="F70" i="13"/>
  <c r="E19" i="10"/>
  <c r="E53" i="10" s="1"/>
  <c r="C54" i="10"/>
  <c r="D54" i="10"/>
  <c r="E55" i="10"/>
  <c r="C74" i="10"/>
  <c r="C92" i="10" s="1"/>
  <c r="D74" i="10"/>
  <c r="D92" i="10" s="1"/>
  <c r="E75" i="10"/>
  <c r="C21" i="9"/>
  <c r="C40" i="9" s="1"/>
  <c r="C55" i="9"/>
  <c r="C13" i="26"/>
  <c r="C20" i="26"/>
  <c r="D28" i="26"/>
  <c r="D32" i="26" s="1"/>
  <c r="C20" i="3" s="1"/>
  <c r="C39" i="26"/>
  <c r="D42" i="26"/>
  <c r="E42" i="26"/>
  <c r="F42" i="26"/>
  <c r="G42" i="26"/>
  <c r="H42" i="26"/>
  <c r="I42" i="26"/>
  <c r="J42" i="26"/>
  <c r="K42" i="26"/>
  <c r="L42" i="26"/>
  <c r="C13" i="7"/>
  <c r="C21" i="7"/>
  <c r="C25" i="7"/>
  <c r="C38" i="7"/>
  <c r="C48" i="7"/>
  <c r="C54" i="7"/>
  <c r="C60" i="7"/>
  <c r="C64" i="7"/>
  <c r="C70" i="7"/>
  <c r="C80" i="7"/>
  <c r="C94" i="7"/>
  <c r="C98" i="7"/>
  <c r="C102" i="7"/>
  <c r="C106" i="7"/>
  <c r="C120" i="7"/>
  <c r="C136" i="7"/>
  <c r="C152" i="7"/>
  <c r="C156" i="7"/>
  <c r="C173" i="7"/>
  <c r="C181" i="7"/>
  <c r="C209" i="7"/>
  <c r="C220" i="7"/>
  <c r="C224" i="7"/>
  <c r="C232" i="7"/>
  <c r="B24" i="3"/>
  <c r="B36" i="3"/>
  <c r="B52" i="3"/>
  <c r="D16" i="25"/>
  <c r="D30" i="25" s="1"/>
  <c r="E34" i="25"/>
  <c r="C34" i="25" s="1"/>
  <c r="D37" i="25"/>
  <c r="C37" i="25" s="1"/>
  <c r="E12" i="6"/>
  <c r="E248" i="6" s="1"/>
  <c r="E221" i="6" s="1"/>
  <c r="C58" i="6"/>
  <c r="D66" i="6"/>
  <c r="C66" i="6" s="1"/>
  <c r="D70" i="6"/>
  <c r="C70" i="6" s="1"/>
  <c r="D74" i="6"/>
  <c r="C74" i="6" s="1"/>
  <c r="D82" i="6"/>
  <c r="C82" i="6" s="1"/>
  <c r="D94" i="6"/>
  <c r="C94" i="6" s="1"/>
  <c r="D98" i="6"/>
  <c r="C98" i="6" s="1"/>
  <c r="D135" i="6"/>
  <c r="C135" i="6" s="1"/>
  <c r="D139" i="6"/>
  <c r="D153" i="6"/>
  <c r="C153" i="6" s="1"/>
  <c r="D157" i="6"/>
  <c r="D181" i="6"/>
  <c r="C181" i="6" s="1"/>
  <c r="B19" i="2"/>
  <c r="C43" i="1"/>
  <c r="B44" i="3"/>
  <c r="B40" i="3"/>
  <c r="B32" i="3"/>
  <c r="B48" i="3"/>
  <c r="B28" i="3"/>
  <c r="E238" i="6" l="1"/>
  <c r="O221" i="6"/>
  <c r="C261" i="7"/>
  <c r="C23" i="2"/>
  <c r="B23" i="2" s="1"/>
  <c r="D64" i="2"/>
  <c r="C273" i="7"/>
  <c r="E234" i="6"/>
  <c r="O234" i="6" s="1"/>
  <c r="C157" i="6"/>
  <c r="C139" i="6"/>
  <c r="D240" i="6"/>
  <c r="C240" i="6" s="1"/>
  <c r="B24" i="17"/>
  <c r="B16" i="17"/>
  <c r="C62" i="9"/>
  <c r="C65" i="9" s="1"/>
  <c r="C269" i="7"/>
  <c r="D15" i="2"/>
  <c r="D63" i="2" s="1"/>
  <c r="C16" i="25"/>
  <c r="C30" i="25" s="1"/>
  <c r="N32" i="17"/>
  <c r="N38" i="17" s="1"/>
  <c r="J32" i="17"/>
  <c r="J38" i="17" s="1"/>
  <c r="F32" i="17"/>
  <c r="F38" i="17" s="1"/>
  <c r="K32" i="17"/>
  <c r="K38" i="17" s="1"/>
  <c r="G32" i="17"/>
  <c r="G38" i="17" s="1"/>
  <c r="F67" i="13"/>
  <c r="I32" i="17"/>
  <c r="I38" i="17" s="1"/>
  <c r="C28" i="1"/>
  <c r="C54" i="1" s="1"/>
  <c r="B14" i="17"/>
  <c r="L32" i="17"/>
  <c r="L38" i="17" s="1"/>
  <c r="M32" i="17"/>
  <c r="M38" i="17" s="1"/>
  <c r="E32" i="17"/>
  <c r="E38" i="17" s="1"/>
  <c r="D32" i="17"/>
  <c r="D38" i="17" s="1"/>
  <c r="D249" i="6"/>
  <c r="B13" i="17"/>
  <c r="B26" i="17"/>
  <c r="H32" i="17"/>
  <c r="H38" i="17" s="1"/>
  <c r="C28" i="26"/>
  <c r="B28" i="17"/>
  <c r="B29" i="17"/>
  <c r="B30" i="17"/>
  <c r="C264" i="7"/>
  <c r="F60" i="13"/>
  <c r="O12" i="6"/>
  <c r="O248" i="6" s="1"/>
  <c r="D60" i="3"/>
  <c r="B27" i="17"/>
  <c r="C71" i="13"/>
  <c r="C44" i="9"/>
  <c r="D12" i="6"/>
  <c r="D248" i="6" s="1"/>
  <c r="E243" i="6"/>
  <c r="O243" i="6" s="1"/>
  <c r="B23" i="17"/>
  <c r="C32" i="17"/>
  <c r="C38" i="17" s="1"/>
  <c r="E23" i="13"/>
  <c r="D71" i="13"/>
  <c r="D56" i="10"/>
  <c r="C56" i="10"/>
  <c r="C61" i="10" s="1"/>
  <c r="E74" i="10"/>
  <c r="E92" i="10" s="1"/>
  <c r="E54" i="10"/>
  <c r="C42" i="26"/>
  <c r="F60" i="3"/>
  <c r="H60" i="3"/>
  <c r="C46" i="1" s="1"/>
  <c r="B59" i="2"/>
  <c r="K60" i="3"/>
  <c r="J60" i="3"/>
  <c r="B55" i="2"/>
  <c r="B51" i="2"/>
  <c r="B43" i="2"/>
  <c r="B35" i="2"/>
  <c r="B47" i="2"/>
  <c r="B39" i="2"/>
  <c r="B31" i="2"/>
  <c r="C36" i="26"/>
  <c r="C274" i="7" l="1"/>
  <c r="B24" i="2"/>
  <c r="B64" i="2" s="1"/>
  <c r="C41" i="25"/>
  <c r="D41" i="25"/>
  <c r="C24" i="2"/>
  <c r="E237" i="6"/>
  <c r="O237" i="6" s="1"/>
  <c r="D221" i="6"/>
  <c r="C40" i="1"/>
  <c r="C49" i="1"/>
  <c r="C48" i="1"/>
  <c r="C42" i="1"/>
  <c r="B38" i="17"/>
  <c r="C254" i="7"/>
  <c r="C12" i="6"/>
  <c r="C248" i="6" s="1"/>
  <c r="C221" i="6" s="1"/>
  <c r="P221" i="6"/>
  <c r="B32" i="17"/>
  <c r="D243" i="6"/>
  <c r="C243" i="6" s="1"/>
  <c r="D61" i="10"/>
  <c r="F71" i="13"/>
  <c r="E56" i="10"/>
  <c r="E61" i="10" s="1"/>
  <c r="C32" i="26"/>
  <c r="B20" i="3" s="1"/>
  <c r="B56" i="3"/>
  <c r="E60" i="3"/>
  <c r="G60" i="3"/>
  <c r="I60" i="3"/>
  <c r="C64" i="2" l="1"/>
  <c r="D238" i="6"/>
  <c r="B16" i="3"/>
  <c r="B60" i="3" s="1"/>
  <c r="C15" i="2"/>
  <c r="C63" i="2" s="1"/>
  <c r="N63" i="2" s="1"/>
  <c r="C41" i="1"/>
  <c r="C47" i="1"/>
  <c r="C258" i="7"/>
  <c r="C60" i="3"/>
  <c r="L60" i="3" s="1"/>
  <c r="B61" i="3" l="1"/>
  <c r="B15" i="2"/>
  <c r="C234" i="6"/>
  <c r="C237" i="6" s="1"/>
  <c r="D234" i="6"/>
  <c r="C39" i="1"/>
  <c r="C50" i="1" s="1"/>
  <c r="C55" i="1" s="1"/>
  <c r="C56" i="1" s="1"/>
  <c r="F40" i="13"/>
  <c r="F13" i="13" s="1"/>
  <c r="F23" i="13" s="1"/>
  <c r="B63" i="2" l="1"/>
  <c r="D237" i="6"/>
  <c r="C41" i="6"/>
  <c r="C51" i="6" s="1"/>
  <c r="C52" i="6" s="1"/>
  <c r="C260" i="6" l="1"/>
  <c r="C238" i="6"/>
  <c r="F238" i="6" l="1"/>
  <c r="O238" i="6" s="1"/>
  <c r="E64" i="2"/>
  <c r="N64" i="2" s="1"/>
</calcChain>
</file>

<file path=xl/sharedStrings.xml><?xml version="1.0" encoding="utf-8"?>
<sst xmlns="http://schemas.openxmlformats.org/spreadsheetml/2006/main" count="2222" uniqueCount="782">
  <si>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</si>
  <si>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</si>
  <si>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</si>
  <si>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</si>
  <si>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</si>
  <si>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</si>
  <si>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</si>
  <si>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</si>
  <si>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</si>
  <si>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</si>
  <si>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</si>
  <si>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</si>
  <si>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</si>
  <si>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</si>
  <si>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</si>
  <si>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</si>
  <si>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</si>
  <si>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</si>
  <si>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</si>
  <si>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</si>
  <si>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</si>
  <si>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</si>
  <si>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</si>
  <si>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</si>
  <si>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</si>
  <si>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</si>
  <si>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</si>
  <si>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</si>
  <si>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</si>
  <si>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</si>
  <si>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</si>
  <si>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</si>
  <si>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</si>
  <si>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</si>
  <si>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</si>
  <si>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</si>
  <si>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</si>
  <si>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</si>
  <si>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</si>
  <si>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</si>
  <si>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</si>
  <si>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 xml:space="preserve">        Eredeti előirányzat</t>
  </si>
  <si>
    <t>1. cím költségvetési főösszege</t>
  </si>
  <si>
    <t>Intézményfinanszírozás</t>
  </si>
  <si>
    <t>2. cím költségvetési főösszege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</si>
  <si>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</si>
  <si>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</si>
  <si>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</si>
  <si>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</si>
  <si>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</si>
  <si>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</si>
  <si>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</si>
  <si>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</si>
  <si>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</si>
  <si>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</si>
  <si>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</si>
  <si>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</si>
  <si>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</si>
  <si>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</si>
  <si>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</si>
  <si>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</si>
  <si>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</si>
  <si>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</si>
  <si>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</si>
  <si>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</si>
  <si>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</si>
  <si>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</si>
  <si>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</si>
  <si>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</si>
  <si>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</si>
  <si>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</si>
  <si>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</si>
  <si>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</si>
  <si>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</si>
  <si>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</si>
  <si>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</si>
  <si>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</si>
  <si>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</si>
  <si>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</si>
  <si>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</si>
  <si>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</si>
  <si>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</si>
  <si>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</si>
  <si>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</si>
  <si>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</si>
  <si>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</si>
  <si>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</si>
  <si>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</si>
  <si>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</si>
  <si>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</si>
  <si>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</si>
  <si>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</si>
  <si>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</si>
  <si>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</si>
  <si>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</si>
  <si>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</si>
  <si>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 xml:space="preserve">                Önkormányzat által folyósított ellátások</t>
  </si>
  <si>
    <t>Összesen:</t>
  </si>
  <si>
    <t>Intézmények</t>
  </si>
  <si>
    <t xml:space="preserve">   Adatok: ezer forintban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</si>
  <si>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</si>
  <si>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</si>
  <si>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</si>
  <si>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</si>
  <si>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</si>
  <si>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</si>
  <si>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Köztemetés</t>
  </si>
  <si>
    <t>Város, községgazdálkodási szolgáltatás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</si>
  <si>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</si>
  <si>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</si>
  <si>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</si>
  <si>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</si>
  <si>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</si>
  <si>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</si>
  <si>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</si>
  <si>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</si>
  <si>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</si>
  <si>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</si>
  <si>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</si>
  <si>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</si>
  <si>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</si>
  <si>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</si>
  <si>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</si>
  <si>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1-7. cím összesen</t>
  </si>
  <si>
    <t xml:space="preserve">    -Védőnői Szolgálat</t>
  </si>
  <si>
    <t>VIII.</t>
  </si>
  <si>
    <t>ellenőrzés</t>
  </si>
  <si>
    <t>Út, autópálya építése</t>
  </si>
  <si>
    <t>Dorog Város Egyesített Sportintézménye</t>
  </si>
  <si>
    <t xml:space="preserve"> - Uszoda</t>
  </si>
  <si>
    <t xml:space="preserve"> - Stadion</t>
  </si>
  <si>
    <t xml:space="preserve">  - Kincstári Szervezet</t>
  </si>
  <si>
    <t>Emberi Erőforrás Osztály</t>
  </si>
  <si>
    <t>Munkaszerződés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</si>
  <si>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</si>
  <si>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</si>
  <si>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</si>
  <si>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</si>
  <si>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</si>
  <si>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</si>
  <si>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</si>
  <si>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     Eredeti előirányzat 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</si>
  <si>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</si>
  <si>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</si>
  <si>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</si>
  <si>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</si>
  <si>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</si>
  <si>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</si>
  <si>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</si>
  <si>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</si>
  <si>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</si>
  <si>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</si>
  <si>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</si>
  <si>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</si>
  <si>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</si>
  <si>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</si>
  <si>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</si>
  <si>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</si>
  <si>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</si>
  <si>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</si>
  <si>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</si>
  <si>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</si>
  <si>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</si>
  <si>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</si>
  <si>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</si>
  <si>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</si>
  <si>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</si>
  <si>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</si>
  <si>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</si>
  <si>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</si>
  <si>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</si>
  <si>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</si>
  <si>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</si>
  <si>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</si>
  <si>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</si>
  <si>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</si>
  <si>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</si>
  <si>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</si>
  <si>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</si>
  <si>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</si>
  <si>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</si>
  <si>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</si>
  <si>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</si>
  <si>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</si>
  <si>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</si>
  <si>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</si>
  <si>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</si>
  <si>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</si>
  <si>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8. Dr. Magyar K. Városi Bölcs.</t>
  </si>
  <si>
    <t>9. Dorog Város Egyes.Sportint.</t>
  </si>
  <si>
    <t xml:space="preserve">6. Gáthy Z. Városi Könyvtár és Helytörténei Múzeum 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</si>
  <si>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</si>
  <si>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</si>
  <si>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</si>
  <si>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</si>
  <si>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</si>
  <si>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3-4. Gáthy Z. Városi Könyvtár és Helytört.Múzeum</t>
  </si>
  <si>
    <t>3-8. Dorogi József Attila Művelődési Ház</t>
  </si>
  <si>
    <t xml:space="preserve"> 1-27</t>
  </si>
  <si>
    <t>3-1. Hétszínvirág Óvoda</t>
  </si>
  <si>
    <t>3-2. Petőfi Sándor Óvoda</t>
  </si>
  <si>
    <t>3-3. Zrínyi Ilona Óvoda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</si>
  <si>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</si>
  <si>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</si>
  <si>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</si>
  <si>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</si>
  <si>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</si>
  <si>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</si>
  <si>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</si>
  <si>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</si>
  <si>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</si>
  <si>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</si>
  <si>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</si>
  <si>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</si>
  <si>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</si>
  <si>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</si>
  <si>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                                            Adatok: ezer forintban</t>
  </si>
  <si>
    <t>Általános tartalék</t>
  </si>
  <si>
    <t>Tartalék összesen</t>
  </si>
  <si>
    <t>2-1</t>
  </si>
  <si>
    <t>2. Közhatalmi bevételek</t>
  </si>
  <si>
    <t>3. Működési bevételek</t>
  </si>
  <si>
    <t>4. Működési célú átvett pénzeszközök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</si>
  <si>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</si>
  <si>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</si>
  <si>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</si>
  <si>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</si>
  <si>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 xml:space="preserve">BEVÉTELEK ÖSSZESEN </t>
  </si>
  <si>
    <t>24. KIADÁSOK ÖSSZESEN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</si>
  <si>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</si>
  <si>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</si>
  <si>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</si>
  <si>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</si>
  <si>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Ebből: - egyéb működési célú támogatás</t>
  </si>
  <si>
    <t>Védőnői Szolgálat</t>
  </si>
  <si>
    <t>Önkormányzat álltal folyósított ellátások összesen</t>
  </si>
  <si>
    <t>Játszóterek fejlesztése</t>
  </si>
  <si>
    <t>Közvillágítás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</si>
  <si>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</si>
  <si>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</si>
  <si>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</si>
  <si>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</si>
  <si>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</si>
  <si>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</si>
  <si>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</si>
  <si>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</si>
  <si>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Buzánszky Stadion vásárlási részlet</t>
  </si>
  <si>
    <t>Felhalmozási céltartalék</t>
  </si>
  <si>
    <t>3-7.</t>
  </si>
  <si>
    <t>1</t>
  </si>
  <si>
    <t>Felhalmozási  céltartalék</t>
  </si>
  <si>
    <t>Költségv.kiadási főösszeg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</si>
  <si>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</si>
  <si>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</si>
  <si>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</si>
  <si>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</si>
  <si>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>ell</t>
  </si>
  <si>
    <t>Önk. És Önk. Hivatalok jogalk. És ált.igazgatási tevékenység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</si>
  <si>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</si>
  <si>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</si>
  <si>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</si>
  <si>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</si>
  <si>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</si>
  <si>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</si>
  <si>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</si>
  <si>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</si>
  <si>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</si>
  <si>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22. Finanszírozási kiadások</t>
  </si>
  <si>
    <t xml:space="preserve"> - Sportiroda</t>
  </si>
  <si>
    <t xml:space="preserve"> - Birkózócsarnok</t>
  </si>
  <si>
    <t>1-18</t>
  </si>
  <si>
    <t>1-19</t>
  </si>
  <si>
    <t>Zöldterület kezelés</t>
  </si>
  <si>
    <t>1-20</t>
  </si>
  <si>
    <t>Színházi öltozők felújítása</t>
  </si>
  <si>
    <t>1-8</t>
  </si>
  <si>
    <t>Központi költségvetési befizetések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</si>
  <si>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</si>
  <si>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</si>
  <si>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</si>
  <si>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</si>
  <si>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</si>
  <si>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</si>
  <si>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Passzív állomány</t>
  </si>
  <si>
    <t>Mosonyi Gondozási Központ</t>
  </si>
  <si>
    <t>1-13</t>
  </si>
  <si>
    <t>Közművelődé TOP és CLLD projekt</t>
  </si>
  <si>
    <t>Identitás</t>
  </si>
  <si>
    <t>Uszoda</t>
  </si>
  <si>
    <t xml:space="preserve">Stadion </t>
  </si>
  <si>
    <t>1-21</t>
  </si>
  <si>
    <t>Járóbetegellátás</t>
  </si>
  <si>
    <t>Kórház támogatás</t>
  </si>
  <si>
    <t>Közművelődés TOP és CLLD projektek</t>
  </si>
  <si>
    <t>CLLD projekt megvalósításához nyújtott kölcsön</t>
  </si>
  <si>
    <t>Szoc.ágazati pótlék, bérkompenzáció</t>
  </si>
  <si>
    <t xml:space="preserve">       Reimann Miniverzum</t>
  </si>
  <si>
    <t xml:space="preserve">       Könyvtár</t>
  </si>
  <si>
    <t>Költségvetési bevételi főösszeg</t>
  </si>
  <si>
    <t>hazai forrás</t>
  </si>
  <si>
    <t>EU-s forrás</t>
  </si>
  <si>
    <t>Költségvetési cím és megnevezés</t>
  </si>
  <si>
    <t>Felhalmozási c. átvett pénzeszk</t>
  </si>
  <si>
    <t>2020. évi előirányzat</t>
  </si>
  <si>
    <t>2020. évi létszám összesítő</t>
  </si>
  <si>
    <t>2020. évi létszám alakulása</t>
  </si>
  <si>
    <t>1-4. Önkotm.vagyonnal való gazd.kapcs.feladatok</t>
  </si>
  <si>
    <t>1-5. Informatikai fejlesztése, szolgáltatások</t>
  </si>
  <si>
    <t>1-6. Önkorm.elszámolasai a központi költségvetéssel</t>
  </si>
  <si>
    <t>1-7. Központi költségvetési befizetések</t>
  </si>
  <si>
    <t>1-8. Támogatási célú fianszírozási műveletek</t>
  </si>
  <si>
    <t>1-9. Hosszabb időtartamú közfoglalkoztatás</t>
  </si>
  <si>
    <t>1-10. Állat egészségügy</t>
  </si>
  <si>
    <t>1-11. Út, autópálya építése</t>
  </si>
  <si>
    <t>1-12. Közutak, hidak,alagutak üzemeltet.fenntart.</t>
  </si>
  <si>
    <t>1-13. Turizmus fejlesztési támogatások és tevékenységek</t>
  </si>
  <si>
    <t>1-14. Nem veszélyes hulladék begyűjtsée</t>
  </si>
  <si>
    <t>1-15. Nem veszélyes hulladék kezelése és ártalmatlanítása</t>
  </si>
  <si>
    <t>1-5. Informatikai fejlesztések, szolgáltatások</t>
  </si>
  <si>
    <t>1-15 Nem veszélyes hulladék kezelése és ártalmatlanítása</t>
  </si>
  <si>
    <t>Informatikai, egyé tárgyi eszköz beszerzés</t>
  </si>
  <si>
    <t>Béla Király u. útburkolat felújítás</t>
  </si>
  <si>
    <t>Erőmű u. út és járdafelújítás</t>
  </si>
  <si>
    <t>Reiman miniverzum zárás</t>
  </si>
  <si>
    <t>Patakmeder rekultiváció tanulmányi terv</t>
  </si>
  <si>
    <t>Fortuna buszmegálló rendezés</t>
  </si>
  <si>
    <t>Munkásszáló kivitelei tervek</t>
  </si>
  <si>
    <t>Csolnoiki úti lakópark tervezés</t>
  </si>
  <si>
    <t>Mária u. 2020 tervezés</t>
  </si>
  <si>
    <t>Mária u. 2020 üzleti terv és akcióterv</t>
  </si>
  <si>
    <t>Mária u. 2020 kivitelezés</t>
  </si>
  <si>
    <t>Járóbetegek gyógyító szakellátása</t>
  </si>
  <si>
    <t>Buzánszky Stadion rekonstrukció I. ütem</t>
  </si>
  <si>
    <t>Uszoda bővítés tervezés</t>
  </si>
  <si>
    <t>Uszoda beléptető rendzser kiépítése</t>
  </si>
  <si>
    <t>Uszoda hőcserélő csere</t>
  </si>
  <si>
    <t>Stadion öltöző gázkazácsere</t>
  </si>
  <si>
    <t>Közművelődés -közösségi részvétel fejlesztése</t>
  </si>
  <si>
    <t>Tekepálya kialakítása</t>
  </si>
  <si>
    <t>Színházterem és előtér felújítása</t>
  </si>
  <si>
    <t>Eszközbeszerzés hangszer</t>
  </si>
  <si>
    <t xml:space="preserve">Esztergomi úti parkoló </t>
  </si>
  <si>
    <t>Eszközbeszerzés gyermekorvosi rendelő</t>
  </si>
  <si>
    <t>Baba-Mama csomag</t>
  </si>
  <si>
    <t>Munkásszállás</t>
  </si>
  <si>
    <t>1-7</t>
  </si>
  <si>
    <t>1-39</t>
  </si>
  <si>
    <t>1-11</t>
  </si>
  <si>
    <t>1-4</t>
  </si>
  <si>
    <t>Dorogi Német Nemz.Kulturális Egyesület Bányász Fúvószenekar</t>
  </si>
  <si>
    <t>Polgárőrség</t>
  </si>
  <si>
    <t>civil szervezetek támogatása</t>
  </si>
  <si>
    <t>Orgonafelújítás támogatása</t>
  </si>
  <si>
    <t>Szent József plébányi bővítésének támogatása</t>
  </si>
  <si>
    <t>Városi hulladékgyújtő edényzet</t>
  </si>
  <si>
    <t>Városfejlesztési alap</t>
  </si>
  <si>
    <t>Cantilena Gyermekkórus (Tehetség el nem vész alapítvány)</t>
  </si>
  <si>
    <t>Esztergomi úti közvilágítás fejlesztés tervezés</t>
  </si>
  <si>
    <t>Rákóczi u. közvil.oszlopok kiváltása tervezés</t>
  </si>
  <si>
    <t xml:space="preserve">Zöldfelület fejlesztés </t>
  </si>
  <si>
    <t>Magyar Máltai Szeetetszolgálat</t>
  </si>
  <si>
    <t>Önkormányzati vagyonnal való gazd.kapcs.feladatok</t>
  </si>
  <si>
    <t>Pince vásárlás</t>
  </si>
  <si>
    <t>Bérlakás lemondás térítése lakosságnak</t>
  </si>
  <si>
    <t xml:space="preserve">    - hazai forrás</t>
  </si>
  <si>
    <t xml:space="preserve">    - EU-s forrás</t>
  </si>
  <si>
    <t>1. Működési célú támogatások államháztarton belülről</t>
  </si>
  <si>
    <t>5. Likviditási c. hitel felvét</t>
  </si>
  <si>
    <t>8. Felhalmozási c. támogat.áht-n belülről</t>
  </si>
  <si>
    <t>9. Felhalmozási bevétel</t>
  </si>
  <si>
    <t xml:space="preserve">10. Felhalmozási c. átvett pénzeszköz </t>
  </si>
  <si>
    <t xml:space="preserve">18. Működési kiadások összesen </t>
  </si>
  <si>
    <t>6. Működési bevételek összesen</t>
  </si>
  <si>
    <t>7. Finanszírozási bevételek</t>
  </si>
  <si>
    <t>22. Felhalmozási kiadások összesen</t>
  </si>
  <si>
    <t xml:space="preserve"> - Kézilabdacsarnok</t>
  </si>
  <si>
    <t xml:space="preserve">2020. évi </t>
  </si>
  <si>
    <t>eredeti előirányzat</t>
  </si>
  <si>
    <t>Módosított</t>
  </si>
  <si>
    <t>előirányzat</t>
  </si>
  <si>
    <t xml:space="preserve">     Módosított előirányzat</t>
  </si>
  <si>
    <t xml:space="preserve">        Módosított előirányzat</t>
  </si>
  <si>
    <t xml:space="preserve">         Módosított előirányzat</t>
  </si>
  <si>
    <t>Kötelező módosított előirányzat</t>
  </si>
  <si>
    <t>Önkéntes módosított előirányzat</t>
  </si>
  <si>
    <t>Államigazgatási módosított összesen</t>
  </si>
  <si>
    <t>Államigazgatási módosított előirányzat</t>
  </si>
  <si>
    <t xml:space="preserve">      Módosított előirányzat</t>
  </si>
  <si>
    <t>Államigazgatási módosított előirányzat összesen</t>
  </si>
  <si>
    <t>Kötlező módosított előirányzat összesen</t>
  </si>
  <si>
    <t>Önkéntes módosított előirányzat összesen</t>
  </si>
  <si>
    <t>I. félévi módosított előirányzat</t>
  </si>
  <si>
    <t>FELÚJÍTÁS</t>
  </si>
  <si>
    <t xml:space="preserve"> Felhalmozási kiadások</t>
  </si>
  <si>
    <t xml:space="preserve"> Dorog Város Önkormányzat</t>
  </si>
  <si>
    <t xml:space="preserve">  BERUHÁZÁS</t>
  </si>
  <si>
    <t>Felhalmozásra átadott pénzeszközök és egyéb támogatások</t>
  </si>
  <si>
    <t xml:space="preserve"> Tartalék</t>
  </si>
  <si>
    <t xml:space="preserve">          Módosítás összesen</t>
  </si>
  <si>
    <t xml:space="preserve">        Módosítás összesen</t>
  </si>
  <si>
    <t xml:space="preserve">        egészségügyi pótlék</t>
  </si>
  <si>
    <t xml:space="preserve">        kutúrális pótlék</t>
  </si>
  <si>
    <t xml:space="preserve">        bérkompenzáció</t>
  </si>
  <si>
    <t xml:space="preserve">          szociális pótlék</t>
  </si>
  <si>
    <t xml:space="preserve">          egészségügyi pótlék</t>
  </si>
  <si>
    <t xml:space="preserve">          kulturális pótlék</t>
  </si>
  <si>
    <t xml:space="preserve">          bérkompenzáció</t>
  </si>
  <si>
    <t xml:space="preserve">        finanszírozás változás</t>
  </si>
  <si>
    <t xml:space="preserve">         Módosítás összesen</t>
  </si>
  <si>
    <t>1-16 Veszélyes hulladék begyűjtése, szállítása</t>
  </si>
  <si>
    <t>1-17. Szennyvíz gyűjtése, tisztítása, elhelyezése</t>
  </si>
  <si>
    <t>1-18. Közvilágítás</t>
  </si>
  <si>
    <t>1-19. Zöldterület-kezelés</t>
  </si>
  <si>
    <t>1-20. Város és községgazd.egyéb szolgáltatások</t>
  </si>
  <si>
    <t>1-21. Járóbetegek gyógyító szakellátsa</t>
  </si>
  <si>
    <t>1-22. Fertőző megbetegedések megelőzése, járványügyi ellátás</t>
  </si>
  <si>
    <t>1-23. Sportlétesítmények működtetése és fejlesztése</t>
  </si>
  <si>
    <t>1-24. Versenysport tevékenység támogatása</t>
  </si>
  <si>
    <t>1-25. Iskolai, diáksport-tevéeknység és támogatása</t>
  </si>
  <si>
    <t>1-26 Szabadidősport tevékenység támogatása</t>
  </si>
  <si>
    <t>1-27. Közművelődés-közösségi részvétel fejl.</t>
  </si>
  <si>
    <t>1-28. Közművelődés TOP és CLLD projektek</t>
  </si>
  <si>
    <t>1-29. Civil szervezetek működési támogatása</t>
  </si>
  <si>
    <t>1-30. Óvodai nevelés, ellátás működtetési feladatok</t>
  </si>
  <si>
    <t>1-31 Köznevelési int.1-4évf.tanulók nev.okt.műk.fel.</t>
  </si>
  <si>
    <t>1-25. Iskolai, diáksport-tevékenység és támogatása</t>
  </si>
  <si>
    <t>1-26. Szabadidősport tevékenység támogatása</t>
  </si>
  <si>
    <t>1-30 Óvodai nevelés, ellátás működtetési feladatok</t>
  </si>
  <si>
    <t>1-31. Köznevelési int. 1-4 évf.tanulók nev.okt.műk.feladatok</t>
  </si>
  <si>
    <t>1-32. Köznevelési int. 5-8 évf.tanulók nev.okt.műk.feladatok</t>
  </si>
  <si>
    <t>1-33. Alapfokú művészetoktatás</t>
  </si>
  <si>
    <t>1-34. Gimnázium és szakközépiskola működtetési feladatok</t>
  </si>
  <si>
    <t>1-35. Gyermekétkezetetés köznevelési intézményben</t>
  </si>
  <si>
    <t>1-36. Időskorúak tartós bentlakásos ellátása</t>
  </si>
  <si>
    <t>1-37. Demens betegek tartós bentlakásos ellátása</t>
  </si>
  <si>
    <t>1-38. Gyermekek bölcsődei ellátása</t>
  </si>
  <si>
    <t>1-39. Intézményen kívüli gyermekétkeztetés</t>
  </si>
  <si>
    <t>1-40. Család és gyermekjóléti szolgáltatások</t>
  </si>
  <si>
    <t>1-41. Lakóingatlan szociális célú bérbeadása, üzemeltetése</t>
  </si>
  <si>
    <t>1-42. Lakhatással összefüggő ellátások</t>
  </si>
  <si>
    <t>1-43. Egyéb szoc.pénzbeli és termb.ellátások támog.</t>
  </si>
  <si>
    <t xml:space="preserve">1-44. Önkormányzatok funkcióra nem sorolható bevételei </t>
  </si>
  <si>
    <t>1-45. Forgatási célú és befektetési célú finanszírozási műveletek</t>
  </si>
  <si>
    <t>1-32. Köznevelési int.5-8. évf.tanulók nev.okt.műk.fel.</t>
  </si>
  <si>
    <t>1-34. Gimnázium és szakközépiskola működtetési felad.</t>
  </si>
  <si>
    <t>1-35. Gyermekétkeztetés köznevelési intézményben</t>
  </si>
  <si>
    <t>1-38. Gyermekek bölcsődei elltása</t>
  </si>
  <si>
    <t>1-39  Intézményen Kívüli gyermekétkeztetés</t>
  </si>
  <si>
    <t>1-43. Egyéb szoc.pénzbeli és termb.ellátások, támog.</t>
  </si>
  <si>
    <t xml:space="preserve">       Módosítás összesen</t>
  </si>
  <si>
    <t>Rendőrkapitányság támogatása</t>
  </si>
  <si>
    <t>Köztársaság út felújítása</t>
  </si>
  <si>
    <t>Bölcsőde-Demens Otthon bekötőút felújítása</t>
  </si>
  <si>
    <t>1-34</t>
  </si>
  <si>
    <t>Gimnázium és szakközépiskola működtetési feladatok</t>
  </si>
  <si>
    <t>1-22</t>
  </si>
  <si>
    <t>Bécsi úti zöldfelület fejlesztés</t>
  </si>
  <si>
    <t>Ingatlan vétel hrsz. 1105</t>
  </si>
  <si>
    <t>Fetőző betegségek megelőzése, járványügyi ellátás</t>
  </si>
  <si>
    <t>1-23</t>
  </si>
  <si>
    <t>1-27</t>
  </si>
  <si>
    <t>1-28</t>
  </si>
  <si>
    <t>vizesblokk és csatorna felújítás</t>
  </si>
  <si>
    <t>önkormányzati bérlakás lemondás térítése</t>
  </si>
  <si>
    <t>1-29.</t>
  </si>
  <si>
    <t>mód 1-27</t>
  </si>
  <si>
    <t>mód 28-45</t>
  </si>
  <si>
    <t>ellenőrzések</t>
  </si>
  <si>
    <t xml:space="preserve"> 1-27 eredeti</t>
  </si>
  <si>
    <t>féléves</t>
  </si>
  <si>
    <t>félév 1-27</t>
  </si>
  <si>
    <t>félév 28-45</t>
  </si>
  <si>
    <t xml:space="preserve">Céltartalék képzés bevételkiesésre </t>
  </si>
  <si>
    <t>Dorogi Futtbal Szolgáltató Kft támogatása</t>
  </si>
  <si>
    <t>1-24</t>
  </si>
  <si>
    <t>Versenysport támogatása</t>
  </si>
  <si>
    <t>Kincstári Szervezet</t>
  </si>
  <si>
    <t>Költségvetési cím alcím megevezése</t>
  </si>
  <si>
    <t>Önk. feladat jellege</t>
  </si>
  <si>
    <t>Köz- hatalmi bevételek</t>
  </si>
  <si>
    <t>Felhalmo-zási bevételek</t>
  </si>
  <si>
    <t>Műk.c.át- vett pénz- eszköz</t>
  </si>
  <si>
    <t>Felhalm.c.átv. pénz- eszköz</t>
  </si>
  <si>
    <t>Finanszí-rozási bevételek</t>
  </si>
  <si>
    <t>Eu-s forrás</t>
  </si>
  <si>
    <t>12.</t>
  </si>
  <si>
    <t>13.</t>
  </si>
  <si>
    <t>3-1   Hétszínvirág Óvoda</t>
  </si>
  <si>
    <t>KÖT.</t>
  </si>
  <si>
    <t>Eredeti előirányzat</t>
  </si>
  <si>
    <t>Módosítások összesen</t>
  </si>
  <si>
    <t>I. féléves módosított előirányzat</t>
  </si>
  <si>
    <t>3-2   Petőfi Sándor Óvoda</t>
  </si>
  <si>
    <t>3-3   Zrínyi Ilona Óvoda</t>
  </si>
  <si>
    <t xml:space="preserve">   Könyvtár</t>
  </si>
  <si>
    <t xml:space="preserve">   Reimann Miniverzum</t>
  </si>
  <si>
    <t>Módosítás összesen</t>
  </si>
  <si>
    <t xml:space="preserve">   Idősek Otthona "A" épület</t>
  </si>
  <si>
    <t>ÖNK.</t>
  </si>
  <si>
    <t xml:space="preserve">   Idősek Otthona "B" épület</t>
  </si>
  <si>
    <t xml:space="preserve">   Családsegítő-és gyermekjóléti szolg.</t>
  </si>
  <si>
    <t>3-6 Magyar Károly Városi Bölcsőde</t>
  </si>
  <si>
    <t>3-7. Dorog Város Egyesített Sportintézm.</t>
  </si>
  <si>
    <t xml:space="preserve">        - Uszoda</t>
  </si>
  <si>
    <t xml:space="preserve">        - Kézilabdacsarnok</t>
  </si>
  <si>
    <t xml:space="preserve">        - Stadion</t>
  </si>
  <si>
    <t xml:space="preserve">        - Sportiroda</t>
  </si>
  <si>
    <t xml:space="preserve">        - Bírkózócsarnok</t>
  </si>
  <si>
    <t>3-9. Kincstári Szervezet összesen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</si>
  <si>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</si>
  <si>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</si>
  <si>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</si>
  <si>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</si>
  <si>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</si>
  <si>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</si>
  <si>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</si>
  <si>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</si>
  <si>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</si>
  <si>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</si>
  <si>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</si>
  <si>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Gáthy Z. Városi Könyvtár és Helyt. Múzeum</t>
  </si>
  <si>
    <t xml:space="preserve">           Reimann Miniverzum</t>
  </si>
  <si>
    <t xml:space="preserve">           Dr. Magyar K. Városi Bölcsőde</t>
  </si>
  <si>
    <t xml:space="preserve">           Családsegítő és Gyermekjóléti Szolg.</t>
  </si>
  <si>
    <t>KÖT:</t>
  </si>
  <si>
    <t xml:space="preserve">           Dorogi József Attila Művelődési Ház</t>
  </si>
  <si>
    <t xml:space="preserve">           Nyári napközi</t>
  </si>
  <si>
    <t xml:space="preserve">           Zsigmondy V. Gimnázium</t>
  </si>
  <si>
    <t xml:space="preserve">            Uszoda</t>
  </si>
  <si>
    <t xml:space="preserve">           Kézilabdacsarnok</t>
  </si>
  <si>
    <t xml:space="preserve">           Birkózócsarnok</t>
  </si>
  <si>
    <t xml:space="preserve">           Stadion</t>
  </si>
  <si>
    <t xml:space="preserve">           Sportiroda</t>
  </si>
  <si>
    <t xml:space="preserve">           Teniszpályák</t>
  </si>
  <si>
    <t xml:space="preserve">           Egyéb üzemeltetés (Dózsa Iskola, Mentőállomás, Ügyelet, Nyilvános WC)</t>
  </si>
  <si>
    <t>3. cím költségvetési főösszege</t>
  </si>
  <si>
    <t>Költségv. kiad. főösszeg</t>
  </si>
  <si>
    <t>Finanszí-rozási kiadások</t>
  </si>
  <si>
    <t>Felhalm.c.pe.   átadás</t>
  </si>
  <si>
    <t>3-1.   Hétszínvirág Óvoda</t>
  </si>
  <si>
    <t>3-2.   Petőfi Sándor Óvoda</t>
  </si>
  <si>
    <t>3-3.   Zrínyi Ilona Óvoda</t>
  </si>
  <si>
    <t>3-4. Gáthy Z. Városi Könyvtár és Helytörténeti Múzeum</t>
  </si>
  <si>
    <t>3-6. Magyar Károly Városi Bölcsőde</t>
  </si>
  <si>
    <t xml:space="preserve">       - Kézilabdacsarnok</t>
  </si>
  <si>
    <t xml:space="preserve">        - Birkózócsarnok</t>
  </si>
  <si>
    <t>3-8. Dorogi József A. Művelődési Ház</t>
  </si>
  <si>
    <r>
      <t xml:space="preserve">       -  </t>
    </r>
    <r>
      <rPr>
        <b/>
        <sz val="10"/>
        <rFont val="Arial"/>
        <family val="2"/>
        <charset val="238"/>
      </rPr>
      <t>Kincstári Szervezet</t>
    </r>
  </si>
  <si>
    <t xml:space="preserve">fogl. Eü. Exp. </t>
  </si>
  <si>
    <t xml:space="preserve">      -  Védőnői Szolgálat</t>
  </si>
  <si>
    <t>Exp</t>
  </si>
  <si>
    <r>
      <t xml:space="preserve">     </t>
    </r>
    <r>
      <rPr>
        <b/>
        <u/>
        <sz val="10"/>
        <rFont val="Arial"/>
        <family val="2"/>
        <charset val="238"/>
      </rPr>
      <t xml:space="preserve"> -   Intézmény működtetés </t>
    </r>
  </si>
  <si>
    <t>fogl.eü.</t>
  </si>
  <si>
    <t>forg.k.díj</t>
  </si>
  <si>
    <t xml:space="preserve">             Gáthy Z. Városi Könyvtár és Helyt. Múzeum</t>
  </si>
  <si>
    <t xml:space="preserve">           Dorogi József A. Művelődési Ház</t>
  </si>
  <si>
    <t xml:space="preserve">           Uszoda</t>
  </si>
  <si>
    <t xml:space="preserve">  - Családsegítő és Gyermekjóléti Szolgálat</t>
  </si>
  <si>
    <t>7. Dorogi Szociális Szolgáltató Központ</t>
  </si>
  <si>
    <t>3-5. Dorogi Szociális Szolgáltató Központ</t>
  </si>
  <si>
    <t xml:space="preserve">                                       2020. évi költségvetésének III. negyedévi módosítása</t>
  </si>
  <si>
    <t>III. n.évi módosított</t>
  </si>
  <si>
    <t>2020. évi költségvetésének III.negyedévi  módosítása</t>
  </si>
  <si>
    <t xml:space="preserve">     III. n. évi mód.előirányzat</t>
  </si>
  <si>
    <t>2020.  évi költségvetésének III. negyedévi módosítása</t>
  </si>
  <si>
    <t xml:space="preserve">        III. n.évi mód.előirányzat</t>
  </si>
  <si>
    <t xml:space="preserve">        Módopsított előirányzat</t>
  </si>
  <si>
    <t xml:space="preserve">          Módosított előirányzat</t>
  </si>
  <si>
    <t>III. n. évi mód. előirányzat</t>
  </si>
  <si>
    <t xml:space="preserve">        III. n.évi módosított előirányzat</t>
  </si>
  <si>
    <t>2020. évi költségvetésének III. negyedévi módosítása</t>
  </si>
  <si>
    <t xml:space="preserve">      III.n.évi mód.előirányzat</t>
  </si>
  <si>
    <t xml:space="preserve">        III.n. évi mód.előirányzat</t>
  </si>
  <si>
    <t xml:space="preserve">           Módosított előirányzat</t>
  </si>
  <si>
    <t xml:space="preserve">          III.n. évi mód.előirányzat</t>
  </si>
  <si>
    <t xml:space="preserve">         III. n. évi mód.előirányzat</t>
  </si>
  <si>
    <t xml:space="preserve">        III. n. évi mód. előirányzat</t>
  </si>
  <si>
    <t xml:space="preserve">          III. n.évi mód. előirányzat</t>
  </si>
  <si>
    <t xml:space="preserve">        Futókör kár megtérítése károkozóktól</t>
  </si>
  <si>
    <t xml:space="preserve">        III.n. évi mód. előirányzat</t>
  </si>
  <si>
    <t xml:space="preserve">         Raktár helyiség megszüntetése</t>
  </si>
  <si>
    <t xml:space="preserve">          III.n. évi mód. előirányzat</t>
  </si>
  <si>
    <t>Kötelező III.n.évi mód.előirányzat</t>
  </si>
  <si>
    <t>Önkéntes III.n.évi mód. Előirányzat</t>
  </si>
  <si>
    <t>Államigazgatási III. n.évi mód.előirányzat</t>
  </si>
  <si>
    <t xml:space="preserve">Államigazgatási módosított előirányzat </t>
  </si>
  <si>
    <t>2020. évi költségvetésének III. negyedévi  módosítása</t>
  </si>
  <si>
    <t xml:space="preserve">          III. negyedévi mód.előirányzat</t>
  </si>
  <si>
    <t>III.n.évi mód. előirányzat</t>
  </si>
  <si>
    <t xml:space="preserve">                     2020. évi költségvetésének III. negyedévi módosítása</t>
  </si>
  <si>
    <t>III. n. évi módosított előirányzat</t>
  </si>
  <si>
    <t>III. n.évi módosított előirányzat</t>
  </si>
  <si>
    <t xml:space="preserve"> 2020. évi költségvetésének III. negyedévi módosítása</t>
  </si>
  <si>
    <t xml:space="preserve"> 2020. évi normatív állami hozzájárulás</t>
  </si>
  <si>
    <t>Jogcím</t>
  </si>
  <si>
    <t>Mutató</t>
  </si>
  <si>
    <t>Összeg Ft</t>
  </si>
  <si>
    <t>A helyi önkormányzatok működésének általános támogatása</t>
  </si>
  <si>
    <t>I.1.a) Önkormányzati hivatal működésének támogatása</t>
  </si>
  <si>
    <t>I.1.b) Település-üzemelt. kapcs.feladatellátás támogat.össz.</t>
  </si>
  <si>
    <t xml:space="preserve">        - Zöldterület-gazd.kapcs. Feladatok ellát.tám.</t>
  </si>
  <si>
    <t xml:space="preserve">        - Közvilágítás fenntartásának támogatása</t>
  </si>
  <si>
    <t xml:space="preserve">        - Köztemető fenntart.kapcsolatos feladatok támog.</t>
  </si>
  <si>
    <t xml:space="preserve">        - Közutak fenntartásának támogatása</t>
  </si>
  <si>
    <t>I.1.c) Egyéb önkormányzati feladatok támogatása</t>
  </si>
  <si>
    <t>I.1.d.) Lakott külterülettel kapcsolatos feladatok támogatása</t>
  </si>
  <si>
    <t xml:space="preserve"> Beszámítás összege</t>
  </si>
  <si>
    <t>Nem teljesült szolidaritási hozozzájárulás alapja</t>
  </si>
  <si>
    <t xml:space="preserve">I. Települési önk.  működésének ált.támogatása beszámítás után </t>
  </si>
  <si>
    <t>A települési önk.egyes köznevelési és gyermekétkeztetési feladatainak támogatása</t>
  </si>
  <si>
    <t xml:space="preserve">II.1. Óvodapedagógusok elismert létszáma </t>
  </si>
  <si>
    <t>35,7 fő</t>
  </si>
  <si>
    <t xml:space="preserve">II.1.(2) Óvodapedagógusok munk.segítők száma </t>
  </si>
  <si>
    <t>23 fő</t>
  </si>
  <si>
    <t xml:space="preserve">II.2. (1) Óvodaműködés támogatása </t>
  </si>
  <si>
    <t>389,3fő</t>
  </si>
  <si>
    <t>II.4 (a1) Kiegészítő támog.óvodaped.minősítéséből adódó többletkiad.</t>
  </si>
  <si>
    <t>14 fő</t>
  </si>
  <si>
    <t>II.4 (a2) Kiegészítő támog.óvodaped.minősítéséből adódó többletkiad.</t>
  </si>
  <si>
    <t>4 fő</t>
  </si>
  <si>
    <t>II. jogcímen önkormányzati támogatás összesen</t>
  </si>
  <si>
    <t>A települési önkormányzatok szociális és gyermekjóléti feladatainak támogatása</t>
  </si>
  <si>
    <t>III.3 a (1) Bölcsődei szakmai felsőfokú dolg.bértámogatása</t>
  </si>
  <si>
    <t>1 fő</t>
  </si>
  <si>
    <t>III. 3 a (2)Bölcsődei szakmai középfokú dolg.bértámogatása</t>
  </si>
  <si>
    <t>7,8 fő</t>
  </si>
  <si>
    <t>III. 3 b Bölcsőde üzemeltetési támogatás</t>
  </si>
  <si>
    <t>III.4. a)Kötelezően foglalk.szakmai dolg.bértám.idősekorúak ellátása</t>
  </si>
  <si>
    <t>20 fő</t>
  </si>
  <si>
    <t>III.4.b.) Intézményüzemeltetés támogatása időskorúak ellátása</t>
  </si>
  <si>
    <t>III.5.a Gyermekétkeztetés támogatása</t>
  </si>
  <si>
    <t>III.5 a Gyermekétkeztetés üzemeltetési támogatása</t>
  </si>
  <si>
    <t>III.5.b  Rászoruló gyermekek szünidei étkeztetésének támogatása</t>
  </si>
  <si>
    <t>III. jogcímen ökormányzati támogatás összesen</t>
  </si>
  <si>
    <t>Települési önkormányzatok kulturális feladatainak támogatása</t>
  </si>
  <si>
    <t>IV.1.d.) Tel.önk.támogatása a nyilvános könyvtári ellátás és közműv.feladat.</t>
  </si>
  <si>
    <t>IV. jogcímen ökormányzati támogatás összesen</t>
  </si>
  <si>
    <t>Helyi önkormányzat támogatása összesen</t>
  </si>
  <si>
    <t>Dorogi Többcéli Kistérségi Társulás számára igényelt normatív támogatás</t>
  </si>
  <si>
    <t>2020. évi normatív támogatás összesen</t>
  </si>
  <si>
    <t>2018. évi normatíva elszámolás visszafizetés</t>
  </si>
  <si>
    <t>Szolidaritási hozzájárulási befizetés</t>
  </si>
  <si>
    <t xml:space="preserve">                                       2020. évi költségvetésének III. negyedévi  módosítása</t>
  </si>
  <si>
    <t>2020. évre jóváhagyott támogatás előirányzat</t>
  </si>
  <si>
    <t xml:space="preserve">         Hétszínvirág óvoda energetikai felúj.tervktg</t>
  </si>
  <si>
    <t xml:space="preserve">          színházterem bontási munkálatok</t>
  </si>
  <si>
    <t xml:space="preserve">          Óvodai közösségi élet könyvnyomtatás</t>
  </si>
  <si>
    <t xml:space="preserve">          Promóciós CD készítés</t>
  </si>
  <si>
    <t xml:space="preserve">          Covid teszt</t>
  </si>
  <si>
    <t xml:space="preserve">          felhalm.c.pe.átadás lakosságnak járdaépítés</t>
  </si>
  <si>
    <t>feladott</t>
  </si>
  <si>
    <t xml:space="preserve">        Közfoglalkoztatás bér, járulék csökk.</t>
  </si>
  <si>
    <t xml:space="preserve">          1515hrsz.ingatlan vétel (Fortuna)</t>
  </si>
  <si>
    <t xml:space="preserve">        Identitás laptop beszerzés</t>
  </si>
  <si>
    <t xml:space="preserve">        Identitás rendezvények</t>
  </si>
  <si>
    <t xml:space="preserve">        Identitás szakmai tanácsadás K336</t>
  </si>
  <si>
    <t xml:space="preserve">       Identitás dologi kiadások áfa</t>
  </si>
  <si>
    <t xml:space="preserve">          Sportcsarnok gazdagodás értéke</t>
  </si>
  <si>
    <t xml:space="preserve">        Gazdagodás értéke bérbeadás bevétel Sportcsarnok</t>
  </si>
  <si>
    <t xml:space="preserve">         Gazdagodás értéke kiszáml.ált.forg.adó</t>
  </si>
  <si>
    <t xml:space="preserve">        nyílászáró felúj.megtérítése megáll.alapján</t>
  </si>
  <si>
    <t xml:space="preserve">        államháztartáson belüli megelőlegezések</t>
  </si>
  <si>
    <t xml:space="preserve">        Államháztartáson belüli megelőlegezés</t>
  </si>
  <si>
    <t xml:space="preserve">        biztosító által fizetett kártérítés</t>
  </si>
  <si>
    <t xml:space="preserve">        Módosítás összesen:</t>
  </si>
  <si>
    <t xml:space="preserve">        Miniverzum makett karbantartás</t>
  </si>
  <si>
    <t xml:space="preserve">        bérintézkedések kiegészítő támogatás</t>
  </si>
  <si>
    <t xml:space="preserve">        szoc.ágazati pótlék</t>
  </si>
  <si>
    <t xml:space="preserve">          bérintézk.kieg támogatás miatti tart.növekedés</t>
  </si>
  <si>
    <t xml:space="preserve">          Mária u. kivitelezés céltartalékba helyezése</t>
  </si>
  <si>
    <t>makett és kazán</t>
  </si>
  <si>
    <t xml:space="preserve">         mobiltelefon</t>
  </si>
  <si>
    <t xml:space="preserve">           Uszoda napozóterasz vasbetonlépcső bontás</t>
  </si>
  <si>
    <t xml:space="preserve">          Tekepálya lapostető karbantartás</t>
  </si>
  <si>
    <t xml:space="preserve">         Intézmények háza karbantartás</t>
  </si>
  <si>
    <t xml:space="preserve">         Mosonyi Gk. karbantartás</t>
  </si>
  <si>
    <t xml:space="preserve">           felhalmozási c.tám.református egyházközösségnek</t>
  </si>
  <si>
    <t xml:space="preserve">          maszk</t>
  </si>
  <si>
    <t xml:space="preserve">          Levegőfertőtlenítő gépek beszerzése</t>
  </si>
  <si>
    <t xml:space="preserve">         Ifa megtérítése</t>
  </si>
  <si>
    <t xml:space="preserve">          Tekepálya létrehoz támogatása unios forrás </t>
  </si>
  <si>
    <t xml:space="preserve">           tekepálya létrehoz.támog.céltartalékképzés</t>
  </si>
  <si>
    <t xml:space="preserve">        Kulturális közalapítvány műk.támogatása</t>
  </si>
  <si>
    <t xml:space="preserve">        Szénmedence kulturájéert alapítvány támog</t>
  </si>
  <si>
    <t xml:space="preserve">        Civil szerv. és magánszem.támog. (Utalvány)</t>
  </si>
  <si>
    <t xml:space="preserve">        Bérintézk.iegészítő támog. szociális feladatok térség</t>
  </si>
  <si>
    <t xml:space="preserve">         informatikai eszközök</t>
  </si>
  <si>
    <t xml:space="preserve">          Gyermekorvosi rendelő eszközbeszerzés</t>
  </si>
  <si>
    <t xml:space="preserve">          Covid orvosi rendelő  eszközbesz.</t>
  </si>
  <si>
    <t xml:space="preserve">          Covid orvosi rendelő kialakítása</t>
  </si>
  <si>
    <t xml:space="preserve">         Közvetített szolgáltatás</t>
  </si>
  <si>
    <t xml:space="preserve">         Dologi kiadások áfa</t>
  </si>
  <si>
    <t xml:space="preserve">         Bérlakásfelújítás, nyílászárócsere</t>
  </si>
  <si>
    <t xml:space="preserve">        bölcsőde üzemeltetés miniszteri döntés május</t>
  </si>
  <si>
    <t xml:space="preserve">        idősek otthona üzemeltetés miniszteri döntés május</t>
  </si>
  <si>
    <t xml:space="preserve">        gyermekétkeztetés üzemeltetés miniszteri döntés május</t>
  </si>
  <si>
    <t xml:space="preserve">           D. 021 hrsz.földterület vétel</t>
  </si>
  <si>
    <t xml:space="preserve">         Mosonyi Gk.porta átlalakítás</t>
  </si>
  <si>
    <t xml:space="preserve">          Kommunáljunk Kftnek. irodaszer beszerzés</t>
  </si>
  <si>
    <t xml:space="preserve">        Felújítás</t>
  </si>
  <si>
    <t xml:space="preserve">        óvoda támogatás okt.normatíva</t>
  </si>
  <si>
    <t xml:space="preserve">        bölcsőde bértámogatás okt.normatíva</t>
  </si>
  <si>
    <t xml:space="preserve">        gyermekétkeztetés októberi normatíva</t>
  </si>
  <si>
    <t xml:space="preserve">        szünidei étkeztetés októberi normatíva</t>
  </si>
  <si>
    <t>III, n.év</t>
  </si>
  <si>
    <t>összesen</t>
  </si>
  <si>
    <t>mód 28-</t>
  </si>
  <si>
    <t>III.név össz</t>
  </si>
  <si>
    <t>Bérintézkedések támogatása DTKT-nak</t>
  </si>
  <si>
    <t>Tekepálya</t>
  </si>
  <si>
    <t>Mária u. 2020</t>
  </si>
  <si>
    <t>Civil szerv.és magánszemélyek támogatása (Utalvány)</t>
  </si>
  <si>
    <t>Támogatás (Utalvány)</t>
  </si>
  <si>
    <t xml:space="preserve">        Támogatás (Utalvány)</t>
  </si>
  <si>
    <t>Esztergom u. parkoló</t>
  </si>
  <si>
    <t>1515. hrsz.ingatlan vétel Fortuna)</t>
  </si>
  <si>
    <t>021. hrsz.ingatlan vétel</t>
  </si>
  <si>
    <t>Vírus elleni védekezéshez  eszközök besz.,rendelő kialakítás</t>
  </si>
  <si>
    <t>Informatikai eszközbeszerzés</t>
  </si>
  <si>
    <t>Sportcsarnok gazdagodás értéke</t>
  </si>
  <si>
    <t>1-30</t>
  </si>
  <si>
    <t>Óvodai nevelés, ellátás működtetési feladatok</t>
  </si>
  <si>
    <t>Hétszínvirág óvoda energetikai felúj.tervktg.</t>
  </si>
  <si>
    <t>Felhalm.c.tám.reform.egyházközösségnek</t>
  </si>
  <si>
    <t>Felhalm.c.pe.átadás lakosságnak járdaépítés</t>
  </si>
  <si>
    <t>III.2. Család és gyermekjóléti Szolgálat</t>
  </si>
  <si>
    <t>III.2.c Szociális étkeztetés</t>
  </si>
  <si>
    <t>III.2 d. Házi segítségnyújtás</t>
  </si>
  <si>
    <t>III.2 f. Időskorúak nappali intézményi ellátása</t>
  </si>
  <si>
    <t>III.2.g. Demens személyek nappali elltása</t>
  </si>
  <si>
    <t>III.2. Társulás által történő feladatellátás összesen</t>
  </si>
  <si>
    <t>2020. éves költségvetés III. negyedéves módosítása</t>
  </si>
  <si>
    <t>Ped.ágazati pótlék emelés</t>
  </si>
  <si>
    <t>Normatíva csökkenés</t>
  </si>
  <si>
    <t>Bevételi többlet_áfa visszatérülés</t>
  </si>
  <si>
    <t>III. negyedéves módosított előirányzat</t>
  </si>
  <si>
    <t>Beruházási előir. csökk.</t>
  </si>
  <si>
    <t>Egyszeri bérkieg. -normatíva</t>
  </si>
  <si>
    <t>2019. évi pénzmaradvány korr.</t>
  </si>
  <si>
    <t>Előirányzat zárolás</t>
  </si>
  <si>
    <t>Nyári diákmunka tám.</t>
  </si>
  <si>
    <t>Előirányzat mód. (járvány)</t>
  </si>
  <si>
    <t>Védnőnői bérfinanszírozás</t>
  </si>
  <si>
    <t>Előirányzat mód. (száll. közüzem)</t>
  </si>
  <si>
    <t xml:space="preserve">           Dr. Mosony A. Id. Gkp. "A" ép.</t>
  </si>
  <si>
    <t xml:space="preserve">           Dr. Mosony A. Id. Gkp. "B" ép.</t>
  </si>
  <si>
    <t>Bevételi többlet</t>
  </si>
  <si>
    <t>Nyári diákmunka</t>
  </si>
  <si>
    <t xml:space="preserve">           céltartalék képzés bevételkiesésre</t>
  </si>
  <si>
    <t xml:space="preserve">Szoftver beszerzés </t>
  </si>
  <si>
    <t>Szénmedence kultúrájárért Alapítvány támogatása</t>
  </si>
  <si>
    <t>Kulturális közalapítvány műk.támogatása</t>
  </si>
  <si>
    <t>Kötelező III. n. évi mód.előirányzat</t>
  </si>
  <si>
    <t>Önkéntes III. n. évi mód.előirányzat</t>
  </si>
  <si>
    <t>Államigazgatási III. n.évi mód. előirányzat</t>
  </si>
  <si>
    <t>Kötelező III. n. évi mód.előirányzat összesen</t>
  </si>
  <si>
    <t>Önkéntes III. n. évi mód.előirányzat összesen</t>
  </si>
  <si>
    <t>Államigazgatási III. n.évi mód.előirányzat összesen</t>
  </si>
  <si>
    <t xml:space="preserve">           Fortuna bontása</t>
  </si>
  <si>
    <t>III.n.évi módelőirányzat</t>
  </si>
  <si>
    <t>Dorogi Futball Szolg. Kft.tám</t>
  </si>
  <si>
    <t>2. melléklet a 10/2020. (X.30.)  önkormányzati rendelethez</t>
  </si>
  <si>
    <t>3. melléklet a 10/2020. (X.30.) önkormányzati rendelethez</t>
  </si>
  <si>
    <t>4. melléklet a 10/2020. (X.30.) önkormányzati rendelethez</t>
  </si>
  <si>
    <t xml:space="preserve"> 4/1. melléklet a 1-43. Helyi önkormányzatok bevételei 10/2020. (X.30.) önkormányzati rendelethez</t>
  </si>
  <si>
    <t>4/2. melléklet a 2-5. Polgármesteri Hivatal bevételei 10/2020. (X.30.) önkormányzati rendelethez</t>
  </si>
  <si>
    <t>4/3. melléklet 3-9 Kincstári Szervezet bevételei a 10/2020. (X.30.)  önkormányzati rendelethez</t>
  </si>
  <si>
    <t>5. melléklet a 10/2020. (X.30.) önkormányzati rendelethez</t>
  </si>
  <si>
    <t>5/1. melléklet 1-43. Helyi önkormányzatok kiadásai a 10/2020.(X.30.)  önkormányzati rendelethez</t>
  </si>
  <si>
    <t>5/2. melléklet 1-5. Polgármesteri Hivatal kiadásai a 10/2020. (X.30.)  önkormányzati rendelethez</t>
  </si>
  <si>
    <t xml:space="preserve"> 5/3. melléklet a 3-9 Kincstári Szervezet kiadásai 10/2020. (X.30.) önkormányzati rendelethez</t>
  </si>
  <si>
    <t>6. melléklet a 10/2020. (X.30.) önkormányzati rendelethez</t>
  </si>
  <si>
    <t>7. melléklet a 10/2020. (X.30.) önkormányzati rendelethez</t>
  </si>
  <si>
    <t>8. melléklet a 10/2020. (X.30.) számú önkormányzati rendelethez</t>
  </si>
  <si>
    <t>9/1. melléklet a 10/2020. (X.30.) önkormányzati rendelethez</t>
  </si>
  <si>
    <t>9/2.  melléklet a 10/2020. (X.30.) számú önkormányzati rendelethez</t>
  </si>
  <si>
    <t>9/3. melléklet a 10/2020. (X.30.) önkormmányzati rendelethez</t>
  </si>
  <si>
    <t>10. melléklet a 10/2020. ( X.30.) önkormányzati rendelethez</t>
  </si>
  <si>
    <t>11. melléklet a  10/2020. (X.30.) számú önkormányzati  rendelethez</t>
  </si>
  <si>
    <t xml:space="preserve">12. melléklet 10/2020. (X.30.) önkormányzati rendelethez </t>
  </si>
  <si>
    <t>11/1. melléklet a 10/2020. (X.30.) önkormányzati rendelethez</t>
  </si>
  <si>
    <t>11/2. melléklet a 10/2020. (X.30.)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</si>
</sst>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u/>
      <sz val="10"/>
      <name val="Arial CE"/>
      <charset val="238"/>
    </font>
    <font>
      <b/>
      <u/>
      <sz val="10"/>
      <name val="MS Sans Serif"/>
      <charset val="238"/>
    </font>
    <font>
      <b/>
      <sz val="14"/>
      <name val="Arial CE"/>
      <family val="2"/>
      <charset val="238"/>
    </font>
    <font>
      <b/>
      <sz val="14"/>
      <name val="MS Sans Serif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0" fillId="0" borderId="0"/>
    <xf numFmtId="0" fontId="26" fillId="0" borderId="0"/>
    <xf numFmtId="0" fontId="1" fillId="0" borderId="0"/>
  </cellStyleXfs>
  <cellXfs count="627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1" xfId="0" applyFont="1" applyBorder="1"/>
    <xf numFmtId="0" fontId="15" fillId="0" borderId="4" xfId="0" applyFont="1" applyBorder="1"/>
    <xf numFmtId="0" fontId="16" fillId="0" borderId="3" xfId="0" applyFont="1" applyBorder="1"/>
    <xf numFmtId="0" fontId="16" fillId="0" borderId="1" xfId="0" applyFont="1" applyBorder="1"/>
    <xf numFmtId="0" fontId="16" fillId="0" borderId="2" xfId="0" applyFont="1" applyBorder="1"/>
    <xf numFmtId="0" fontId="15" fillId="0" borderId="2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5" xfId="0" applyFont="1" applyBorder="1"/>
    <xf numFmtId="0" fontId="16" fillId="0" borderId="4" xfId="0" applyFont="1" applyBorder="1"/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Border="1"/>
    <xf numFmtId="0" fontId="15" fillId="0" borderId="0" xfId="0" applyFont="1" applyBorder="1"/>
    <xf numFmtId="0" fontId="14" fillId="0" borderId="0" xfId="0" applyFont="1" applyBorder="1"/>
    <xf numFmtId="0" fontId="16" fillId="0" borderId="9" xfId="0" applyFont="1" applyBorder="1"/>
    <xf numFmtId="0" fontId="15" fillId="0" borderId="10" xfId="0" applyFont="1" applyBorder="1"/>
    <xf numFmtId="0" fontId="15" fillId="0" borderId="0" xfId="0" applyFont="1" applyAlignment="1">
      <alignment horizontal="center"/>
    </xf>
    <xf numFmtId="0" fontId="15" fillId="0" borderId="9" xfId="0" applyFont="1" applyBorder="1"/>
    <xf numFmtId="0" fontId="15" fillId="0" borderId="11" xfId="0" applyFont="1" applyBorder="1"/>
    <xf numFmtId="0" fontId="16" fillId="0" borderId="10" xfId="0" applyFont="1" applyBorder="1"/>
    <xf numFmtId="0" fontId="18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8" fillId="0" borderId="0" xfId="0" applyFont="1"/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3" xfId="0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2" xfId="0" applyFont="1" applyBorder="1"/>
    <xf numFmtId="0" fontId="21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6" xfId="0" applyFont="1" applyBorder="1"/>
    <xf numFmtId="0" fontId="21" fillId="0" borderId="12" xfId="0" applyFont="1" applyBorder="1"/>
    <xf numFmtId="0" fontId="21" fillId="0" borderId="3" xfId="0" applyFont="1" applyBorder="1" applyAlignment="1">
      <alignment horizontal="center"/>
    </xf>
    <xf numFmtId="0" fontId="21" fillId="0" borderId="1" xfId="0" applyFont="1" applyBorder="1"/>
    <xf numFmtId="0" fontId="21" fillId="0" borderId="3" xfId="0" applyFont="1" applyBorder="1"/>
    <xf numFmtId="0" fontId="17" fillId="0" borderId="0" xfId="0" applyFont="1" applyBorder="1"/>
    <xf numFmtId="0" fontId="21" fillId="0" borderId="4" xfId="0" applyFont="1" applyBorder="1"/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3" fillId="0" borderId="0" xfId="0" applyFont="1" applyBorder="1"/>
    <xf numFmtId="0" fontId="22" fillId="0" borderId="0" xfId="0" applyFont="1" applyBorder="1" applyAlignment="1">
      <alignment horizontal="center"/>
    </xf>
    <xf numFmtId="0" fontId="21" fillId="0" borderId="0" xfId="0" applyFont="1" applyBorder="1"/>
    <xf numFmtId="0" fontId="0" fillId="0" borderId="0" xfId="0" applyBorder="1"/>
    <xf numFmtId="0" fontId="19" fillId="0" borderId="0" xfId="0" applyFont="1" applyAlignment="1">
      <alignment horizontal="left"/>
    </xf>
    <xf numFmtId="0" fontId="21" fillId="0" borderId="0" xfId="0" applyFont="1"/>
    <xf numFmtId="0" fontId="21" fillId="0" borderId="13" xfId="0" applyFont="1" applyBorder="1" applyAlignment="1">
      <alignment horizontal="center"/>
    </xf>
    <xf numFmtId="0" fontId="21" fillId="0" borderId="3" xfId="0" applyFont="1" applyBorder="1" applyAlignment="1">
      <alignment vertical="center"/>
    </xf>
    <xf numFmtId="0" fontId="15" fillId="0" borderId="11" xfId="0" applyFont="1" applyBorder="1" applyAlignment="1">
      <alignment horizontal="center"/>
    </xf>
    <xf numFmtId="0" fontId="16" fillId="0" borderId="6" xfId="0" applyFont="1" applyBorder="1"/>
    <xf numFmtId="49" fontId="21" fillId="0" borderId="9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0" borderId="15" xfId="0" applyFont="1" applyBorder="1"/>
    <xf numFmtId="0" fontId="15" fillId="0" borderId="15" xfId="0" applyFont="1" applyBorder="1"/>
    <xf numFmtId="0" fontId="15" fillId="0" borderId="16" xfId="0" applyFont="1" applyBorder="1"/>
    <xf numFmtId="0" fontId="19" fillId="0" borderId="2" xfId="0" applyFont="1" applyBorder="1" applyAlignment="1">
      <alignment horizontal="right"/>
    </xf>
    <xf numFmtId="49" fontId="21" fillId="0" borderId="10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/>
    </xf>
    <xf numFmtId="49" fontId="21" fillId="0" borderId="4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0" fontId="25" fillId="0" borderId="1" xfId="0" applyFont="1" applyBorder="1"/>
    <xf numFmtId="3" fontId="15" fillId="0" borderId="4" xfId="0" applyNumberFormat="1" applyFont="1" applyBorder="1"/>
    <xf numFmtId="3" fontId="16" fillId="0" borderId="3" xfId="0" applyNumberFormat="1" applyFont="1" applyBorder="1"/>
    <xf numFmtId="3" fontId="16" fillId="0" borderId="12" xfId="0" applyNumberFormat="1" applyFont="1" applyBorder="1"/>
    <xf numFmtId="3" fontId="21" fillId="0" borderId="3" xfId="0" applyNumberFormat="1" applyFont="1" applyBorder="1"/>
    <xf numFmtId="0" fontId="25" fillId="0" borderId="1" xfId="0" applyFont="1" applyBorder="1" applyAlignment="1">
      <alignment vertical="center"/>
    </xf>
    <xf numFmtId="0" fontId="25" fillId="0" borderId="11" xfId="0" applyFont="1" applyBorder="1"/>
    <xf numFmtId="0" fontId="19" fillId="0" borderId="11" xfId="0" applyFont="1" applyBorder="1"/>
    <xf numFmtId="0" fontId="16" fillId="0" borderId="0" xfId="0" applyFont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3" fontId="17" fillId="0" borderId="1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7" fillId="0" borderId="1" xfId="0" applyNumberFormat="1" applyFont="1" applyBorder="1"/>
    <xf numFmtId="3" fontId="17" fillId="0" borderId="18" xfId="0" applyNumberFormat="1" applyFont="1" applyBorder="1"/>
    <xf numFmtId="3" fontId="15" fillId="0" borderId="13" xfId="0" applyNumberFormat="1" applyFont="1" applyBorder="1"/>
    <xf numFmtId="3" fontId="15" fillId="0" borderId="19" xfId="0" applyNumberFormat="1" applyFont="1" applyBorder="1"/>
    <xf numFmtId="3" fontId="19" fillId="0" borderId="2" xfId="0" applyNumberFormat="1" applyFont="1" applyBorder="1"/>
    <xf numFmtId="3" fontId="15" fillId="0" borderId="2" xfId="0" applyNumberFormat="1" applyFont="1" applyBorder="1"/>
    <xf numFmtId="3" fontId="15" fillId="0" borderId="1" xfId="0" applyNumberFormat="1" applyFont="1" applyBorder="1"/>
    <xf numFmtId="3" fontId="15" fillId="0" borderId="0" xfId="0" applyNumberFormat="1" applyFont="1"/>
    <xf numFmtId="3" fontId="15" fillId="0" borderId="18" xfId="0" applyNumberFormat="1" applyFont="1" applyBorder="1"/>
    <xf numFmtId="3" fontId="15" fillId="0" borderId="9" xfId="0" applyNumberFormat="1" applyFont="1" applyBorder="1"/>
    <xf numFmtId="3" fontId="15" fillId="0" borderId="5" xfId="0" applyNumberFormat="1" applyFont="1" applyBorder="1"/>
    <xf numFmtId="3" fontId="15" fillId="0" borderId="10" xfId="0" applyNumberFormat="1" applyFont="1" applyBorder="1"/>
    <xf numFmtId="3" fontId="15" fillId="0" borderId="8" xfId="0" applyNumberFormat="1" applyFont="1" applyBorder="1"/>
    <xf numFmtId="3" fontId="15" fillId="0" borderId="0" xfId="0" applyNumberFormat="1" applyFont="1" applyBorder="1"/>
    <xf numFmtId="3" fontId="15" fillId="0" borderId="5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6" fillId="0" borderId="4" xfId="0" applyNumberFormat="1" applyFont="1" applyBorder="1"/>
    <xf numFmtId="3" fontId="16" fillId="0" borderId="0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5" fillId="0" borderId="11" xfId="0" applyNumberFormat="1" applyFont="1" applyBorder="1"/>
    <xf numFmtId="3" fontId="16" fillId="0" borderId="5" xfId="0" applyNumberFormat="1" applyFont="1" applyBorder="1"/>
    <xf numFmtId="3" fontId="16" fillId="0" borderId="9" xfId="0" applyNumberFormat="1" applyFont="1" applyBorder="1"/>
    <xf numFmtId="3" fontId="16" fillId="0" borderId="18" xfId="0" applyNumberFormat="1" applyFont="1" applyBorder="1"/>
    <xf numFmtId="3" fontId="19" fillId="0" borderId="4" xfId="0" applyNumberFormat="1" applyFont="1" applyBorder="1"/>
    <xf numFmtId="3" fontId="23" fillId="0" borderId="3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3" fontId="21" fillId="0" borderId="3" xfId="0" applyNumberFormat="1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3" fontId="15" fillId="0" borderId="20" xfId="0" applyNumberFormat="1" applyFont="1" applyBorder="1"/>
    <xf numFmtId="3" fontId="15" fillId="0" borderId="15" xfId="0" applyNumberFormat="1" applyFont="1" applyBorder="1"/>
    <xf numFmtId="3" fontId="15" fillId="0" borderId="16" xfId="0" applyNumberFormat="1" applyFont="1" applyBorder="1"/>
    <xf numFmtId="3" fontId="15" fillId="0" borderId="21" xfId="0" applyNumberFormat="1" applyFont="1" applyBorder="1"/>
    <xf numFmtId="0" fontId="19" fillId="0" borderId="3" xfId="0" applyFont="1" applyBorder="1"/>
    <xf numFmtId="3" fontId="0" fillId="0" borderId="0" xfId="0" applyNumberFormat="1"/>
    <xf numFmtId="49" fontId="23" fillId="0" borderId="3" xfId="0" applyNumberFormat="1" applyFont="1" applyBorder="1" applyAlignment="1">
      <alignment horizontal="center" vertical="center"/>
    </xf>
    <xf numFmtId="3" fontId="25" fillId="0" borderId="1" xfId="0" applyNumberFormat="1" applyFont="1" applyBorder="1"/>
    <xf numFmtId="3" fontId="19" fillId="0" borderId="2" xfId="0" applyNumberFormat="1" applyFont="1" applyBorder="1" applyAlignment="1">
      <alignment horizontal="right"/>
    </xf>
    <xf numFmtId="3" fontId="28" fillId="0" borderId="5" xfId="0" applyNumberFormat="1" applyFont="1" applyBorder="1"/>
    <xf numFmtId="3" fontId="11" fillId="0" borderId="0" xfId="0" applyNumberFormat="1" applyFont="1"/>
    <xf numFmtId="0" fontId="9" fillId="0" borderId="0" xfId="0" applyFont="1"/>
    <xf numFmtId="3" fontId="16" fillId="0" borderId="0" xfId="0" applyNumberFormat="1" applyFont="1"/>
    <xf numFmtId="0" fontId="29" fillId="0" borderId="0" xfId="0" applyFont="1"/>
    <xf numFmtId="0" fontId="25" fillId="0" borderId="5" xfId="0" applyFont="1" applyBorder="1"/>
    <xf numFmtId="0" fontId="19" fillId="0" borderId="4" xfId="0" applyFont="1" applyBorder="1" applyAlignment="1">
      <alignment vertical="center"/>
    </xf>
    <xf numFmtId="3" fontId="19" fillId="0" borderId="4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3" fontId="25" fillId="0" borderId="4" xfId="0" applyNumberFormat="1" applyFont="1" applyBorder="1" applyAlignment="1">
      <alignment horizontal="right"/>
    </xf>
    <xf numFmtId="3" fontId="25" fillId="0" borderId="5" xfId="0" applyNumberFormat="1" applyFont="1" applyBorder="1" applyAlignment="1">
      <alignment horizontal="right"/>
    </xf>
    <xf numFmtId="0" fontId="21" fillId="0" borderId="11" xfId="0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3" fontId="15" fillId="0" borderId="2" xfId="0" applyNumberFormat="1" applyFont="1" applyBorder="1" applyAlignment="1">
      <alignment vertic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3" fontId="19" fillId="0" borderId="8" xfId="0" applyNumberFormat="1" applyFont="1" applyBorder="1" applyAlignment="1">
      <alignment vertical="center"/>
    </xf>
    <xf numFmtId="3" fontId="15" fillId="0" borderId="4" xfId="0" applyNumberFormat="1" applyFont="1" applyFill="1" applyBorder="1"/>
    <xf numFmtId="16" fontId="11" fillId="0" borderId="0" xfId="0" applyNumberFormat="1" applyFont="1"/>
    <xf numFmtId="3" fontId="19" fillId="0" borderId="19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32" fillId="0" borderId="0" xfId="0" applyFont="1"/>
    <xf numFmtId="0" fontId="21" fillId="0" borderId="2" xfId="0" applyFont="1" applyBorder="1" applyAlignment="1">
      <alignment horizontal="right"/>
    </xf>
    <xf numFmtId="0" fontId="33" fillId="0" borderId="1" xfId="0" applyFont="1" applyBorder="1"/>
    <xf numFmtId="3" fontId="15" fillId="0" borderId="1" xfId="0" applyNumberFormat="1" applyFont="1" applyFill="1" applyBorder="1"/>
    <xf numFmtId="0" fontId="19" fillId="0" borderId="0" xfId="0" applyFont="1" applyBorder="1" applyAlignment="1">
      <alignment vertical="center"/>
    </xf>
    <xf numFmtId="0" fontId="26" fillId="0" borderId="4" xfId="0" applyFont="1" applyBorder="1" applyAlignment="1">
      <alignment horizontal="left"/>
    </xf>
    <xf numFmtId="49" fontId="19" fillId="0" borderId="4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3" fontId="19" fillId="0" borderId="4" xfId="0" applyNumberFormat="1" applyFont="1" applyBorder="1" applyAlignment="1">
      <alignment horizontal="right"/>
    </xf>
    <xf numFmtId="3" fontId="19" fillId="0" borderId="8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vertical="center"/>
    </xf>
    <xf numFmtId="0" fontId="0" fillId="0" borderId="0" xfId="0" applyFill="1"/>
    <xf numFmtId="0" fontId="21" fillId="0" borderId="9" xfId="0" applyFont="1" applyBorder="1"/>
    <xf numFmtId="16" fontId="11" fillId="0" borderId="0" xfId="0" applyNumberFormat="1" applyFont="1" applyAlignment="1">
      <alignment horizontal="left"/>
    </xf>
    <xf numFmtId="3" fontId="28" fillId="0" borderId="4" xfId="0" applyNumberFormat="1" applyFont="1" applyBorder="1"/>
    <xf numFmtId="0" fontId="1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3" fillId="0" borderId="4" xfId="0" applyFont="1" applyBorder="1"/>
    <xf numFmtId="0" fontId="25" fillId="0" borderId="18" xfId="0" applyFont="1" applyBorder="1" applyAlignment="1">
      <alignment horizontal="center"/>
    </xf>
    <xf numFmtId="49" fontId="15" fillId="0" borderId="11" xfId="0" applyNumberFormat="1" applyFont="1" applyBorder="1" applyAlignment="1">
      <alignment horizontal="center"/>
    </xf>
    <xf numFmtId="0" fontId="31" fillId="0" borderId="0" xfId="0" applyFont="1"/>
    <xf numFmtId="0" fontId="10" fillId="0" borderId="0" xfId="0" applyFont="1"/>
    <xf numFmtId="0" fontId="35" fillId="0" borderId="0" xfId="0" applyFont="1"/>
    <xf numFmtId="0" fontId="25" fillId="0" borderId="2" xfId="0" applyFont="1" applyBorder="1" applyAlignment="1">
      <alignment horizontal="center"/>
    </xf>
    <xf numFmtId="0" fontId="25" fillId="0" borderId="13" xfId="0" applyFont="1" applyBorder="1"/>
    <xf numFmtId="0" fontId="17" fillId="0" borderId="7" xfId="0" applyFont="1" applyBorder="1"/>
    <xf numFmtId="3" fontId="17" fillId="0" borderId="3" xfId="0" applyNumberFormat="1" applyFont="1" applyBorder="1"/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7" fillId="0" borderId="3" xfId="0" applyFont="1" applyBorder="1" applyAlignment="1">
      <alignment horizontal="left"/>
    </xf>
    <xf numFmtId="3" fontId="16" fillId="0" borderId="2" xfId="0" applyNumberFormat="1" applyFont="1" applyBorder="1" applyAlignment="1">
      <alignment horizontal="right"/>
    </xf>
    <xf numFmtId="3" fontId="15" fillId="2" borderId="4" xfId="0" applyNumberFormat="1" applyFont="1" applyFill="1" applyBorder="1"/>
    <xf numFmtId="0" fontId="16" fillId="0" borderId="4" xfId="0" applyFont="1" applyBorder="1" applyAlignment="1">
      <alignment horizontal="right"/>
    </xf>
    <xf numFmtId="3" fontId="21" fillId="0" borderId="2" xfId="0" applyNumberFormat="1" applyFont="1" applyBorder="1" applyAlignment="1">
      <alignment horizontal="right"/>
    </xf>
    <xf numFmtId="0" fontId="25" fillId="0" borderId="9" xfId="0" applyFont="1" applyBorder="1"/>
    <xf numFmtId="3" fontId="17" fillId="0" borderId="18" xfId="0" applyNumberFormat="1" applyFont="1" applyBorder="1" applyAlignment="1">
      <alignment vertical="center"/>
    </xf>
    <xf numFmtId="49" fontId="19" fillId="0" borderId="11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/>
    </xf>
    <xf numFmtId="0" fontId="36" fillId="0" borderId="0" xfId="0" applyFont="1"/>
    <xf numFmtId="3" fontId="25" fillId="0" borderId="1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3" fontId="19" fillId="0" borderId="19" xfId="0" applyNumberFormat="1" applyFont="1" applyBorder="1" applyAlignment="1">
      <alignment horizontal="right"/>
    </xf>
    <xf numFmtId="3" fontId="21" fillId="0" borderId="3" xfId="0" applyNumberFormat="1" applyFont="1" applyBorder="1" applyAlignment="1">
      <alignment horizontal="right"/>
    </xf>
    <xf numFmtId="3" fontId="25" fillId="0" borderId="2" xfId="0" applyNumberFormat="1" applyFont="1" applyBorder="1"/>
    <xf numFmtId="0" fontId="21" fillId="2" borderId="9" xfId="0" applyFont="1" applyFill="1" applyBorder="1"/>
    <xf numFmtId="0" fontId="17" fillId="0" borderId="22" xfId="0" applyFont="1" applyBorder="1"/>
    <xf numFmtId="0" fontId="17" fillId="0" borderId="21" xfId="0" applyFont="1" applyBorder="1"/>
    <xf numFmtId="0" fontId="17" fillId="0" borderId="16" xfId="0" applyFont="1" applyBorder="1"/>
    <xf numFmtId="3" fontId="17" fillId="0" borderId="16" xfId="0" applyNumberFormat="1" applyFont="1" applyBorder="1"/>
    <xf numFmtId="3" fontId="17" fillId="0" borderId="0" xfId="0" applyNumberFormat="1" applyFont="1" applyBorder="1"/>
    <xf numFmtId="0" fontId="17" fillId="0" borderId="0" xfId="0" applyFont="1"/>
    <xf numFmtId="0" fontId="16" fillId="0" borderId="17" xfId="0" applyFont="1" applyBorder="1"/>
    <xf numFmtId="3" fontId="16" fillId="0" borderId="17" xfId="0" applyNumberFormat="1" applyFont="1" applyBorder="1"/>
    <xf numFmtId="0" fontId="17" fillId="0" borderId="15" xfId="0" applyFont="1" applyBorder="1"/>
    <xf numFmtId="3" fontId="25" fillId="0" borderId="16" xfId="0" applyNumberFormat="1" applyFont="1" applyBorder="1"/>
    <xf numFmtId="3" fontId="17" fillId="0" borderId="15" xfId="0" applyNumberFormat="1" applyFont="1" applyBorder="1"/>
    <xf numFmtId="3" fontId="17" fillId="0" borderId="8" xfId="0" applyNumberFormat="1" applyFont="1" applyBorder="1"/>
    <xf numFmtId="0" fontId="17" fillId="0" borderId="8" xfId="0" applyFont="1" applyBorder="1"/>
    <xf numFmtId="0" fontId="36" fillId="0" borderId="8" xfId="0" applyFont="1" applyBorder="1"/>
    <xf numFmtId="0" fontId="15" fillId="0" borderId="21" xfId="0" applyFont="1" applyBorder="1"/>
    <xf numFmtId="0" fontId="25" fillId="0" borderId="23" xfId="0" applyFont="1" applyBorder="1"/>
    <xf numFmtId="3" fontId="25" fillId="0" borderId="24" xfId="0" applyNumberFormat="1" applyFont="1" applyBorder="1"/>
    <xf numFmtId="0" fontId="15" fillId="0" borderId="1" xfId="0" applyFont="1" applyBorder="1" applyAlignment="1">
      <alignment horizontal="center"/>
    </xf>
    <xf numFmtId="3" fontId="16" fillId="0" borderId="4" xfId="0" applyNumberFormat="1" applyFont="1" applyBorder="1" applyAlignment="1">
      <alignment horizontal="right"/>
    </xf>
    <xf numFmtId="0" fontId="25" fillId="0" borderId="6" xfId="0" applyFont="1" applyBorder="1"/>
    <xf numFmtId="0" fontId="19" fillId="0" borderId="4" xfId="0" applyFont="1" applyBorder="1" applyAlignment="1">
      <alignment horizontal="left"/>
    </xf>
    <xf numFmtId="3" fontId="9" fillId="0" borderId="12" xfId="0" applyNumberFormat="1" applyFont="1" applyBorder="1"/>
    <xf numFmtId="0" fontId="21" fillId="0" borderId="3" xfId="0" applyFont="1" applyFill="1" applyBorder="1"/>
    <xf numFmtId="0" fontId="25" fillId="0" borderId="1" xfId="0" applyFont="1" applyBorder="1" applyAlignment="1">
      <alignment horizontal="right"/>
    </xf>
    <xf numFmtId="49" fontId="19" fillId="0" borderId="2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3" fontId="25" fillId="0" borderId="19" xfId="0" applyNumberFormat="1" applyFont="1" applyBorder="1" applyAlignment="1">
      <alignment horizontal="right"/>
    </xf>
    <xf numFmtId="49" fontId="25" fillId="0" borderId="11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right"/>
    </xf>
    <xf numFmtId="3" fontId="37" fillId="0" borderId="0" xfId="0" applyNumberFormat="1" applyFont="1"/>
    <xf numFmtId="0" fontId="21" fillId="2" borderId="1" xfId="0" applyFont="1" applyFill="1" applyBorder="1"/>
    <xf numFmtId="3" fontId="15" fillId="2" borderId="2" xfId="0" applyNumberFormat="1" applyFont="1" applyFill="1" applyBorder="1"/>
    <xf numFmtId="3" fontId="16" fillId="0" borderId="1" xfId="0" applyNumberFormat="1" applyFont="1" applyBorder="1" applyAlignment="1">
      <alignment horizontal="right"/>
    </xf>
    <xf numFmtId="0" fontId="25" fillId="0" borderId="4" xfId="0" applyFont="1" applyBorder="1" applyAlignment="1">
      <alignment horizontal="left"/>
    </xf>
    <xf numFmtId="0" fontId="19" fillId="0" borderId="4" xfId="0" applyFont="1" applyBorder="1" applyAlignment="1">
      <alignment horizontal="right"/>
    </xf>
    <xf numFmtId="3" fontId="19" fillId="0" borderId="2" xfId="0" applyNumberFormat="1" applyFont="1" applyBorder="1" applyAlignment="1">
      <alignment vertical="center"/>
    </xf>
    <xf numFmtId="3" fontId="25" fillId="0" borderId="5" xfId="0" applyNumberFormat="1" applyFont="1" applyBorder="1" applyAlignment="1">
      <alignment vertical="center"/>
    </xf>
    <xf numFmtId="3" fontId="25" fillId="0" borderId="4" xfId="0" applyNumberFormat="1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19" fillId="0" borderId="2" xfId="0" applyFont="1" applyBorder="1"/>
    <xf numFmtId="3" fontId="25" fillId="0" borderId="18" xfId="0" applyNumberFormat="1" applyFont="1" applyBorder="1"/>
    <xf numFmtId="49" fontId="21" fillId="0" borderId="3" xfId="0" applyNumberFormat="1" applyFont="1" applyBorder="1" applyAlignment="1">
      <alignment horizontal="center"/>
    </xf>
    <xf numFmtId="3" fontId="19" fillId="0" borderId="13" xfId="0" applyNumberFormat="1" applyFont="1" applyBorder="1" applyAlignment="1">
      <alignment horizontal="right" vertical="center"/>
    </xf>
    <xf numFmtId="49" fontId="21" fillId="0" borderId="1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6" fillId="2" borderId="1" xfId="0" applyFont="1" applyFill="1" applyBorder="1"/>
    <xf numFmtId="0" fontId="15" fillId="2" borderId="2" xfId="0" applyFont="1" applyFill="1" applyBorder="1"/>
    <xf numFmtId="0" fontId="26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4" fillId="0" borderId="0" xfId="0" applyFont="1" applyAlignment="1">
      <alignment horizontal="center"/>
    </xf>
    <xf numFmtId="0" fontId="16" fillId="2" borderId="4" xfId="0" applyFont="1" applyFill="1" applyBorder="1"/>
    <xf numFmtId="3" fontId="34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left"/>
    </xf>
    <xf numFmtId="0" fontId="16" fillId="2" borderId="4" xfId="0" applyFont="1" applyFill="1" applyBorder="1" applyAlignment="1">
      <alignment horizontal="center"/>
    </xf>
    <xf numFmtId="3" fontId="15" fillId="2" borderId="1" xfId="0" applyNumberFormat="1" applyFont="1" applyFill="1" applyBorder="1"/>
    <xf numFmtId="3" fontId="15" fillId="2" borderId="18" xfId="0" applyNumberFormat="1" applyFont="1" applyFill="1" applyBorder="1"/>
    <xf numFmtId="3" fontId="15" fillId="2" borderId="5" xfId="0" applyNumberFormat="1" applyFont="1" applyFill="1" applyBorder="1"/>
    <xf numFmtId="3" fontId="15" fillId="2" borderId="9" xfId="0" applyNumberFormat="1" applyFont="1" applyFill="1" applyBorder="1"/>
    <xf numFmtId="0" fontId="0" fillId="2" borderId="0" xfId="0" applyFill="1"/>
    <xf numFmtId="0" fontId="15" fillId="2" borderId="2" xfId="0" applyFont="1" applyFill="1" applyBorder="1" applyAlignment="1">
      <alignment horizontal="center"/>
    </xf>
    <xf numFmtId="3" fontId="15" fillId="2" borderId="8" xfId="0" applyNumberFormat="1" applyFont="1" applyFill="1" applyBorder="1"/>
    <xf numFmtId="3" fontId="15" fillId="2" borderId="10" xfId="0" applyNumberFormat="1" applyFont="1" applyFill="1" applyBorder="1"/>
    <xf numFmtId="3" fontId="15" fillId="2" borderId="19" xfId="0" applyNumberFormat="1" applyFont="1" applyFill="1" applyBorder="1"/>
    <xf numFmtId="3" fontId="15" fillId="2" borderId="5" xfId="0" applyNumberFormat="1" applyFont="1" applyFill="1" applyBorder="1" applyAlignment="1">
      <alignment horizontal="right"/>
    </xf>
    <xf numFmtId="3" fontId="15" fillId="2" borderId="11" xfId="0" applyNumberFormat="1" applyFont="1" applyFill="1" applyBorder="1"/>
    <xf numFmtId="0" fontId="16" fillId="2" borderId="1" xfId="0" applyFont="1" applyFill="1" applyBorder="1" applyAlignment="1">
      <alignment horizontal="center"/>
    </xf>
    <xf numFmtId="3" fontId="15" fillId="2" borderId="0" xfId="0" applyNumberFormat="1" applyFont="1" applyFill="1"/>
    <xf numFmtId="3" fontId="9" fillId="0" borderId="0" xfId="0" applyNumberFormat="1" applyFont="1"/>
    <xf numFmtId="0" fontId="9" fillId="0" borderId="10" xfId="0" applyFont="1" applyBorder="1"/>
    <xf numFmtId="0" fontId="10" fillId="0" borderId="0" xfId="0" applyFont="1" applyBorder="1"/>
    <xf numFmtId="49" fontId="19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5" fillId="0" borderId="0" xfId="0" applyNumberFormat="1" applyFont="1" applyBorder="1" applyAlignment="1">
      <alignment vertical="center"/>
    </xf>
    <xf numFmtId="3" fontId="19" fillId="0" borderId="19" xfId="0" applyNumberFormat="1" applyFont="1" applyBorder="1" applyAlignment="1">
      <alignment horizontal="right" vertical="center"/>
    </xf>
    <xf numFmtId="0" fontId="19" fillId="0" borderId="19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19" xfId="0" applyNumberFormat="1" applyFont="1" applyBorder="1" applyAlignment="1">
      <alignment horizontal="right" vertical="center"/>
    </xf>
    <xf numFmtId="0" fontId="21" fillId="0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19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0" xfId="0" applyFont="1"/>
    <xf numFmtId="49" fontId="19" fillId="0" borderId="4" xfId="0" applyNumberFormat="1" applyFont="1" applyBorder="1" applyAlignment="1">
      <alignment horizontal="center"/>
    </xf>
    <xf numFmtId="49" fontId="25" fillId="0" borderId="9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26" fillId="0" borderId="11" xfId="0" applyFont="1" applyBorder="1"/>
    <xf numFmtId="3" fontId="0" fillId="0" borderId="4" xfId="0" applyNumberFormat="1" applyBorder="1"/>
    <xf numFmtId="0" fontId="15" fillId="0" borderId="0" xfId="0" applyFont="1" applyBorder="1" applyAlignment="1">
      <alignment vertical="center"/>
    </xf>
    <xf numFmtId="0" fontId="25" fillId="0" borderId="4" xfId="0" applyFont="1" applyBorder="1" applyAlignment="1">
      <alignment horizontal="right"/>
    </xf>
    <xf numFmtId="0" fontId="39" fillId="0" borderId="0" xfId="0" applyFont="1"/>
    <xf numFmtId="3" fontId="17" fillId="0" borderId="21" xfId="0" applyNumberFormat="1" applyFont="1" applyBorder="1"/>
    <xf numFmtId="3" fontId="38" fillId="0" borderId="0" xfId="0" applyNumberFormat="1" applyFont="1" applyBorder="1"/>
    <xf numFmtId="3" fontId="21" fillId="0" borderId="1" xfId="0" applyNumberFormat="1" applyFont="1" applyBorder="1"/>
    <xf numFmtId="0" fontId="0" fillId="0" borderId="8" xfId="0" applyBorder="1"/>
    <xf numFmtId="0" fontId="15" fillId="0" borderId="8" xfId="0" applyFont="1" applyBorder="1"/>
    <xf numFmtId="3" fontId="28" fillId="0" borderId="0" xfId="0" applyNumberFormat="1" applyFont="1" applyBorder="1"/>
    <xf numFmtId="0" fontId="15" fillId="0" borderId="19" xfId="0" applyFont="1" applyBorder="1" applyAlignment="1">
      <alignment horizontal="center"/>
    </xf>
    <xf numFmtId="0" fontId="15" fillId="2" borderId="4" xfId="0" applyFont="1" applyFill="1" applyBorder="1"/>
    <xf numFmtId="3" fontId="15" fillId="2" borderId="0" xfId="0" applyNumberFormat="1" applyFont="1" applyFill="1" applyBorder="1"/>
    <xf numFmtId="3" fontId="21" fillId="0" borderId="0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0" fontId="21" fillId="0" borderId="11" xfId="0" applyFont="1" applyBorder="1"/>
    <xf numFmtId="0" fontId="21" fillId="0" borderId="19" xfId="0" applyFont="1" applyBorder="1"/>
    <xf numFmtId="3" fontId="21" fillId="2" borderId="19" xfId="0" applyNumberFormat="1" applyFont="1" applyFill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15" fillId="0" borderId="19" xfId="0" applyFont="1" applyBorder="1"/>
    <xf numFmtId="0" fontId="0" fillId="0" borderId="11" xfId="0" applyBorder="1"/>
    <xf numFmtId="3" fontId="19" fillId="0" borderId="11" xfId="0" applyNumberFormat="1" applyFont="1" applyBorder="1" applyAlignment="1">
      <alignment horizontal="right"/>
    </xf>
    <xf numFmtId="3" fontId="15" fillId="0" borderId="11" xfId="0" applyNumberFormat="1" applyFont="1" applyFill="1" applyBorder="1"/>
    <xf numFmtId="3" fontId="15" fillId="0" borderId="0" xfId="0" applyNumberFormat="1" applyFont="1" applyFill="1" applyBorder="1"/>
    <xf numFmtId="3" fontId="15" fillId="0" borderId="10" xfId="0" applyNumberFormat="1" applyFont="1" applyFill="1" applyBorder="1"/>
    <xf numFmtId="3" fontId="19" fillId="0" borderId="0" xfId="0" applyNumberFormat="1" applyFont="1" applyBorder="1"/>
    <xf numFmtId="0" fontId="15" fillId="2" borderId="4" xfId="0" applyFont="1" applyFill="1" applyBorder="1" applyAlignment="1">
      <alignment horizontal="center"/>
    </xf>
    <xf numFmtId="3" fontId="11" fillId="0" borderId="2" xfId="0" applyNumberFormat="1" applyFont="1" applyBorder="1"/>
    <xf numFmtId="3" fontId="11" fillId="0" borderId="1" xfId="0" applyNumberFormat="1" applyFont="1" applyBorder="1"/>
    <xf numFmtId="0" fontId="11" fillId="0" borderId="1" xfId="0" applyFont="1" applyBorder="1"/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1" fillId="0" borderId="4" xfId="0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0" fontId="25" fillId="0" borderId="18" xfId="0" applyFont="1" applyBorder="1" applyAlignment="1">
      <alignment horizontal="right"/>
    </xf>
    <xf numFmtId="0" fontId="25" fillId="0" borderId="19" xfId="0" applyFont="1" applyBorder="1" applyAlignment="1">
      <alignment horizontal="right"/>
    </xf>
    <xf numFmtId="0" fontId="21" fillId="0" borderId="9" xfId="0" applyFont="1" applyBorder="1" applyAlignment="1">
      <alignment horizontal="right"/>
    </xf>
    <xf numFmtId="0" fontId="15" fillId="2" borderId="11" xfId="0" applyFont="1" applyFill="1" applyBorder="1"/>
    <xf numFmtId="3" fontId="15" fillId="0" borderId="2" xfId="0" applyNumberFormat="1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5" xfId="0" applyFont="1" applyBorder="1"/>
    <xf numFmtId="3" fontId="15" fillId="0" borderId="1" xfId="0" applyNumberFormat="1" applyFont="1" applyBorder="1" applyAlignment="1">
      <alignment vertical="center"/>
    </xf>
    <xf numFmtId="0" fontId="19" fillId="0" borderId="10" xfId="0" applyFont="1" applyBorder="1"/>
    <xf numFmtId="0" fontId="19" fillId="0" borderId="11" xfId="0" applyFont="1" applyBorder="1" applyAlignment="1">
      <alignment horizontal="left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3" fontId="39" fillId="0" borderId="4" xfId="0" applyNumberFormat="1" applyFont="1" applyBorder="1" applyAlignment="1">
      <alignment horizontal="right" vertical="center" wrapText="1"/>
    </xf>
    <xf numFmtId="3" fontId="0" fillId="0" borderId="4" xfId="0" applyNumberFormat="1" applyFont="1" applyBorder="1" applyAlignment="1">
      <alignment horizontal="right" vertical="center" wrapText="1"/>
    </xf>
    <xf numFmtId="0" fontId="25" fillId="2" borderId="9" xfId="0" applyFont="1" applyFill="1" applyBorder="1"/>
    <xf numFmtId="0" fontId="19" fillId="0" borderId="2" xfId="0" applyFont="1" applyBorder="1" applyAlignment="1">
      <alignment horizontal="left" vertical="center"/>
    </xf>
    <xf numFmtId="3" fontId="19" fillId="0" borderId="4" xfId="0" applyNumberFormat="1" applyFont="1" applyBorder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horizontal="right"/>
    </xf>
    <xf numFmtId="0" fontId="26" fillId="0" borderId="0" xfId="10" applyFont="1"/>
    <xf numFmtId="0" fontId="27" fillId="0" borderId="0" xfId="1" applyFont="1"/>
    <xf numFmtId="0" fontId="26" fillId="0" borderId="0" xfId="1" applyFont="1"/>
    <xf numFmtId="0" fontId="30" fillId="0" borderId="1" xfId="1" applyFont="1" applyBorder="1"/>
    <xf numFmtId="0" fontId="26" fillId="0" borderId="1" xfId="10" applyFont="1" applyBorder="1"/>
    <xf numFmtId="3" fontId="26" fillId="0" borderId="1" xfId="1" applyNumberFormat="1" applyFont="1" applyBorder="1"/>
    <xf numFmtId="0" fontId="26" fillId="0" borderId="4" xfId="10" applyFont="1" applyBorder="1"/>
    <xf numFmtId="3" fontId="26" fillId="0" borderId="4" xfId="1" applyNumberFormat="1" applyFont="1" applyBorder="1"/>
    <xf numFmtId="0" fontId="26" fillId="0" borderId="2" xfId="10" applyFont="1" applyBorder="1"/>
    <xf numFmtId="3" fontId="26" fillId="0" borderId="2" xfId="1" applyNumberFormat="1" applyFont="1" applyBorder="1"/>
    <xf numFmtId="0" fontId="30" fillId="0" borderId="4" xfId="1" applyFont="1" applyBorder="1"/>
    <xf numFmtId="0" fontId="30" fillId="0" borderId="4" xfId="10" applyFont="1" applyBorder="1"/>
    <xf numFmtId="0" fontId="27" fillId="0" borderId="4" xfId="1" applyFont="1" applyBorder="1"/>
    <xf numFmtId="3" fontId="26" fillId="0" borderId="11" xfId="1" applyNumberFormat="1" applyFont="1" applyBorder="1"/>
    <xf numFmtId="3" fontId="26" fillId="0" borderId="4" xfId="10" applyNumberFormat="1" applyFont="1" applyBorder="1"/>
    <xf numFmtId="0" fontId="27" fillId="0" borderId="4" xfId="10" applyFont="1" applyBorder="1"/>
    <xf numFmtId="0" fontId="27" fillId="0" borderId="4" xfId="10" applyFont="1" applyBorder="1" applyAlignment="1">
      <alignment wrapText="1"/>
    </xf>
    <xf numFmtId="0" fontId="27" fillId="0" borderId="1" xfId="1" applyFont="1" applyBorder="1"/>
    <xf numFmtId="0" fontId="27" fillId="0" borderId="1" xfId="10" applyFont="1" applyBorder="1"/>
    <xf numFmtId="3" fontId="27" fillId="0" borderId="1" xfId="1" applyNumberFormat="1" applyFont="1" applyBorder="1"/>
    <xf numFmtId="3" fontId="27" fillId="0" borderId="4" xfId="1" applyNumberFormat="1" applyFont="1" applyBorder="1"/>
    <xf numFmtId="0" fontId="27" fillId="0" borderId="3" xfId="1" applyFont="1" applyBorder="1"/>
    <xf numFmtId="3" fontId="26" fillId="0" borderId="0" xfId="10" applyNumberFormat="1" applyFont="1"/>
    <xf numFmtId="0" fontId="30" fillId="0" borderId="1" xfId="10" applyFont="1" applyBorder="1"/>
    <xf numFmtId="3" fontId="26" fillId="0" borderId="1" xfId="10" applyNumberFormat="1" applyFont="1" applyBorder="1"/>
    <xf numFmtId="3" fontId="26" fillId="0" borderId="2" xfId="10" applyNumberFormat="1" applyFont="1" applyBorder="1"/>
    <xf numFmtId="3" fontId="26" fillId="0" borderId="0" xfId="1" applyNumberFormat="1" applyFont="1"/>
    <xf numFmtId="0" fontId="26" fillId="0" borderId="11" xfId="10" applyFont="1" applyBorder="1"/>
    <xf numFmtId="0" fontId="26" fillId="0" borderId="10" xfId="10" applyFont="1" applyBorder="1"/>
    <xf numFmtId="3" fontId="27" fillId="0" borderId="4" xfId="10" applyNumberFormat="1" applyFont="1" applyBorder="1"/>
    <xf numFmtId="0" fontId="44" fillId="0" borderId="4" xfId="10" applyFont="1" applyBorder="1"/>
    <xf numFmtId="3" fontId="19" fillId="0" borderId="9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21" fillId="2" borderId="4" xfId="0" applyFont="1" applyFill="1" applyBorder="1"/>
    <xf numFmtId="3" fontId="17" fillId="0" borderId="0" xfId="0" applyNumberFormat="1" applyFont="1"/>
    <xf numFmtId="3" fontId="0" fillId="0" borderId="8" xfId="0" applyNumberFormat="1" applyBorder="1"/>
    <xf numFmtId="3" fontId="0" fillId="0" borderId="10" xfId="0" applyNumberFormat="1" applyBorder="1"/>
    <xf numFmtId="3" fontId="15" fillId="0" borderId="0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21" fillId="0" borderId="8" xfId="0" applyFont="1" applyBorder="1" applyAlignment="1">
      <alignment horizontal="center"/>
    </xf>
    <xf numFmtId="0" fontId="0" fillId="0" borderId="5" xfId="0" applyBorder="1"/>
    <xf numFmtId="3" fontId="19" fillId="0" borderId="1" xfId="0" applyNumberFormat="1" applyFont="1" applyBorder="1" applyAlignment="1">
      <alignment horizontal="right"/>
    </xf>
    <xf numFmtId="0" fontId="11" fillId="0" borderId="8" xfId="0" applyFont="1" applyBorder="1"/>
    <xf numFmtId="3" fontId="11" fillId="0" borderId="8" xfId="0" applyNumberFormat="1" applyFont="1" applyBorder="1"/>
    <xf numFmtId="3" fontId="11" fillId="0" borderId="4" xfId="0" applyNumberFormat="1" applyFont="1" applyBorder="1"/>
    <xf numFmtId="0" fontId="11" fillId="0" borderId="4" xfId="0" applyFont="1" applyBorder="1"/>
    <xf numFmtId="0" fontId="21" fillId="0" borderId="7" xfId="0" applyFont="1" applyBorder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26" fillId="0" borderId="0" xfId="11"/>
    <xf numFmtId="0" fontId="0" fillId="0" borderId="0" xfId="0"/>
    <xf numFmtId="0" fontId="9" fillId="0" borderId="12" xfId="1" applyFont="1" applyBorder="1" applyAlignment="1">
      <alignment horizontal="center" wrapText="1"/>
    </xf>
    <xf numFmtId="0" fontId="16" fillId="0" borderId="3" xfId="1" applyFont="1" applyBorder="1" applyAlignment="1">
      <alignment horizontal="center"/>
    </xf>
    <xf numFmtId="0" fontId="25" fillId="0" borderId="1" xfId="1" applyFont="1" applyBorder="1"/>
    <xf numFmtId="0" fontId="15" fillId="0" borderId="1" xfId="1" applyFont="1" applyBorder="1"/>
    <xf numFmtId="3" fontId="21" fillId="0" borderId="4" xfId="1" applyNumberFormat="1" applyFont="1" applyBorder="1"/>
    <xf numFmtId="3" fontId="26" fillId="0" borderId="0" xfId="11" applyNumberFormat="1"/>
    <xf numFmtId="0" fontId="15" fillId="0" borderId="4" xfId="1" applyFont="1" applyBorder="1"/>
    <xf numFmtId="3" fontId="15" fillId="0" borderId="4" xfId="1" applyNumberFormat="1" applyFont="1" applyBorder="1"/>
    <xf numFmtId="3" fontId="19" fillId="0" borderId="4" xfId="1" applyNumberFormat="1" applyFont="1" applyBorder="1"/>
    <xf numFmtId="0" fontId="15" fillId="0" borderId="11" xfId="1" applyFont="1" applyBorder="1"/>
    <xf numFmtId="0" fontId="15" fillId="0" borderId="2" xfId="1" applyFont="1" applyBorder="1"/>
    <xf numFmtId="3" fontId="21" fillId="0" borderId="3" xfId="1" applyNumberFormat="1" applyFont="1" applyBorder="1"/>
    <xf numFmtId="3" fontId="15" fillId="0" borderId="19" xfId="1" applyNumberFormat="1" applyFont="1" applyBorder="1"/>
    <xf numFmtId="0" fontId="25" fillId="0" borderId="4" xfId="1" applyFont="1" applyBorder="1"/>
    <xf numFmtId="0" fontId="15" fillId="0" borderId="1" xfId="1" applyFont="1" applyBorder="1" applyAlignment="1">
      <alignment horizontal="right"/>
    </xf>
    <xf numFmtId="0" fontId="15" fillId="0" borderId="4" xfId="1" applyFont="1" applyBorder="1" applyAlignment="1">
      <alignment horizontal="right"/>
    </xf>
    <xf numFmtId="3" fontId="19" fillId="0" borderId="19" xfId="1" applyNumberFormat="1" applyFont="1" applyBorder="1"/>
    <xf numFmtId="0" fontId="15" fillId="0" borderId="2" xfId="1" applyFont="1" applyBorder="1" applyAlignment="1">
      <alignment horizontal="right"/>
    </xf>
    <xf numFmtId="0" fontId="15" fillId="0" borderId="0" xfId="1" applyFont="1" applyAlignment="1">
      <alignment horizontal="right"/>
    </xf>
    <xf numFmtId="0" fontId="15" fillId="0" borderId="18" xfId="1" applyFont="1" applyBorder="1" applyAlignment="1">
      <alignment horizontal="right"/>
    </xf>
    <xf numFmtId="3" fontId="19" fillId="0" borderId="1" xfId="1" applyNumberFormat="1" applyFont="1" applyBorder="1"/>
    <xf numFmtId="0" fontId="21" fillId="0" borderId="11" xfId="1" applyFont="1" applyBorder="1"/>
    <xf numFmtId="3" fontId="21" fillId="0" borderId="19" xfId="1" applyNumberFormat="1" applyFont="1" applyBorder="1"/>
    <xf numFmtId="3" fontId="19" fillId="0" borderId="2" xfId="1" applyNumberFormat="1" applyFont="1" applyBorder="1"/>
    <xf numFmtId="0" fontId="21" fillId="0" borderId="6" xfId="1" applyFont="1" applyBorder="1"/>
    <xf numFmtId="0" fontId="0" fillId="0" borderId="7" xfId="0" applyBorder="1"/>
    <xf numFmtId="0" fontId="25" fillId="0" borderId="9" xfId="1" applyFont="1" applyBorder="1"/>
    <xf numFmtId="0" fontId="0" fillId="0" borderId="18" xfId="0" applyBorder="1"/>
    <xf numFmtId="3" fontId="21" fillId="0" borderId="1" xfId="1" applyNumberFormat="1" applyFont="1" applyBorder="1"/>
    <xf numFmtId="0" fontId="19" fillId="0" borderId="11" xfId="1" applyFont="1" applyBorder="1"/>
    <xf numFmtId="0" fontId="0" fillId="0" borderId="19" xfId="0" applyBorder="1"/>
    <xf numFmtId="0" fontId="16" fillId="0" borderId="6" xfId="1" applyFont="1" applyBorder="1"/>
    <xf numFmtId="0" fontId="16" fillId="0" borderId="12" xfId="1" applyFont="1" applyBorder="1" applyAlignment="1">
      <alignment horizontal="right"/>
    </xf>
    <xf numFmtId="0" fontId="27" fillId="0" borderId="0" xfId="11" applyFont="1"/>
    <xf numFmtId="3" fontId="27" fillId="0" borderId="0" xfId="11" applyNumberFormat="1" applyFont="1"/>
    <xf numFmtId="0" fontId="16" fillId="0" borderId="10" xfId="1" applyFont="1" applyBorder="1"/>
    <xf numFmtId="0" fontId="16" fillId="0" borderId="8" xfId="1" applyFont="1" applyBorder="1" applyAlignment="1">
      <alignment horizontal="right"/>
    </xf>
    <xf numFmtId="3" fontId="21" fillId="0" borderId="12" xfId="1" applyNumberFormat="1" applyFont="1" applyBorder="1"/>
    <xf numFmtId="0" fontId="21" fillId="0" borderId="0" xfId="1" applyFont="1"/>
    <xf numFmtId="3" fontId="21" fillId="0" borderId="0" xfId="1" applyNumberFormat="1" applyFont="1"/>
    <xf numFmtId="0" fontId="26" fillId="3" borderId="0" xfId="11" applyFill="1"/>
    <xf numFmtId="3" fontId="21" fillId="2" borderId="12" xfId="1" applyNumberFormat="1" applyFont="1" applyFill="1" applyBorder="1"/>
    <xf numFmtId="0" fontId="27" fillId="0" borderId="6" xfId="11" applyFont="1" applyBorder="1"/>
    <xf numFmtId="0" fontId="27" fillId="0" borderId="7" xfId="11" applyFont="1" applyBorder="1"/>
    <xf numFmtId="3" fontId="27" fillId="2" borderId="12" xfId="11" applyNumberFormat="1" applyFont="1" applyFill="1" applyBorder="1"/>
    <xf numFmtId="0" fontId="26" fillId="0" borderId="9" xfId="11" applyBorder="1"/>
    <xf numFmtId="0" fontId="26" fillId="0" borderId="5" xfId="11" applyBorder="1"/>
    <xf numFmtId="0" fontId="26" fillId="0" borderId="11" xfId="11" applyBorder="1"/>
    <xf numFmtId="0" fontId="27" fillId="0" borderId="11" xfId="1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9" fillId="0" borderId="4" xfId="0" applyFont="1" applyBorder="1" applyAlignment="1">
      <alignment horizontal="center"/>
    </xf>
    <xf numFmtId="3" fontId="19" fillId="2" borderId="4" xfId="0" applyNumberFormat="1" applyFont="1" applyFill="1" applyBorder="1" applyAlignment="1">
      <alignment horizontal="right"/>
    </xf>
    <xf numFmtId="0" fontId="38" fillId="0" borderId="18" xfId="0" applyFont="1" applyBorder="1" applyAlignment="1">
      <alignment horizontal="center"/>
    </xf>
    <xf numFmtId="0" fontId="21" fillId="0" borderId="6" xfId="1" applyFont="1" applyBorder="1"/>
    <xf numFmtId="0" fontId="0" fillId="0" borderId="7" xfId="0" applyBorder="1"/>
    <xf numFmtId="0" fontId="30" fillId="0" borderId="4" xfId="0" applyFont="1" applyBorder="1" applyAlignment="1">
      <alignment horizontal="left"/>
    </xf>
    <xf numFmtId="3" fontId="15" fillId="0" borderId="0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7" fillId="0" borderId="19" xfId="0" applyNumberFormat="1" applyFont="1" applyBorder="1" applyAlignment="1">
      <alignment vertical="center"/>
    </xf>
    <xf numFmtId="0" fontId="27" fillId="0" borderId="0" xfId="1" applyFont="1" applyAlignment="1">
      <alignment horizontal="center"/>
    </xf>
    <xf numFmtId="0" fontId="26" fillId="0" borderId="3" xfId="11" applyBorder="1"/>
    <xf numFmtId="3" fontId="27" fillId="0" borderId="12" xfId="11" applyNumberFormat="1" applyFont="1" applyBorder="1"/>
    <xf numFmtId="0" fontId="27" fillId="0" borderId="0" xfId="12" applyFont="1"/>
    <xf numFmtId="0" fontId="27" fillId="0" borderId="0" xfId="12" applyFont="1" applyAlignment="1">
      <alignment horizontal="center"/>
    </xf>
    <xf numFmtId="0" fontId="42" fillId="0" borderId="0" xfId="12" applyFont="1"/>
    <xf numFmtId="0" fontId="43" fillId="0" borderId="3" xfId="12" applyFont="1" applyBorder="1" applyAlignment="1">
      <alignment horizontal="center" vertical="center"/>
    </xf>
    <xf numFmtId="0" fontId="43" fillId="0" borderId="3" xfId="12" applyFont="1" applyBorder="1" applyAlignment="1">
      <alignment horizontal="center" vertical="center" wrapText="1"/>
    </xf>
    <xf numFmtId="0" fontId="27" fillId="0" borderId="4" xfId="12" applyFont="1" applyBorder="1" applyAlignment="1">
      <alignment horizontal="center"/>
    </xf>
    <xf numFmtId="3" fontId="42" fillId="0" borderId="0" xfId="12" applyNumberFormat="1" applyFont="1"/>
    <xf numFmtId="0" fontId="42" fillId="0" borderId="8" xfId="12" applyFont="1" applyBorder="1"/>
    <xf numFmtId="3" fontId="26" fillId="0" borderId="19" xfId="1" applyNumberFormat="1" applyFont="1" applyBorder="1"/>
    <xf numFmtId="0" fontId="42" fillId="0" borderId="4" xfId="12" applyFont="1" applyBorder="1"/>
    <xf numFmtId="0" fontId="30" fillId="0" borderId="4" xfId="12" applyFont="1" applyBorder="1"/>
    <xf numFmtId="3" fontId="26" fillId="0" borderId="4" xfId="12" applyNumberFormat="1" applyFont="1" applyBorder="1"/>
    <xf numFmtId="0" fontId="26" fillId="0" borderId="4" xfId="12" applyFont="1" applyBorder="1" applyAlignment="1">
      <alignment horizontal="left"/>
    </xf>
    <xf numFmtId="0" fontId="27" fillId="0" borderId="4" xfId="12" applyFont="1" applyBorder="1"/>
    <xf numFmtId="0" fontId="26" fillId="0" borderId="2" xfId="12" applyFont="1" applyBorder="1" applyAlignment="1">
      <alignment horizontal="left"/>
    </xf>
    <xf numFmtId="0" fontId="30" fillId="0" borderId="4" xfId="12" applyFont="1" applyBorder="1" applyAlignment="1">
      <alignment horizontal="left"/>
    </xf>
    <xf numFmtId="0" fontId="42" fillId="0" borderId="5" xfId="12" applyFont="1" applyBorder="1"/>
    <xf numFmtId="0" fontId="42" fillId="0" borderId="1" xfId="12" applyFont="1" applyBorder="1"/>
    <xf numFmtId="3" fontId="26" fillId="0" borderId="1" xfId="12" applyNumberFormat="1" applyFont="1" applyBorder="1"/>
    <xf numFmtId="0" fontId="42" fillId="0" borderId="3" xfId="12" applyFont="1" applyBorder="1"/>
    <xf numFmtId="0" fontId="26" fillId="0" borderId="3" xfId="12" applyFont="1" applyBorder="1"/>
    <xf numFmtId="3" fontId="26" fillId="0" borderId="19" xfId="12" applyNumberFormat="1" applyFont="1" applyBorder="1"/>
    <xf numFmtId="0" fontId="26" fillId="0" borderId="0" xfId="12" applyFont="1"/>
    <xf numFmtId="0" fontId="27" fillId="0" borderId="1" xfId="12" applyFont="1" applyBorder="1" applyAlignment="1">
      <alignment horizontal="center"/>
    </xf>
    <xf numFmtId="0" fontId="27" fillId="0" borderId="2" xfId="12" applyFont="1" applyBorder="1" applyAlignment="1">
      <alignment horizontal="center"/>
    </xf>
    <xf numFmtId="0" fontId="27" fillId="0" borderId="3" xfId="12" applyFont="1" applyBorder="1" applyAlignment="1">
      <alignment horizontal="center"/>
    </xf>
    <xf numFmtId="3" fontId="42" fillId="0" borderId="8" xfId="12" applyNumberFormat="1" applyFont="1" applyBorder="1"/>
    <xf numFmtId="0" fontId="30" fillId="0" borderId="11" xfId="12" applyFont="1" applyBorder="1"/>
    <xf numFmtId="0" fontId="26" fillId="0" borderId="4" xfId="12" applyFont="1" applyBorder="1"/>
    <xf numFmtId="0" fontId="26" fillId="0" borderId="11" xfId="12" applyFont="1" applyBorder="1" applyAlignment="1">
      <alignment horizontal="left"/>
    </xf>
    <xf numFmtId="3" fontId="26" fillId="0" borderId="0" xfId="12" applyNumberFormat="1" applyFont="1"/>
    <xf numFmtId="3" fontId="0" fillId="0" borderId="2" xfId="0" applyNumberFormat="1" applyBorder="1"/>
    <xf numFmtId="0" fontId="19" fillId="2" borderId="4" xfId="0" applyFont="1" applyFill="1" applyBorder="1"/>
    <xf numFmtId="3" fontId="17" fillId="2" borderId="1" xfId="0" applyNumberFormat="1" applyFont="1" applyFill="1" applyBorder="1"/>
    <xf numFmtId="0" fontId="25" fillId="2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5" fillId="0" borderId="1" xfId="0" applyFont="1" applyFill="1" applyBorder="1"/>
    <xf numFmtId="3" fontId="26" fillId="0" borderId="1" xfId="0" applyNumberFormat="1" applyFont="1" applyBorder="1"/>
    <xf numFmtId="0" fontId="15" fillId="0" borderId="4" xfId="0" applyFont="1" applyFill="1" applyBorder="1"/>
    <xf numFmtId="3" fontId="26" fillId="0" borderId="4" xfId="0" applyNumberFormat="1" applyFont="1" applyBorder="1"/>
    <xf numFmtId="3" fontId="26" fillId="0" borderId="18" xfId="0" applyNumberFormat="1" applyFont="1" applyBorder="1"/>
    <xf numFmtId="0" fontId="15" fillId="0" borderId="0" xfId="0" applyFont="1" applyFill="1" applyBorder="1"/>
    <xf numFmtId="0" fontId="15" fillId="0" borderId="11" xfId="0" applyFont="1" applyFill="1" applyBorder="1"/>
    <xf numFmtId="3" fontId="26" fillId="0" borderId="11" xfId="0" applyNumberFormat="1" applyFont="1" applyBorder="1"/>
    <xf numFmtId="0" fontId="26" fillId="0" borderId="1" xfId="0" applyFont="1" applyBorder="1"/>
    <xf numFmtId="0" fontId="45" fillId="0" borderId="1" xfId="0" applyFont="1" applyBorder="1"/>
    <xf numFmtId="0" fontId="26" fillId="0" borderId="4" xfId="0" applyFont="1" applyBorder="1"/>
    <xf numFmtId="0" fontId="45" fillId="0" borderId="4" xfId="0" applyFont="1" applyBorder="1"/>
    <xf numFmtId="0" fontId="45" fillId="0" borderId="13" xfId="0" applyFont="1" applyBorder="1"/>
    <xf numFmtId="0" fontId="19" fillId="0" borderId="1" xfId="0" applyFont="1" applyBorder="1"/>
    <xf numFmtId="3" fontId="19" fillId="0" borderId="1" xfId="0" applyNumberFormat="1" applyFont="1" applyBorder="1"/>
    <xf numFmtId="0" fontId="19" fillId="0" borderId="9" xfId="0" applyFont="1" applyBorder="1"/>
    <xf numFmtId="0" fontId="19" fillId="0" borderId="5" xfId="0" applyFont="1" applyBorder="1"/>
    <xf numFmtId="0" fontId="19" fillId="0" borderId="0" xfId="0" applyFont="1" applyBorder="1"/>
    <xf numFmtId="0" fontId="19" fillId="0" borderId="4" xfId="0" applyFont="1" applyBorder="1"/>
    <xf numFmtId="0" fontId="19" fillId="0" borderId="8" xfId="0" applyFont="1" applyBorder="1"/>
    <xf numFmtId="3" fontId="19" fillId="0" borderId="8" xfId="0" applyNumberFormat="1" applyFont="1" applyBorder="1"/>
    <xf numFmtId="3" fontId="19" fillId="0" borderId="10" xfId="0" applyNumberFormat="1" applyFont="1" applyBorder="1"/>
    <xf numFmtId="3" fontId="15" fillId="0" borderId="10" xfId="0" applyNumberFormat="1" applyFont="1" applyBorder="1" applyAlignment="1">
      <alignment horizontal="right"/>
    </xf>
    <xf numFmtId="3" fontId="26" fillId="0" borderId="2" xfId="12" applyNumberFormat="1" applyFont="1" applyBorder="1"/>
    <xf numFmtId="0" fontId="0" fillId="0" borderId="0" xfId="0"/>
    <xf numFmtId="0" fontId="26" fillId="0" borderId="10" xfId="12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/>
    <xf numFmtId="0" fontId="0" fillId="0" borderId="2" xfId="0" applyBorder="1" applyAlignment="1"/>
    <xf numFmtId="0" fontId="16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7" fillId="0" borderId="3" xfId="12" applyFont="1" applyBorder="1" applyAlignment="1">
      <alignment horizontal="center" vertical="center" wrapText="1"/>
    </xf>
    <xf numFmtId="0" fontId="43" fillId="0" borderId="3" xfId="12" applyFont="1" applyBorder="1" applyAlignment="1">
      <alignment horizontal="center" vertical="center" wrapText="1"/>
    </xf>
    <xf numFmtId="0" fontId="27" fillId="0" borderId="0" xfId="1" applyFont="1" applyAlignment="1">
      <alignment horizontal="center"/>
    </xf>
    <xf numFmtId="0" fontId="27" fillId="0" borderId="0" xfId="10" applyFont="1" applyAlignment="1">
      <alignment horizontal="center"/>
    </xf>
    <xf numFmtId="0" fontId="26" fillId="0" borderId="0" xfId="1" applyFont="1" applyAlignment="1">
      <alignment horizontal="center"/>
    </xf>
    <xf numFmtId="0" fontId="27" fillId="0" borderId="3" xfId="12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/>
    <xf numFmtId="0" fontId="16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7" fillId="0" borderId="1" xfId="12" applyFont="1" applyBorder="1" applyAlignment="1">
      <alignment horizontal="center" vertical="center" wrapText="1"/>
    </xf>
    <xf numFmtId="0" fontId="42" fillId="0" borderId="4" xfId="12" applyFont="1" applyBorder="1" applyAlignment="1">
      <alignment horizontal="center" vertical="center" wrapText="1"/>
    </xf>
    <xf numFmtId="0" fontId="42" fillId="0" borderId="2" xfId="12" applyFont="1" applyBorder="1" applyAlignment="1">
      <alignment horizontal="center" vertical="center" wrapText="1"/>
    </xf>
    <xf numFmtId="0" fontId="26" fillId="0" borderId="8" xfId="10" applyFont="1" applyBorder="1" applyAlignment="1">
      <alignment horizontal="right"/>
    </xf>
    <xf numFmtId="0" fontId="27" fillId="0" borderId="4" xfId="12" applyFont="1" applyBorder="1" applyAlignment="1">
      <alignment horizontal="center" vertical="center" wrapText="1"/>
    </xf>
    <xf numFmtId="0" fontId="27" fillId="0" borderId="2" xfId="12" applyFont="1" applyBorder="1" applyAlignment="1">
      <alignment horizontal="center" vertical="center" wrapText="1"/>
    </xf>
    <xf numFmtId="0" fontId="42" fillId="0" borderId="3" xfId="12" applyFont="1" applyBorder="1" applyAlignment="1">
      <alignment horizontal="center" vertical="center"/>
    </xf>
    <xf numFmtId="0" fontId="42" fillId="0" borderId="3" xfId="12" applyFont="1" applyBorder="1" applyAlignment="1">
      <alignment vertical="center"/>
    </xf>
    <xf numFmtId="0" fontId="14" fillId="0" borderId="0" xfId="1" applyFont="1" applyAlignment="1">
      <alignment horizontal="center"/>
    </xf>
    <xf numFmtId="0" fontId="0" fillId="0" borderId="0" xfId="0"/>
    <xf numFmtId="0" fontId="16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6" xfId="1" applyFont="1" applyBorder="1"/>
    <xf numFmtId="0" fontId="0" fillId="0" borderId="12" xfId="0" applyBorder="1"/>
    <xf numFmtId="0" fontId="0" fillId="0" borderId="7" xfId="0" applyBorder="1"/>
    <xf numFmtId="0" fontId="21" fillId="0" borderId="10" xfId="1" applyFont="1" applyBorder="1"/>
    <xf numFmtId="0" fontId="0" fillId="0" borderId="8" xfId="0" applyBorder="1"/>
    <xf numFmtId="0" fontId="2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</cellXfs>
  <cellStyles count="13">
    <cellStyle name="Normál" xfId="0" builtinId="0"/>
    <cellStyle name="Normál 2" xfId="3" xr:uid="{00000000-0005-0000-0000-000001000000}"/>
    <cellStyle name="Normál 3" xfId="4" xr:uid="{00000000-0005-0000-0000-000002000000}"/>
    <cellStyle name="Normál 4" xfId="5" xr:uid="{00000000-0005-0000-0000-000003000000}"/>
    <cellStyle name="Normál 4 2" xfId="6" xr:uid="{00000000-0005-0000-0000-000004000000}"/>
    <cellStyle name="Normál 4 3" xfId="7" xr:uid="{00000000-0005-0000-0000-000005000000}"/>
    <cellStyle name="Normál 4 3 2" xfId="8" xr:uid="{8731D116-7D1D-45E2-A244-DC932AF9F5EB}"/>
    <cellStyle name="Normál 4 3 3" xfId="9" xr:uid="{ABB2D760-4231-495F-8D1C-978A1D298511}"/>
    <cellStyle name="Normál 4 3 4" xfId="12" xr:uid="{C43F1544-093A-4EB8-AE5B-93B8991DC4A7}"/>
    <cellStyle name="Normál_9.mell. ktgvetéshez" xfId="11" xr:uid="{F9245A14-0757-4821-A0CB-0E6EEBC9AA46}"/>
    <cellStyle name="Normál_Munka1" xfId="1" xr:uid="{00000000-0005-0000-0000-000007000000}"/>
    <cellStyle name="Normál_Munka2" xfId="10" xr:uid="{D55B98CF-C3D7-4306-8816-0E349E160321}"/>
    <cellStyle name="Százalék 2" xfId="2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K&#214;Z&#214;S%20P&#201;NZ&#220;GY\K&#246;lts&#233;gvet&#233;s\2020\III.%20n.%20&#233;vi%20m&#243;d\Kincst&#225;r%20III.n.&#233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5.3"/>
      <sheetName val="9.1-9.2"/>
    </sheetNames>
    <sheetDataSet>
      <sheetData sheetId="0"/>
      <sheetData sheetId="1">
        <row r="13">
          <cell r="C13">
            <v>173041</v>
          </cell>
          <cell r="M13">
            <v>173041</v>
          </cell>
        </row>
        <row r="14">
          <cell r="M14">
            <v>173362</v>
          </cell>
        </row>
        <row r="15">
          <cell r="M15">
            <v>3565</v>
          </cell>
        </row>
        <row r="16">
          <cell r="M16">
            <v>-1800</v>
          </cell>
        </row>
        <row r="17">
          <cell r="M17">
            <v>596</v>
          </cell>
        </row>
        <row r="18">
          <cell r="M18">
            <v>2361</v>
          </cell>
        </row>
        <row r="19">
          <cell r="M19">
            <v>175723</v>
          </cell>
        </row>
        <row r="20">
          <cell r="M20">
            <v>0</v>
          </cell>
        </row>
        <row r="21">
          <cell r="C21">
            <v>144271</v>
          </cell>
          <cell r="M21">
            <v>144271</v>
          </cell>
        </row>
        <row r="22">
          <cell r="M22">
            <v>145092</v>
          </cell>
        </row>
        <row r="23">
          <cell r="M23">
            <v>3281</v>
          </cell>
        </row>
        <row r="24">
          <cell r="M24">
            <v>-1461</v>
          </cell>
        </row>
        <row r="25">
          <cell r="M25">
            <v>689</v>
          </cell>
        </row>
        <row r="26">
          <cell r="M26">
            <v>2509</v>
          </cell>
        </row>
        <row r="27">
          <cell r="M27">
            <v>147601</v>
          </cell>
        </row>
        <row r="28">
          <cell r="M28">
            <v>0</v>
          </cell>
        </row>
        <row r="29">
          <cell r="C29">
            <v>77785</v>
          </cell>
          <cell r="M29">
            <v>77785</v>
          </cell>
        </row>
        <row r="30">
          <cell r="M30">
            <v>78685</v>
          </cell>
        </row>
        <row r="31">
          <cell r="M31">
            <v>3350</v>
          </cell>
        </row>
        <row r="32">
          <cell r="M32">
            <v>-300</v>
          </cell>
        </row>
        <row r="33">
          <cell r="M33">
            <v>332</v>
          </cell>
        </row>
        <row r="34">
          <cell r="M34">
            <v>3382</v>
          </cell>
        </row>
        <row r="35">
          <cell r="M35">
            <v>82067</v>
          </cell>
        </row>
        <row r="36">
          <cell r="M36">
            <v>0</v>
          </cell>
        </row>
        <row r="37">
          <cell r="M37">
            <v>78206</v>
          </cell>
        </row>
        <row r="38">
          <cell r="M38">
            <v>78649</v>
          </cell>
        </row>
        <row r="39">
          <cell r="M39">
            <v>-3800</v>
          </cell>
        </row>
        <row r="40">
          <cell r="M40">
            <v>74849</v>
          </cell>
        </row>
        <row r="41">
          <cell r="M41">
            <v>0</v>
          </cell>
        </row>
        <row r="42">
          <cell r="C42">
            <v>43985</v>
          </cell>
          <cell r="M42">
            <v>43985</v>
          </cell>
        </row>
        <row r="43">
          <cell r="M43">
            <v>44428</v>
          </cell>
        </row>
        <row r="44">
          <cell r="M44">
            <v>0</v>
          </cell>
        </row>
        <row r="45">
          <cell r="M45">
            <v>44428</v>
          </cell>
        </row>
        <row r="46">
          <cell r="M46">
            <v>0</v>
          </cell>
        </row>
        <row r="47">
          <cell r="C47">
            <v>34221</v>
          </cell>
          <cell r="M47">
            <v>34221</v>
          </cell>
        </row>
        <row r="48">
          <cell r="M48">
            <v>34221</v>
          </cell>
        </row>
        <row r="49">
          <cell r="M49">
            <v>-3800</v>
          </cell>
        </row>
        <row r="50">
          <cell r="M50">
            <v>-3800</v>
          </cell>
        </row>
        <row r="51">
          <cell r="M51">
            <v>30421</v>
          </cell>
        </row>
        <row r="52">
          <cell r="M52">
            <v>0</v>
          </cell>
        </row>
        <row r="53">
          <cell r="M53">
            <v>242856</v>
          </cell>
        </row>
        <row r="54">
          <cell r="M54">
            <v>297925</v>
          </cell>
        </row>
        <row r="55">
          <cell r="M55">
            <v>0</v>
          </cell>
        </row>
        <row r="56">
          <cell r="M56">
            <v>297925</v>
          </cell>
        </row>
        <row r="57">
          <cell r="M57">
            <v>0</v>
          </cell>
        </row>
        <row r="58">
          <cell r="C58">
            <v>150934</v>
          </cell>
          <cell r="M58">
            <v>150934</v>
          </cell>
        </row>
        <row r="59">
          <cell r="M59">
            <v>151587</v>
          </cell>
        </row>
        <row r="60">
          <cell r="M60">
            <v>0</v>
          </cell>
        </row>
        <row r="61">
          <cell r="M61">
            <v>151587</v>
          </cell>
        </row>
        <row r="62">
          <cell r="M62">
            <v>0</v>
          </cell>
        </row>
        <row r="63">
          <cell r="C63">
            <v>91922</v>
          </cell>
          <cell r="M63">
            <v>91922</v>
          </cell>
        </row>
        <row r="64">
          <cell r="M64">
            <v>91922</v>
          </cell>
        </row>
        <row r="65">
          <cell r="M65">
            <v>0</v>
          </cell>
        </row>
        <row r="66">
          <cell r="M66">
            <v>91922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54416</v>
          </cell>
        </row>
        <row r="70">
          <cell r="C70">
            <v>0</v>
          </cell>
          <cell r="M70">
            <v>0</v>
          </cell>
        </row>
        <row r="71">
          <cell r="C71">
            <v>54416</v>
          </cell>
        </row>
        <row r="72">
          <cell r="C72"/>
        </row>
        <row r="73">
          <cell r="C73">
            <v>72615</v>
          </cell>
        </row>
        <row r="74">
          <cell r="C74">
            <v>72713</v>
          </cell>
        </row>
        <row r="75">
          <cell r="C75">
            <v>0</v>
          </cell>
        </row>
        <row r="76">
          <cell r="C76">
            <v>72713</v>
          </cell>
        </row>
        <row r="77">
          <cell r="C77"/>
        </row>
        <row r="78">
          <cell r="C78">
            <v>175492</v>
          </cell>
        </row>
        <row r="79">
          <cell r="C79">
            <v>179116</v>
          </cell>
        </row>
        <row r="80">
          <cell r="C80">
            <v>-2100</v>
          </cell>
        </row>
        <row r="81">
          <cell r="C81">
            <v>177016</v>
          </cell>
        </row>
        <row r="82">
          <cell r="C82"/>
        </row>
        <row r="83">
          <cell r="C83">
            <v>72434</v>
          </cell>
        </row>
        <row r="84">
          <cell r="C84">
            <v>72434</v>
          </cell>
        </row>
        <row r="85">
          <cell r="C85">
            <v>0</v>
          </cell>
        </row>
        <row r="86">
          <cell r="C86">
            <v>72434</v>
          </cell>
        </row>
        <row r="87">
          <cell r="C87"/>
        </row>
        <row r="88">
          <cell r="C88">
            <v>13520</v>
          </cell>
        </row>
        <row r="89">
          <cell r="C89">
            <v>13520</v>
          </cell>
        </row>
        <row r="90">
          <cell r="C90">
            <v>0</v>
          </cell>
        </row>
        <row r="91">
          <cell r="C91">
            <v>13520</v>
          </cell>
        </row>
        <row r="92">
          <cell r="C92"/>
        </row>
        <row r="93">
          <cell r="C93">
            <v>12607</v>
          </cell>
        </row>
        <row r="94">
          <cell r="C94">
            <v>12607</v>
          </cell>
        </row>
        <row r="95">
          <cell r="C95">
            <v>0</v>
          </cell>
        </row>
        <row r="96">
          <cell r="C96">
            <v>12607</v>
          </cell>
        </row>
        <row r="97">
          <cell r="C97"/>
        </row>
        <row r="98">
          <cell r="C98">
            <v>73829</v>
          </cell>
        </row>
        <row r="99">
          <cell r="C99">
            <v>77453</v>
          </cell>
        </row>
        <row r="100">
          <cell r="C100">
            <v>-2100</v>
          </cell>
        </row>
        <row r="101">
          <cell r="C101">
            <v>-2100</v>
          </cell>
        </row>
        <row r="102">
          <cell r="C102">
            <v>75353</v>
          </cell>
        </row>
        <row r="103">
          <cell r="C103"/>
        </row>
        <row r="104">
          <cell r="C104">
            <v>3102</v>
          </cell>
        </row>
        <row r="105">
          <cell r="C105">
            <v>3102</v>
          </cell>
        </row>
        <row r="106">
          <cell r="C106"/>
        </row>
        <row r="107">
          <cell r="C107">
            <v>3102</v>
          </cell>
        </row>
        <row r="108">
          <cell r="C108"/>
        </row>
        <row r="109">
          <cell r="C109">
            <v>52157</v>
          </cell>
        </row>
        <row r="110">
          <cell r="C110">
            <v>53042</v>
          </cell>
        </row>
        <row r="111">
          <cell r="C111">
            <v>-5000</v>
          </cell>
        </row>
        <row r="112">
          <cell r="C112">
            <v>-5000</v>
          </cell>
        </row>
        <row r="113">
          <cell r="C113">
            <v>48042</v>
          </cell>
        </row>
        <row r="114">
          <cell r="C114"/>
        </row>
        <row r="115">
          <cell r="C115">
            <v>497820</v>
          </cell>
        </row>
        <row r="116">
          <cell r="C116">
            <v>494948</v>
          </cell>
        </row>
        <row r="117">
          <cell r="C117">
            <v>23164</v>
          </cell>
        </row>
        <row r="118">
          <cell r="C118">
            <v>518112</v>
          </cell>
        </row>
        <row r="119">
          <cell r="C119"/>
        </row>
        <row r="120">
          <cell r="C120">
            <v>47280</v>
          </cell>
        </row>
        <row r="121">
          <cell r="C121">
            <v>47780</v>
          </cell>
        </row>
        <row r="122">
          <cell r="C122">
            <v>687</v>
          </cell>
        </row>
        <row r="124">
          <cell r="C124">
            <v>787</v>
          </cell>
        </row>
        <row r="125">
          <cell r="C125">
            <v>48567</v>
          </cell>
        </row>
        <row r="126">
          <cell r="C126"/>
        </row>
        <row r="127">
          <cell r="C127">
            <v>38876</v>
          </cell>
        </row>
        <row r="128">
          <cell r="C128">
            <v>38876</v>
          </cell>
        </row>
        <row r="129">
          <cell r="C129">
            <v>3872</v>
          </cell>
        </row>
        <row r="130">
          <cell r="C130">
            <v>3872</v>
          </cell>
        </row>
        <row r="131">
          <cell r="C131">
            <v>42748</v>
          </cell>
        </row>
        <row r="132">
          <cell r="C132"/>
        </row>
        <row r="133">
          <cell r="C133">
            <v>411664</v>
          </cell>
        </row>
        <row r="134">
          <cell r="C134">
            <v>408292</v>
          </cell>
        </row>
        <row r="135">
          <cell r="C135">
            <v>18505</v>
          </cell>
        </row>
        <row r="136">
          <cell r="C136">
            <v>426797</v>
          </cell>
        </row>
        <row r="137">
          <cell r="C137"/>
        </row>
        <row r="138">
          <cell r="C138">
            <v>39897</v>
          </cell>
        </row>
        <row r="139">
          <cell r="C139">
            <v>40597</v>
          </cell>
        </row>
        <row r="140">
          <cell r="C140">
            <v>500</v>
          </cell>
        </row>
        <row r="141">
          <cell r="C141">
            <v>500</v>
          </cell>
        </row>
        <row r="142">
          <cell r="C142">
            <v>41097</v>
          </cell>
        </row>
        <row r="143">
          <cell r="C143"/>
        </row>
        <row r="144">
          <cell r="C144">
            <v>9970</v>
          </cell>
        </row>
        <row r="145">
          <cell r="C145">
            <v>10170</v>
          </cell>
        </row>
        <row r="146">
          <cell r="C146">
            <v>100</v>
          </cell>
        </row>
        <row r="147">
          <cell r="C147">
            <v>100</v>
          </cell>
        </row>
        <row r="148">
          <cell r="C148">
            <v>10270</v>
          </cell>
        </row>
        <row r="149">
          <cell r="C149"/>
        </row>
        <row r="150">
          <cell r="C150">
            <v>11422</v>
          </cell>
        </row>
        <row r="151">
          <cell r="C151">
            <v>11822</v>
          </cell>
        </row>
        <row r="152">
          <cell r="C152">
            <v>450</v>
          </cell>
        </row>
        <row r="154">
          <cell r="C154">
            <v>647</v>
          </cell>
        </row>
        <row r="155">
          <cell r="C155">
            <v>12469</v>
          </cell>
        </row>
        <row r="156">
          <cell r="C156"/>
        </row>
        <row r="157">
          <cell r="C157">
            <v>10013</v>
          </cell>
        </row>
        <row r="158">
          <cell r="C158">
            <v>10313</v>
          </cell>
        </row>
        <row r="159">
          <cell r="C159">
            <v>350</v>
          </cell>
        </row>
        <row r="161">
          <cell r="C161">
            <v>483</v>
          </cell>
        </row>
        <row r="162">
          <cell r="C162">
            <v>10796</v>
          </cell>
        </row>
        <row r="163">
          <cell r="C163"/>
        </row>
        <row r="164">
          <cell r="C164">
            <v>13100</v>
          </cell>
        </row>
        <row r="165">
          <cell r="C165">
            <v>13500</v>
          </cell>
        </row>
        <row r="166">
          <cell r="C166">
            <v>600</v>
          </cell>
        </row>
        <row r="168">
          <cell r="C168">
            <v>837</v>
          </cell>
        </row>
        <row r="169">
          <cell r="C169">
            <v>14337</v>
          </cell>
        </row>
        <row r="170">
          <cell r="C170"/>
        </row>
        <row r="171">
          <cell r="C171">
            <v>28904</v>
          </cell>
        </row>
        <row r="172">
          <cell r="C172">
            <v>26504</v>
          </cell>
        </row>
        <row r="173">
          <cell r="C173">
            <v>50</v>
          </cell>
        </row>
        <row r="174">
          <cell r="C174">
            <v>50</v>
          </cell>
        </row>
        <row r="175">
          <cell r="C175">
            <v>26554</v>
          </cell>
        </row>
        <row r="176">
          <cell r="C176"/>
        </row>
        <row r="177">
          <cell r="C177">
            <v>24304</v>
          </cell>
        </row>
        <row r="178">
          <cell r="C178">
            <v>22064</v>
          </cell>
        </row>
        <row r="179">
          <cell r="C179">
            <v>50</v>
          </cell>
        </row>
        <row r="180">
          <cell r="C180">
            <v>50</v>
          </cell>
        </row>
        <row r="181">
          <cell r="C181">
            <v>22114</v>
          </cell>
        </row>
        <row r="182">
          <cell r="C182"/>
        </row>
        <row r="183">
          <cell r="C183">
            <v>44793</v>
          </cell>
        </row>
        <row r="184">
          <cell r="C184">
            <v>40633</v>
          </cell>
        </row>
        <row r="185">
          <cell r="C185">
            <v>100</v>
          </cell>
        </row>
        <row r="186">
          <cell r="C186">
            <v>100</v>
          </cell>
        </row>
        <row r="187">
          <cell r="C187">
            <v>40733</v>
          </cell>
        </row>
        <row r="188">
          <cell r="C188"/>
        </row>
        <row r="189">
          <cell r="C189">
            <v>6908</v>
          </cell>
        </row>
        <row r="190">
          <cell r="C190">
            <v>7058</v>
          </cell>
        </row>
        <row r="191">
          <cell r="C191">
            <v>100</v>
          </cell>
        </row>
        <row r="192">
          <cell r="C192">
            <v>100</v>
          </cell>
        </row>
        <row r="193">
          <cell r="C193">
            <v>7158</v>
          </cell>
        </row>
        <row r="194">
          <cell r="C194"/>
        </row>
        <row r="195">
          <cell r="C195">
            <v>9448</v>
          </cell>
        </row>
        <row r="196">
          <cell r="C196">
            <v>9648</v>
          </cell>
        </row>
        <row r="197">
          <cell r="C197">
            <v>100</v>
          </cell>
        </row>
        <row r="198">
          <cell r="C198">
            <v>100</v>
          </cell>
        </row>
        <row r="199">
          <cell r="C199">
            <v>9748</v>
          </cell>
        </row>
        <row r="200">
          <cell r="C200"/>
        </row>
        <row r="201">
          <cell r="C201">
            <v>11917</v>
          </cell>
        </row>
        <row r="202">
          <cell r="C202">
            <v>12217</v>
          </cell>
        </row>
        <row r="203">
          <cell r="C203">
            <v>500</v>
          </cell>
        </row>
        <row r="204">
          <cell r="C204">
            <v>500</v>
          </cell>
        </row>
        <row r="205">
          <cell r="C205">
            <v>12717</v>
          </cell>
        </row>
        <row r="206">
          <cell r="C206"/>
        </row>
        <row r="207">
          <cell r="C207">
            <v>34841</v>
          </cell>
        </row>
        <row r="208">
          <cell r="C208">
            <v>35541</v>
          </cell>
        </row>
        <row r="209">
          <cell r="C209">
            <v>900</v>
          </cell>
        </row>
        <row r="210">
          <cell r="C210">
            <v>900</v>
          </cell>
        </row>
        <row r="211">
          <cell r="C211">
            <v>36441</v>
          </cell>
        </row>
        <row r="212">
          <cell r="C212"/>
        </row>
        <row r="213">
          <cell r="C213">
            <v>16029</v>
          </cell>
        </row>
        <row r="214">
          <cell r="C214">
            <v>16629</v>
          </cell>
        </row>
        <row r="215">
          <cell r="C215">
            <v>700</v>
          </cell>
        </row>
        <row r="216">
          <cell r="C216">
            <v>700</v>
          </cell>
        </row>
        <row r="217">
          <cell r="C217">
            <v>17329</v>
          </cell>
        </row>
        <row r="218">
          <cell r="C218"/>
        </row>
        <row r="219">
          <cell r="C219"/>
        </row>
        <row r="220">
          <cell r="C220">
            <v>150</v>
          </cell>
        </row>
        <row r="221">
          <cell r="C221">
            <v>100</v>
          </cell>
        </row>
        <row r="222">
          <cell r="C222">
            <v>100</v>
          </cell>
        </row>
        <row r="223">
          <cell r="C223">
            <v>250</v>
          </cell>
        </row>
        <row r="224">
          <cell r="C224"/>
        </row>
        <row r="225">
          <cell r="C225">
            <v>33845</v>
          </cell>
        </row>
        <row r="226">
          <cell r="C226">
            <v>34095</v>
          </cell>
        </row>
        <row r="227">
          <cell r="C227">
            <v>200</v>
          </cell>
        </row>
        <row r="229">
          <cell r="C229">
            <v>2765</v>
          </cell>
        </row>
        <row r="230">
          <cell r="C230">
            <v>36860</v>
          </cell>
        </row>
        <row r="231">
          <cell r="C231"/>
        </row>
        <row r="232">
          <cell r="C232">
            <v>3998</v>
          </cell>
        </row>
        <row r="233">
          <cell r="C233">
            <v>4276</v>
          </cell>
        </row>
        <row r="234">
          <cell r="C234">
            <v>160</v>
          </cell>
        </row>
        <row r="235">
          <cell r="C235">
            <v>160</v>
          </cell>
        </row>
        <row r="236">
          <cell r="C236">
            <v>4436</v>
          </cell>
        </row>
        <row r="237">
          <cell r="C237"/>
        </row>
        <row r="238">
          <cell r="C238">
            <v>1938</v>
          </cell>
        </row>
        <row r="239">
          <cell r="C239">
            <v>1938</v>
          </cell>
        </row>
        <row r="241">
          <cell r="C241">
            <v>50</v>
          </cell>
        </row>
        <row r="242">
          <cell r="C242">
            <v>1988</v>
          </cell>
        </row>
        <row r="243">
          <cell r="C243"/>
        </row>
        <row r="244">
          <cell r="C244">
            <v>59565</v>
          </cell>
        </row>
        <row r="245">
          <cell r="C245">
            <v>60065</v>
          </cell>
        </row>
        <row r="246">
          <cell r="C246">
            <v>200</v>
          </cell>
        </row>
        <row r="248">
          <cell r="C248">
            <v>8800</v>
          </cell>
        </row>
        <row r="249">
          <cell r="C249">
            <v>68865</v>
          </cell>
        </row>
        <row r="250">
          <cell r="C250"/>
        </row>
        <row r="251">
          <cell r="C251">
            <v>19591</v>
          </cell>
        </row>
        <row r="252">
          <cell r="C252">
            <v>19691</v>
          </cell>
        </row>
        <row r="253">
          <cell r="C253">
            <v>100</v>
          </cell>
        </row>
        <row r="255">
          <cell r="C255">
            <v>908</v>
          </cell>
        </row>
        <row r="256">
          <cell r="C256">
            <v>20599</v>
          </cell>
        </row>
        <row r="257">
          <cell r="C257"/>
        </row>
        <row r="258">
          <cell r="C258">
            <v>12757</v>
          </cell>
        </row>
        <row r="259">
          <cell r="C259">
            <v>12857</v>
          </cell>
        </row>
        <row r="260">
          <cell r="C260">
            <v>100</v>
          </cell>
        </row>
        <row r="262">
          <cell r="C262">
            <v>555</v>
          </cell>
        </row>
        <row r="263">
          <cell r="C263">
            <v>13412</v>
          </cell>
        </row>
        <row r="264">
          <cell r="C264"/>
        </row>
        <row r="265">
          <cell r="C265">
            <v>10763</v>
          </cell>
        </row>
        <row r="266">
          <cell r="C266">
            <v>10863</v>
          </cell>
        </row>
        <row r="267">
          <cell r="C267">
            <v>100</v>
          </cell>
        </row>
        <row r="268">
          <cell r="C268">
            <v>100</v>
          </cell>
        </row>
        <row r="269">
          <cell r="C269">
            <v>10963</v>
          </cell>
        </row>
        <row r="270">
          <cell r="C270"/>
        </row>
        <row r="271">
          <cell r="C271">
            <v>5229</v>
          </cell>
        </row>
        <row r="272">
          <cell r="C272">
            <v>5229</v>
          </cell>
        </row>
        <row r="273">
          <cell r="C273">
            <v>0</v>
          </cell>
        </row>
        <row r="274">
          <cell r="C274">
            <v>5229</v>
          </cell>
        </row>
        <row r="275">
          <cell r="C275"/>
        </row>
        <row r="276">
          <cell r="C276">
            <v>32</v>
          </cell>
        </row>
        <row r="277">
          <cell r="C277">
            <v>32</v>
          </cell>
        </row>
        <row r="278">
          <cell r="C278">
            <v>0</v>
          </cell>
        </row>
        <row r="279">
          <cell r="C279">
            <v>32</v>
          </cell>
        </row>
        <row r="280">
          <cell r="C280"/>
        </row>
        <row r="281">
          <cell r="C281">
            <v>2400</v>
          </cell>
        </row>
        <row r="282">
          <cell r="C282">
            <v>2400</v>
          </cell>
        </row>
        <row r="283">
          <cell r="C283"/>
        </row>
        <row r="284">
          <cell r="C284">
            <v>2400</v>
          </cell>
        </row>
        <row r="285">
          <cell r="C285"/>
        </row>
        <row r="286">
          <cell r="C286">
            <v>1514243</v>
          </cell>
        </row>
        <row r="287">
          <cell r="C287">
            <v>1573532</v>
          </cell>
        </row>
        <row r="288">
          <cell r="C288">
            <v>20516</v>
          </cell>
        </row>
        <row r="289">
          <cell r="C289">
            <v>1594048</v>
          </cell>
        </row>
        <row r="290">
          <cell r="C290"/>
        </row>
        <row r="291">
          <cell r="C291">
            <v>1088518</v>
          </cell>
        </row>
        <row r="292">
          <cell r="C292">
            <v>1090938</v>
          </cell>
        </row>
        <row r="293">
          <cell r="C293">
            <v>10116</v>
          </cell>
        </row>
        <row r="294">
          <cell r="C294">
            <v>1155470</v>
          </cell>
        </row>
        <row r="295">
          <cell r="C295"/>
        </row>
        <row r="296">
          <cell r="C296">
            <v>425725</v>
          </cell>
        </row>
        <row r="297">
          <cell r="C297">
            <v>482594</v>
          </cell>
        </row>
        <row r="298">
          <cell r="C298">
            <v>10400</v>
          </cell>
        </row>
        <row r="299">
          <cell r="C299">
            <v>438578</v>
          </cell>
        </row>
        <row r="300">
          <cell r="C300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view="pageBreakPreview" topLeftCell="A22" zoomScaleNormal="100" workbookViewId="0">
      <selection activeCell="A30" sqref="A30"/>
    </sheetView>
  </sheetViews>
  <sheetFormatPr defaultRowHeight="12.75" x14ac:dyDescent="0.2"/>
  <cols>
    <col min="1" max="1" width="6.7109375" customWidth="1"/>
    <col min="2" max="2" width="53.5703125" customWidth="1"/>
    <col min="3" max="3" width="17.28515625" customWidth="1"/>
    <col min="4" max="4" width="11.7109375" customWidth="1"/>
    <col min="5" max="5" width="17.28515625" customWidth="1"/>
    <col min="6" max="6" width="6.7109375" customWidth="1"/>
    <col min="7" max="7" width="31.7109375" customWidth="1"/>
    <col min="8" max="10" width="11.7109375" customWidth="1"/>
  </cols>
  <sheetData>
    <row r="1" spans="1:10" ht="15.75" x14ac:dyDescent="0.25">
      <c r="A1" s="27" t="s">
        <v>761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 x14ac:dyDescent="0.2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 x14ac:dyDescent="0.25">
      <c r="A3" s="41"/>
      <c r="B3" s="4" t="s">
        <v>0</v>
      </c>
      <c r="C3" s="41"/>
      <c r="D3" s="30"/>
      <c r="E3" s="20"/>
      <c r="F3" s="41"/>
      <c r="G3" s="4"/>
      <c r="H3" s="41"/>
      <c r="I3" s="30"/>
      <c r="J3" s="20"/>
    </row>
    <row r="4" spans="1:10" ht="15.75" x14ac:dyDescent="0.25">
      <c r="A4" s="37"/>
      <c r="B4" s="37" t="s">
        <v>560</v>
      </c>
      <c r="C4" s="37"/>
      <c r="D4" s="20"/>
      <c r="E4" s="26"/>
      <c r="F4" s="41"/>
      <c r="G4" s="41"/>
      <c r="H4" s="41"/>
      <c r="I4" s="20"/>
      <c r="J4" s="26"/>
    </row>
    <row r="5" spans="1:10" ht="15.75" x14ac:dyDescent="0.2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 x14ac:dyDescent="0.2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 x14ac:dyDescent="0.25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 x14ac:dyDescent="0.2">
      <c r="A8" s="7" t="s">
        <v>4</v>
      </c>
      <c r="B8" s="16" t="s">
        <v>5</v>
      </c>
      <c r="C8" s="7" t="s">
        <v>376</v>
      </c>
      <c r="D8" s="7" t="s">
        <v>378</v>
      </c>
      <c r="E8" s="7" t="s">
        <v>561</v>
      </c>
      <c r="F8" s="20"/>
      <c r="G8" s="20"/>
      <c r="H8" s="20"/>
    </row>
    <row r="9" spans="1:10" ht="14.1" customHeight="1" x14ac:dyDescent="0.2">
      <c r="A9" s="19" t="s">
        <v>7</v>
      </c>
      <c r="B9" s="20"/>
      <c r="C9" s="19" t="s">
        <v>377</v>
      </c>
      <c r="D9" s="19" t="s">
        <v>379</v>
      </c>
      <c r="E9" s="19" t="s">
        <v>379</v>
      </c>
      <c r="F9" s="20"/>
      <c r="G9" s="20"/>
      <c r="H9" s="20"/>
    </row>
    <row r="10" spans="1:10" s="192" customFormat="1" ht="18" customHeight="1" x14ac:dyDescent="0.2">
      <c r="A10" s="7" t="s">
        <v>54</v>
      </c>
      <c r="B10" s="13" t="s">
        <v>148</v>
      </c>
      <c r="C10" s="105">
        <f>SUM(C11:C12)</f>
        <v>714452</v>
      </c>
      <c r="D10" s="105">
        <f>SUM(D11:D12)</f>
        <v>759707</v>
      </c>
      <c r="E10" s="105">
        <f>SUM(E11:E12)</f>
        <v>835419</v>
      </c>
      <c r="F10" s="26"/>
      <c r="G10" s="26"/>
      <c r="H10" s="26"/>
    </row>
    <row r="11" spans="1:10" s="192" customFormat="1" ht="18" customHeight="1" x14ac:dyDescent="0.2">
      <c r="A11" s="19"/>
      <c r="B11" s="32" t="s">
        <v>171</v>
      </c>
      <c r="C11" s="131">
        <v>708752</v>
      </c>
      <c r="D11" s="131">
        <v>754007</v>
      </c>
      <c r="E11" s="131">
        <v>829719</v>
      </c>
      <c r="F11" s="26"/>
      <c r="G11" s="26"/>
      <c r="H11" s="26"/>
    </row>
    <row r="12" spans="1:10" s="192" customFormat="1" ht="18" customHeight="1" x14ac:dyDescent="0.2">
      <c r="A12" s="24"/>
      <c r="B12" s="29" t="s">
        <v>173</v>
      </c>
      <c r="C12" s="109">
        <v>5700</v>
      </c>
      <c r="D12" s="109">
        <v>5700</v>
      </c>
      <c r="E12" s="109">
        <v>5700</v>
      </c>
      <c r="F12" s="26"/>
      <c r="G12" s="26"/>
      <c r="H12" s="26"/>
    </row>
    <row r="13" spans="1:10" s="191" customFormat="1" ht="18" customHeight="1" x14ac:dyDescent="0.2">
      <c r="A13" s="7" t="s">
        <v>149</v>
      </c>
      <c r="B13" s="13" t="s">
        <v>150</v>
      </c>
      <c r="C13" s="105">
        <f>SUM(C14:C15)</f>
        <v>77100</v>
      </c>
      <c r="D13" s="105">
        <f>SUM(D14:D15)</f>
        <v>2100</v>
      </c>
      <c r="E13" s="105">
        <f>SUM(E14:E15)</f>
        <v>77100</v>
      </c>
      <c r="F13" s="25"/>
      <c r="G13" s="25"/>
      <c r="H13" s="25"/>
    </row>
    <row r="14" spans="1:10" s="191" customFormat="1" ht="18" customHeight="1" x14ac:dyDescent="0.2">
      <c r="A14" s="19"/>
      <c r="B14" s="32" t="s">
        <v>171</v>
      </c>
      <c r="C14" s="131">
        <v>2100</v>
      </c>
      <c r="D14" s="131">
        <v>2100</v>
      </c>
      <c r="E14" s="131">
        <v>2100</v>
      </c>
      <c r="F14" s="25"/>
      <c r="G14" s="25"/>
      <c r="H14" s="25"/>
    </row>
    <row r="15" spans="1:10" s="191" customFormat="1" ht="18" customHeight="1" x14ac:dyDescent="0.2">
      <c r="A15" s="312"/>
      <c r="B15" s="29" t="s">
        <v>173</v>
      </c>
      <c r="C15" s="131">
        <v>75000</v>
      </c>
      <c r="D15" s="131">
        <v>0</v>
      </c>
      <c r="E15" s="131">
        <v>75000</v>
      </c>
      <c r="F15" s="25"/>
      <c r="G15" s="25"/>
      <c r="H15" s="25"/>
    </row>
    <row r="16" spans="1:10" s="191" customFormat="1" ht="18" customHeight="1" x14ac:dyDescent="0.2">
      <c r="A16" s="23" t="s">
        <v>56</v>
      </c>
      <c r="B16" s="219" t="s">
        <v>137</v>
      </c>
      <c r="C16" s="105">
        <f>SUM(C17:C22)</f>
        <v>2252642</v>
      </c>
      <c r="D16" s="105">
        <f>SUM(D17:D22)</f>
        <v>2216642</v>
      </c>
      <c r="E16" s="105">
        <f>SUM(E17:E22)</f>
        <v>2216642</v>
      </c>
      <c r="F16" s="25"/>
      <c r="G16" s="25"/>
      <c r="H16" s="25"/>
    </row>
    <row r="17" spans="1:10" ht="18" customHeight="1" x14ac:dyDescent="0.2">
      <c r="A17" s="190"/>
      <c r="B17" s="32" t="s">
        <v>151</v>
      </c>
      <c r="C17" s="87">
        <v>36000</v>
      </c>
      <c r="D17" s="87">
        <v>0</v>
      </c>
      <c r="E17" s="87">
        <v>0</v>
      </c>
      <c r="F17" s="26"/>
      <c r="G17" s="26"/>
      <c r="H17" s="26"/>
    </row>
    <row r="18" spans="1:10" ht="18" customHeight="1" x14ac:dyDescent="0.2">
      <c r="A18" s="190"/>
      <c r="B18" s="32" t="s">
        <v>152</v>
      </c>
      <c r="C18" s="87">
        <v>287000</v>
      </c>
      <c r="D18" s="87">
        <v>287000</v>
      </c>
      <c r="E18" s="87">
        <v>287000</v>
      </c>
      <c r="F18" s="26"/>
      <c r="G18" s="26"/>
      <c r="H18" s="26"/>
    </row>
    <row r="19" spans="1:10" ht="18" customHeight="1" x14ac:dyDescent="0.2">
      <c r="A19" s="190"/>
      <c r="B19" s="32" t="s">
        <v>153</v>
      </c>
      <c r="C19" s="87">
        <v>1790000</v>
      </c>
      <c r="D19" s="87">
        <v>1790000</v>
      </c>
      <c r="E19" s="87">
        <v>1790000</v>
      </c>
      <c r="F19" s="26"/>
      <c r="G19" s="26"/>
      <c r="H19" s="26"/>
    </row>
    <row r="20" spans="1:10" ht="18" customHeight="1" x14ac:dyDescent="0.2">
      <c r="A20" s="190"/>
      <c r="B20" s="32" t="s">
        <v>254</v>
      </c>
      <c r="C20" s="87">
        <v>135000</v>
      </c>
      <c r="D20" s="87">
        <v>135000</v>
      </c>
      <c r="E20" s="87">
        <v>135000</v>
      </c>
      <c r="F20" s="26"/>
      <c r="G20" s="26"/>
      <c r="H20" s="26"/>
    </row>
    <row r="21" spans="1:10" ht="18" customHeight="1" x14ac:dyDescent="0.2">
      <c r="A21" s="190"/>
      <c r="B21" s="32" t="s">
        <v>255</v>
      </c>
      <c r="C21" s="87">
        <v>342</v>
      </c>
      <c r="D21" s="87">
        <v>342</v>
      </c>
      <c r="E21" s="87">
        <v>342</v>
      </c>
      <c r="F21" s="26"/>
      <c r="G21" s="26"/>
      <c r="H21" s="26"/>
    </row>
    <row r="22" spans="1:10" ht="18" customHeight="1" x14ac:dyDescent="0.2">
      <c r="A22" s="198"/>
      <c r="B22" s="29" t="s">
        <v>154</v>
      </c>
      <c r="C22" s="110">
        <v>4300</v>
      </c>
      <c r="D22" s="110">
        <v>4300</v>
      </c>
      <c r="E22" s="110">
        <v>4300</v>
      </c>
      <c r="F22" s="26"/>
      <c r="G22" s="26"/>
      <c r="H22" s="26"/>
    </row>
    <row r="23" spans="1:10" s="192" customFormat="1" ht="18" customHeight="1" x14ac:dyDescent="0.2">
      <c r="A23" s="17" t="s">
        <v>89</v>
      </c>
      <c r="B23" s="69" t="s">
        <v>155</v>
      </c>
      <c r="C23" s="90">
        <v>377851</v>
      </c>
      <c r="D23" s="90">
        <v>377851</v>
      </c>
      <c r="E23" s="90">
        <v>493149</v>
      </c>
      <c r="F23" s="26"/>
      <c r="G23" s="26"/>
      <c r="H23" s="26"/>
    </row>
    <row r="24" spans="1:10" s="191" customFormat="1" ht="18" customHeight="1" x14ac:dyDescent="0.2">
      <c r="A24" s="17" t="s">
        <v>156</v>
      </c>
      <c r="B24" s="69" t="s">
        <v>157</v>
      </c>
      <c r="C24" s="90">
        <v>22810</v>
      </c>
      <c r="D24" s="90">
        <v>24787</v>
      </c>
      <c r="E24" s="90">
        <v>24787</v>
      </c>
      <c r="F24" s="25"/>
      <c r="G24" s="25"/>
      <c r="H24" s="25"/>
    </row>
    <row r="25" spans="1:10" ht="18" customHeight="1" x14ac:dyDescent="0.2">
      <c r="A25" s="70" t="s">
        <v>158</v>
      </c>
      <c r="B25" s="182" t="s">
        <v>159</v>
      </c>
      <c r="C25" s="324">
        <v>96638</v>
      </c>
      <c r="D25" s="324">
        <v>60810</v>
      </c>
      <c r="E25" s="324">
        <v>42047</v>
      </c>
      <c r="F25" s="26"/>
      <c r="G25" s="26"/>
      <c r="H25" s="26"/>
    </row>
    <row r="26" spans="1:10" ht="18" customHeight="1" x14ac:dyDescent="0.2">
      <c r="A26" s="70" t="s">
        <v>92</v>
      </c>
      <c r="B26" s="182" t="s">
        <v>160</v>
      </c>
      <c r="C26" s="324">
        <v>360</v>
      </c>
      <c r="D26" s="324">
        <v>360</v>
      </c>
      <c r="E26" s="324">
        <v>360</v>
      </c>
      <c r="F26" s="26"/>
      <c r="G26" s="26"/>
      <c r="H26" s="26"/>
    </row>
    <row r="27" spans="1:10" ht="18" customHeight="1" x14ac:dyDescent="0.2">
      <c r="A27" s="80" t="s">
        <v>161</v>
      </c>
      <c r="B27" s="49" t="s">
        <v>162</v>
      </c>
      <c r="C27" s="90">
        <v>1563924</v>
      </c>
      <c r="D27" s="90">
        <v>1931242</v>
      </c>
      <c r="E27" s="90">
        <v>1909142</v>
      </c>
      <c r="F27" s="54"/>
      <c r="G27" s="54"/>
      <c r="H27" s="54"/>
    </row>
    <row r="28" spans="1:10" ht="21.75" customHeight="1" x14ac:dyDescent="0.2">
      <c r="A28" s="9"/>
      <c r="B28" s="196" t="s">
        <v>172</v>
      </c>
      <c r="C28" s="197">
        <f>SUM(C10,C16,C13,C23:C25,C26,C27)</f>
        <v>5105777</v>
      </c>
      <c r="D28" s="197">
        <f>SUM(D10,D16,D13,D23:D25,D26,D27)</f>
        <v>5373499</v>
      </c>
      <c r="E28" s="197">
        <f>SUM(E10,E16,E13,E23:E25,E26,E27)</f>
        <v>5598646</v>
      </c>
      <c r="F28" s="38"/>
      <c r="G28" s="38"/>
      <c r="H28" s="38"/>
    </row>
    <row r="29" spans="1:10" ht="12.75" customHeight="1" x14ac:dyDescent="0.2">
      <c r="A29" s="20"/>
      <c r="B29" s="25"/>
      <c r="C29" s="25"/>
      <c r="D29" s="25"/>
      <c r="E29" s="25"/>
      <c r="F29" s="38"/>
      <c r="G29" s="38"/>
      <c r="H29" s="38"/>
      <c r="I29" s="38"/>
      <c r="J29" s="38"/>
    </row>
    <row r="30" spans="1:10" ht="15.75" x14ac:dyDescent="0.25">
      <c r="A30" s="27" t="s">
        <v>762</v>
      </c>
      <c r="B30" s="27"/>
      <c r="C30" s="27"/>
      <c r="D30" s="27"/>
      <c r="E30" s="25"/>
      <c r="F30" s="38"/>
      <c r="G30" s="38"/>
      <c r="H30" s="38"/>
      <c r="I30" s="38"/>
      <c r="J30" s="38"/>
    </row>
    <row r="31" spans="1:10" ht="15.75" x14ac:dyDescent="0.25">
      <c r="A31" s="37"/>
      <c r="B31" s="20"/>
      <c r="C31" s="20"/>
      <c r="D31" s="20"/>
      <c r="E31" s="20"/>
      <c r="F31" s="38"/>
      <c r="G31" s="38"/>
      <c r="H31" s="38"/>
      <c r="I31" s="38"/>
      <c r="J31" s="38"/>
    </row>
    <row r="32" spans="1:10" ht="15.75" x14ac:dyDescent="0.25">
      <c r="A32" s="41"/>
      <c r="B32" s="4" t="s">
        <v>0</v>
      </c>
      <c r="C32" s="41"/>
      <c r="D32" s="30"/>
      <c r="E32" s="20"/>
      <c r="F32" s="38"/>
      <c r="G32" s="38"/>
      <c r="H32" s="38"/>
      <c r="I32" s="38"/>
      <c r="J32" s="38"/>
    </row>
    <row r="33" spans="1:10" ht="15.75" x14ac:dyDescent="0.25">
      <c r="A33" s="37"/>
      <c r="B33" s="37" t="s">
        <v>642</v>
      </c>
      <c r="C33" s="37"/>
      <c r="D33" s="20"/>
      <c r="E33" s="26"/>
      <c r="F33" s="38"/>
      <c r="G33" s="38"/>
      <c r="H33" s="38"/>
      <c r="I33" s="38"/>
      <c r="J33" s="38"/>
    </row>
    <row r="34" spans="1:10" ht="15.75" x14ac:dyDescent="0.25">
      <c r="A34" s="41"/>
      <c r="B34" s="41" t="s">
        <v>1</v>
      </c>
      <c r="C34" s="41"/>
      <c r="D34" s="37"/>
      <c r="E34" s="26"/>
      <c r="F34" s="38"/>
      <c r="G34" s="38"/>
      <c r="H34" s="38"/>
      <c r="I34" s="38"/>
      <c r="J34" s="38"/>
    </row>
    <row r="35" spans="1:10" ht="15" customHeight="1" x14ac:dyDescent="0.2">
      <c r="A35" s="20"/>
      <c r="B35" s="20"/>
      <c r="C35" s="20"/>
      <c r="D35" s="20"/>
      <c r="E35" s="20"/>
      <c r="F35" s="38"/>
      <c r="G35" s="38"/>
      <c r="H35" s="38"/>
      <c r="I35" s="38"/>
      <c r="J35" s="38"/>
    </row>
    <row r="36" spans="1:10" ht="15" customHeight="1" x14ac:dyDescent="0.25">
      <c r="A36" s="4" t="s">
        <v>20</v>
      </c>
      <c r="B36" s="4"/>
      <c r="C36" s="5" t="s">
        <v>21</v>
      </c>
      <c r="D36" s="5"/>
      <c r="E36" s="5"/>
      <c r="F36" s="38"/>
      <c r="G36" s="38"/>
      <c r="H36" s="38"/>
      <c r="I36" s="38"/>
      <c r="J36" s="38"/>
    </row>
    <row r="37" spans="1:10" ht="18" customHeight="1" x14ac:dyDescent="0.2">
      <c r="A37" s="7" t="s">
        <v>4</v>
      </c>
      <c r="B37" s="7" t="s">
        <v>5</v>
      </c>
      <c r="C37" s="7" t="s">
        <v>376</v>
      </c>
      <c r="D37" s="7" t="s">
        <v>378</v>
      </c>
      <c r="E37" s="7" t="s">
        <v>561</v>
      </c>
      <c r="F37" s="38"/>
      <c r="G37" s="38"/>
      <c r="H37" s="38"/>
    </row>
    <row r="38" spans="1:10" ht="18" customHeight="1" x14ac:dyDescent="0.2">
      <c r="A38" s="19" t="s">
        <v>7</v>
      </c>
      <c r="B38" s="19"/>
      <c r="C38" s="19" t="s">
        <v>377</v>
      </c>
      <c r="D38" s="19" t="s">
        <v>379</v>
      </c>
      <c r="E38" s="19" t="s">
        <v>379</v>
      </c>
      <c r="F38" s="38"/>
      <c r="G38" s="38"/>
      <c r="H38" s="38"/>
    </row>
    <row r="39" spans="1:10" s="192" customFormat="1" ht="18" customHeight="1" x14ac:dyDescent="0.25">
      <c r="A39" s="23" t="s">
        <v>54</v>
      </c>
      <c r="B39" s="28" t="s">
        <v>72</v>
      </c>
      <c r="C39" s="126">
        <f>SUM('5.mell'!C60)</f>
        <v>986142</v>
      </c>
      <c r="D39" s="126">
        <f>SUM('5.mell'!C61)</f>
        <v>1026972</v>
      </c>
      <c r="E39" s="126">
        <f>SUM('5.mell'!C62)</f>
        <v>1034747</v>
      </c>
      <c r="F39" s="3"/>
      <c r="G39" s="3"/>
      <c r="H39" s="3"/>
    </row>
    <row r="40" spans="1:10" s="191" customFormat="1" ht="18" customHeight="1" x14ac:dyDescent="0.25">
      <c r="A40" s="17" t="s">
        <v>55</v>
      </c>
      <c r="B40" s="69" t="s">
        <v>73</v>
      </c>
      <c r="C40" s="88">
        <f>SUM('5.mell'!D60)</f>
        <v>176918</v>
      </c>
      <c r="D40" s="126">
        <f>SUM('5.mell'!D61)</f>
        <v>184180</v>
      </c>
      <c r="E40" s="126">
        <f>SUM('5.mell'!D62)</f>
        <v>185760</v>
      </c>
      <c r="F40" s="193"/>
      <c r="G40" s="193"/>
      <c r="H40" s="193"/>
    </row>
    <row r="41" spans="1:10" s="191" customFormat="1" ht="18" customHeight="1" x14ac:dyDescent="0.25">
      <c r="A41" s="17" t="s">
        <v>56</v>
      </c>
      <c r="B41" s="69" t="s">
        <v>93</v>
      </c>
      <c r="C41" s="88">
        <f>SUM('5.mell'!E60)</f>
        <v>1148206</v>
      </c>
      <c r="D41" s="88">
        <f>SUM('5.mell'!E61)</f>
        <v>1260380</v>
      </c>
      <c r="E41" s="88">
        <f>SUM('5.mell'!E62)</f>
        <v>1319759</v>
      </c>
      <c r="F41" s="193"/>
      <c r="G41" s="193"/>
      <c r="H41" s="193"/>
    </row>
    <row r="42" spans="1:10" s="191" customFormat="1" ht="18" customHeight="1" x14ac:dyDescent="0.25">
      <c r="A42" s="17" t="s">
        <v>89</v>
      </c>
      <c r="B42" s="69" t="s">
        <v>163</v>
      </c>
      <c r="C42" s="88">
        <f>SUM('5.mell'!F60)</f>
        <v>11772</v>
      </c>
      <c r="D42" s="88">
        <f>SUM('5.mell'!F61)</f>
        <v>11772</v>
      </c>
      <c r="E42" s="88">
        <f>SUM('5.mell'!F62)</f>
        <v>14272</v>
      </c>
      <c r="F42" s="193"/>
      <c r="G42" s="193"/>
      <c r="H42" s="193"/>
    </row>
    <row r="43" spans="1:10" s="191" customFormat="1" ht="18" customHeight="1" x14ac:dyDescent="0.25">
      <c r="A43" s="23" t="s">
        <v>90</v>
      </c>
      <c r="B43" s="28" t="s">
        <v>164</v>
      </c>
      <c r="C43" s="105">
        <f>SUM(C44:C45)</f>
        <v>1475995</v>
      </c>
      <c r="D43" s="105">
        <f>SUM('5.mell'!G61)</f>
        <v>1435803</v>
      </c>
      <c r="E43" s="534">
        <f>SUM('5.mell'!G62)</f>
        <v>1561901</v>
      </c>
      <c r="F43" s="193"/>
      <c r="G43" s="193"/>
      <c r="H43" s="193"/>
    </row>
    <row r="44" spans="1:10" s="192" customFormat="1" ht="18" customHeight="1" x14ac:dyDescent="0.25">
      <c r="A44" s="68"/>
      <c r="B44" s="32" t="s">
        <v>233</v>
      </c>
      <c r="C44" s="87">
        <v>372347</v>
      </c>
      <c r="D44" s="87">
        <f>D43-D45</f>
        <v>346776</v>
      </c>
      <c r="E44" s="202">
        <f>E43-E45</f>
        <v>360554</v>
      </c>
      <c r="F44" s="3"/>
      <c r="G44" s="3"/>
      <c r="H44" s="3"/>
    </row>
    <row r="45" spans="1:10" ht="18" customHeight="1" x14ac:dyDescent="0.25">
      <c r="A45" s="199"/>
      <c r="B45" s="29" t="s">
        <v>165</v>
      </c>
      <c r="C45" s="110">
        <v>1103648</v>
      </c>
      <c r="D45" s="110">
        <v>1089027</v>
      </c>
      <c r="E45" s="252">
        <v>1201347</v>
      </c>
      <c r="F45" s="3"/>
      <c r="G45" s="3"/>
      <c r="H45" s="3"/>
    </row>
    <row r="46" spans="1:10" s="191" customFormat="1" ht="18" customHeight="1" x14ac:dyDescent="0.25">
      <c r="A46" s="17" t="s">
        <v>91</v>
      </c>
      <c r="B46" s="69" t="s">
        <v>95</v>
      </c>
      <c r="C46" s="88">
        <f>SUM('5.mell'!H60)</f>
        <v>439320</v>
      </c>
      <c r="D46" s="88">
        <f>SUM('5.mell'!H61)</f>
        <v>324100</v>
      </c>
      <c r="E46" s="88">
        <f>SUM('5.mell'!H62)</f>
        <v>243019</v>
      </c>
      <c r="F46" s="193"/>
      <c r="G46" s="193"/>
      <c r="H46" s="193"/>
    </row>
    <row r="47" spans="1:10" s="192" customFormat="1" ht="18" customHeight="1" x14ac:dyDescent="0.25">
      <c r="A47" s="17" t="s">
        <v>166</v>
      </c>
      <c r="B47" s="69" t="s">
        <v>94</v>
      </c>
      <c r="C47" s="88">
        <f>SUM('5.mell'!I60)</f>
        <v>420300</v>
      </c>
      <c r="D47" s="88">
        <f>SUM('5.mell'!I61)</f>
        <v>674648</v>
      </c>
      <c r="E47" s="88">
        <f>SUM('5.mell'!I62)</f>
        <v>796340</v>
      </c>
      <c r="F47" s="3"/>
      <c r="G47" s="3"/>
      <c r="H47" s="3"/>
    </row>
    <row r="48" spans="1:10" s="191" customFormat="1" ht="18" customHeight="1" x14ac:dyDescent="0.25">
      <c r="A48" s="17" t="s">
        <v>125</v>
      </c>
      <c r="B48" s="69" t="s">
        <v>167</v>
      </c>
      <c r="C48" s="88">
        <f>SUM('5.mell'!J60)</f>
        <v>88676</v>
      </c>
      <c r="D48" s="88">
        <f>SUM('5.mell'!J61)</f>
        <v>97196</v>
      </c>
      <c r="E48" s="88">
        <f>SUM('5.mell'!J62)</f>
        <v>104400</v>
      </c>
      <c r="F48" s="193"/>
      <c r="G48" s="193"/>
      <c r="H48" s="193"/>
    </row>
    <row r="49" spans="1:10" s="191" customFormat="1" ht="18" customHeight="1" x14ac:dyDescent="0.25">
      <c r="A49" s="24" t="s">
        <v>168</v>
      </c>
      <c r="B49" s="33" t="s">
        <v>169</v>
      </c>
      <c r="C49" s="125">
        <f>SUM('5.mell'!K60)</f>
        <v>358448</v>
      </c>
      <c r="D49" s="125">
        <f>SUM('5.mell'!K61)</f>
        <v>358448</v>
      </c>
      <c r="E49" s="125">
        <f>SUM('5.mell'!K62)</f>
        <v>338448</v>
      </c>
      <c r="F49" s="193"/>
      <c r="G49" s="193"/>
      <c r="H49" s="193"/>
    </row>
    <row r="50" spans="1:10" ht="18" customHeight="1" x14ac:dyDescent="0.25">
      <c r="A50" s="194"/>
      <c r="B50" s="195" t="s">
        <v>22</v>
      </c>
      <c r="C50" s="218">
        <f>SUM(C39,C40,C41,C42,C43,C46,C47,C48,C49)</f>
        <v>5105777</v>
      </c>
      <c r="D50" s="218">
        <f>SUM(D39,D40,D41,D42,D43,D46,D47,D48,D49)</f>
        <v>5373499</v>
      </c>
      <c r="E50" s="218">
        <f>SUM(E39,E40,E41,E42,E43,E46,E47,E48,E49)</f>
        <v>5598646</v>
      </c>
      <c r="F50" s="3"/>
      <c r="G50" s="3"/>
      <c r="H50" s="3"/>
    </row>
    <row r="51" spans="1:10" ht="20.100000000000001" customHeight="1" x14ac:dyDescent="0.25">
      <c r="A51" s="3"/>
      <c r="B51" s="3"/>
      <c r="C51" s="3"/>
      <c r="D51" s="3"/>
      <c r="E51" s="3"/>
      <c r="G51" s="3"/>
      <c r="H51" s="3"/>
      <c r="I51" s="3"/>
      <c r="J51" s="3"/>
    </row>
    <row r="52" spans="1:10" ht="20.100000000000001" customHeight="1" x14ac:dyDescent="0.25">
      <c r="A52" s="5"/>
      <c r="B52" s="5" t="s">
        <v>170</v>
      </c>
      <c r="C52" s="5"/>
      <c r="D52" s="5"/>
      <c r="E52" s="5"/>
      <c r="G52" s="3"/>
      <c r="H52" s="3"/>
      <c r="I52" s="3"/>
      <c r="J52" s="3"/>
    </row>
    <row r="53" spans="1:10" ht="20.100000000000001" customHeight="1" x14ac:dyDescent="0.25">
      <c r="A53" s="5"/>
      <c r="B53" s="57"/>
      <c r="C53" s="56"/>
      <c r="D53" s="5"/>
      <c r="E53" s="5"/>
      <c r="G53" s="3"/>
      <c r="H53" s="3"/>
      <c r="I53" s="3"/>
      <c r="J53" s="3"/>
    </row>
    <row r="54" spans="1:10" ht="15" customHeight="1" x14ac:dyDescent="0.25">
      <c r="A54" s="5"/>
      <c r="B54" s="5" t="s">
        <v>23</v>
      </c>
      <c r="C54" s="112">
        <f>SUM(C28)</f>
        <v>5105777</v>
      </c>
      <c r="D54" s="112">
        <f>SUM(D28)</f>
        <v>5373499</v>
      </c>
      <c r="E54" s="5"/>
      <c r="G54" s="3"/>
      <c r="H54" s="3"/>
      <c r="I54" s="3"/>
      <c r="J54" s="3"/>
    </row>
    <row r="55" spans="1:10" ht="15" customHeight="1" x14ac:dyDescent="0.25">
      <c r="A55" s="5"/>
      <c r="B55" s="5" t="s">
        <v>24</v>
      </c>
      <c r="C55" s="250">
        <f>SUM(C50)</f>
        <v>5105777</v>
      </c>
      <c r="D55" s="250">
        <f>SUM(D50)</f>
        <v>5373499</v>
      </c>
      <c r="E55" s="122"/>
      <c r="G55" s="3"/>
      <c r="H55" s="3"/>
      <c r="I55" s="3"/>
      <c r="J55" s="3"/>
    </row>
    <row r="56" spans="1:10" ht="15" customHeight="1" x14ac:dyDescent="0.25">
      <c r="A56" s="5"/>
      <c r="B56" s="5" t="s">
        <v>25</v>
      </c>
      <c r="C56" s="112">
        <f>C54-C55</f>
        <v>0</v>
      </c>
      <c r="D56" s="5"/>
      <c r="E56" s="112"/>
      <c r="G56" s="3"/>
      <c r="H56" s="3"/>
      <c r="I56" s="3"/>
      <c r="J56" s="3"/>
    </row>
    <row r="57" spans="1:10" ht="15" customHeight="1" x14ac:dyDescent="0.25">
      <c r="A57" s="5"/>
      <c r="B57" s="26"/>
      <c r="C57" s="26"/>
      <c r="D57" s="5"/>
      <c r="E57" s="5"/>
      <c r="G57" s="3"/>
      <c r="H57" s="3"/>
      <c r="I57" s="3"/>
      <c r="J57" s="3"/>
    </row>
    <row r="58" spans="1:10" ht="15" customHeight="1" x14ac:dyDescent="0.25">
      <c r="A58" s="20"/>
      <c r="B58" s="26"/>
      <c r="C58" s="26"/>
      <c r="D58" s="54"/>
      <c r="E58" s="54"/>
      <c r="G58" s="3"/>
      <c r="H58" s="3"/>
      <c r="I58" s="3"/>
      <c r="J58" s="3"/>
    </row>
    <row r="59" spans="1:10" ht="15" customHeight="1" x14ac:dyDescent="0.25">
      <c r="A59" s="35"/>
      <c r="B59" s="26"/>
      <c r="C59" s="26"/>
      <c r="D59" s="26"/>
      <c r="E59" s="26"/>
      <c r="G59" s="3"/>
      <c r="H59" s="3"/>
      <c r="I59" s="3"/>
      <c r="J59" s="3"/>
    </row>
    <row r="60" spans="1:10" ht="15" customHeight="1" x14ac:dyDescent="0.25">
      <c r="A60" s="35"/>
      <c r="B60" s="26"/>
      <c r="C60" s="26"/>
      <c r="D60" s="26"/>
      <c r="E60" s="26"/>
      <c r="F60" s="3"/>
      <c r="G60" s="3"/>
      <c r="H60" s="3"/>
      <c r="I60" s="3"/>
      <c r="J60" s="3"/>
    </row>
    <row r="61" spans="1:10" ht="15" customHeight="1" x14ac:dyDescent="0.25">
      <c r="A61" s="20"/>
      <c r="B61" s="25"/>
      <c r="C61" s="25"/>
      <c r="D61" s="25"/>
      <c r="E61" s="25"/>
      <c r="F61" s="3"/>
      <c r="G61" s="3"/>
      <c r="H61" s="3"/>
      <c r="I61" s="3"/>
      <c r="J61" s="3"/>
    </row>
    <row r="62" spans="1:10" ht="15" customHeight="1" x14ac:dyDescent="0.25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.75" x14ac:dyDescent="0.25">
      <c r="A63" s="60"/>
      <c r="B63" s="60"/>
      <c r="C63" s="60"/>
      <c r="D63" s="60"/>
      <c r="E63" s="60"/>
      <c r="F63" s="3"/>
      <c r="G63" s="3"/>
      <c r="H63" s="3"/>
      <c r="I63" s="3"/>
      <c r="J63" s="3"/>
    </row>
    <row r="64" spans="1:10" ht="15.75" x14ac:dyDescent="0.25">
      <c r="A64" s="26"/>
      <c r="B64" s="26"/>
      <c r="C64" s="26"/>
      <c r="D64" s="26"/>
      <c r="E64" s="26"/>
      <c r="F64" s="3"/>
      <c r="G64" s="3"/>
      <c r="H64" s="3"/>
      <c r="I64" s="3"/>
      <c r="J64" s="3"/>
    </row>
    <row r="65" spans="1:10" ht="15.75" x14ac:dyDescent="0.25">
      <c r="A65" s="26"/>
      <c r="B65" s="41"/>
      <c r="C65" s="61"/>
      <c r="D65" s="26"/>
      <c r="E65" s="26"/>
      <c r="F65" s="3"/>
      <c r="G65" s="3"/>
      <c r="H65" s="3"/>
      <c r="I65" s="3"/>
      <c r="J65" s="3"/>
    </row>
    <row r="66" spans="1:10" ht="15.75" x14ac:dyDescent="0.25">
      <c r="A66" s="26"/>
      <c r="B66" s="26"/>
      <c r="C66" s="26"/>
      <c r="D66" s="26"/>
      <c r="E66" s="26"/>
      <c r="F66" s="3"/>
      <c r="G66" s="3"/>
      <c r="H66" s="3"/>
      <c r="I66" s="3"/>
      <c r="J66" s="3"/>
    </row>
    <row r="67" spans="1:10" ht="15.75" x14ac:dyDescent="0.2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 x14ac:dyDescent="0.2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 x14ac:dyDescent="0.2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 x14ac:dyDescent="0.25">
      <c r="A70" s="5"/>
      <c r="B70" s="5"/>
      <c r="C70" s="5"/>
      <c r="D70" s="5"/>
      <c r="E70" s="5"/>
      <c r="F70" s="3"/>
      <c r="G70" s="3"/>
      <c r="H70" s="3"/>
      <c r="I70" s="3"/>
      <c r="J70" s="3"/>
    </row>
    <row r="71" spans="1:10" ht="15.75" x14ac:dyDescent="0.2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 x14ac:dyDescent="0.2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 x14ac:dyDescent="0.2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 x14ac:dyDescent="0.2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 x14ac:dyDescent="0.2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 x14ac:dyDescent="0.2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 x14ac:dyDescent="0.2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 x14ac:dyDescent="0.2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86" orientation="portrait" r:id="rId1"/>
  <headerFooter alignWithMargins="0">
    <oddFooter>&amp;P. oldal</oddFooter>
  </headerFooter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C2F6-9B9A-4BE8-8E09-8933C423C949}">
  <dimension ref="A1:G67"/>
  <sheetViews>
    <sheetView view="pageBreakPreview" zoomScaleNormal="100" workbookViewId="0"/>
  </sheetViews>
  <sheetFormatPr defaultColWidth="9.140625" defaultRowHeight="12.75" x14ac:dyDescent="0.2"/>
  <cols>
    <col min="1" max="1" width="56.7109375" style="424" customWidth="1"/>
    <col min="2" max="2" width="8.42578125" style="424" customWidth="1"/>
    <col min="3" max="3" width="15.42578125" style="424" customWidth="1"/>
    <col min="4" max="4" width="12.7109375" style="424" customWidth="1"/>
    <col min="5" max="5" width="11.140625" style="424" bestFit="1" customWidth="1"/>
    <col min="6" max="16384" width="9.140625" style="424"/>
  </cols>
  <sheetData>
    <row r="1" spans="1:4" ht="15.75" x14ac:dyDescent="0.25">
      <c r="A1" s="422" t="s">
        <v>771</v>
      </c>
      <c r="B1" s="422"/>
      <c r="C1" s="423"/>
    </row>
    <row r="2" spans="1:4" ht="15.75" x14ac:dyDescent="0.25">
      <c r="A2" s="422"/>
      <c r="B2" s="422"/>
      <c r="C2" s="423"/>
    </row>
    <row r="3" spans="1:4" ht="15.75" x14ac:dyDescent="0.25">
      <c r="A3" s="608" t="s">
        <v>26</v>
      </c>
      <c r="B3" s="609"/>
      <c r="C3" s="609"/>
    </row>
    <row r="4" spans="1:4" ht="15.75" x14ac:dyDescent="0.25">
      <c r="A4" s="608" t="s">
        <v>570</v>
      </c>
      <c r="B4" s="596"/>
      <c r="C4" s="596"/>
    </row>
    <row r="5" spans="1:4" ht="15.75" x14ac:dyDescent="0.25">
      <c r="A5" s="608" t="s">
        <v>593</v>
      </c>
      <c r="B5" s="609"/>
      <c r="C5" s="609"/>
    </row>
    <row r="6" spans="1:4" x14ac:dyDescent="0.2">
      <c r="A6"/>
      <c r="B6"/>
      <c r="C6"/>
    </row>
    <row r="7" spans="1:4" x14ac:dyDescent="0.2">
      <c r="A7" s="423"/>
      <c r="B7" s="423"/>
      <c r="C7" s="423"/>
    </row>
    <row r="8" spans="1:4" ht="51" x14ac:dyDescent="0.2">
      <c r="A8" s="610" t="s">
        <v>594</v>
      </c>
      <c r="B8" s="610" t="s">
        <v>595</v>
      </c>
      <c r="C8" s="426" t="s">
        <v>643</v>
      </c>
      <c r="D8" s="426" t="s">
        <v>590</v>
      </c>
    </row>
    <row r="9" spans="1:4" x14ac:dyDescent="0.2">
      <c r="A9" s="611"/>
      <c r="B9" s="611"/>
      <c r="C9" s="427" t="s">
        <v>596</v>
      </c>
      <c r="D9" s="427" t="s">
        <v>596</v>
      </c>
    </row>
    <row r="10" spans="1:4" x14ac:dyDescent="0.2">
      <c r="A10" s="428" t="s">
        <v>597</v>
      </c>
      <c r="B10" s="429"/>
      <c r="C10" s="430"/>
      <c r="D10" s="430"/>
    </row>
    <row r="11" spans="1:4" x14ac:dyDescent="0.2">
      <c r="A11" s="432" t="s">
        <v>598</v>
      </c>
      <c r="B11" s="432">
        <v>29.02</v>
      </c>
      <c r="C11" s="433">
        <v>132911600</v>
      </c>
      <c r="D11" s="433">
        <v>132911600</v>
      </c>
    </row>
    <row r="12" spans="1:4" x14ac:dyDescent="0.2">
      <c r="A12" s="432" t="s">
        <v>599</v>
      </c>
      <c r="B12" s="432"/>
      <c r="C12" s="434">
        <f>SUM(C13:C16)</f>
        <v>50488260</v>
      </c>
      <c r="D12" s="434">
        <f>SUM(D13:D16)</f>
        <v>50488260</v>
      </c>
    </row>
    <row r="13" spans="1:4" x14ac:dyDescent="0.2">
      <c r="A13" s="432" t="s">
        <v>600</v>
      </c>
      <c r="B13" s="432"/>
      <c r="C13" s="434">
        <v>10604160</v>
      </c>
      <c r="D13" s="434">
        <v>10604160</v>
      </c>
    </row>
    <row r="14" spans="1:4" x14ac:dyDescent="0.2">
      <c r="A14" s="432" t="s">
        <v>601</v>
      </c>
      <c r="B14" s="432"/>
      <c r="C14" s="433">
        <v>27400000</v>
      </c>
      <c r="D14" s="433">
        <v>27400000</v>
      </c>
    </row>
    <row r="15" spans="1:4" x14ac:dyDescent="0.2">
      <c r="A15" s="432" t="s">
        <v>602</v>
      </c>
      <c r="B15" s="432"/>
      <c r="C15" s="434">
        <v>100000</v>
      </c>
      <c r="D15" s="434">
        <v>100000</v>
      </c>
    </row>
    <row r="16" spans="1:4" x14ac:dyDescent="0.2">
      <c r="A16" s="432" t="s">
        <v>603</v>
      </c>
      <c r="B16" s="432"/>
      <c r="C16" s="434">
        <v>12384100</v>
      </c>
      <c r="D16" s="434">
        <v>12384100</v>
      </c>
    </row>
    <row r="17" spans="1:5" x14ac:dyDescent="0.2">
      <c r="A17" s="432" t="s">
        <v>604</v>
      </c>
      <c r="B17" s="432"/>
      <c r="C17" s="434">
        <v>32548500</v>
      </c>
      <c r="D17" s="434">
        <v>32548500</v>
      </c>
    </row>
    <row r="18" spans="1:5" x14ac:dyDescent="0.2">
      <c r="A18" s="432" t="s">
        <v>605</v>
      </c>
      <c r="B18" s="432"/>
      <c r="C18" s="434">
        <v>665550</v>
      </c>
      <c r="D18" s="434">
        <v>665550</v>
      </c>
    </row>
    <row r="19" spans="1:5" x14ac:dyDescent="0.2">
      <c r="A19" s="432" t="s">
        <v>606</v>
      </c>
      <c r="B19" s="432"/>
      <c r="C19" s="434">
        <v>378281557</v>
      </c>
      <c r="D19" s="434">
        <v>378281557</v>
      </c>
      <c r="E19" s="431"/>
    </row>
    <row r="20" spans="1:5" x14ac:dyDescent="0.2">
      <c r="A20" s="435" t="s">
        <v>607</v>
      </c>
      <c r="B20" s="436"/>
      <c r="C20" s="434">
        <f>C19-D19</f>
        <v>0</v>
      </c>
      <c r="D20" s="434">
        <f>D19-E19</f>
        <v>378281557</v>
      </c>
      <c r="E20" s="431"/>
    </row>
    <row r="21" spans="1:5" x14ac:dyDescent="0.2">
      <c r="A21" s="612" t="s">
        <v>608</v>
      </c>
      <c r="B21" s="613"/>
      <c r="C21" s="437">
        <v>0</v>
      </c>
      <c r="D21" s="437">
        <v>0</v>
      </c>
      <c r="E21" s="431"/>
    </row>
    <row r="22" spans="1:5" x14ac:dyDescent="0.2">
      <c r="A22" s="435"/>
      <c r="B22" s="423"/>
      <c r="C22" s="438"/>
      <c r="D22" s="438"/>
    </row>
    <row r="23" spans="1:5" x14ac:dyDescent="0.2">
      <c r="A23" s="439" t="s">
        <v>609</v>
      </c>
      <c r="B23" s="423"/>
      <c r="C23" s="430"/>
      <c r="D23" s="430"/>
    </row>
    <row r="24" spans="1:5" x14ac:dyDescent="0.2">
      <c r="A24" s="435" t="s">
        <v>610</v>
      </c>
      <c r="B24" s="440" t="s">
        <v>611</v>
      </c>
      <c r="C24" s="434">
        <v>156062550</v>
      </c>
      <c r="D24" s="434">
        <v>155625400</v>
      </c>
    </row>
    <row r="25" spans="1:5" x14ac:dyDescent="0.2">
      <c r="A25" s="435" t="s">
        <v>612</v>
      </c>
      <c r="B25" s="441" t="s">
        <v>613</v>
      </c>
      <c r="C25" s="433">
        <v>55200000</v>
      </c>
      <c r="D25" s="433">
        <v>55200000</v>
      </c>
    </row>
    <row r="26" spans="1:5" x14ac:dyDescent="0.2">
      <c r="A26" s="435" t="s">
        <v>614</v>
      </c>
      <c r="B26" s="441" t="s">
        <v>615</v>
      </c>
      <c r="C26" s="433">
        <v>37917820</v>
      </c>
      <c r="D26" s="433">
        <v>37820420</v>
      </c>
    </row>
    <row r="27" spans="1:5" x14ac:dyDescent="0.2">
      <c r="A27" s="435" t="s">
        <v>616</v>
      </c>
      <c r="B27" s="441" t="s">
        <v>617</v>
      </c>
      <c r="C27" s="442">
        <v>5553800</v>
      </c>
      <c r="D27" s="442">
        <v>5157100</v>
      </c>
    </row>
    <row r="28" spans="1:5" x14ac:dyDescent="0.2">
      <c r="A28" s="435" t="s">
        <v>618</v>
      </c>
      <c r="B28" s="443" t="s">
        <v>619</v>
      </c>
      <c r="C28" s="442">
        <v>5789200</v>
      </c>
      <c r="D28" s="442">
        <v>6880126</v>
      </c>
    </row>
    <row r="29" spans="1:5" x14ac:dyDescent="0.2">
      <c r="A29" s="612" t="s">
        <v>620</v>
      </c>
      <c r="B29" s="613"/>
      <c r="C29" s="437">
        <f>SUM(C24:C28)</f>
        <v>260523370</v>
      </c>
      <c r="D29" s="437">
        <f>SUM(D24:D28)</f>
        <v>260683046</v>
      </c>
    </row>
    <row r="30" spans="1:5" x14ac:dyDescent="0.2">
      <c r="A30" s="435"/>
      <c r="B30" s="444"/>
      <c r="C30" s="442"/>
      <c r="D30" s="442"/>
    </row>
    <row r="31" spans="1:5" x14ac:dyDescent="0.2">
      <c r="A31" s="428" t="s">
        <v>621</v>
      </c>
      <c r="B31" s="445"/>
      <c r="C31" s="446"/>
      <c r="D31" s="446"/>
    </row>
    <row r="32" spans="1:5" x14ac:dyDescent="0.2">
      <c r="A32" s="435" t="s">
        <v>622</v>
      </c>
      <c r="B32" s="441" t="s">
        <v>623</v>
      </c>
      <c r="C32" s="434">
        <v>4419000</v>
      </c>
      <c r="D32" s="434">
        <v>8838000</v>
      </c>
    </row>
    <row r="33" spans="1:4" x14ac:dyDescent="0.2">
      <c r="A33" s="435" t="s">
        <v>624</v>
      </c>
      <c r="B33" s="441" t="s">
        <v>625</v>
      </c>
      <c r="C33" s="434">
        <v>23345400</v>
      </c>
      <c r="D33" s="434">
        <v>24542600</v>
      </c>
    </row>
    <row r="34" spans="1:4" x14ac:dyDescent="0.2">
      <c r="A34" s="435" t="s">
        <v>626</v>
      </c>
      <c r="B34" s="441"/>
      <c r="C34" s="434">
        <v>27280000</v>
      </c>
      <c r="D34" s="434">
        <v>22747000</v>
      </c>
    </row>
    <row r="35" spans="1:4" x14ac:dyDescent="0.2">
      <c r="A35" s="432" t="s">
        <v>627</v>
      </c>
      <c r="B35" s="441" t="s">
        <v>628</v>
      </c>
      <c r="C35" s="434">
        <v>77160800</v>
      </c>
      <c r="D35" s="434">
        <v>77160800</v>
      </c>
    </row>
    <row r="36" spans="1:4" x14ac:dyDescent="0.2">
      <c r="A36" s="432" t="s">
        <v>629</v>
      </c>
      <c r="B36" s="441"/>
      <c r="C36" s="434">
        <v>15378000</v>
      </c>
      <c r="D36" s="434">
        <v>23451000</v>
      </c>
    </row>
    <row r="37" spans="1:4" x14ac:dyDescent="0.2">
      <c r="A37" s="432" t="s">
        <v>630</v>
      </c>
      <c r="B37" s="441">
        <v>24.68</v>
      </c>
      <c r="C37" s="434">
        <v>54296000</v>
      </c>
      <c r="D37" s="434">
        <v>44440000</v>
      </c>
    </row>
    <row r="38" spans="1:4" x14ac:dyDescent="0.2">
      <c r="A38" s="432" t="s">
        <v>631</v>
      </c>
      <c r="B38" s="441"/>
      <c r="C38" s="434">
        <v>33815155</v>
      </c>
      <c r="D38" s="434">
        <v>28692522</v>
      </c>
    </row>
    <row r="39" spans="1:4" x14ac:dyDescent="0.2">
      <c r="A39" s="432" t="s">
        <v>632</v>
      </c>
      <c r="B39" s="441"/>
      <c r="C39" s="434">
        <v>488775</v>
      </c>
      <c r="D39" s="434">
        <v>310080</v>
      </c>
    </row>
    <row r="40" spans="1:4" x14ac:dyDescent="0.2">
      <c r="A40" s="612" t="s">
        <v>633</v>
      </c>
      <c r="B40" s="613"/>
      <c r="C40" s="437">
        <f>SUM(C32:C39)</f>
        <v>236183130</v>
      </c>
      <c r="D40" s="437">
        <f>SUM(D32:D39)</f>
        <v>230182002</v>
      </c>
    </row>
    <row r="41" spans="1:4" x14ac:dyDescent="0.2">
      <c r="A41" s="447"/>
      <c r="B41" s="444"/>
      <c r="C41" s="448"/>
    </row>
    <row r="42" spans="1:4" x14ac:dyDescent="0.2">
      <c r="A42" s="612" t="s">
        <v>634</v>
      </c>
      <c r="B42" s="614"/>
      <c r="C42" s="613"/>
      <c r="D42" s="499"/>
    </row>
    <row r="43" spans="1:4" x14ac:dyDescent="0.2">
      <c r="A43" s="436" t="s">
        <v>635</v>
      </c>
      <c r="B43" s="443"/>
      <c r="C43" s="449">
        <v>15080805</v>
      </c>
      <c r="D43" s="431">
        <v>15080805</v>
      </c>
    </row>
    <row r="44" spans="1:4" x14ac:dyDescent="0.2">
      <c r="A44" s="612" t="s">
        <v>636</v>
      </c>
      <c r="B44" s="613"/>
      <c r="C44" s="437">
        <f>SUM(C43)</f>
        <v>15080805</v>
      </c>
      <c r="D44" s="437">
        <f>SUM(D43)</f>
        <v>15080805</v>
      </c>
    </row>
    <row r="45" spans="1:4" x14ac:dyDescent="0.2">
      <c r="A45" s="447"/>
      <c r="B45"/>
      <c r="C45" s="448"/>
    </row>
    <row r="46" spans="1:4" x14ac:dyDescent="0.2">
      <c r="A46" s="450" t="s">
        <v>637</v>
      </c>
      <c r="B46" s="451"/>
      <c r="C46" s="437">
        <f>SUM(C21,C29,C40,C44)</f>
        <v>511787305</v>
      </c>
      <c r="D46" s="437">
        <f>SUM(D21,D29,D40,D44)</f>
        <v>505945853</v>
      </c>
    </row>
    <row r="47" spans="1:4" x14ac:dyDescent="0.2">
      <c r="A47" s="447"/>
      <c r="B47" s="63"/>
      <c r="C47" s="448"/>
    </row>
    <row r="48" spans="1:4" x14ac:dyDescent="0.2">
      <c r="A48" s="490" t="s">
        <v>725</v>
      </c>
      <c r="B48" s="491"/>
      <c r="C48" s="437">
        <v>35700000</v>
      </c>
      <c r="D48" s="500">
        <v>39312000</v>
      </c>
    </row>
    <row r="49" spans="1:7" x14ac:dyDescent="0.2">
      <c r="A49" s="447"/>
      <c r="B49"/>
      <c r="C49" s="448"/>
    </row>
    <row r="50" spans="1:7" x14ac:dyDescent="0.2">
      <c r="A50" s="452" t="s">
        <v>638</v>
      </c>
      <c r="B50" s="453"/>
      <c r="C50" s="454"/>
      <c r="D50" s="454"/>
    </row>
    <row r="51" spans="1:7" x14ac:dyDescent="0.2">
      <c r="A51" s="455"/>
      <c r="B51" s="456"/>
      <c r="C51" s="434"/>
      <c r="D51" s="434"/>
    </row>
    <row r="52" spans="1:7" x14ac:dyDescent="0.2">
      <c r="A52" s="455" t="s">
        <v>726</v>
      </c>
      <c r="B52" s="456"/>
      <c r="C52" s="434">
        <v>29117880</v>
      </c>
      <c r="D52" s="434">
        <v>29117880</v>
      </c>
    </row>
    <row r="53" spans="1:7" x14ac:dyDescent="0.2">
      <c r="A53" s="455" t="s">
        <v>727</v>
      </c>
      <c r="B53" s="456"/>
      <c r="C53" s="434">
        <v>14157000</v>
      </c>
      <c r="D53" s="434">
        <v>14157000</v>
      </c>
    </row>
    <row r="54" spans="1:7" x14ac:dyDescent="0.2">
      <c r="A54" s="455" t="s">
        <v>728</v>
      </c>
      <c r="B54" s="456"/>
      <c r="C54" s="434">
        <v>48735000</v>
      </c>
      <c r="D54" s="434">
        <v>54435000</v>
      </c>
    </row>
    <row r="55" spans="1:7" x14ac:dyDescent="0.2">
      <c r="A55" s="455" t="s">
        <v>729</v>
      </c>
      <c r="B55" s="456"/>
      <c r="C55" s="434">
        <v>10610600</v>
      </c>
      <c r="D55" s="434">
        <v>10610600</v>
      </c>
    </row>
    <row r="56" spans="1:7" s="459" customFormat="1" x14ac:dyDescent="0.2">
      <c r="A56" s="457" t="s">
        <v>730</v>
      </c>
      <c r="B56" s="458"/>
      <c r="C56" s="437">
        <f>SUM(C51:C55)</f>
        <v>102620480</v>
      </c>
      <c r="D56" s="437">
        <f>SUM(D51:D55)</f>
        <v>108320480</v>
      </c>
      <c r="E56" s="460">
        <f>SUM(C40,C56)</f>
        <v>338803610</v>
      </c>
    </row>
    <row r="57" spans="1:7" s="459" customFormat="1" x14ac:dyDescent="0.2">
      <c r="A57" s="461"/>
      <c r="B57" s="462"/>
      <c r="C57" s="463"/>
    </row>
    <row r="58" spans="1:7" x14ac:dyDescent="0.2">
      <c r="A58" s="615" t="s">
        <v>639</v>
      </c>
      <c r="B58" s="616"/>
      <c r="C58" s="463">
        <f>SUM(C46,C56,C48)</f>
        <v>650107785</v>
      </c>
      <c r="D58" s="463">
        <f>SUM(D46,D56,D48)</f>
        <v>653578333</v>
      </c>
    </row>
    <row r="59" spans="1:7" x14ac:dyDescent="0.2">
      <c r="A59" s="464"/>
      <c r="B59"/>
      <c r="C59" s="465"/>
      <c r="G59" s="466"/>
    </row>
    <row r="60" spans="1:7" x14ac:dyDescent="0.2">
      <c r="A60" s="450" t="s">
        <v>640</v>
      </c>
      <c r="B60" s="451"/>
      <c r="C60" s="467">
        <v>984</v>
      </c>
    </row>
    <row r="62" spans="1:7" x14ac:dyDescent="0.2">
      <c r="A62" s="468" t="s">
        <v>641</v>
      </c>
      <c r="B62" s="469"/>
      <c r="C62" s="470">
        <v>131724473</v>
      </c>
    </row>
    <row r="63" spans="1:7" x14ac:dyDescent="0.2">
      <c r="A63" s="471"/>
      <c r="B63" s="472"/>
      <c r="C63" s="472"/>
    </row>
    <row r="64" spans="1:7" x14ac:dyDescent="0.2">
      <c r="A64" s="473"/>
    </row>
    <row r="65" spans="1:1" x14ac:dyDescent="0.2">
      <c r="A65" s="473"/>
    </row>
    <row r="66" spans="1:1" x14ac:dyDescent="0.2">
      <c r="A66" s="473"/>
    </row>
    <row r="67" spans="1:1" x14ac:dyDescent="0.2">
      <c r="A67" s="474"/>
    </row>
  </sheetData>
  <mergeCells count="11">
    <mergeCell ref="A40:B40"/>
    <mergeCell ref="A42:C42"/>
    <mergeCell ref="A44:B44"/>
    <mergeCell ref="A58:B58"/>
    <mergeCell ref="A4:C4"/>
    <mergeCell ref="A29:B29"/>
    <mergeCell ref="A3:C3"/>
    <mergeCell ref="A5:C5"/>
    <mergeCell ref="A8:A9"/>
    <mergeCell ref="B8:B9"/>
    <mergeCell ref="A21:B2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7" firstPageNumber="15" orientation="portrait" r:id="rId1"/>
  <headerFooter alignWithMargins="0"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5"/>
  <sheetViews>
    <sheetView view="pageBreakPreview" zoomScaleNormal="100" workbookViewId="0">
      <selection activeCell="A46" sqref="A46"/>
    </sheetView>
  </sheetViews>
  <sheetFormatPr defaultRowHeight="12.75" x14ac:dyDescent="0.2"/>
  <cols>
    <col min="1" max="1" width="8.7109375" customWidth="1"/>
    <col min="2" max="2" width="49.140625" customWidth="1"/>
    <col min="3" max="3" width="11.140625" customWidth="1"/>
    <col min="4" max="4" width="12.7109375" customWidth="1"/>
    <col min="5" max="5" width="11.5703125" customWidth="1"/>
  </cols>
  <sheetData>
    <row r="1" spans="1:5" ht="15.75" x14ac:dyDescent="0.25">
      <c r="A1" s="4" t="s">
        <v>772</v>
      </c>
      <c r="B1" s="43"/>
      <c r="C1" s="65"/>
      <c r="D1" s="5"/>
    </row>
    <row r="2" spans="1:5" ht="15.75" x14ac:dyDescent="0.25">
      <c r="A2" s="43"/>
      <c r="B2" s="43"/>
      <c r="C2" s="5"/>
      <c r="D2" s="5"/>
    </row>
    <row r="3" spans="1:5" s="349" customFormat="1" ht="15.75" x14ac:dyDescent="0.25">
      <c r="A3" s="618" t="s">
        <v>45</v>
      </c>
      <c r="B3" s="619"/>
      <c r="C3" s="619"/>
      <c r="D3" s="619"/>
    </row>
    <row r="4" spans="1:5" s="349" customFormat="1" ht="15.75" x14ac:dyDescent="0.25">
      <c r="A4" s="618" t="s">
        <v>589</v>
      </c>
      <c r="B4" s="619"/>
      <c r="C4" s="619"/>
      <c r="D4" s="619"/>
    </row>
    <row r="5" spans="1:5" s="349" customFormat="1" ht="15.75" x14ac:dyDescent="0.25">
      <c r="A5" s="618" t="s">
        <v>46</v>
      </c>
      <c r="B5" s="619"/>
      <c r="C5" s="619"/>
      <c r="D5" s="619"/>
    </row>
    <row r="6" spans="1:5" s="349" customFormat="1" ht="15.75" x14ac:dyDescent="0.25">
      <c r="A6" s="618" t="s">
        <v>47</v>
      </c>
      <c r="B6" s="619"/>
      <c r="C6" s="619"/>
      <c r="D6" s="619"/>
    </row>
    <row r="7" spans="1:5" ht="15.75" x14ac:dyDescent="0.25">
      <c r="A7" s="43"/>
      <c r="B7" s="43"/>
      <c r="C7" s="5"/>
      <c r="D7" s="5"/>
    </row>
    <row r="8" spans="1:5" x14ac:dyDescent="0.2">
      <c r="A8" s="5"/>
      <c r="B8" s="5" t="s">
        <v>48</v>
      </c>
      <c r="C8" s="5"/>
      <c r="D8" s="5"/>
    </row>
    <row r="9" spans="1:5" ht="19.899999999999999" customHeight="1" x14ac:dyDescent="0.2">
      <c r="A9" s="58" t="s">
        <v>49</v>
      </c>
      <c r="B9" s="46" t="s">
        <v>5</v>
      </c>
      <c r="C9" s="617" t="s">
        <v>303</v>
      </c>
      <c r="D9" s="617" t="s">
        <v>391</v>
      </c>
      <c r="E9" s="617" t="s">
        <v>588</v>
      </c>
    </row>
    <row r="10" spans="1:5" ht="21" customHeight="1" x14ac:dyDescent="0.2">
      <c r="A10" s="59" t="s">
        <v>50</v>
      </c>
      <c r="B10" s="48"/>
      <c r="C10" s="565"/>
      <c r="D10" s="565"/>
      <c r="E10" s="565"/>
    </row>
    <row r="11" spans="1:5" ht="15" customHeight="1" x14ac:dyDescent="0.2">
      <c r="A11" s="70" t="s">
        <v>345</v>
      </c>
      <c r="B11" s="86" t="s">
        <v>276</v>
      </c>
      <c r="C11" s="146">
        <f>SUM(C12)</f>
        <v>131724</v>
      </c>
      <c r="D11" s="146">
        <f>SUM(D12)</f>
        <v>131724</v>
      </c>
      <c r="E11" s="146">
        <f>SUM(E12)</f>
        <v>131724</v>
      </c>
    </row>
    <row r="12" spans="1:5" ht="15" customHeight="1" x14ac:dyDescent="0.2">
      <c r="A12" s="79"/>
      <c r="B12" s="260" t="s">
        <v>264</v>
      </c>
      <c r="C12" s="109">
        <v>131724</v>
      </c>
      <c r="D12" s="109">
        <v>131724</v>
      </c>
      <c r="E12" s="109">
        <v>131724</v>
      </c>
    </row>
    <row r="13" spans="1:5" ht="15" customHeight="1" x14ac:dyDescent="0.2">
      <c r="A13" s="70" t="s">
        <v>275</v>
      </c>
      <c r="B13" s="535" t="s">
        <v>260</v>
      </c>
      <c r="C13" s="246">
        <f>SUM(C14:C17)</f>
        <v>198035</v>
      </c>
      <c r="D13" s="246">
        <f>SUM(D14:D18)</f>
        <v>162659</v>
      </c>
      <c r="E13" s="246">
        <f>SUM(E14:E18)</f>
        <v>172918</v>
      </c>
    </row>
    <row r="14" spans="1:5" ht="15" customHeight="1" x14ac:dyDescent="0.2">
      <c r="A14" s="71"/>
      <c r="B14" s="536" t="s">
        <v>295</v>
      </c>
      <c r="C14" s="216">
        <v>55657</v>
      </c>
      <c r="D14" s="216">
        <v>43842</v>
      </c>
      <c r="E14" s="216">
        <v>43842</v>
      </c>
    </row>
    <row r="15" spans="1:5" ht="15" customHeight="1" x14ac:dyDescent="0.2">
      <c r="A15" s="71"/>
      <c r="B15" s="240" t="s">
        <v>282</v>
      </c>
      <c r="C15" s="216">
        <v>4058</v>
      </c>
      <c r="D15" s="216">
        <v>4444</v>
      </c>
      <c r="E15" s="216">
        <v>4444</v>
      </c>
    </row>
    <row r="16" spans="1:5" s="486" customFormat="1" ht="15" customHeight="1" x14ac:dyDescent="0.2">
      <c r="A16" s="71"/>
      <c r="B16" s="240" t="s">
        <v>708</v>
      </c>
      <c r="C16" s="216"/>
      <c r="D16" s="216"/>
      <c r="E16" s="216">
        <v>10259</v>
      </c>
    </row>
    <row r="17" spans="1:6" ht="15" customHeight="1" x14ac:dyDescent="0.2">
      <c r="A17" s="160"/>
      <c r="B17" s="240" t="s">
        <v>261</v>
      </c>
      <c r="C17" s="216">
        <v>138320</v>
      </c>
      <c r="D17" s="216">
        <v>112373</v>
      </c>
      <c r="E17" s="216">
        <v>112373</v>
      </c>
    </row>
    <row r="18" spans="1:6" ht="15" customHeight="1" x14ac:dyDescent="0.2">
      <c r="A18" s="160"/>
      <c r="B18" s="240" t="s">
        <v>450</v>
      </c>
      <c r="C18" s="216"/>
      <c r="D18" s="216">
        <v>2000</v>
      </c>
      <c r="E18" s="216">
        <v>2000</v>
      </c>
    </row>
    <row r="19" spans="1:6" ht="15" customHeight="1" x14ac:dyDescent="0.2">
      <c r="A19" s="83" t="s">
        <v>285</v>
      </c>
      <c r="B19" s="86" t="s">
        <v>262</v>
      </c>
      <c r="C19" s="261">
        <f>SUM(C20)</f>
        <v>2900</v>
      </c>
      <c r="D19" s="261">
        <f>SUM(D20)</f>
        <v>2900</v>
      </c>
      <c r="E19" s="261">
        <f>SUM(E20)</f>
        <v>2900</v>
      </c>
    </row>
    <row r="20" spans="1:6" ht="15" customHeight="1" x14ac:dyDescent="0.2">
      <c r="A20" s="85"/>
      <c r="B20" s="260" t="s">
        <v>263</v>
      </c>
      <c r="C20" s="109">
        <v>2900</v>
      </c>
      <c r="D20" s="109">
        <v>2900</v>
      </c>
      <c r="E20" s="109">
        <v>2900</v>
      </c>
    </row>
    <row r="21" spans="1:6" ht="15" customHeight="1" x14ac:dyDescent="0.2">
      <c r="A21" s="70" t="s">
        <v>273</v>
      </c>
      <c r="B21" s="86" t="s">
        <v>107</v>
      </c>
      <c r="C21" s="106">
        <f>SUM(C22:C23)</f>
        <v>1103648</v>
      </c>
      <c r="D21" s="106">
        <f>SUM(D22:D23)</f>
        <v>1089027</v>
      </c>
      <c r="E21" s="106">
        <f>SUM(E22:E23)</f>
        <v>1201347</v>
      </c>
      <c r="F21">
        <v>1215347</v>
      </c>
    </row>
    <row r="22" spans="1:6" s="192" customFormat="1" ht="15" customHeight="1" x14ac:dyDescent="0.2">
      <c r="A22" s="209"/>
      <c r="B22" s="533" t="s">
        <v>211</v>
      </c>
      <c r="C22" s="108">
        <v>5000</v>
      </c>
      <c r="D22" s="108">
        <v>28479</v>
      </c>
      <c r="E22" s="108">
        <v>28479</v>
      </c>
    </row>
    <row r="23" spans="1:6" s="192" customFormat="1" ht="15" customHeight="1" x14ac:dyDescent="0.2">
      <c r="A23" s="209"/>
      <c r="B23" s="533" t="s">
        <v>250</v>
      </c>
      <c r="C23" s="108">
        <v>1098648</v>
      </c>
      <c r="D23" s="108">
        <v>1060548</v>
      </c>
      <c r="E23" s="108">
        <v>1172868</v>
      </c>
    </row>
    <row r="24" spans="1:6" ht="15" customHeight="1" x14ac:dyDescent="0.2">
      <c r="A24" s="70" t="s">
        <v>290</v>
      </c>
      <c r="B24" s="205" t="s">
        <v>291</v>
      </c>
      <c r="C24" s="146">
        <f>SUM(C25:C25)</f>
        <v>3477</v>
      </c>
      <c r="D24" s="146">
        <f>SUM(D25:D25)</f>
        <v>3477</v>
      </c>
      <c r="E24" s="146">
        <f>SUM(E25:E25)</f>
        <v>3477</v>
      </c>
    </row>
    <row r="25" spans="1:6" ht="15" customHeight="1" x14ac:dyDescent="0.2">
      <c r="A25" s="71"/>
      <c r="B25" s="93" t="s">
        <v>292</v>
      </c>
      <c r="C25" s="131">
        <v>3477</v>
      </c>
      <c r="D25" s="131">
        <v>3477</v>
      </c>
      <c r="E25" s="131">
        <v>3477</v>
      </c>
    </row>
    <row r="26" spans="1:6" ht="15" customHeight="1" x14ac:dyDescent="0.2">
      <c r="A26" s="70" t="s">
        <v>474</v>
      </c>
      <c r="B26" s="205" t="s">
        <v>475</v>
      </c>
      <c r="C26" s="146">
        <f>SUM(C27:C27)</f>
        <v>0</v>
      </c>
      <c r="D26" s="146">
        <f>SUM(D27:D27)</f>
        <v>3000</v>
      </c>
      <c r="E26" s="146">
        <f>SUM(E27:E27)</f>
        <v>3000</v>
      </c>
    </row>
    <row r="27" spans="1:6" ht="15" customHeight="1" x14ac:dyDescent="0.2">
      <c r="A27" s="71"/>
      <c r="B27" s="93" t="s">
        <v>473</v>
      </c>
      <c r="C27" s="131">
        <v>0</v>
      </c>
      <c r="D27" s="131">
        <v>3000</v>
      </c>
      <c r="E27" s="131">
        <v>3000</v>
      </c>
    </row>
    <row r="28" spans="1:6" ht="15" customHeight="1" x14ac:dyDescent="0.2">
      <c r="A28" s="83" t="s">
        <v>461</v>
      </c>
      <c r="B28" s="86" t="s">
        <v>293</v>
      </c>
      <c r="C28" s="261">
        <f>SUM(C29)</f>
        <v>600</v>
      </c>
      <c r="D28" s="261">
        <f>SUM(D29)</f>
        <v>600</v>
      </c>
      <c r="E28" s="261">
        <f>SUM(E29)</f>
        <v>600</v>
      </c>
    </row>
    <row r="29" spans="1:6" ht="15" customHeight="1" x14ac:dyDescent="0.2">
      <c r="A29" s="71"/>
      <c r="B29" s="260" t="s">
        <v>294</v>
      </c>
      <c r="C29" s="109">
        <v>600</v>
      </c>
      <c r="D29" s="109">
        <v>600</v>
      </c>
      <c r="E29" s="109">
        <v>600</v>
      </c>
    </row>
    <row r="30" spans="1:6" ht="15.75" customHeight="1" x14ac:dyDescent="0.2">
      <c r="A30" s="70" t="s">
        <v>464</v>
      </c>
      <c r="B30" s="369" t="s">
        <v>112</v>
      </c>
      <c r="C30" s="146">
        <f>SUM(C31:C39)</f>
        <v>7761</v>
      </c>
      <c r="D30" s="146">
        <f>SUM(D31:D39)</f>
        <v>7761</v>
      </c>
      <c r="E30" s="146">
        <f>SUM(E31:E39)</f>
        <v>10780</v>
      </c>
    </row>
    <row r="31" spans="1:6" s="192" customFormat="1" ht="15.75" customHeight="1" x14ac:dyDescent="0.2">
      <c r="A31" s="209"/>
      <c r="B31" s="317" t="s">
        <v>349</v>
      </c>
      <c r="C31" s="318">
        <v>1461</v>
      </c>
      <c r="D31" s="318">
        <v>1461</v>
      </c>
      <c r="E31" s="318">
        <v>1461</v>
      </c>
      <c r="F31" s="318"/>
    </row>
    <row r="32" spans="1:6" s="192" customFormat="1" ht="15.75" customHeight="1" x14ac:dyDescent="0.2">
      <c r="A32" s="209"/>
      <c r="B32" s="317" t="s">
        <v>350</v>
      </c>
      <c r="C32" s="318">
        <v>900</v>
      </c>
      <c r="D32" s="318">
        <v>900</v>
      </c>
      <c r="E32" s="318">
        <v>900</v>
      </c>
      <c r="F32" s="318"/>
    </row>
    <row r="33" spans="1:6" s="192" customFormat="1" ht="15.75" customHeight="1" x14ac:dyDescent="0.2">
      <c r="A33" s="209"/>
      <c r="B33" s="317" t="s">
        <v>356</v>
      </c>
      <c r="C33" s="318">
        <v>2000</v>
      </c>
      <c r="D33" s="318">
        <v>2000</v>
      </c>
      <c r="E33" s="318">
        <v>2000</v>
      </c>
      <c r="F33" s="318"/>
    </row>
    <row r="34" spans="1:6" s="192" customFormat="1" ht="15.75" customHeight="1" x14ac:dyDescent="0.2">
      <c r="A34" s="209"/>
      <c r="B34" s="317" t="s">
        <v>360</v>
      </c>
      <c r="C34" s="318">
        <v>300</v>
      </c>
      <c r="D34" s="318">
        <v>300</v>
      </c>
      <c r="E34" s="318">
        <v>300</v>
      </c>
      <c r="F34" s="318"/>
    </row>
    <row r="35" spans="1:6" s="192" customFormat="1" ht="15.75" customHeight="1" x14ac:dyDescent="0.2">
      <c r="A35" s="209"/>
      <c r="B35" s="317" t="s">
        <v>234</v>
      </c>
      <c r="C35" s="318">
        <v>100</v>
      </c>
      <c r="D35" s="318">
        <v>100</v>
      </c>
      <c r="E35" s="318">
        <v>100</v>
      </c>
      <c r="F35" s="318"/>
    </row>
    <row r="36" spans="1:6" s="192" customFormat="1" ht="15.75" customHeight="1" x14ac:dyDescent="0.2">
      <c r="A36" s="209"/>
      <c r="B36" s="317" t="s">
        <v>750</v>
      </c>
      <c r="C36" s="318"/>
      <c r="D36" s="318"/>
      <c r="E36" s="318">
        <v>150</v>
      </c>
      <c r="F36" s="318"/>
    </row>
    <row r="37" spans="1:6" s="192" customFormat="1" ht="15.75" customHeight="1" x14ac:dyDescent="0.2">
      <c r="A37" s="209"/>
      <c r="B37" s="317" t="s">
        <v>751</v>
      </c>
      <c r="C37" s="318"/>
      <c r="D37" s="318"/>
      <c r="E37" s="318">
        <v>369</v>
      </c>
      <c r="F37" s="318"/>
    </row>
    <row r="38" spans="1:6" s="192" customFormat="1" ht="15.75" customHeight="1" x14ac:dyDescent="0.2">
      <c r="A38" s="209"/>
      <c r="B38" s="317" t="s">
        <v>711</v>
      </c>
      <c r="C38" s="318"/>
      <c r="D38" s="318"/>
      <c r="E38" s="318">
        <v>2500</v>
      </c>
      <c r="F38" s="318"/>
    </row>
    <row r="39" spans="1:6" s="192" customFormat="1" ht="15.75" customHeight="1" x14ac:dyDescent="0.2">
      <c r="A39" s="209"/>
      <c r="B39" s="317" t="s">
        <v>351</v>
      </c>
      <c r="C39" s="318">
        <v>3000</v>
      </c>
      <c r="D39" s="318">
        <v>3000</v>
      </c>
      <c r="E39" s="318">
        <v>3000</v>
      </c>
      <c r="F39" s="318"/>
    </row>
    <row r="40" spans="1:6" ht="21" customHeight="1" x14ac:dyDescent="0.2">
      <c r="A40" s="262" t="s">
        <v>249</v>
      </c>
      <c r="B40" s="53" t="s">
        <v>51</v>
      </c>
      <c r="C40" s="88">
        <f>SUM(C11,C13,C19,C21,C24,C28,C30)</f>
        <v>1448145</v>
      </c>
      <c r="D40" s="88">
        <f>SUM(D11,D13,D19,D21,D24,D26,D28,D30)</f>
        <v>1401148</v>
      </c>
      <c r="E40" s="88">
        <f>SUM(E11,E13,E19,E21,E24,E26,E28,E30)</f>
        <v>1526746</v>
      </c>
    </row>
    <row r="41" spans="1:6" ht="15" customHeight="1" x14ac:dyDescent="0.2">
      <c r="A41" s="71" t="s">
        <v>248</v>
      </c>
      <c r="B41" s="92" t="s">
        <v>128</v>
      </c>
      <c r="C41" s="105"/>
      <c r="D41" s="105"/>
      <c r="E41" s="105"/>
    </row>
    <row r="42" spans="1:6" ht="15" customHeight="1" x14ac:dyDescent="0.2">
      <c r="A42" s="71"/>
      <c r="B42" s="93" t="s">
        <v>239</v>
      </c>
      <c r="C42" s="131">
        <v>27850</v>
      </c>
      <c r="D42" s="131">
        <v>34655</v>
      </c>
      <c r="E42" s="131">
        <v>35155</v>
      </c>
    </row>
    <row r="43" spans="1:6" ht="22.5" customHeight="1" x14ac:dyDescent="0.2">
      <c r="A43" s="80" t="s">
        <v>241</v>
      </c>
      <c r="B43" s="53" t="s">
        <v>240</v>
      </c>
      <c r="C43" s="90">
        <v>27850</v>
      </c>
      <c r="D43" s="90">
        <v>34655</v>
      </c>
      <c r="E43" s="90">
        <v>35155</v>
      </c>
    </row>
    <row r="44" spans="1:6" ht="15" customHeight="1" x14ac:dyDescent="0.2">
      <c r="A44" s="80"/>
      <c r="B44" s="12" t="s">
        <v>51</v>
      </c>
      <c r="C44" s="89">
        <f>SUM(C40,C43)</f>
        <v>1475995</v>
      </c>
      <c r="D44" s="89">
        <f>SUM(D40,D43)</f>
        <v>1435803</v>
      </c>
      <c r="E44" s="89">
        <f>SUM(E40,E43)</f>
        <v>1561901</v>
      </c>
    </row>
    <row r="46" spans="1:6" ht="15.75" x14ac:dyDescent="0.25">
      <c r="A46" s="4" t="s">
        <v>773</v>
      </c>
      <c r="B46" s="4"/>
      <c r="C46" s="4"/>
    </row>
    <row r="47" spans="1:6" ht="15.75" x14ac:dyDescent="0.25">
      <c r="A47" s="4"/>
      <c r="B47" s="4"/>
      <c r="C47" s="4"/>
    </row>
    <row r="48" spans="1:6" ht="15.75" x14ac:dyDescent="0.25">
      <c r="A48" s="595" t="s">
        <v>52</v>
      </c>
      <c r="B48" s="619"/>
      <c r="C48" s="619"/>
      <c r="D48" s="619"/>
    </row>
    <row r="49" spans="1:6" ht="15.75" x14ac:dyDescent="0.25">
      <c r="A49" s="618" t="s">
        <v>589</v>
      </c>
      <c r="B49" s="619"/>
      <c r="C49" s="619"/>
      <c r="D49" s="619"/>
    </row>
    <row r="50" spans="1:6" ht="15.75" x14ac:dyDescent="0.25">
      <c r="A50" s="595" t="s">
        <v>96</v>
      </c>
      <c r="B50" s="619"/>
      <c r="C50" s="619"/>
      <c r="D50" s="619"/>
    </row>
    <row r="51" spans="1:6" x14ac:dyDescent="0.2">
      <c r="A51" s="5"/>
      <c r="B51" s="5"/>
      <c r="C51" s="5"/>
    </row>
    <row r="52" spans="1:6" x14ac:dyDescent="0.2">
      <c r="A52" s="5"/>
      <c r="B52" s="5" t="s">
        <v>53</v>
      </c>
      <c r="C52" s="5"/>
    </row>
    <row r="53" spans="1:6" ht="18" customHeight="1" x14ac:dyDescent="0.2">
      <c r="A53" s="46" t="s">
        <v>4</v>
      </c>
      <c r="B53" s="46" t="s">
        <v>5</v>
      </c>
      <c r="C53" s="617" t="s">
        <v>303</v>
      </c>
      <c r="D53" s="617" t="s">
        <v>391</v>
      </c>
      <c r="E53" s="617" t="s">
        <v>588</v>
      </c>
    </row>
    <row r="54" spans="1:6" ht="21" customHeight="1" x14ac:dyDescent="0.2">
      <c r="A54" s="47" t="s">
        <v>7</v>
      </c>
      <c r="B54" s="47"/>
      <c r="C54" s="565"/>
      <c r="D54" s="565"/>
      <c r="E54" s="565"/>
    </row>
    <row r="55" spans="1:6" ht="15" customHeight="1" x14ac:dyDescent="0.2">
      <c r="A55" s="83" t="s">
        <v>346</v>
      </c>
      <c r="B55" s="153" t="s">
        <v>138</v>
      </c>
      <c r="C55" s="146">
        <f>SUM(C56:C61)</f>
        <v>11652</v>
      </c>
      <c r="D55" s="146">
        <f>SUM(D56:D61)</f>
        <v>11652</v>
      </c>
      <c r="E55" s="146">
        <f>SUM(E56:E61)</f>
        <v>14152</v>
      </c>
    </row>
    <row r="56" spans="1:6" ht="15" customHeight="1" x14ac:dyDescent="0.2">
      <c r="A56" s="84"/>
      <c r="B56" s="26" t="s">
        <v>206</v>
      </c>
      <c r="C56" s="131">
        <v>652</v>
      </c>
      <c r="D56" s="131">
        <v>652</v>
      </c>
      <c r="E56" s="131">
        <v>652</v>
      </c>
    </row>
    <row r="57" spans="1:6" ht="15" customHeight="1" x14ac:dyDescent="0.2">
      <c r="A57" s="84"/>
      <c r="B57" s="26" t="s">
        <v>106</v>
      </c>
      <c r="C57" s="131">
        <v>1500</v>
      </c>
      <c r="D57" s="131">
        <v>1500</v>
      </c>
      <c r="E57" s="131">
        <v>1500</v>
      </c>
    </row>
    <row r="58" spans="1:6" ht="15" customHeight="1" x14ac:dyDescent="0.2">
      <c r="A58" s="84"/>
      <c r="B58" s="26" t="s">
        <v>215</v>
      </c>
      <c r="C58" s="131">
        <v>2000</v>
      </c>
      <c r="D58" s="131">
        <v>2000</v>
      </c>
      <c r="E58" s="131">
        <v>2000</v>
      </c>
    </row>
    <row r="59" spans="1:6" ht="15" customHeight="1" x14ac:dyDescent="0.2">
      <c r="A59" s="84"/>
      <c r="B59" s="26" t="s">
        <v>343</v>
      </c>
      <c r="C59" s="131">
        <v>2500</v>
      </c>
      <c r="D59" s="131">
        <v>2500</v>
      </c>
      <c r="E59" s="131">
        <v>2500</v>
      </c>
    </row>
    <row r="60" spans="1:6" s="486" customFormat="1" ht="15" customHeight="1" x14ac:dyDescent="0.2">
      <c r="A60" s="84"/>
      <c r="B60" s="26" t="s">
        <v>712</v>
      </c>
      <c r="C60" s="131"/>
      <c r="D60" s="131"/>
      <c r="E60" s="131">
        <v>2500</v>
      </c>
    </row>
    <row r="61" spans="1:6" ht="15" customHeight="1" x14ac:dyDescent="0.2">
      <c r="A61" s="84"/>
      <c r="B61" s="26" t="s">
        <v>207</v>
      </c>
      <c r="C61" s="131">
        <v>5000</v>
      </c>
      <c r="D61" s="131">
        <v>5000</v>
      </c>
      <c r="E61" s="131">
        <v>5000</v>
      </c>
    </row>
    <row r="62" spans="1:6" ht="15" customHeight="1" x14ac:dyDescent="0.2">
      <c r="A62" s="80" t="s">
        <v>249</v>
      </c>
      <c r="B62" s="239" t="s">
        <v>119</v>
      </c>
      <c r="C62" s="90">
        <f>SUM(C55)</f>
        <v>11652</v>
      </c>
      <c r="D62" s="90">
        <f>SUM(D55)</f>
        <v>11652</v>
      </c>
      <c r="E62" s="90">
        <f>SUM(E55)</f>
        <v>14152</v>
      </c>
    </row>
    <row r="63" spans="1:6" ht="15.75" customHeight="1" x14ac:dyDescent="0.2">
      <c r="A63" s="83" t="s">
        <v>241</v>
      </c>
      <c r="B63" s="205" t="s">
        <v>284</v>
      </c>
      <c r="C63" s="146">
        <v>120</v>
      </c>
      <c r="D63" s="146">
        <v>120</v>
      </c>
      <c r="E63" s="146">
        <v>120</v>
      </c>
    </row>
    <row r="64" spans="1:6" s="192" customFormat="1" ht="15" customHeight="1" x14ac:dyDescent="0.2">
      <c r="A64" s="293"/>
      <c r="B64" s="363" t="s">
        <v>163</v>
      </c>
      <c r="C64" s="109">
        <v>120</v>
      </c>
      <c r="D64" s="109">
        <v>120</v>
      </c>
      <c r="E64" s="109">
        <v>120</v>
      </c>
      <c r="F64" s="292"/>
    </row>
    <row r="65" spans="1:5" ht="21" customHeight="1" x14ac:dyDescent="0.2">
      <c r="A65" s="291"/>
      <c r="B65" s="242" t="s">
        <v>235</v>
      </c>
      <c r="C65" s="241">
        <f>SUM(C62,C63)</f>
        <v>11772</v>
      </c>
      <c r="D65" s="241">
        <f>SUM(D62,D63)</f>
        <v>11772</v>
      </c>
      <c r="E65" s="241">
        <f>SUM(E62,E63)</f>
        <v>14272</v>
      </c>
    </row>
  </sheetData>
  <mergeCells count="13">
    <mergeCell ref="A4:D4"/>
    <mergeCell ref="A3:D3"/>
    <mergeCell ref="A5:D5"/>
    <mergeCell ref="A6:D6"/>
    <mergeCell ref="D53:D54"/>
    <mergeCell ref="A49:D49"/>
    <mergeCell ref="A48:D48"/>
    <mergeCell ref="A50:D50"/>
    <mergeCell ref="E9:E10"/>
    <mergeCell ref="E53:E54"/>
    <mergeCell ref="C9:C10"/>
    <mergeCell ref="C53:C54"/>
    <mergeCell ref="D9:D10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93" firstPageNumber="16" orientation="portrait" r:id="rId1"/>
  <headerFooter alignWithMargins="0">
    <oddFooter>&amp;P. oldal</oddFooter>
  </headerFooter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9"/>
  <sheetViews>
    <sheetView view="pageBreakPreview" topLeftCell="A49" zoomScaleNormal="100" workbookViewId="0">
      <selection activeCell="A65" sqref="A65"/>
    </sheetView>
  </sheetViews>
  <sheetFormatPr defaultRowHeight="12.75" x14ac:dyDescent="0.2"/>
  <cols>
    <col min="1" max="1" width="6.7109375" customWidth="1"/>
    <col min="2" max="2" width="48.42578125" customWidth="1"/>
    <col min="3" max="3" width="9.28515625" customWidth="1"/>
    <col min="4" max="4" width="7.140625" customWidth="1"/>
    <col min="5" max="5" width="8.85546875" customWidth="1"/>
    <col min="7" max="7" width="7.42578125" customWidth="1"/>
    <col min="10" max="10" width="7.42578125" customWidth="1"/>
  </cols>
  <sheetData>
    <row r="1" spans="1:11" ht="15.75" x14ac:dyDescent="0.25">
      <c r="A1" s="43" t="s">
        <v>774</v>
      </c>
      <c r="B1" s="43"/>
      <c r="C1" s="43"/>
      <c r="D1" s="43"/>
      <c r="E1" s="43"/>
    </row>
    <row r="2" spans="1:11" ht="15.75" x14ac:dyDescent="0.25">
      <c r="A2" s="43"/>
      <c r="B2" s="43"/>
      <c r="C2" s="43"/>
      <c r="D2" s="43"/>
      <c r="E2" s="43"/>
    </row>
    <row r="3" spans="1:11" ht="15.75" x14ac:dyDescent="0.25">
      <c r="A3" s="618" t="s">
        <v>394</v>
      </c>
      <c r="B3" s="619"/>
      <c r="C3" s="619"/>
      <c r="D3" s="619"/>
      <c r="E3" s="619"/>
      <c r="F3" s="619"/>
      <c r="G3" s="619"/>
      <c r="H3" s="619"/>
    </row>
    <row r="4" spans="1:11" ht="15.75" x14ac:dyDescent="0.25">
      <c r="A4" s="618" t="s">
        <v>570</v>
      </c>
      <c r="B4" s="619"/>
      <c r="C4" s="619"/>
      <c r="D4" s="619"/>
      <c r="E4" s="619"/>
      <c r="F4" s="619"/>
      <c r="G4" s="619"/>
      <c r="H4" s="619"/>
    </row>
    <row r="5" spans="1:11" ht="15.75" x14ac:dyDescent="0.25">
      <c r="A5" s="618" t="s">
        <v>393</v>
      </c>
      <c r="B5" s="619"/>
      <c r="C5" s="619"/>
      <c r="D5" s="619"/>
      <c r="E5" s="619"/>
      <c r="F5" s="619"/>
      <c r="G5" s="619"/>
      <c r="H5" s="619"/>
    </row>
    <row r="6" spans="1:11" ht="15.75" x14ac:dyDescent="0.25">
      <c r="A6" s="618" t="s">
        <v>395</v>
      </c>
      <c r="B6" s="619"/>
      <c r="C6" s="619"/>
      <c r="D6" s="619"/>
      <c r="E6" s="619"/>
      <c r="F6" s="619"/>
      <c r="G6" s="619"/>
      <c r="H6" s="619"/>
    </row>
    <row r="7" spans="1:11" x14ac:dyDescent="0.2">
      <c r="A7" s="5"/>
      <c r="B7" s="5"/>
      <c r="C7" s="5"/>
      <c r="D7" s="5"/>
      <c r="E7" s="5"/>
    </row>
    <row r="8" spans="1:11" x14ac:dyDescent="0.2">
      <c r="A8" s="5"/>
      <c r="B8" s="5"/>
      <c r="C8" s="5"/>
      <c r="D8" s="5" t="s">
        <v>99</v>
      </c>
      <c r="E8" s="5"/>
    </row>
    <row r="9" spans="1:11" ht="26.45" customHeight="1" x14ac:dyDescent="0.2">
      <c r="A9" s="46" t="s">
        <v>49</v>
      </c>
      <c r="B9" s="46" t="s">
        <v>5</v>
      </c>
      <c r="C9" s="49"/>
      <c r="D9" s="421" t="s">
        <v>303</v>
      </c>
      <c r="E9" s="50"/>
      <c r="F9" s="620" t="s">
        <v>391</v>
      </c>
      <c r="G9" s="621"/>
      <c r="H9" s="622"/>
      <c r="I9" s="620" t="s">
        <v>590</v>
      </c>
      <c r="J9" s="621"/>
      <c r="K9" s="622"/>
    </row>
    <row r="10" spans="1:11" ht="12.6" customHeight="1" x14ac:dyDescent="0.2">
      <c r="A10" s="48" t="s">
        <v>50</v>
      </c>
      <c r="B10" s="48"/>
      <c r="C10" s="51" t="s">
        <v>57</v>
      </c>
      <c r="D10" s="51" t="s">
        <v>58</v>
      </c>
      <c r="E10" s="51" t="s">
        <v>6</v>
      </c>
      <c r="F10" s="51" t="s">
        <v>57</v>
      </c>
      <c r="G10" s="51" t="s">
        <v>58</v>
      </c>
      <c r="H10" s="51" t="s">
        <v>6</v>
      </c>
      <c r="I10" s="51" t="s">
        <v>57</v>
      </c>
      <c r="J10" s="51" t="s">
        <v>58</v>
      </c>
      <c r="K10" s="51" t="s">
        <v>6</v>
      </c>
    </row>
    <row r="11" spans="1:11" ht="12.75" customHeight="1" x14ac:dyDescent="0.2">
      <c r="A11" s="136" t="s">
        <v>266</v>
      </c>
      <c r="B11" s="265" t="s">
        <v>257</v>
      </c>
      <c r="C11" s="243">
        <f>SUM(C12)</f>
        <v>1152</v>
      </c>
      <c r="D11" s="243">
        <f t="shared" ref="D11:K11" si="0">SUM(D12)</f>
        <v>311</v>
      </c>
      <c r="E11" s="103">
        <f t="shared" si="0"/>
        <v>1463</v>
      </c>
      <c r="F11" s="243">
        <f>SUM(F12)</f>
        <v>1152</v>
      </c>
      <c r="G11" s="243">
        <f t="shared" si="0"/>
        <v>311</v>
      </c>
      <c r="H11" s="103">
        <f t="shared" si="0"/>
        <v>1463</v>
      </c>
      <c r="I11" s="243">
        <f>SUM(I12)</f>
        <v>1152</v>
      </c>
      <c r="J11" s="243">
        <f t="shared" si="0"/>
        <v>311</v>
      </c>
      <c r="K11" s="103">
        <f t="shared" si="0"/>
        <v>1463</v>
      </c>
    </row>
    <row r="12" spans="1:11" ht="12.75" customHeight="1" x14ac:dyDescent="0.2">
      <c r="A12" s="47"/>
      <c r="B12" s="266" t="s">
        <v>320</v>
      </c>
      <c r="C12" s="78">
        <v>1152</v>
      </c>
      <c r="D12" s="78">
        <v>311</v>
      </c>
      <c r="E12" s="147">
        <f>SUM(C12:D12)</f>
        <v>1463</v>
      </c>
      <c r="F12" s="78">
        <v>1152</v>
      </c>
      <c r="G12" s="78">
        <v>311</v>
      </c>
      <c r="H12" s="147">
        <f>SUM(F12:G12)</f>
        <v>1463</v>
      </c>
      <c r="I12" s="78">
        <v>1152</v>
      </c>
      <c r="J12" s="78">
        <v>311</v>
      </c>
      <c r="K12" s="147">
        <f>SUM(I12:J12)</f>
        <v>1463</v>
      </c>
    </row>
    <row r="13" spans="1:11" ht="12.75" customHeight="1" x14ac:dyDescent="0.2">
      <c r="A13" s="136" t="s">
        <v>348</v>
      </c>
      <c r="B13" s="254" t="s">
        <v>361</v>
      </c>
      <c r="C13" s="320">
        <v>6000</v>
      </c>
      <c r="D13" s="320">
        <v>0</v>
      </c>
      <c r="E13" s="158">
        <v>6000</v>
      </c>
      <c r="F13" s="320">
        <v>6000</v>
      </c>
      <c r="G13" s="320">
        <v>0</v>
      </c>
      <c r="H13" s="158">
        <v>6000</v>
      </c>
      <c r="I13" s="320">
        <v>6000</v>
      </c>
      <c r="J13" s="320">
        <v>0</v>
      </c>
      <c r="K13" s="158">
        <v>6000</v>
      </c>
    </row>
    <row r="14" spans="1:11" ht="12.75" customHeight="1" x14ac:dyDescent="0.2">
      <c r="A14" s="160"/>
      <c r="B14" s="240" t="s">
        <v>362</v>
      </c>
      <c r="C14" s="255">
        <v>6000</v>
      </c>
      <c r="D14" s="255"/>
      <c r="E14" s="178">
        <v>6000</v>
      </c>
      <c r="F14" s="255">
        <v>6000</v>
      </c>
      <c r="G14" s="255"/>
      <c r="H14" s="178">
        <v>6000</v>
      </c>
      <c r="I14" s="255">
        <v>6000</v>
      </c>
      <c r="J14" s="255"/>
      <c r="K14" s="178">
        <v>6000</v>
      </c>
    </row>
    <row r="15" spans="1:11" ht="12" customHeight="1" x14ac:dyDescent="0.2">
      <c r="A15" s="70" t="s">
        <v>347</v>
      </c>
      <c r="B15" s="161" t="s">
        <v>127</v>
      </c>
      <c r="C15" s="99">
        <f>SUM(C16)</f>
        <v>3780</v>
      </c>
      <c r="D15" s="99">
        <f t="shared" ref="D15:K15" si="1">SUM(D16)</f>
        <v>1020</v>
      </c>
      <c r="E15" s="99">
        <f t="shared" si="1"/>
        <v>4800</v>
      </c>
      <c r="F15" s="99">
        <f>SUM(F16)</f>
        <v>3780</v>
      </c>
      <c r="G15" s="99">
        <f t="shared" si="1"/>
        <v>1020</v>
      </c>
      <c r="H15" s="99">
        <f t="shared" si="1"/>
        <v>4800</v>
      </c>
      <c r="I15" s="99">
        <f>SUM(I16)</f>
        <v>0</v>
      </c>
      <c r="J15" s="99">
        <f t="shared" si="1"/>
        <v>0</v>
      </c>
      <c r="K15" s="99">
        <f t="shared" si="1"/>
        <v>0</v>
      </c>
    </row>
    <row r="16" spans="1:11" ht="12" customHeight="1" x14ac:dyDescent="0.2">
      <c r="A16" s="79"/>
      <c r="B16" s="269" t="s">
        <v>341</v>
      </c>
      <c r="C16" s="162">
        <v>3780</v>
      </c>
      <c r="D16" s="162">
        <v>1020</v>
      </c>
      <c r="E16" s="162">
        <f>SUM(C16:D16)</f>
        <v>4800</v>
      </c>
      <c r="F16" s="162">
        <v>3780</v>
      </c>
      <c r="G16" s="162">
        <v>1020</v>
      </c>
      <c r="H16" s="162">
        <f>SUM(F16:G16)</f>
        <v>4800</v>
      </c>
      <c r="I16" s="162">
        <v>0</v>
      </c>
      <c r="J16" s="162">
        <v>0</v>
      </c>
      <c r="K16" s="162">
        <f>SUM(I16:J16)</f>
        <v>0</v>
      </c>
    </row>
    <row r="17" spans="1:11" ht="12.75" customHeight="1" x14ac:dyDescent="0.2">
      <c r="A17" s="264" t="s">
        <v>285</v>
      </c>
      <c r="B17" s="157" t="s">
        <v>258</v>
      </c>
      <c r="C17" s="258">
        <v>5400</v>
      </c>
      <c r="D17" s="258">
        <v>1458</v>
      </c>
      <c r="E17" s="258">
        <f>SUM(E18)</f>
        <v>6858</v>
      </c>
      <c r="F17" s="258">
        <v>5400</v>
      </c>
      <c r="G17" s="258">
        <v>1458</v>
      </c>
      <c r="H17" s="258">
        <f>SUM(H18)</f>
        <v>7233</v>
      </c>
      <c r="I17" s="258">
        <v>5400</v>
      </c>
      <c r="J17" s="258">
        <v>1458</v>
      </c>
      <c r="K17" s="258">
        <f>SUM(K18)</f>
        <v>7233</v>
      </c>
    </row>
    <row r="18" spans="1:11" ht="12.75" customHeight="1" x14ac:dyDescent="0.2">
      <c r="A18" s="264"/>
      <c r="B18" s="154" t="s">
        <v>323</v>
      </c>
      <c r="C18" s="155">
        <v>5400</v>
      </c>
      <c r="D18" s="156">
        <v>1458</v>
      </c>
      <c r="E18" s="155">
        <f>SUM(C18:D18)</f>
        <v>6858</v>
      </c>
      <c r="F18" s="155">
        <v>5695</v>
      </c>
      <c r="G18" s="156">
        <v>1538</v>
      </c>
      <c r="H18" s="155">
        <f>SUM(F18:G18)</f>
        <v>7233</v>
      </c>
      <c r="I18" s="155">
        <v>5695</v>
      </c>
      <c r="J18" s="156">
        <v>1538</v>
      </c>
      <c r="K18" s="155">
        <f>SUM(I18:J18)</f>
        <v>7233</v>
      </c>
    </row>
    <row r="19" spans="1:11" ht="12.75" customHeight="1" x14ac:dyDescent="0.2">
      <c r="A19" s="136" t="s">
        <v>270</v>
      </c>
      <c r="B19" s="91" t="s">
        <v>237</v>
      </c>
      <c r="C19" s="103">
        <f t="shared" ref="C19:H19" si="2">SUM(C20:C21)</f>
        <v>2756</v>
      </c>
      <c r="D19" s="159">
        <f t="shared" si="2"/>
        <v>744</v>
      </c>
      <c r="E19" s="103">
        <f t="shared" si="2"/>
        <v>3500</v>
      </c>
      <c r="F19" s="103">
        <f t="shared" si="2"/>
        <v>2756</v>
      </c>
      <c r="G19" s="159">
        <f t="shared" si="2"/>
        <v>744</v>
      </c>
      <c r="H19" s="103">
        <f t="shared" si="2"/>
        <v>3500</v>
      </c>
      <c r="I19" s="103">
        <f t="shared" ref="I19:K19" si="3">SUM(I20:I21)</f>
        <v>2756</v>
      </c>
      <c r="J19" s="159">
        <f t="shared" si="3"/>
        <v>744</v>
      </c>
      <c r="K19" s="103">
        <f t="shared" si="3"/>
        <v>3500</v>
      </c>
    </row>
    <row r="20" spans="1:11" s="192" customFormat="1" ht="12.75" customHeight="1" x14ac:dyDescent="0.2">
      <c r="A20" s="176"/>
      <c r="B20" s="154" t="s">
        <v>357</v>
      </c>
      <c r="C20" s="178">
        <v>1181</v>
      </c>
      <c r="D20" s="177">
        <v>319</v>
      </c>
      <c r="E20" s="178">
        <f>SUM(C20:D20)</f>
        <v>1500</v>
      </c>
      <c r="F20" s="178">
        <v>1181</v>
      </c>
      <c r="G20" s="177">
        <v>319</v>
      </c>
      <c r="H20" s="178">
        <f>SUM(F20:G20)</f>
        <v>1500</v>
      </c>
      <c r="I20" s="178">
        <v>1181</v>
      </c>
      <c r="J20" s="177">
        <v>319</v>
      </c>
      <c r="K20" s="178">
        <f>SUM(I20:J20)</f>
        <v>1500</v>
      </c>
    </row>
    <row r="21" spans="1:11" s="192" customFormat="1" ht="12.75" customHeight="1" x14ac:dyDescent="0.2">
      <c r="A21" s="244"/>
      <c r="B21" s="169" t="s">
        <v>358</v>
      </c>
      <c r="C21" s="147">
        <v>1575</v>
      </c>
      <c r="D21" s="179">
        <v>425</v>
      </c>
      <c r="E21" s="147">
        <f>SUM(C21:D21)</f>
        <v>2000</v>
      </c>
      <c r="F21" s="147">
        <v>1575</v>
      </c>
      <c r="G21" s="179">
        <v>425</v>
      </c>
      <c r="H21" s="147">
        <f>SUM(F21:G21)</f>
        <v>2000</v>
      </c>
      <c r="I21" s="147">
        <v>1575</v>
      </c>
      <c r="J21" s="179">
        <v>425</v>
      </c>
      <c r="K21" s="147">
        <f>SUM(I21:J21)</f>
        <v>2000</v>
      </c>
    </row>
    <row r="22" spans="1:11" ht="12.75" customHeight="1" x14ac:dyDescent="0.2">
      <c r="A22" s="264" t="s">
        <v>271</v>
      </c>
      <c r="B22" s="157" t="s">
        <v>272</v>
      </c>
      <c r="C22" s="258">
        <f t="shared" ref="C22:H22" si="4">SUM(C23:C25)</f>
        <v>6587</v>
      </c>
      <c r="D22" s="258">
        <f t="shared" si="4"/>
        <v>1778</v>
      </c>
      <c r="E22" s="258">
        <f t="shared" si="4"/>
        <v>8365</v>
      </c>
      <c r="F22" s="258">
        <f t="shared" si="4"/>
        <v>21087</v>
      </c>
      <c r="G22" s="258">
        <f t="shared" si="4"/>
        <v>5693</v>
      </c>
      <c r="H22" s="258">
        <f t="shared" si="4"/>
        <v>26780</v>
      </c>
      <c r="I22" s="258">
        <f t="shared" ref="I22:K22" si="5">SUM(I23:I25)</f>
        <v>21087</v>
      </c>
      <c r="J22" s="258">
        <f t="shared" si="5"/>
        <v>5693</v>
      </c>
      <c r="K22" s="258">
        <f t="shared" si="5"/>
        <v>26780</v>
      </c>
    </row>
    <row r="23" spans="1:11" s="313" customFormat="1" ht="12.75" customHeight="1" x14ac:dyDescent="0.2">
      <c r="A23" s="207"/>
      <c r="B23" s="154" t="s">
        <v>359</v>
      </c>
      <c r="C23" s="155">
        <v>3937</v>
      </c>
      <c r="D23" s="156">
        <v>1063</v>
      </c>
      <c r="E23" s="155">
        <f>SUM(C23:D23)</f>
        <v>5000</v>
      </c>
      <c r="F23" s="155">
        <v>3937</v>
      </c>
      <c r="G23" s="156">
        <v>1063</v>
      </c>
      <c r="H23" s="155">
        <f>SUM(F23:G23)</f>
        <v>5000</v>
      </c>
      <c r="I23" s="155">
        <v>3937</v>
      </c>
      <c r="J23" s="156">
        <v>1063</v>
      </c>
      <c r="K23" s="155">
        <f>SUM(I23:J23)</f>
        <v>5000</v>
      </c>
    </row>
    <row r="24" spans="1:11" s="313" customFormat="1" ht="12.75" customHeight="1" x14ac:dyDescent="0.2">
      <c r="A24" s="207"/>
      <c r="B24" s="154" t="s">
        <v>456</v>
      </c>
      <c r="C24" s="155"/>
      <c r="D24" s="156"/>
      <c r="E24" s="155"/>
      <c r="F24" s="155">
        <v>14500</v>
      </c>
      <c r="G24" s="156">
        <v>3915</v>
      </c>
      <c r="H24" s="155">
        <f>SUM(F24:G24)</f>
        <v>18415</v>
      </c>
      <c r="I24" s="155">
        <v>14500</v>
      </c>
      <c r="J24" s="156">
        <v>3915</v>
      </c>
      <c r="K24" s="155">
        <f>SUM(I24:J24)</f>
        <v>18415</v>
      </c>
    </row>
    <row r="25" spans="1:11" s="313" customFormat="1" ht="12.75" customHeight="1" x14ac:dyDescent="0.2">
      <c r="A25" s="207"/>
      <c r="B25" s="154" t="s">
        <v>324</v>
      </c>
      <c r="C25" s="155">
        <v>2650</v>
      </c>
      <c r="D25" s="156">
        <v>715</v>
      </c>
      <c r="E25" s="155">
        <f>SUM(C25:D25)</f>
        <v>3365</v>
      </c>
      <c r="F25" s="155">
        <v>2650</v>
      </c>
      <c r="G25" s="156">
        <v>715</v>
      </c>
      <c r="H25" s="155">
        <f>SUM(F25:G25)</f>
        <v>3365</v>
      </c>
      <c r="I25" s="155">
        <v>2650</v>
      </c>
      <c r="J25" s="156">
        <v>715</v>
      </c>
      <c r="K25" s="155">
        <f>SUM(I25:J25)</f>
        <v>3365</v>
      </c>
    </row>
    <row r="26" spans="1:11" ht="12.75" customHeight="1" x14ac:dyDescent="0.2">
      <c r="A26" s="136" t="s">
        <v>273</v>
      </c>
      <c r="B26" s="91" t="s">
        <v>259</v>
      </c>
      <c r="C26" s="102">
        <f t="shared" ref="C26:H26" si="6">SUM(C27:C37)</f>
        <v>154245</v>
      </c>
      <c r="D26" s="257">
        <f t="shared" si="6"/>
        <v>41645</v>
      </c>
      <c r="E26" s="257">
        <f t="shared" si="6"/>
        <v>195890</v>
      </c>
      <c r="F26" s="102">
        <f t="shared" si="6"/>
        <v>160245</v>
      </c>
      <c r="G26" s="257">
        <f t="shared" si="6"/>
        <v>41645</v>
      </c>
      <c r="H26" s="257">
        <f t="shared" si="6"/>
        <v>201890</v>
      </c>
      <c r="I26" s="102">
        <f t="shared" ref="I26:K26" si="7">SUM(I27:I37)</f>
        <v>106553</v>
      </c>
      <c r="J26" s="257">
        <f t="shared" si="7"/>
        <v>11243</v>
      </c>
      <c r="K26" s="257">
        <f t="shared" si="7"/>
        <v>117796</v>
      </c>
    </row>
    <row r="27" spans="1:11" ht="12.75" customHeight="1" x14ac:dyDescent="0.2">
      <c r="A27" s="176"/>
      <c r="B27" s="154" t="s">
        <v>236</v>
      </c>
      <c r="C27" s="155">
        <v>3937</v>
      </c>
      <c r="D27" s="156">
        <v>1063</v>
      </c>
      <c r="E27" s="155">
        <f t="shared" ref="E27:E39" si="8">SUM(C27:D27)</f>
        <v>5000</v>
      </c>
      <c r="F27" s="155">
        <v>3937</v>
      </c>
      <c r="G27" s="156">
        <v>1063</v>
      </c>
      <c r="H27" s="155">
        <f t="shared" ref="H27:H39" si="9">SUM(F27:G27)</f>
        <v>5000</v>
      </c>
      <c r="I27" s="155">
        <v>3937</v>
      </c>
      <c r="J27" s="156">
        <v>1063</v>
      </c>
      <c r="K27" s="155">
        <f t="shared" ref="K27:K39" si="10">SUM(I27:J27)</f>
        <v>5000</v>
      </c>
    </row>
    <row r="28" spans="1:11" ht="12.75" customHeight="1" x14ac:dyDescent="0.2">
      <c r="A28" s="176"/>
      <c r="B28" s="154" t="s">
        <v>325</v>
      </c>
      <c r="C28" s="155">
        <v>11811</v>
      </c>
      <c r="D28" s="156">
        <v>3189</v>
      </c>
      <c r="E28" s="155">
        <f t="shared" si="8"/>
        <v>15000</v>
      </c>
      <c r="F28" s="155">
        <v>11811</v>
      </c>
      <c r="G28" s="156">
        <v>3189</v>
      </c>
      <c r="H28" s="155">
        <f t="shared" si="9"/>
        <v>15000</v>
      </c>
      <c r="I28" s="155">
        <v>11811</v>
      </c>
      <c r="J28" s="156">
        <v>3189</v>
      </c>
      <c r="K28" s="155">
        <f t="shared" si="10"/>
        <v>15000</v>
      </c>
    </row>
    <row r="29" spans="1:11" ht="12.75" customHeight="1" x14ac:dyDescent="0.2">
      <c r="A29" s="176"/>
      <c r="B29" s="154" t="s">
        <v>326</v>
      </c>
      <c r="C29" s="155">
        <v>8268</v>
      </c>
      <c r="D29" s="156">
        <v>2232</v>
      </c>
      <c r="E29" s="155">
        <f t="shared" si="8"/>
        <v>10500</v>
      </c>
      <c r="F29" s="155">
        <v>8268</v>
      </c>
      <c r="G29" s="156">
        <v>2232</v>
      </c>
      <c r="H29" s="155">
        <f t="shared" si="9"/>
        <v>10500</v>
      </c>
      <c r="I29" s="155">
        <v>8268</v>
      </c>
      <c r="J29" s="156">
        <v>2232</v>
      </c>
      <c r="K29" s="155">
        <f t="shared" si="10"/>
        <v>10500</v>
      </c>
    </row>
    <row r="30" spans="1:11" ht="12.75" customHeight="1" x14ac:dyDescent="0.2">
      <c r="A30" s="176"/>
      <c r="B30" s="154" t="s">
        <v>457</v>
      </c>
      <c r="C30" s="155"/>
      <c r="D30" s="156"/>
      <c r="E30" s="155"/>
      <c r="F30" s="155">
        <v>6000</v>
      </c>
      <c r="G30" s="156"/>
      <c r="H30" s="155">
        <f t="shared" si="9"/>
        <v>6000</v>
      </c>
      <c r="I30" s="155">
        <v>6000</v>
      </c>
      <c r="J30" s="156"/>
      <c r="K30" s="155">
        <f t="shared" si="10"/>
        <v>6000</v>
      </c>
    </row>
    <row r="31" spans="1:11" ht="12.75" customHeight="1" x14ac:dyDescent="0.2">
      <c r="A31" s="176"/>
      <c r="B31" s="154" t="s">
        <v>327</v>
      </c>
      <c r="C31" s="155">
        <v>6300</v>
      </c>
      <c r="D31" s="156">
        <v>1700</v>
      </c>
      <c r="E31" s="155">
        <f t="shared" si="8"/>
        <v>8000</v>
      </c>
      <c r="F31" s="155">
        <v>6300</v>
      </c>
      <c r="G31" s="156">
        <v>1700</v>
      </c>
      <c r="H31" s="155">
        <f t="shared" si="9"/>
        <v>8000</v>
      </c>
      <c r="I31" s="155">
        <v>6300</v>
      </c>
      <c r="J31" s="156">
        <v>1700</v>
      </c>
      <c r="K31" s="155">
        <f t="shared" si="10"/>
        <v>8000</v>
      </c>
    </row>
    <row r="32" spans="1:11" ht="12.75" customHeight="1" x14ac:dyDescent="0.2">
      <c r="A32" s="176"/>
      <c r="B32" s="154" t="s">
        <v>354</v>
      </c>
      <c r="C32" s="155">
        <v>5394</v>
      </c>
      <c r="D32" s="156">
        <v>1456</v>
      </c>
      <c r="E32" s="155">
        <f t="shared" si="8"/>
        <v>6850</v>
      </c>
      <c r="F32" s="155">
        <v>5394</v>
      </c>
      <c r="G32" s="156">
        <v>1456</v>
      </c>
      <c r="H32" s="155">
        <f t="shared" si="9"/>
        <v>6850</v>
      </c>
      <c r="I32" s="155">
        <v>5394</v>
      </c>
      <c r="J32" s="156">
        <v>1456</v>
      </c>
      <c r="K32" s="155">
        <f t="shared" si="10"/>
        <v>6850</v>
      </c>
    </row>
    <row r="33" spans="1:11" s="486" customFormat="1" ht="12.75" customHeight="1" x14ac:dyDescent="0.2">
      <c r="A33" s="176"/>
      <c r="B33" s="154" t="s">
        <v>715</v>
      </c>
      <c r="C33" s="155"/>
      <c r="D33" s="156"/>
      <c r="E33" s="155"/>
      <c r="F33" s="155"/>
      <c r="G33" s="156"/>
      <c r="H33" s="155"/>
      <c r="I33" s="155">
        <v>57300</v>
      </c>
      <c r="J33" s="156">
        <v>0</v>
      </c>
      <c r="K33" s="155">
        <f t="shared" si="10"/>
        <v>57300</v>
      </c>
    </row>
    <row r="34" spans="1:11" s="486" customFormat="1" ht="12.75" customHeight="1" x14ac:dyDescent="0.2">
      <c r="A34" s="176"/>
      <c r="B34" s="154" t="s">
        <v>716</v>
      </c>
      <c r="C34" s="155"/>
      <c r="D34" s="156"/>
      <c r="E34" s="155"/>
      <c r="F34" s="155"/>
      <c r="G34" s="156"/>
      <c r="H34" s="155"/>
      <c r="I34" s="155">
        <v>1606</v>
      </c>
      <c r="J34" s="156"/>
      <c r="K34" s="155">
        <f t="shared" si="10"/>
        <v>1606</v>
      </c>
    </row>
    <row r="35" spans="1:11" ht="12.75" customHeight="1" x14ac:dyDescent="0.2">
      <c r="A35" s="176"/>
      <c r="B35" s="154" t="s">
        <v>328</v>
      </c>
      <c r="C35" s="155">
        <v>3937</v>
      </c>
      <c r="D35" s="156">
        <v>1063</v>
      </c>
      <c r="E35" s="155">
        <f t="shared" si="8"/>
        <v>5000</v>
      </c>
      <c r="F35" s="155">
        <v>3937</v>
      </c>
      <c r="G35" s="156">
        <v>1063</v>
      </c>
      <c r="H35" s="155">
        <f t="shared" si="9"/>
        <v>5000</v>
      </c>
      <c r="I35" s="155">
        <v>3937</v>
      </c>
      <c r="J35" s="156">
        <v>1063</v>
      </c>
      <c r="K35" s="155">
        <f t="shared" si="10"/>
        <v>5000</v>
      </c>
    </row>
    <row r="36" spans="1:11" ht="12.75" customHeight="1" x14ac:dyDescent="0.2">
      <c r="A36" s="176"/>
      <c r="B36" s="154" t="s">
        <v>329</v>
      </c>
      <c r="C36" s="155">
        <v>2000</v>
      </c>
      <c r="D36" s="156">
        <v>540</v>
      </c>
      <c r="E36" s="155">
        <f t="shared" si="8"/>
        <v>2540</v>
      </c>
      <c r="F36" s="155">
        <v>2000</v>
      </c>
      <c r="G36" s="156">
        <v>540</v>
      </c>
      <c r="H36" s="155">
        <f t="shared" si="9"/>
        <v>2540</v>
      </c>
      <c r="I36" s="155">
        <v>2000</v>
      </c>
      <c r="J36" s="156">
        <v>540</v>
      </c>
      <c r="K36" s="155">
        <f t="shared" si="10"/>
        <v>2540</v>
      </c>
    </row>
    <row r="37" spans="1:11" ht="12.75" customHeight="1" x14ac:dyDescent="0.2">
      <c r="A37" s="244"/>
      <c r="B37" s="169" t="s">
        <v>330</v>
      </c>
      <c r="C37" s="256">
        <v>112598</v>
      </c>
      <c r="D37" s="165">
        <v>30402</v>
      </c>
      <c r="E37" s="256">
        <f t="shared" si="8"/>
        <v>143000</v>
      </c>
      <c r="F37" s="256">
        <v>112598</v>
      </c>
      <c r="G37" s="165">
        <v>30402</v>
      </c>
      <c r="H37" s="256">
        <f t="shared" si="9"/>
        <v>143000</v>
      </c>
      <c r="I37" s="256">
        <v>0</v>
      </c>
      <c r="J37" s="165">
        <v>0</v>
      </c>
      <c r="K37" s="256">
        <f t="shared" si="10"/>
        <v>0</v>
      </c>
    </row>
    <row r="38" spans="1:11" ht="12.75" customHeight="1" x14ac:dyDescent="0.2">
      <c r="A38" s="136" t="s">
        <v>290</v>
      </c>
      <c r="B38" s="91" t="s">
        <v>331</v>
      </c>
      <c r="C38" s="102">
        <v>1969</v>
      </c>
      <c r="D38" s="257">
        <v>531</v>
      </c>
      <c r="E38" s="102">
        <f t="shared" si="8"/>
        <v>2500</v>
      </c>
      <c r="F38" s="102">
        <v>1969</v>
      </c>
      <c r="G38" s="257">
        <v>531</v>
      </c>
      <c r="H38" s="102">
        <f t="shared" si="9"/>
        <v>2500</v>
      </c>
      <c r="I38" s="102">
        <f>SUM(I39)</f>
        <v>2047</v>
      </c>
      <c r="J38" s="102">
        <f>SUM(J39)</f>
        <v>553</v>
      </c>
      <c r="K38" s="102">
        <f t="shared" si="10"/>
        <v>2600</v>
      </c>
    </row>
    <row r="39" spans="1:11" ht="12.75" customHeight="1" x14ac:dyDescent="0.2">
      <c r="A39" s="244"/>
      <c r="B39" s="169" t="s">
        <v>342</v>
      </c>
      <c r="C39" s="256">
        <v>1969</v>
      </c>
      <c r="D39" s="165">
        <v>531</v>
      </c>
      <c r="E39" s="256">
        <f t="shared" si="8"/>
        <v>2500</v>
      </c>
      <c r="F39" s="256">
        <v>1969</v>
      </c>
      <c r="G39" s="165">
        <v>531</v>
      </c>
      <c r="H39" s="256">
        <f t="shared" si="9"/>
        <v>2500</v>
      </c>
      <c r="I39" s="256">
        <v>2047</v>
      </c>
      <c r="J39" s="165">
        <v>553</v>
      </c>
      <c r="K39" s="256">
        <f t="shared" si="10"/>
        <v>2600</v>
      </c>
    </row>
    <row r="40" spans="1:11" ht="12.75" customHeight="1" x14ac:dyDescent="0.2">
      <c r="A40" s="137" t="s">
        <v>455</v>
      </c>
      <c r="B40" s="157" t="s">
        <v>458</v>
      </c>
      <c r="C40" s="258">
        <v>0</v>
      </c>
      <c r="D40" s="295">
        <v>0</v>
      </c>
      <c r="E40" s="258">
        <f t="shared" ref="E40" si="11">SUM(C40:D40)</f>
        <v>0</v>
      </c>
      <c r="F40" s="258">
        <f>SUM(F41)</f>
        <v>126</v>
      </c>
      <c r="G40" s="258">
        <f t="shared" ref="G40:K40" si="12">SUM(G41)</f>
        <v>34</v>
      </c>
      <c r="H40" s="258">
        <f t="shared" si="12"/>
        <v>160</v>
      </c>
      <c r="I40" s="258">
        <f>SUM(I41)</f>
        <v>9987</v>
      </c>
      <c r="J40" s="258">
        <f t="shared" si="12"/>
        <v>2856</v>
      </c>
      <c r="K40" s="258">
        <f t="shared" si="12"/>
        <v>12843</v>
      </c>
    </row>
    <row r="41" spans="1:11" ht="12.75" customHeight="1" x14ac:dyDescent="0.2">
      <c r="A41" s="176"/>
      <c r="B41" s="154" t="s">
        <v>717</v>
      </c>
      <c r="C41" s="155"/>
      <c r="D41" s="156"/>
      <c r="E41" s="155"/>
      <c r="F41" s="155">
        <v>126</v>
      </c>
      <c r="G41" s="155">
        <v>34</v>
      </c>
      <c r="H41" s="155">
        <f>SUM(F41:G41)</f>
        <v>160</v>
      </c>
      <c r="I41" s="155">
        <v>9987</v>
      </c>
      <c r="J41" s="155">
        <v>2856</v>
      </c>
      <c r="K41" s="155">
        <f>SUM(I41:J41)</f>
        <v>12843</v>
      </c>
    </row>
    <row r="42" spans="1:11" ht="12.75" customHeight="1" x14ac:dyDescent="0.2">
      <c r="A42" s="136" t="s">
        <v>459</v>
      </c>
      <c r="B42" s="91" t="s">
        <v>140</v>
      </c>
      <c r="C42" s="103">
        <f t="shared" ref="C42:H42" si="13">SUM(C43:C47)</f>
        <v>18899</v>
      </c>
      <c r="D42" s="103">
        <f t="shared" si="13"/>
        <v>3591</v>
      </c>
      <c r="E42" s="103">
        <f t="shared" si="13"/>
        <v>22490</v>
      </c>
      <c r="F42" s="103">
        <f t="shared" si="13"/>
        <v>18899</v>
      </c>
      <c r="G42" s="103">
        <f t="shared" si="13"/>
        <v>3591</v>
      </c>
      <c r="H42" s="103">
        <f t="shared" si="13"/>
        <v>22490</v>
      </c>
      <c r="I42" s="103">
        <f t="shared" ref="I42:K42" si="14">SUM(I43:I47)</f>
        <v>18899</v>
      </c>
      <c r="J42" s="103">
        <f t="shared" si="14"/>
        <v>3591</v>
      </c>
      <c r="K42" s="103">
        <f t="shared" si="14"/>
        <v>22490</v>
      </c>
    </row>
    <row r="43" spans="1:11" ht="12.75" customHeight="1" x14ac:dyDescent="0.2">
      <c r="A43" s="176"/>
      <c r="B43" s="154" t="s">
        <v>246</v>
      </c>
      <c r="C43" s="155">
        <v>5600</v>
      </c>
      <c r="D43" s="156">
        <v>0</v>
      </c>
      <c r="E43" s="155">
        <f t="shared" ref="E43" si="15">SUM(C43:D43)</f>
        <v>5600</v>
      </c>
      <c r="F43" s="155">
        <v>5600</v>
      </c>
      <c r="G43" s="156">
        <v>0</v>
      </c>
      <c r="H43" s="155">
        <f t="shared" ref="H43" si="16">SUM(F43:G43)</f>
        <v>5600</v>
      </c>
      <c r="I43" s="155">
        <v>5600</v>
      </c>
      <c r="J43" s="156">
        <v>0</v>
      </c>
      <c r="K43" s="155">
        <f t="shared" ref="K43" si="17">SUM(I43:J43)</f>
        <v>5600</v>
      </c>
    </row>
    <row r="44" spans="1:11" ht="12.75" customHeight="1" x14ac:dyDescent="0.2">
      <c r="A44" s="176"/>
      <c r="B44" s="154" t="s">
        <v>336</v>
      </c>
      <c r="C44" s="155">
        <v>1181</v>
      </c>
      <c r="D44" s="156">
        <v>319</v>
      </c>
      <c r="E44" s="155">
        <f>SUM(C44:D44)</f>
        <v>1500</v>
      </c>
      <c r="F44" s="155">
        <v>1181</v>
      </c>
      <c r="G44" s="156">
        <v>319</v>
      </c>
      <c r="H44" s="155">
        <f>SUM(F44:G44)</f>
        <v>1500</v>
      </c>
      <c r="I44" s="155">
        <v>1181</v>
      </c>
      <c r="J44" s="156">
        <v>319</v>
      </c>
      <c r="K44" s="155">
        <f>SUM(I44:J44)</f>
        <v>1500</v>
      </c>
    </row>
    <row r="45" spans="1:11" ht="12.75" customHeight="1" x14ac:dyDescent="0.2">
      <c r="A45" s="176"/>
      <c r="B45" s="154" t="s">
        <v>333</v>
      </c>
      <c r="C45" s="155">
        <v>1094</v>
      </c>
      <c r="D45" s="156">
        <v>296</v>
      </c>
      <c r="E45" s="155">
        <f t="shared" ref="E45:E47" si="18">SUM(C45:D45)</f>
        <v>1390</v>
      </c>
      <c r="F45" s="155">
        <v>1094</v>
      </c>
      <c r="G45" s="156">
        <v>296</v>
      </c>
      <c r="H45" s="155">
        <f t="shared" ref="H45:H47" si="19">SUM(F45:G45)</f>
        <v>1390</v>
      </c>
      <c r="I45" s="155">
        <v>1094</v>
      </c>
      <c r="J45" s="156">
        <v>296</v>
      </c>
      <c r="K45" s="155">
        <f t="shared" ref="K45:K47" si="20">SUM(I45:J45)</f>
        <v>1390</v>
      </c>
    </row>
    <row r="46" spans="1:11" ht="12.75" customHeight="1" x14ac:dyDescent="0.2">
      <c r="A46" s="176"/>
      <c r="B46" s="154" t="s">
        <v>334</v>
      </c>
      <c r="C46" s="155">
        <v>3150</v>
      </c>
      <c r="D46" s="156">
        <v>850</v>
      </c>
      <c r="E46" s="155">
        <f t="shared" si="18"/>
        <v>4000</v>
      </c>
      <c r="F46" s="155">
        <v>3150</v>
      </c>
      <c r="G46" s="156">
        <v>850</v>
      </c>
      <c r="H46" s="155">
        <f t="shared" si="19"/>
        <v>4000</v>
      </c>
      <c r="I46" s="155">
        <v>3150</v>
      </c>
      <c r="J46" s="156">
        <v>850</v>
      </c>
      <c r="K46" s="155">
        <f t="shared" si="20"/>
        <v>4000</v>
      </c>
    </row>
    <row r="47" spans="1:11" ht="12.75" customHeight="1" x14ac:dyDescent="0.2">
      <c r="A47" s="244"/>
      <c r="B47" s="169" t="s">
        <v>335</v>
      </c>
      <c r="C47" s="256">
        <v>7874</v>
      </c>
      <c r="D47" s="165">
        <v>2126</v>
      </c>
      <c r="E47" s="256">
        <f t="shared" si="18"/>
        <v>10000</v>
      </c>
      <c r="F47" s="256">
        <v>7874</v>
      </c>
      <c r="G47" s="165">
        <v>2126</v>
      </c>
      <c r="H47" s="256">
        <f t="shared" si="19"/>
        <v>10000</v>
      </c>
      <c r="I47" s="256">
        <v>7874</v>
      </c>
      <c r="J47" s="165">
        <v>2126</v>
      </c>
      <c r="K47" s="256">
        <f t="shared" si="20"/>
        <v>10000</v>
      </c>
    </row>
    <row r="48" spans="1:11" ht="12.75" customHeight="1" x14ac:dyDescent="0.2">
      <c r="A48" s="207" t="s">
        <v>460</v>
      </c>
      <c r="B48" s="157" t="s">
        <v>337</v>
      </c>
      <c r="C48" s="258">
        <f t="shared" ref="C48:K48" si="21">SUM(C49:C49)</f>
        <v>111811</v>
      </c>
      <c r="D48" s="258">
        <f t="shared" si="21"/>
        <v>30189</v>
      </c>
      <c r="E48" s="258">
        <f t="shared" si="21"/>
        <v>142000</v>
      </c>
      <c r="F48" s="258">
        <f t="shared" si="21"/>
        <v>0</v>
      </c>
      <c r="G48" s="258">
        <f t="shared" si="21"/>
        <v>0</v>
      </c>
      <c r="H48" s="258">
        <f t="shared" si="21"/>
        <v>0</v>
      </c>
      <c r="I48" s="258">
        <f t="shared" si="21"/>
        <v>0</v>
      </c>
      <c r="J48" s="258">
        <f t="shared" si="21"/>
        <v>0</v>
      </c>
      <c r="K48" s="258">
        <f t="shared" si="21"/>
        <v>0</v>
      </c>
    </row>
    <row r="49" spans="1:11" ht="12.75" customHeight="1" x14ac:dyDescent="0.2">
      <c r="A49" s="207"/>
      <c r="B49" s="154" t="s">
        <v>338</v>
      </c>
      <c r="C49" s="155">
        <v>111811</v>
      </c>
      <c r="D49" s="156">
        <v>30189</v>
      </c>
      <c r="E49" s="155">
        <f>SUM(C49:D49)</f>
        <v>142000</v>
      </c>
      <c r="F49" s="155">
        <v>0</v>
      </c>
      <c r="G49" s="156">
        <v>0</v>
      </c>
      <c r="H49" s="155">
        <f>SUM(F49:G49)</f>
        <v>0</v>
      </c>
      <c r="I49" s="155">
        <v>0</v>
      </c>
      <c r="J49" s="156">
        <v>0</v>
      </c>
      <c r="K49" s="155">
        <f>SUM(I49:J49)</f>
        <v>0</v>
      </c>
    </row>
    <row r="50" spans="1:11" ht="12.75" customHeight="1" x14ac:dyDescent="0.2">
      <c r="A50" s="315" t="s">
        <v>461</v>
      </c>
      <c r="B50" s="91" t="s">
        <v>286</v>
      </c>
      <c r="C50" s="102">
        <v>2077</v>
      </c>
      <c r="D50" s="257">
        <v>561</v>
      </c>
      <c r="E50" s="102">
        <f>SUM(C50:D50)</f>
        <v>2638</v>
      </c>
      <c r="F50" s="102">
        <v>2077</v>
      </c>
      <c r="G50" s="257">
        <v>561</v>
      </c>
      <c r="H50" s="102">
        <f>SUM(F50:G50)</f>
        <v>2638</v>
      </c>
      <c r="I50" s="102">
        <f>SUM(I51,I52)</f>
        <v>2247</v>
      </c>
      <c r="J50" s="102">
        <f>SUM(J51,J52)</f>
        <v>603</v>
      </c>
      <c r="K50" s="102">
        <f>SUM(I50:J50)</f>
        <v>2850</v>
      </c>
    </row>
    <row r="51" spans="1:11" s="486" customFormat="1" ht="12.75" customHeight="1" x14ac:dyDescent="0.2">
      <c r="A51" s="247"/>
      <c r="B51" s="154" t="s">
        <v>718</v>
      </c>
      <c r="C51" s="258"/>
      <c r="D51" s="295"/>
      <c r="E51" s="258"/>
      <c r="F51" s="258"/>
      <c r="G51" s="295"/>
      <c r="H51" s="258"/>
      <c r="I51" s="155">
        <v>170</v>
      </c>
      <c r="J51" s="156">
        <v>42</v>
      </c>
      <c r="K51" s="155">
        <f>SUM(I51:J51)</f>
        <v>212</v>
      </c>
    </row>
    <row r="52" spans="1:11" ht="12.75" customHeight="1" x14ac:dyDescent="0.2">
      <c r="A52" s="316"/>
      <c r="B52" s="169" t="s">
        <v>340</v>
      </c>
      <c r="C52" s="256">
        <v>2077</v>
      </c>
      <c r="D52" s="165">
        <v>561</v>
      </c>
      <c r="E52" s="256">
        <f>SUM(C52:D52)</f>
        <v>2638</v>
      </c>
      <c r="F52" s="256">
        <v>2077</v>
      </c>
      <c r="G52" s="165">
        <v>561</v>
      </c>
      <c r="H52" s="256">
        <f>SUM(F52:G52)</f>
        <v>2638</v>
      </c>
      <c r="I52" s="256">
        <v>2077</v>
      </c>
      <c r="J52" s="165">
        <v>561</v>
      </c>
      <c r="K52" s="256">
        <f>SUM(I52:J52)</f>
        <v>2638</v>
      </c>
    </row>
    <row r="53" spans="1:11" s="191" customFormat="1" ht="18.75" customHeight="1" x14ac:dyDescent="0.2">
      <c r="A53" s="245"/>
      <c r="B53" s="67" t="s">
        <v>119</v>
      </c>
      <c r="C53" s="217">
        <f>SUM(C11,C15,C17,C19,C22,C26,C38,C42,C48,C50,C13)</f>
        <v>314676</v>
      </c>
      <c r="D53" s="217">
        <f>SUM(D11,D15,D17,D19,D22,D26,D38,D42,D48,D50,D13)</f>
        <v>81828</v>
      </c>
      <c r="E53" s="217">
        <f>SUM(E11,E15,E17,E19,E22,E26,E38,E42,E48,E50,E13)</f>
        <v>396504</v>
      </c>
      <c r="F53" s="217">
        <f>SUM(F11,F15,F17,F19,F22,F26,F38,F42,F48,F50,F13,)</f>
        <v>223365</v>
      </c>
      <c r="G53" s="217">
        <f t="shared" ref="G53:H53" si="22">SUM(G11,G15,G17,G19,G22,G26,G38,G42,G48,G50,G13,)</f>
        <v>55554</v>
      </c>
      <c r="H53" s="217">
        <f t="shared" si="22"/>
        <v>279294</v>
      </c>
      <c r="I53" s="217">
        <f>SUM(I11,I15,I17,I19,I22,I26,I38,I42,I48,I50,I13,I40)</f>
        <v>176128</v>
      </c>
      <c r="J53" s="217">
        <f t="shared" ref="J53:K53" si="23">SUM(J11,J15,J17,J19,J22,J26,J38,J42,J48,J50,J13,J40)</f>
        <v>27052</v>
      </c>
      <c r="K53" s="217">
        <f t="shared" si="23"/>
        <v>203555</v>
      </c>
    </row>
    <row r="54" spans="1:11" s="192" customFormat="1" ht="12.75" customHeight="1" x14ac:dyDescent="0.2">
      <c r="A54" s="208" t="s">
        <v>219</v>
      </c>
      <c r="B54" s="91" t="s">
        <v>210</v>
      </c>
      <c r="C54" s="103">
        <f t="shared" ref="C54:K54" si="24">SUM(C55:C55)</f>
        <v>3062</v>
      </c>
      <c r="D54" s="103">
        <f t="shared" si="24"/>
        <v>827</v>
      </c>
      <c r="E54" s="103">
        <f t="shared" si="24"/>
        <v>3889</v>
      </c>
      <c r="F54" s="103">
        <f t="shared" si="24"/>
        <v>3603</v>
      </c>
      <c r="G54" s="103">
        <f t="shared" si="24"/>
        <v>973</v>
      </c>
      <c r="H54" s="103">
        <f t="shared" si="24"/>
        <v>4576</v>
      </c>
      <c r="I54" s="103">
        <f t="shared" si="24"/>
        <v>4090</v>
      </c>
      <c r="J54" s="103">
        <f t="shared" si="24"/>
        <v>1104</v>
      </c>
      <c r="K54" s="103">
        <f t="shared" si="24"/>
        <v>5194</v>
      </c>
    </row>
    <row r="55" spans="1:11" s="192" customFormat="1" ht="12.75" customHeight="1" x14ac:dyDescent="0.2">
      <c r="A55" s="207"/>
      <c r="B55" s="154" t="s">
        <v>238</v>
      </c>
      <c r="C55" s="178">
        <v>3062</v>
      </c>
      <c r="D55" s="177">
        <v>827</v>
      </c>
      <c r="E55" s="178">
        <f>SUM(C55:D55)</f>
        <v>3889</v>
      </c>
      <c r="F55" s="178">
        <v>3603</v>
      </c>
      <c r="G55" s="177">
        <v>973</v>
      </c>
      <c r="H55" s="178">
        <f>SUM(F55:G55)</f>
        <v>4576</v>
      </c>
      <c r="I55" s="178">
        <v>4090</v>
      </c>
      <c r="J55" s="177">
        <v>1104</v>
      </c>
      <c r="K55" s="178">
        <f>SUM(I55:J55)</f>
        <v>5194</v>
      </c>
    </row>
    <row r="56" spans="1:11" s="210" customFormat="1" ht="20.25" customHeight="1" x14ac:dyDescent="0.2">
      <c r="A56" s="248"/>
      <c r="B56" s="67" t="s">
        <v>243</v>
      </c>
      <c r="C56" s="249">
        <f>SUM(C54,)</f>
        <v>3062</v>
      </c>
      <c r="D56" s="249">
        <f t="shared" ref="D56:E56" si="25">SUM(D54,)</f>
        <v>827</v>
      </c>
      <c r="E56" s="249">
        <f t="shared" si="25"/>
        <v>3889</v>
      </c>
      <c r="F56" s="249">
        <f>SUM(F54,)</f>
        <v>3603</v>
      </c>
      <c r="G56" s="249">
        <f t="shared" ref="G56:H56" si="26">SUM(G54,)</f>
        <v>973</v>
      </c>
      <c r="H56" s="249">
        <f t="shared" si="26"/>
        <v>4576</v>
      </c>
      <c r="I56" s="249">
        <f>SUM(I54,)</f>
        <v>4090</v>
      </c>
      <c r="J56" s="249">
        <f t="shared" ref="J56:K56" si="27">SUM(J54,)</f>
        <v>1104</v>
      </c>
      <c r="K56" s="249">
        <f t="shared" si="27"/>
        <v>5194</v>
      </c>
    </row>
    <row r="57" spans="1:11" s="192" customFormat="1" ht="12.75" customHeight="1" x14ac:dyDescent="0.2">
      <c r="A57" s="247" t="s">
        <v>10</v>
      </c>
      <c r="B57" s="157" t="s">
        <v>242</v>
      </c>
      <c r="C57" s="158">
        <f t="shared" ref="C57:H57" si="28">SUM(C59:C59)</f>
        <v>30651</v>
      </c>
      <c r="D57" s="158">
        <f t="shared" si="28"/>
        <v>8276</v>
      </c>
      <c r="E57" s="158">
        <f t="shared" si="28"/>
        <v>38927</v>
      </c>
      <c r="F57" s="158">
        <f t="shared" si="28"/>
        <v>31550</v>
      </c>
      <c r="G57" s="158">
        <f t="shared" si="28"/>
        <v>8520</v>
      </c>
      <c r="H57" s="158">
        <f t="shared" si="28"/>
        <v>40070</v>
      </c>
      <c r="I57" s="158">
        <f>SUM(I58:I59)</f>
        <v>26984</v>
      </c>
      <c r="J57" s="158">
        <f t="shared" ref="J57:K57" si="29">SUM(J58:J59)</f>
        <v>7286</v>
      </c>
      <c r="K57" s="158">
        <f t="shared" si="29"/>
        <v>34270</v>
      </c>
    </row>
    <row r="58" spans="1:11" s="192" customFormat="1" ht="12.75" customHeight="1" x14ac:dyDescent="0.2">
      <c r="A58" s="207"/>
      <c r="B58" s="154" t="s">
        <v>749</v>
      </c>
      <c r="C58" s="178"/>
      <c r="D58" s="177"/>
      <c r="E58" s="178"/>
      <c r="F58" s="178"/>
      <c r="G58" s="177"/>
      <c r="H58" s="178"/>
      <c r="I58" s="178">
        <v>1570</v>
      </c>
      <c r="J58" s="177">
        <v>424</v>
      </c>
      <c r="K58" s="178">
        <f>SUM(I58:J58)</f>
        <v>1994</v>
      </c>
    </row>
    <row r="59" spans="1:11" s="192" customFormat="1" ht="12.75" customHeight="1" x14ac:dyDescent="0.2">
      <c r="A59" s="207"/>
      <c r="B59" s="154" t="s">
        <v>244</v>
      </c>
      <c r="C59" s="178">
        <v>30651</v>
      </c>
      <c r="D59" s="177">
        <v>8276</v>
      </c>
      <c r="E59" s="178">
        <f>SUM(C59:D59)</f>
        <v>38927</v>
      </c>
      <c r="F59" s="178">
        <v>31550</v>
      </c>
      <c r="G59" s="177">
        <v>8520</v>
      </c>
      <c r="H59" s="178">
        <f>SUM(F59:G59)</f>
        <v>40070</v>
      </c>
      <c r="I59" s="178">
        <v>25414</v>
      </c>
      <c r="J59" s="177">
        <v>6862</v>
      </c>
      <c r="K59" s="178">
        <f>SUM(I59:J59)</f>
        <v>32276</v>
      </c>
    </row>
    <row r="60" spans="1:11" ht="17.25" customHeight="1" x14ac:dyDescent="0.2">
      <c r="A60" s="145"/>
      <c r="B60" s="67" t="s">
        <v>240</v>
      </c>
      <c r="C60" s="132">
        <f t="shared" ref="C60:H60" si="30">SUM(C57,)</f>
        <v>30651</v>
      </c>
      <c r="D60" s="132">
        <f t="shared" si="30"/>
        <v>8276</v>
      </c>
      <c r="E60" s="132">
        <f t="shared" si="30"/>
        <v>38927</v>
      </c>
      <c r="F60" s="132">
        <f t="shared" si="30"/>
        <v>31550</v>
      </c>
      <c r="G60" s="132">
        <f t="shared" si="30"/>
        <v>8520</v>
      </c>
      <c r="H60" s="132">
        <f t="shared" si="30"/>
        <v>40070</v>
      </c>
      <c r="I60" s="132">
        <f t="shared" ref="I60:K60" si="31">SUM(I57,)</f>
        <v>26984</v>
      </c>
      <c r="J60" s="132">
        <f t="shared" si="31"/>
        <v>7286</v>
      </c>
      <c r="K60" s="132">
        <f t="shared" si="31"/>
        <v>34270</v>
      </c>
    </row>
    <row r="61" spans="1:11" ht="19.5" customHeight="1" x14ac:dyDescent="0.2">
      <c r="A61" s="145"/>
      <c r="B61" s="67" t="s">
        <v>245</v>
      </c>
      <c r="C61" s="132">
        <f t="shared" ref="C61:H61" si="32">SUM(C53,C56,C60)</f>
        <v>348389</v>
      </c>
      <c r="D61" s="132">
        <f t="shared" si="32"/>
        <v>90931</v>
      </c>
      <c r="E61" s="132">
        <f t="shared" si="32"/>
        <v>439320</v>
      </c>
      <c r="F61" s="132">
        <f t="shared" si="32"/>
        <v>258518</v>
      </c>
      <c r="G61" s="132">
        <f t="shared" si="32"/>
        <v>65047</v>
      </c>
      <c r="H61" s="132">
        <f t="shared" si="32"/>
        <v>323940</v>
      </c>
      <c r="I61" s="132">
        <f t="shared" ref="I61:K61" si="33">SUM(I53,I56,I60)</f>
        <v>207202</v>
      </c>
      <c r="J61" s="132">
        <f t="shared" si="33"/>
        <v>35442</v>
      </c>
      <c r="K61" s="132">
        <f t="shared" si="33"/>
        <v>243019</v>
      </c>
    </row>
    <row r="62" spans="1:11" x14ac:dyDescent="0.2">
      <c r="A62" s="95"/>
      <c r="B62" s="96"/>
      <c r="C62" s="96"/>
      <c r="D62" s="96"/>
      <c r="E62" s="96"/>
    </row>
    <row r="63" spans="1:11" x14ac:dyDescent="0.2">
      <c r="A63" s="95"/>
      <c r="B63" s="96"/>
      <c r="C63" s="96"/>
      <c r="D63" s="96"/>
      <c r="E63" s="96"/>
    </row>
    <row r="64" spans="1:11" x14ac:dyDescent="0.2">
      <c r="A64" s="95"/>
      <c r="B64" s="96"/>
      <c r="C64" s="96"/>
      <c r="D64" s="96"/>
      <c r="E64" s="96"/>
    </row>
    <row r="65" spans="1:13" ht="15.75" x14ac:dyDescent="0.25">
      <c r="A65" s="97" t="s">
        <v>775</v>
      </c>
      <c r="B65" s="96"/>
      <c r="C65" s="96"/>
      <c r="D65" s="96"/>
      <c r="E65" s="96"/>
    </row>
    <row r="66" spans="1:13" x14ac:dyDescent="0.2">
      <c r="A66" s="95"/>
      <c r="B66" s="96"/>
      <c r="C66" s="96"/>
      <c r="D66" s="96"/>
      <c r="E66" s="96"/>
    </row>
    <row r="67" spans="1:13" ht="15.75" x14ac:dyDescent="0.25">
      <c r="A67" s="618" t="s">
        <v>26</v>
      </c>
      <c r="B67" s="619"/>
      <c r="C67" s="619"/>
      <c r="D67" s="619"/>
      <c r="E67" s="619"/>
      <c r="F67" s="619"/>
      <c r="G67" s="619"/>
      <c r="H67" s="619"/>
    </row>
    <row r="68" spans="1:13" ht="15.75" x14ac:dyDescent="0.25">
      <c r="A68" s="618" t="s">
        <v>570</v>
      </c>
      <c r="B68" s="619"/>
      <c r="C68" s="619"/>
      <c r="D68" s="619"/>
      <c r="E68" s="619"/>
      <c r="F68" s="619"/>
      <c r="G68" s="619"/>
      <c r="H68" s="619"/>
    </row>
    <row r="69" spans="1:13" ht="15.75" x14ac:dyDescent="0.25">
      <c r="A69" s="618" t="s">
        <v>393</v>
      </c>
      <c r="B69" s="619"/>
      <c r="C69" s="619"/>
      <c r="D69" s="619"/>
      <c r="E69" s="619"/>
      <c r="F69" s="619"/>
      <c r="G69" s="619"/>
      <c r="H69" s="619"/>
    </row>
    <row r="70" spans="1:13" ht="15.75" x14ac:dyDescent="0.25">
      <c r="A70" s="618" t="s">
        <v>392</v>
      </c>
      <c r="B70" s="619"/>
      <c r="C70" s="619"/>
      <c r="D70" s="619"/>
      <c r="E70" s="619"/>
      <c r="F70" s="619"/>
      <c r="G70" s="619"/>
      <c r="H70" s="619"/>
    </row>
    <row r="71" spans="1:13" ht="15.75" x14ac:dyDescent="0.25">
      <c r="A71" s="95"/>
      <c r="B71" s="98"/>
      <c r="C71" s="96"/>
      <c r="D71" s="96"/>
      <c r="E71" s="96"/>
    </row>
    <row r="72" spans="1:13" s="63" customFormat="1" ht="24.6" customHeight="1" x14ac:dyDescent="0.2">
      <c r="A72" s="46" t="s">
        <v>49</v>
      </c>
      <c r="B72" s="46" t="s">
        <v>5</v>
      </c>
      <c r="C72" s="49"/>
      <c r="D72" s="421" t="s">
        <v>303</v>
      </c>
      <c r="E72" s="50"/>
      <c r="F72" s="620" t="s">
        <v>391</v>
      </c>
      <c r="G72" s="621"/>
      <c r="H72" s="622"/>
      <c r="I72" s="620" t="s">
        <v>590</v>
      </c>
      <c r="J72" s="621"/>
      <c r="K72" s="622"/>
    </row>
    <row r="73" spans="1:13" x14ac:dyDescent="0.2">
      <c r="A73" s="48" t="s">
        <v>50</v>
      </c>
      <c r="B73" s="48"/>
      <c r="C73" s="46" t="s">
        <v>57</v>
      </c>
      <c r="D73" s="46" t="s">
        <v>58</v>
      </c>
      <c r="E73" s="46" t="s">
        <v>6</v>
      </c>
      <c r="F73" s="46" t="s">
        <v>57</v>
      </c>
      <c r="G73" s="46" t="s">
        <v>58</v>
      </c>
      <c r="H73" s="46" t="s">
        <v>6</v>
      </c>
      <c r="I73" s="46" t="s">
        <v>57</v>
      </c>
      <c r="J73" s="46" t="s">
        <v>58</v>
      </c>
      <c r="K73" s="46" t="s">
        <v>6</v>
      </c>
    </row>
    <row r="74" spans="1:13" x14ac:dyDescent="0.2">
      <c r="A74" s="70" t="s">
        <v>348</v>
      </c>
      <c r="B74" s="91" t="s">
        <v>208</v>
      </c>
      <c r="C74" s="206">
        <f t="shared" ref="C74:K74" si="34">SUM(C75:C75)</f>
        <v>4331</v>
      </c>
      <c r="D74" s="99">
        <f t="shared" si="34"/>
        <v>1169</v>
      </c>
      <c r="E74" s="99">
        <f t="shared" si="34"/>
        <v>5500</v>
      </c>
      <c r="F74" s="206">
        <f t="shared" si="34"/>
        <v>4331</v>
      </c>
      <c r="G74" s="99">
        <f t="shared" si="34"/>
        <v>1169</v>
      </c>
      <c r="H74" s="99">
        <f t="shared" si="34"/>
        <v>5500</v>
      </c>
      <c r="I74" s="206">
        <f t="shared" si="34"/>
        <v>7402</v>
      </c>
      <c r="J74" s="99">
        <f t="shared" si="34"/>
        <v>1998</v>
      </c>
      <c r="K74" s="99">
        <f t="shared" si="34"/>
        <v>9400</v>
      </c>
    </row>
    <row r="75" spans="1:13" x14ac:dyDescent="0.2">
      <c r="A75" s="71"/>
      <c r="B75" s="154" t="s">
        <v>113</v>
      </c>
      <c r="C75" s="168">
        <v>4331</v>
      </c>
      <c r="D75" s="155">
        <v>1169</v>
      </c>
      <c r="E75" s="168">
        <f>SUM(C75:D75)</f>
        <v>5500</v>
      </c>
      <c r="F75" s="168">
        <v>4331</v>
      </c>
      <c r="G75" s="155">
        <v>1169</v>
      </c>
      <c r="H75" s="168">
        <f>SUM(F75:G75)</f>
        <v>5500</v>
      </c>
      <c r="I75" s="168">
        <v>7402</v>
      </c>
      <c r="J75" s="155">
        <v>1998</v>
      </c>
      <c r="K75" s="168">
        <f>SUM(I75:J75)</f>
        <v>9400</v>
      </c>
    </row>
    <row r="76" spans="1:13" x14ac:dyDescent="0.2">
      <c r="A76" s="70" t="s">
        <v>347</v>
      </c>
      <c r="B76" s="161" t="s">
        <v>127</v>
      </c>
      <c r="C76" s="99">
        <f t="shared" ref="C76:E76" si="35">SUM(C77:C79)</f>
        <v>70709</v>
      </c>
      <c r="D76" s="99">
        <f t="shared" si="35"/>
        <v>19091</v>
      </c>
      <c r="E76" s="99">
        <f t="shared" si="35"/>
        <v>89800</v>
      </c>
      <c r="F76" s="99">
        <f>SUM(F77:F81)</f>
        <v>267639</v>
      </c>
      <c r="G76" s="99">
        <f t="shared" ref="G76:H76" si="36">SUM(G77:G81)</f>
        <v>72261</v>
      </c>
      <c r="H76" s="99">
        <f t="shared" si="36"/>
        <v>339900</v>
      </c>
      <c r="I76" s="99">
        <f>SUM(I77:I81)</f>
        <v>271419</v>
      </c>
      <c r="J76" s="99">
        <f t="shared" ref="J76:K76" si="37">SUM(J77:J81)</f>
        <v>73281</v>
      </c>
      <c r="K76" s="99">
        <f t="shared" si="37"/>
        <v>344700</v>
      </c>
    </row>
    <row r="77" spans="1:13" s="313" customFormat="1" x14ac:dyDescent="0.2">
      <c r="A77" s="209"/>
      <c r="B77" s="175" t="s">
        <v>321</v>
      </c>
      <c r="C77" s="100">
        <v>6930</v>
      </c>
      <c r="D77" s="100">
        <v>1870</v>
      </c>
      <c r="E77" s="100">
        <f>SUM(C77:D77)</f>
        <v>8800</v>
      </c>
      <c r="F77" s="362">
        <v>6930</v>
      </c>
      <c r="G77" s="100">
        <v>1870</v>
      </c>
      <c r="H77" s="100">
        <f>SUM(F77:G77)</f>
        <v>8800</v>
      </c>
      <c r="I77" s="362">
        <v>6930</v>
      </c>
      <c r="J77" s="100">
        <v>1870</v>
      </c>
      <c r="K77" s="100">
        <f>SUM(I77:J77)</f>
        <v>8800</v>
      </c>
    </row>
    <row r="78" spans="1:13" s="313" customFormat="1" x14ac:dyDescent="0.2">
      <c r="A78" s="209"/>
      <c r="B78" s="175" t="s">
        <v>714</v>
      </c>
      <c r="C78" s="100"/>
      <c r="D78" s="100"/>
      <c r="E78" s="100"/>
      <c r="F78" s="100"/>
      <c r="G78" s="100"/>
      <c r="H78" s="100"/>
      <c r="I78" s="100">
        <v>3780</v>
      </c>
      <c r="J78" s="100">
        <v>1020</v>
      </c>
      <c r="K78" s="100">
        <f>SUM(I78:J78)</f>
        <v>4800</v>
      </c>
    </row>
    <row r="79" spans="1:13" s="313" customFormat="1" x14ac:dyDescent="0.2">
      <c r="A79" s="209"/>
      <c r="B79" s="175" t="s">
        <v>322</v>
      </c>
      <c r="C79" s="100">
        <v>63779</v>
      </c>
      <c r="D79" s="100">
        <v>17221</v>
      </c>
      <c r="E79" s="100">
        <f>SUM(C79:D79)</f>
        <v>81000</v>
      </c>
      <c r="F79" s="100">
        <v>63779</v>
      </c>
      <c r="G79" s="100">
        <v>17221</v>
      </c>
      <c r="H79" s="100">
        <f>SUM(F79:G79)</f>
        <v>81000</v>
      </c>
      <c r="I79" s="100">
        <v>63779</v>
      </c>
      <c r="J79" s="100">
        <v>17221</v>
      </c>
      <c r="K79" s="100">
        <f>SUM(I79:J79)</f>
        <v>81000</v>
      </c>
    </row>
    <row r="80" spans="1:13" s="313" customFormat="1" x14ac:dyDescent="0.2">
      <c r="A80" s="314"/>
      <c r="B80" s="175" t="s">
        <v>451</v>
      </c>
      <c r="C80" s="100"/>
      <c r="D80" s="100"/>
      <c r="E80" s="100"/>
      <c r="F80" s="100">
        <v>187480</v>
      </c>
      <c r="G80" s="100">
        <v>50620</v>
      </c>
      <c r="H80" s="100">
        <f>SUM(F80:G80)</f>
        <v>238100</v>
      </c>
      <c r="I80" s="100">
        <v>187480</v>
      </c>
      <c r="J80" s="100">
        <v>50620</v>
      </c>
      <c r="K80" s="100">
        <f>SUM(I80:J80)</f>
        <v>238100</v>
      </c>
      <c r="M80" s="361"/>
    </row>
    <row r="81" spans="1:11" s="313" customFormat="1" x14ac:dyDescent="0.2">
      <c r="A81" s="209"/>
      <c r="B81" s="175" t="s">
        <v>452</v>
      </c>
      <c r="C81" s="100"/>
      <c r="D81" s="100"/>
      <c r="E81" s="100"/>
      <c r="F81" s="162">
        <v>9450</v>
      </c>
      <c r="G81" s="162">
        <v>2550</v>
      </c>
      <c r="H81" s="162">
        <f>SUM(F81:G81)</f>
        <v>12000</v>
      </c>
      <c r="I81" s="162">
        <v>9450</v>
      </c>
      <c r="J81" s="162">
        <v>2550</v>
      </c>
      <c r="K81" s="162">
        <f>SUM(I81:J81)</f>
        <v>12000</v>
      </c>
    </row>
    <row r="82" spans="1:11" x14ac:dyDescent="0.2">
      <c r="A82" s="83" t="s">
        <v>459</v>
      </c>
      <c r="B82" s="161" t="s">
        <v>140</v>
      </c>
      <c r="C82" s="99">
        <f t="shared" ref="C82:H82" si="38">SUM(C84:C84)</f>
        <v>196850</v>
      </c>
      <c r="D82" s="99">
        <f t="shared" si="38"/>
        <v>53150</v>
      </c>
      <c r="E82" s="99">
        <f t="shared" si="38"/>
        <v>250000</v>
      </c>
      <c r="F82" s="259">
        <f t="shared" si="38"/>
        <v>196850</v>
      </c>
      <c r="G82" s="259">
        <f t="shared" si="38"/>
        <v>53150</v>
      </c>
      <c r="H82" s="259">
        <f t="shared" si="38"/>
        <v>250000</v>
      </c>
      <c r="I82" s="259">
        <f>SUM(I83:I84)</f>
        <v>280030</v>
      </c>
      <c r="J82" s="259">
        <f t="shared" ref="J82:K82" si="39">SUM(J83:J84)</f>
        <v>75608</v>
      </c>
      <c r="K82" s="259">
        <f t="shared" si="39"/>
        <v>355638</v>
      </c>
    </row>
    <row r="83" spans="1:11" s="313" customFormat="1" x14ac:dyDescent="0.2">
      <c r="A83" s="314"/>
      <c r="B83" s="175" t="s">
        <v>719</v>
      </c>
      <c r="C83" s="100"/>
      <c r="D83" s="493"/>
      <c r="E83" s="100"/>
      <c r="F83" s="100"/>
      <c r="G83" s="493"/>
      <c r="H83" s="100"/>
      <c r="I83" s="100">
        <v>83180</v>
      </c>
      <c r="J83" s="493">
        <v>22458</v>
      </c>
      <c r="K83" s="100">
        <f>SUM(I83:J83)</f>
        <v>105638</v>
      </c>
    </row>
    <row r="84" spans="1:11" x14ac:dyDescent="0.2">
      <c r="A84" s="85"/>
      <c r="B84" s="154" t="s">
        <v>332</v>
      </c>
      <c r="C84" s="155">
        <v>196850</v>
      </c>
      <c r="D84" s="156">
        <v>53150</v>
      </c>
      <c r="E84" s="155">
        <f>SUM(C84:D84)</f>
        <v>250000</v>
      </c>
      <c r="F84" s="155">
        <v>196850</v>
      </c>
      <c r="G84" s="156">
        <v>53150</v>
      </c>
      <c r="H84" s="155">
        <f>SUM(F84:G84)</f>
        <v>250000</v>
      </c>
      <c r="I84" s="155">
        <v>196850</v>
      </c>
      <c r="J84" s="156">
        <v>53150</v>
      </c>
      <c r="K84" s="155">
        <f>SUM(I84:J84)</f>
        <v>250000</v>
      </c>
    </row>
    <row r="85" spans="1:11" x14ac:dyDescent="0.2">
      <c r="A85" s="83" t="s">
        <v>460</v>
      </c>
      <c r="B85" s="91" t="s">
        <v>209</v>
      </c>
      <c r="C85" s="102">
        <f>SUM(C86:C87)</f>
        <v>59055</v>
      </c>
      <c r="D85" s="102">
        <f t="shared" ref="D85:E85" si="40">SUM(D86:D87)</f>
        <v>15945</v>
      </c>
      <c r="E85" s="102">
        <f t="shared" si="40"/>
        <v>75000</v>
      </c>
      <c r="F85" s="102">
        <f>SUM(F86:F87)</f>
        <v>59055</v>
      </c>
      <c r="G85" s="102">
        <f t="shared" ref="G85:H85" si="41">SUM(G86:G87)</f>
        <v>15945</v>
      </c>
      <c r="H85" s="102">
        <f t="shared" si="41"/>
        <v>75000</v>
      </c>
      <c r="I85" s="102">
        <f>SUM(I86:I87)</f>
        <v>58583</v>
      </c>
      <c r="J85" s="102">
        <f t="shared" ref="J85:K85" si="42">SUM(J86:J87)</f>
        <v>15817</v>
      </c>
      <c r="K85" s="102">
        <f t="shared" si="42"/>
        <v>74400</v>
      </c>
    </row>
    <row r="86" spans="1:11" s="313" customFormat="1" x14ac:dyDescent="0.2">
      <c r="A86" s="314"/>
      <c r="B86" s="154" t="s">
        <v>339</v>
      </c>
      <c r="C86" s="155">
        <v>39370</v>
      </c>
      <c r="D86" s="155">
        <v>10630</v>
      </c>
      <c r="E86" s="155">
        <f>SUM(C86:D86)</f>
        <v>50000</v>
      </c>
      <c r="F86" s="155">
        <v>39370</v>
      </c>
      <c r="G86" s="155">
        <v>10630</v>
      </c>
      <c r="H86" s="155">
        <f>SUM(F86:G86)</f>
        <v>50000</v>
      </c>
      <c r="I86" s="155">
        <v>38898</v>
      </c>
      <c r="J86" s="155">
        <v>10502</v>
      </c>
      <c r="K86" s="155">
        <f>SUM(I86:J86)</f>
        <v>49400</v>
      </c>
    </row>
    <row r="87" spans="1:11" x14ac:dyDescent="0.2">
      <c r="A87" s="85"/>
      <c r="B87" s="269" t="s">
        <v>274</v>
      </c>
      <c r="C87" s="162">
        <v>19685</v>
      </c>
      <c r="D87" s="162">
        <v>5315</v>
      </c>
      <c r="E87" s="162">
        <f>SUM(C87:D87)</f>
        <v>25000</v>
      </c>
      <c r="F87" s="162">
        <v>19685</v>
      </c>
      <c r="G87" s="162">
        <v>5315</v>
      </c>
      <c r="H87" s="162">
        <f>SUM(F87:G87)</f>
        <v>25000</v>
      </c>
      <c r="I87" s="162">
        <v>19685</v>
      </c>
      <c r="J87" s="162">
        <v>5315</v>
      </c>
      <c r="K87" s="162">
        <f>SUM(I87:J87)</f>
        <v>25000</v>
      </c>
    </row>
    <row r="88" spans="1:11" s="486" customFormat="1" x14ac:dyDescent="0.2">
      <c r="A88" s="71" t="s">
        <v>720</v>
      </c>
      <c r="B88" s="492" t="s">
        <v>721</v>
      </c>
      <c r="C88" s="495"/>
      <c r="D88" s="496"/>
      <c r="E88" s="496"/>
      <c r="F88" s="495"/>
      <c r="G88" s="496"/>
      <c r="H88" s="496"/>
      <c r="I88" s="497">
        <f>SUM(I89)</f>
        <v>6263</v>
      </c>
      <c r="J88" s="497">
        <f t="shared" ref="J88:K88" si="43">SUM(J89)</f>
        <v>1691</v>
      </c>
      <c r="K88" s="497">
        <f t="shared" si="43"/>
        <v>7954</v>
      </c>
    </row>
    <row r="89" spans="1:11" s="486" customFormat="1" x14ac:dyDescent="0.2">
      <c r="A89" s="71"/>
      <c r="B89" s="175" t="s">
        <v>722</v>
      </c>
      <c r="C89" s="494"/>
      <c r="D89" s="100"/>
      <c r="E89" s="100"/>
      <c r="F89" s="494"/>
      <c r="G89" s="100"/>
      <c r="H89" s="100"/>
      <c r="I89" s="494">
        <v>6263</v>
      </c>
      <c r="J89" s="100">
        <v>1691</v>
      </c>
      <c r="K89" s="100">
        <f>SUM(I89:J89)</f>
        <v>7954</v>
      </c>
    </row>
    <row r="90" spans="1:11" x14ac:dyDescent="0.2">
      <c r="A90" s="70" t="s">
        <v>453</v>
      </c>
      <c r="B90" s="91" t="s">
        <v>454</v>
      </c>
      <c r="C90" s="206">
        <f t="shared" ref="C90:K90" si="44">SUM(C91:C91)</f>
        <v>0</v>
      </c>
      <c r="D90" s="99">
        <f t="shared" si="44"/>
        <v>0</v>
      </c>
      <c r="E90" s="99">
        <f t="shared" si="44"/>
        <v>0</v>
      </c>
      <c r="F90" s="206">
        <f t="shared" si="44"/>
        <v>3345</v>
      </c>
      <c r="G90" s="99">
        <f t="shared" si="44"/>
        <v>903</v>
      </c>
      <c r="H90" s="99">
        <f t="shared" si="44"/>
        <v>4248</v>
      </c>
      <c r="I90" s="206">
        <f t="shared" si="44"/>
        <v>3345</v>
      </c>
      <c r="J90" s="99">
        <f t="shared" si="44"/>
        <v>903</v>
      </c>
      <c r="K90" s="99">
        <f t="shared" si="44"/>
        <v>4248</v>
      </c>
    </row>
    <row r="91" spans="1:11" x14ac:dyDescent="0.2">
      <c r="A91" s="71"/>
      <c r="B91" s="154" t="s">
        <v>462</v>
      </c>
      <c r="C91" s="168">
        <v>0</v>
      </c>
      <c r="D91" s="155">
        <v>0</v>
      </c>
      <c r="E91" s="168">
        <f>SUM(C91:D91)</f>
        <v>0</v>
      </c>
      <c r="F91" s="168">
        <v>3345</v>
      </c>
      <c r="G91" s="155">
        <v>903</v>
      </c>
      <c r="H91" s="168">
        <f>SUM(F91:G91)</f>
        <v>4248</v>
      </c>
      <c r="I91" s="168">
        <v>3345</v>
      </c>
      <c r="J91" s="155">
        <v>903</v>
      </c>
      <c r="K91" s="168">
        <f>SUM(I91:J91)</f>
        <v>4248</v>
      </c>
    </row>
    <row r="92" spans="1:11" x14ac:dyDescent="0.2">
      <c r="A92" s="51">
        <v>1</v>
      </c>
      <c r="B92" s="200" t="s">
        <v>119</v>
      </c>
      <c r="C92" s="180">
        <f t="shared" ref="C92:E92" si="45">SUM(C74,C76,C82,C85)</f>
        <v>330945</v>
      </c>
      <c r="D92" s="180">
        <f t="shared" si="45"/>
        <v>89355</v>
      </c>
      <c r="E92" s="180">
        <f t="shared" si="45"/>
        <v>420300</v>
      </c>
      <c r="F92" s="180">
        <f>SUM(F74,F76,F82,F85,F90)</f>
        <v>531220</v>
      </c>
      <c r="G92" s="180">
        <f t="shared" ref="G92:H92" si="46">SUM(G74,G76,G82,G85,G90)</f>
        <v>143428</v>
      </c>
      <c r="H92" s="180">
        <f t="shared" si="46"/>
        <v>674648</v>
      </c>
      <c r="I92" s="180">
        <f>SUM(I74,I76,I82,I85,I90,I88)</f>
        <v>627042</v>
      </c>
      <c r="J92" s="180">
        <f t="shared" ref="J92:K92" si="47">SUM(J74,J76,J82,J85,J90,J88)</f>
        <v>169298</v>
      </c>
      <c r="K92" s="180">
        <f t="shared" si="47"/>
        <v>796340</v>
      </c>
    </row>
    <row r="93" spans="1:11" x14ac:dyDescent="0.2">
      <c r="A93" s="5"/>
      <c r="B93" s="5"/>
      <c r="C93" s="5"/>
      <c r="D93" s="5"/>
      <c r="E93" s="5"/>
    </row>
    <row r="94" spans="1:11" x14ac:dyDescent="0.2">
      <c r="A94" s="5"/>
      <c r="B94" s="5"/>
      <c r="C94" s="5"/>
      <c r="D94" s="5"/>
      <c r="E94" s="5"/>
    </row>
    <row r="95" spans="1:11" x14ac:dyDescent="0.2">
      <c r="A95" s="5"/>
      <c r="B95" s="5"/>
      <c r="C95" s="5"/>
      <c r="D95" s="5"/>
      <c r="E95" s="5"/>
    </row>
    <row r="96" spans="1:11" x14ac:dyDescent="0.2">
      <c r="A96" s="5"/>
      <c r="B96" s="5"/>
      <c r="C96" s="5"/>
      <c r="D96" s="5"/>
      <c r="E96" s="5"/>
    </row>
    <row r="97" spans="1:5" x14ac:dyDescent="0.2">
      <c r="A97" s="5"/>
      <c r="B97" s="5"/>
      <c r="C97" s="5"/>
      <c r="D97" s="5"/>
      <c r="E97" s="5"/>
    </row>
    <row r="98" spans="1:5" x14ac:dyDescent="0.2">
      <c r="A98" s="5"/>
      <c r="B98" s="5"/>
      <c r="C98" s="5"/>
      <c r="D98" s="5"/>
      <c r="E98" s="5"/>
    </row>
    <row r="99" spans="1:5" x14ac:dyDescent="0.2">
      <c r="A99" s="5"/>
      <c r="B99" s="5"/>
      <c r="C99" s="5"/>
      <c r="D99" s="5"/>
      <c r="E99" s="5"/>
    </row>
    <row r="100" spans="1:5" x14ac:dyDescent="0.2">
      <c r="A100" s="5"/>
      <c r="B100" s="5"/>
      <c r="C100" s="5"/>
      <c r="D100" s="5"/>
      <c r="E100" s="5"/>
    </row>
    <row r="101" spans="1:5" x14ac:dyDescent="0.2">
      <c r="A101" s="5"/>
      <c r="B101" s="5"/>
      <c r="C101" s="5"/>
      <c r="D101" s="5"/>
      <c r="E101" s="5"/>
    </row>
    <row r="104" spans="1:5" ht="15" customHeight="1" x14ac:dyDescent="0.2"/>
    <row r="105" spans="1:5" ht="15" customHeight="1" x14ac:dyDescent="0.2"/>
    <row r="106" spans="1:5" ht="18" customHeight="1" x14ac:dyDescent="0.2"/>
    <row r="107" spans="1:5" ht="15" customHeight="1" x14ac:dyDescent="0.2"/>
    <row r="108" spans="1:5" ht="15" customHeight="1" x14ac:dyDescent="0.2"/>
    <row r="109" spans="1:5" ht="12.75" customHeight="1" x14ac:dyDescent="0.2"/>
  </sheetData>
  <mergeCells count="12">
    <mergeCell ref="A4:H4"/>
    <mergeCell ref="A3:H3"/>
    <mergeCell ref="A5:H5"/>
    <mergeCell ref="A6:H6"/>
    <mergeCell ref="A67:H67"/>
    <mergeCell ref="F9:H9"/>
    <mergeCell ref="I9:K9"/>
    <mergeCell ref="F72:H72"/>
    <mergeCell ref="I72:K72"/>
    <mergeCell ref="A69:H69"/>
    <mergeCell ref="A70:H70"/>
    <mergeCell ref="A68:H6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65" firstPageNumber="18" orientation="portrait" r:id="rId1"/>
  <headerFooter alignWithMargins="0">
    <oddFooter>&amp;C&amp;P. oldal</oddFooter>
  </headerFooter>
  <rowBreaks count="1" manualBreakCount="1">
    <brk id="6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6"/>
  <sheetViews>
    <sheetView view="pageBreakPreview" zoomScaleNormal="100" workbookViewId="0"/>
  </sheetViews>
  <sheetFormatPr defaultRowHeight="12.75" x14ac:dyDescent="0.2"/>
  <cols>
    <col min="1" max="1" width="8.7109375" customWidth="1"/>
    <col min="2" max="2" width="47.140625" customWidth="1"/>
    <col min="3" max="3" width="11.28515625" customWidth="1"/>
    <col min="4" max="4" width="15.7109375" customWidth="1"/>
    <col min="5" max="5" width="11.5703125" customWidth="1"/>
  </cols>
  <sheetData>
    <row r="1" spans="1:8" ht="15.75" x14ac:dyDescent="0.25">
      <c r="A1" s="43" t="s">
        <v>776</v>
      </c>
      <c r="B1" s="43"/>
      <c r="C1" s="43"/>
      <c r="D1" s="5"/>
    </row>
    <row r="2" spans="1:8" ht="15.75" x14ac:dyDescent="0.25">
      <c r="A2" s="43"/>
      <c r="B2" s="43"/>
      <c r="C2" s="43"/>
      <c r="D2" s="5"/>
    </row>
    <row r="3" spans="1:8" ht="15.75" x14ac:dyDescent="0.25">
      <c r="A3" s="618" t="s">
        <v>26</v>
      </c>
      <c r="B3" s="619"/>
      <c r="C3" s="619"/>
      <c r="D3" s="619"/>
      <c r="E3" s="349"/>
      <c r="F3" s="349"/>
      <c r="G3" s="349"/>
      <c r="H3" s="349"/>
    </row>
    <row r="4" spans="1:8" ht="15.75" x14ac:dyDescent="0.25">
      <c r="A4" s="618" t="s">
        <v>586</v>
      </c>
      <c r="B4" s="619"/>
      <c r="C4" s="619"/>
      <c r="D4" s="619"/>
      <c r="E4" s="349"/>
      <c r="F4" s="349"/>
      <c r="G4" s="349"/>
      <c r="H4" s="349"/>
    </row>
    <row r="5" spans="1:8" ht="15.75" x14ac:dyDescent="0.25">
      <c r="A5" s="618" t="s">
        <v>396</v>
      </c>
      <c r="B5" s="619"/>
      <c r="C5" s="619"/>
      <c r="D5" s="619"/>
    </row>
    <row r="6" spans="1:8" ht="15.75" x14ac:dyDescent="0.25">
      <c r="A6" s="43"/>
      <c r="B6" s="43"/>
      <c r="C6" s="44"/>
      <c r="D6" s="5"/>
    </row>
    <row r="7" spans="1:8" ht="15.75" x14ac:dyDescent="0.25">
      <c r="A7" s="43"/>
      <c r="B7" s="43"/>
      <c r="C7" s="44"/>
      <c r="D7" s="5"/>
    </row>
    <row r="8" spans="1:8" ht="15.75" x14ac:dyDescent="0.25">
      <c r="A8" s="43"/>
      <c r="B8" s="43"/>
      <c r="C8" s="44"/>
      <c r="D8" s="5"/>
    </row>
    <row r="9" spans="1:8" ht="15.75" x14ac:dyDescent="0.25">
      <c r="A9" s="43"/>
      <c r="B9" s="64" t="s">
        <v>59</v>
      </c>
      <c r="C9" s="44"/>
      <c r="D9" s="5"/>
    </row>
    <row r="10" spans="1:8" ht="19.899999999999999" customHeight="1" x14ac:dyDescent="0.2">
      <c r="A10" s="58" t="s">
        <v>49</v>
      </c>
      <c r="B10" s="46" t="s">
        <v>5</v>
      </c>
      <c r="C10" s="617" t="s">
        <v>303</v>
      </c>
      <c r="D10" s="617" t="s">
        <v>391</v>
      </c>
      <c r="E10" s="617" t="s">
        <v>591</v>
      </c>
    </row>
    <row r="11" spans="1:8" ht="27" customHeight="1" x14ac:dyDescent="0.2">
      <c r="A11" s="59" t="s">
        <v>50</v>
      </c>
      <c r="B11" s="48"/>
      <c r="C11" s="565"/>
      <c r="D11" s="565"/>
      <c r="E11" s="565"/>
    </row>
    <row r="12" spans="1:8" x14ac:dyDescent="0.2">
      <c r="A12" s="136" t="s">
        <v>348</v>
      </c>
      <c r="B12" s="133" t="s">
        <v>107</v>
      </c>
      <c r="C12" s="360"/>
      <c r="D12" s="367">
        <f>SUM(D13)</f>
        <v>11320</v>
      </c>
      <c r="E12" s="367">
        <f>SUM(E13)</f>
        <v>11320</v>
      </c>
    </row>
    <row r="13" spans="1:8" s="366" customFormat="1" x14ac:dyDescent="0.2">
      <c r="A13" s="364"/>
      <c r="B13" s="364" t="s">
        <v>463</v>
      </c>
      <c r="C13" s="365"/>
      <c r="D13" s="368">
        <v>11320</v>
      </c>
      <c r="E13" s="368">
        <v>11320</v>
      </c>
    </row>
    <row r="14" spans="1:8" ht="15" customHeight="1" x14ac:dyDescent="0.2">
      <c r="A14" s="136" t="s">
        <v>273</v>
      </c>
      <c r="B14" s="133" t="s">
        <v>107</v>
      </c>
      <c r="C14" s="99">
        <f>SUM(C15:C20)</f>
        <v>88676</v>
      </c>
      <c r="D14" s="99">
        <f>SUM(D15:D20)</f>
        <v>85876</v>
      </c>
      <c r="E14" s="99">
        <f>SUM(E15:E20)</f>
        <v>93080</v>
      </c>
    </row>
    <row r="15" spans="1:8" s="313" customFormat="1" ht="15" customHeight="1" x14ac:dyDescent="0.2">
      <c r="A15" s="176"/>
      <c r="B15" s="319" t="s">
        <v>352</v>
      </c>
      <c r="C15" s="100">
        <v>11250</v>
      </c>
      <c r="D15" s="100">
        <v>11250</v>
      </c>
      <c r="E15" s="100">
        <v>11250</v>
      </c>
    </row>
    <row r="16" spans="1:8" s="313" customFormat="1" ht="15" customHeight="1" x14ac:dyDescent="0.2">
      <c r="A16" s="176"/>
      <c r="B16" s="319" t="s">
        <v>353</v>
      </c>
      <c r="C16" s="100">
        <v>73026</v>
      </c>
      <c r="D16" s="100">
        <v>73026</v>
      </c>
      <c r="E16" s="100">
        <v>73026</v>
      </c>
    </row>
    <row r="17" spans="1:5" s="313" customFormat="1" ht="15" customHeight="1" x14ac:dyDescent="0.2">
      <c r="A17" s="176"/>
      <c r="B17" s="319" t="s">
        <v>724</v>
      </c>
      <c r="C17" s="100"/>
      <c r="D17" s="100"/>
      <c r="E17" s="100">
        <v>204</v>
      </c>
    </row>
    <row r="18" spans="1:5" s="313" customFormat="1" ht="15" customHeight="1" x14ac:dyDescent="0.2">
      <c r="A18" s="176"/>
      <c r="B18" s="319" t="s">
        <v>723</v>
      </c>
      <c r="C18" s="100"/>
      <c r="D18" s="100"/>
      <c r="E18" s="100">
        <v>7000</v>
      </c>
    </row>
    <row r="19" spans="1:5" s="313" customFormat="1" ht="15" customHeight="1" x14ac:dyDescent="0.2">
      <c r="A19" s="176"/>
      <c r="B19" s="319" t="s">
        <v>363</v>
      </c>
      <c r="C19" s="100">
        <v>3600</v>
      </c>
      <c r="D19" s="100">
        <v>0</v>
      </c>
      <c r="E19" s="100">
        <v>0</v>
      </c>
    </row>
    <row r="20" spans="1:5" ht="15" customHeight="1" x14ac:dyDescent="0.2">
      <c r="A20" s="137"/>
      <c r="B20" s="174" t="s">
        <v>139</v>
      </c>
      <c r="C20" s="155">
        <v>800</v>
      </c>
      <c r="D20" s="155">
        <v>1600</v>
      </c>
      <c r="E20" s="155">
        <v>1600</v>
      </c>
    </row>
    <row r="21" spans="1:5" ht="15" customHeight="1" x14ac:dyDescent="0.2">
      <c r="A21" s="138"/>
      <c r="B21" s="135" t="s">
        <v>60</v>
      </c>
      <c r="C21" s="134">
        <f>SUM(C14)</f>
        <v>88676</v>
      </c>
      <c r="D21" s="134">
        <f>SUM(D12,D14)</f>
        <v>97196</v>
      </c>
      <c r="E21" s="134">
        <f>SUM(E12,E14)</f>
        <v>104400</v>
      </c>
    </row>
    <row r="22" spans="1:5" ht="15" customHeight="1" x14ac:dyDescent="0.2">
      <c r="A22" s="5"/>
      <c r="B22" s="5"/>
      <c r="C22" s="5"/>
      <c r="D22" s="5"/>
    </row>
    <row r="23" spans="1:5" ht="15" customHeight="1" x14ac:dyDescent="0.2">
      <c r="A23" s="5"/>
      <c r="B23" s="5"/>
      <c r="C23" s="5"/>
      <c r="D23" s="5"/>
    </row>
    <row r="24" spans="1:5" ht="15" customHeight="1" x14ac:dyDescent="0.2">
      <c r="A24" s="5"/>
      <c r="B24" s="5"/>
      <c r="C24" s="5"/>
      <c r="D24" s="5"/>
    </row>
    <row r="25" spans="1:5" x14ac:dyDescent="0.2">
      <c r="A25" s="5"/>
      <c r="B25" s="5"/>
      <c r="C25" s="5"/>
      <c r="D25" s="5"/>
    </row>
    <row r="26" spans="1:5" x14ac:dyDescent="0.2">
      <c r="A26" s="5"/>
      <c r="B26" s="5"/>
      <c r="C26" s="5"/>
      <c r="D26" s="5"/>
    </row>
  </sheetData>
  <mergeCells count="6">
    <mergeCell ref="E10:E11"/>
    <mergeCell ref="C10:C11"/>
    <mergeCell ref="D10:D11"/>
    <mergeCell ref="A3:D3"/>
    <mergeCell ref="A4:D4"/>
    <mergeCell ref="A5:D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91" firstPageNumber="20" orientation="portrait" r:id="rId1"/>
  <headerFooter alignWithMargins="0"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5"/>
  <sheetViews>
    <sheetView view="pageBreakPreview" topLeftCell="A19" zoomScaleNormal="100" zoomScaleSheetLayoutView="100" workbookViewId="0"/>
  </sheetViews>
  <sheetFormatPr defaultRowHeight="12.75" x14ac:dyDescent="0.2"/>
  <cols>
    <col min="1" max="1" width="12.7109375" customWidth="1"/>
    <col min="2" max="2" width="29.85546875" customWidth="1"/>
    <col min="3" max="3" width="19.28515625" customWidth="1"/>
    <col min="4" max="4" width="17.140625" customWidth="1"/>
    <col min="5" max="5" width="11.42578125" customWidth="1"/>
  </cols>
  <sheetData>
    <row r="1" spans="1:8" ht="15.75" x14ac:dyDescent="0.25">
      <c r="A1" s="4" t="s">
        <v>777</v>
      </c>
      <c r="B1" s="4"/>
      <c r="C1" s="4"/>
    </row>
    <row r="2" spans="1:8" ht="15.75" x14ac:dyDescent="0.25">
      <c r="A2" s="4"/>
      <c r="B2" s="4"/>
      <c r="C2" s="4"/>
    </row>
    <row r="3" spans="1:8" ht="15.75" x14ac:dyDescent="0.25">
      <c r="A3" s="595" t="s">
        <v>394</v>
      </c>
      <c r="B3" s="619"/>
      <c r="C3" s="619"/>
      <c r="D3" s="619"/>
      <c r="E3" s="619"/>
    </row>
    <row r="4" spans="1:8" ht="15.75" x14ac:dyDescent="0.25">
      <c r="A4" s="595" t="s">
        <v>592</v>
      </c>
      <c r="B4" s="619"/>
      <c r="C4" s="619"/>
      <c r="D4" s="619"/>
      <c r="E4" s="619"/>
    </row>
    <row r="5" spans="1:8" ht="15.75" x14ac:dyDescent="0.25">
      <c r="A5" s="595" t="s">
        <v>397</v>
      </c>
      <c r="B5" s="619"/>
      <c r="C5" s="619"/>
      <c r="D5" s="619"/>
      <c r="E5" s="619"/>
    </row>
    <row r="6" spans="1:8" x14ac:dyDescent="0.2">
      <c r="A6" s="5"/>
      <c r="B6" s="5"/>
      <c r="C6" s="5"/>
    </row>
    <row r="7" spans="1:8" x14ac:dyDescent="0.2">
      <c r="A7" s="5"/>
      <c r="B7" s="5" t="s">
        <v>216</v>
      </c>
      <c r="C7" s="5"/>
    </row>
    <row r="8" spans="1:8" x14ac:dyDescent="0.2">
      <c r="A8" s="46" t="s">
        <v>4</v>
      </c>
      <c r="B8" s="617" t="s">
        <v>5</v>
      </c>
      <c r="C8" s="617" t="s">
        <v>303</v>
      </c>
      <c r="D8" s="617" t="s">
        <v>391</v>
      </c>
      <c r="E8" s="617" t="s">
        <v>590</v>
      </c>
    </row>
    <row r="9" spans="1:8" ht="22.15" customHeight="1" x14ac:dyDescent="0.2">
      <c r="A9" s="47" t="s">
        <v>7</v>
      </c>
      <c r="B9" s="565"/>
      <c r="C9" s="565"/>
      <c r="D9" s="565"/>
      <c r="E9" s="565"/>
    </row>
    <row r="10" spans="1:8" x14ac:dyDescent="0.2">
      <c r="A10" s="70"/>
      <c r="B10" s="298" t="s">
        <v>217</v>
      </c>
      <c r="C10" s="300">
        <v>5000</v>
      </c>
      <c r="D10" s="300">
        <v>28479</v>
      </c>
      <c r="E10" s="300">
        <v>28479</v>
      </c>
    </row>
    <row r="11" spans="1:8" x14ac:dyDescent="0.2">
      <c r="A11" s="84" t="s">
        <v>273</v>
      </c>
      <c r="B11" s="299" t="s">
        <v>247</v>
      </c>
      <c r="C11" s="301">
        <f>SUM(C12:C16)</f>
        <v>1098648</v>
      </c>
      <c r="D11" s="301">
        <f>SUM(D12:D19)</f>
        <v>1060548</v>
      </c>
      <c r="E11" s="301">
        <f>SUM(E12:E19)</f>
        <v>1172868</v>
      </c>
    </row>
    <row r="12" spans="1:8" x14ac:dyDescent="0.2">
      <c r="A12" s="84"/>
      <c r="B12" s="297" t="s">
        <v>287</v>
      </c>
      <c r="C12" s="296">
        <v>14501</v>
      </c>
      <c r="D12" s="296">
        <v>14501</v>
      </c>
      <c r="E12" s="296">
        <v>14501</v>
      </c>
    </row>
    <row r="13" spans="1:8" ht="17.25" customHeight="1" x14ac:dyDescent="0.2">
      <c r="A13" s="84"/>
      <c r="B13" s="297" t="s">
        <v>355</v>
      </c>
      <c r="C13" s="296">
        <v>303407</v>
      </c>
      <c r="D13" s="296">
        <v>65307</v>
      </c>
      <c r="E13" s="296">
        <v>9627</v>
      </c>
      <c r="H13" s="63"/>
    </row>
    <row r="14" spans="1:8" ht="17.25" customHeight="1" x14ac:dyDescent="0.2">
      <c r="A14" s="84"/>
      <c r="B14" s="297" t="s">
        <v>344</v>
      </c>
      <c r="C14" s="296">
        <v>335700</v>
      </c>
      <c r="D14" s="296">
        <v>335700</v>
      </c>
      <c r="E14" s="296">
        <v>335700</v>
      </c>
    </row>
    <row r="15" spans="1:8" x14ac:dyDescent="0.2">
      <c r="A15" s="84"/>
      <c r="B15" s="297" t="s">
        <v>289</v>
      </c>
      <c r="C15" s="296">
        <v>435000</v>
      </c>
      <c r="D15" s="296">
        <v>435000</v>
      </c>
      <c r="E15" s="296">
        <v>435000</v>
      </c>
    </row>
    <row r="16" spans="1:8" x14ac:dyDescent="0.2">
      <c r="A16" s="84"/>
      <c r="B16" s="297" t="s">
        <v>288</v>
      </c>
      <c r="C16" s="371">
        <v>10040</v>
      </c>
      <c r="D16" s="296">
        <v>10040</v>
      </c>
      <c r="E16" s="296">
        <v>10040</v>
      </c>
    </row>
    <row r="17" spans="1:5" s="486" customFormat="1" x14ac:dyDescent="0.2">
      <c r="A17" s="84"/>
      <c r="B17" s="297" t="s">
        <v>709</v>
      </c>
      <c r="C17" s="296"/>
      <c r="D17" s="296"/>
      <c r="E17" s="296">
        <v>75000</v>
      </c>
    </row>
    <row r="18" spans="1:5" s="486" customFormat="1" x14ac:dyDescent="0.2">
      <c r="A18" s="84"/>
      <c r="B18" s="297" t="s">
        <v>710</v>
      </c>
      <c r="C18" s="296"/>
      <c r="D18" s="296"/>
      <c r="E18" s="296">
        <v>143000</v>
      </c>
    </row>
    <row r="19" spans="1:5" x14ac:dyDescent="0.2">
      <c r="A19" s="85"/>
      <c r="B19" s="370" t="s">
        <v>472</v>
      </c>
      <c r="C19" s="263"/>
      <c r="D19" s="372">
        <v>200000</v>
      </c>
      <c r="E19" s="372">
        <v>150000</v>
      </c>
    </row>
    <row r="20" spans="1:5" ht="19.5" customHeight="1" x14ac:dyDescent="0.2">
      <c r="A20" s="213"/>
      <c r="B20" s="212" t="s">
        <v>218</v>
      </c>
      <c r="C20" s="211">
        <f>SUM(C10:C11)</f>
        <v>1103648</v>
      </c>
      <c r="D20" s="211">
        <f>SUM(D10:D11)</f>
        <v>1089027</v>
      </c>
      <c r="E20" s="211">
        <f>SUM(E10:E11)</f>
        <v>1201347</v>
      </c>
    </row>
    <row r="26" spans="1:5" x14ac:dyDescent="0.2">
      <c r="C26" s="63"/>
    </row>
    <row r="35" spans="2:2" x14ac:dyDescent="0.2">
      <c r="B35" s="63"/>
    </row>
  </sheetData>
  <mergeCells count="7">
    <mergeCell ref="C8:C9"/>
    <mergeCell ref="B8:B9"/>
    <mergeCell ref="D8:D9"/>
    <mergeCell ref="A3:E3"/>
    <mergeCell ref="A4:E4"/>
    <mergeCell ref="A5:E5"/>
    <mergeCell ref="E8:E9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94"/>
  <sheetViews>
    <sheetView view="pageBreakPreview" topLeftCell="A25" zoomScale="130" zoomScaleNormal="100" workbookViewId="0">
      <selection activeCell="A41" sqref="A41"/>
    </sheetView>
  </sheetViews>
  <sheetFormatPr defaultRowHeight="12.75" x14ac:dyDescent="0.2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 x14ac:dyDescent="0.25">
      <c r="A1" s="4" t="s">
        <v>778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 x14ac:dyDescent="0.2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 x14ac:dyDescent="0.2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 x14ac:dyDescent="0.2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 x14ac:dyDescent="0.2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 x14ac:dyDescent="0.25">
      <c r="A6" s="38"/>
      <c r="B6" s="38"/>
      <c r="C6" s="294" t="s">
        <v>304</v>
      </c>
      <c r="D6" s="5"/>
      <c r="E6" s="5"/>
      <c r="F6" s="5"/>
      <c r="G6" s="5"/>
      <c r="H6" s="5"/>
      <c r="I6" s="5"/>
      <c r="J6" s="5"/>
      <c r="K6" s="5"/>
    </row>
    <row r="7" spans="1:11" ht="15.75" x14ac:dyDescent="0.2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 x14ac:dyDescent="0.2">
      <c r="A9" s="46" t="s">
        <v>5</v>
      </c>
      <c r="B9" s="46" t="s">
        <v>61</v>
      </c>
      <c r="C9" s="46" t="s">
        <v>62</v>
      </c>
      <c r="D9" s="617" t="s">
        <v>283</v>
      </c>
      <c r="E9" s="617" t="s">
        <v>122</v>
      </c>
      <c r="F9" s="163" t="s">
        <v>6</v>
      </c>
      <c r="G9" s="5"/>
      <c r="H9" s="5"/>
      <c r="I9" s="5"/>
      <c r="J9" s="5"/>
      <c r="K9" s="5"/>
    </row>
    <row r="10" spans="1:11" x14ac:dyDescent="0.2">
      <c r="A10" s="47"/>
      <c r="B10" s="47" t="s">
        <v>63</v>
      </c>
      <c r="C10" s="47" t="s">
        <v>64</v>
      </c>
      <c r="D10" s="623"/>
      <c r="E10" s="623"/>
      <c r="F10" s="164"/>
      <c r="G10" s="5"/>
      <c r="H10" s="5"/>
      <c r="I10" s="5"/>
      <c r="J10" s="5"/>
      <c r="K10" s="5"/>
    </row>
    <row r="11" spans="1:11" x14ac:dyDescent="0.2">
      <c r="A11" s="48"/>
      <c r="B11" s="48" t="s">
        <v>65</v>
      </c>
      <c r="C11" s="48"/>
      <c r="D11" s="624"/>
      <c r="E11" s="624"/>
      <c r="F11" s="66"/>
      <c r="G11" s="5"/>
      <c r="H11" s="5"/>
      <c r="I11" s="5"/>
      <c r="J11" s="5"/>
      <c r="K11" s="5"/>
    </row>
    <row r="12" spans="1:11" ht="20.100000000000001" customHeight="1" x14ac:dyDescent="0.2">
      <c r="A12" s="42" t="s">
        <v>118</v>
      </c>
      <c r="B12" s="42">
        <v>1</v>
      </c>
      <c r="C12" s="42"/>
      <c r="D12" s="268"/>
      <c r="E12" s="42">
        <v>30</v>
      </c>
      <c r="F12" s="42">
        <f>SUM(B12:E12)</f>
        <v>31</v>
      </c>
      <c r="G12" s="5"/>
      <c r="H12" s="5"/>
      <c r="I12" s="5"/>
      <c r="J12" s="5"/>
      <c r="K12" s="5"/>
    </row>
    <row r="13" spans="1:11" ht="20.100000000000001" customHeight="1" x14ac:dyDescent="0.2">
      <c r="A13" s="42" t="s">
        <v>66</v>
      </c>
      <c r="B13" s="42">
        <f>SUM(B40)</f>
        <v>39</v>
      </c>
      <c r="C13" s="42">
        <f t="shared" ref="C13:F13" si="0">SUM(C40)</f>
        <v>1</v>
      </c>
      <c r="D13" s="42">
        <f t="shared" si="0"/>
        <v>1</v>
      </c>
      <c r="E13" s="42">
        <f t="shared" si="0"/>
        <v>0</v>
      </c>
      <c r="F13" s="42">
        <f t="shared" si="0"/>
        <v>41</v>
      </c>
      <c r="G13" s="5"/>
      <c r="H13" s="5"/>
      <c r="I13" s="5"/>
      <c r="J13" s="5"/>
      <c r="K13" s="5"/>
    </row>
    <row r="14" spans="1:11" ht="20.100000000000001" customHeight="1" x14ac:dyDescent="0.2">
      <c r="A14" s="42" t="s">
        <v>174</v>
      </c>
      <c r="B14" s="42">
        <v>25</v>
      </c>
      <c r="C14" s="42"/>
      <c r="D14" s="42">
        <v>2</v>
      </c>
      <c r="E14" s="42"/>
      <c r="F14" s="42">
        <f t="shared" ref="F14:F22" si="1">SUM(B14:E14)</f>
        <v>27</v>
      </c>
      <c r="G14" s="5"/>
      <c r="H14" s="5"/>
      <c r="I14" s="5"/>
      <c r="J14" s="5"/>
      <c r="K14" s="5"/>
    </row>
    <row r="15" spans="1:11" ht="20.100000000000001" customHeight="1" x14ac:dyDescent="0.2">
      <c r="A15" s="42" t="s">
        <v>175</v>
      </c>
      <c r="B15" s="42">
        <v>22</v>
      </c>
      <c r="C15" s="42"/>
      <c r="D15" s="42"/>
      <c r="E15" s="42"/>
      <c r="F15" s="42">
        <f t="shared" si="1"/>
        <v>22</v>
      </c>
      <c r="G15" s="5"/>
      <c r="H15" s="5"/>
      <c r="I15" s="5"/>
      <c r="J15" s="5"/>
      <c r="K15" s="5"/>
    </row>
    <row r="16" spans="1:11" ht="20.100000000000001" customHeight="1" x14ac:dyDescent="0.2">
      <c r="A16" s="42" t="s">
        <v>176</v>
      </c>
      <c r="B16" s="42">
        <v>12</v>
      </c>
      <c r="C16" s="42"/>
      <c r="D16" s="42"/>
      <c r="E16" s="42"/>
      <c r="F16" s="42">
        <f t="shared" si="1"/>
        <v>12</v>
      </c>
      <c r="G16" s="5"/>
      <c r="H16" s="5"/>
      <c r="I16" s="5"/>
      <c r="J16" s="5"/>
      <c r="K16" s="5"/>
    </row>
    <row r="17" spans="1:11" ht="20.100000000000001" customHeight="1" x14ac:dyDescent="0.2">
      <c r="A17" s="42" t="s">
        <v>212</v>
      </c>
      <c r="B17" s="42">
        <v>11</v>
      </c>
      <c r="C17" s="42"/>
      <c r="D17" s="42"/>
      <c r="E17" s="42"/>
      <c r="F17" s="42">
        <f t="shared" si="1"/>
        <v>11</v>
      </c>
      <c r="G17" s="5"/>
      <c r="H17" s="5"/>
      <c r="I17" s="5"/>
      <c r="J17" s="5"/>
      <c r="K17" s="5"/>
    </row>
    <row r="18" spans="1:11" ht="20.100000000000001" customHeight="1" x14ac:dyDescent="0.2">
      <c r="A18" s="42" t="s">
        <v>558</v>
      </c>
      <c r="B18" s="42">
        <v>41</v>
      </c>
      <c r="C18" s="42"/>
      <c r="D18" s="42"/>
      <c r="E18" s="42"/>
      <c r="F18" s="42">
        <f t="shared" si="1"/>
        <v>41</v>
      </c>
      <c r="G18" s="5"/>
      <c r="H18" s="5"/>
      <c r="I18" s="5"/>
      <c r="J18" s="5"/>
      <c r="K18" s="5"/>
    </row>
    <row r="19" spans="1:11" ht="20.100000000000001" customHeight="1" x14ac:dyDescent="0.2">
      <c r="A19" s="42" t="s">
        <v>213</v>
      </c>
      <c r="B19" s="42">
        <v>13</v>
      </c>
      <c r="C19" s="42"/>
      <c r="D19" s="42"/>
      <c r="E19" s="42"/>
      <c r="F19" s="42">
        <f t="shared" si="1"/>
        <v>13</v>
      </c>
      <c r="G19" s="5"/>
      <c r="H19" s="5"/>
      <c r="I19" s="5"/>
      <c r="J19" s="5"/>
      <c r="K19" s="5"/>
    </row>
    <row r="20" spans="1:11" ht="20.100000000000001" customHeight="1" x14ac:dyDescent="0.2">
      <c r="A20" s="42" t="s">
        <v>214</v>
      </c>
      <c r="B20" s="42">
        <v>16</v>
      </c>
      <c r="C20" s="42">
        <v>4</v>
      </c>
      <c r="D20" s="42"/>
      <c r="E20" s="42"/>
      <c r="F20" s="42">
        <f t="shared" si="1"/>
        <v>20</v>
      </c>
      <c r="G20" s="5"/>
      <c r="H20" s="5"/>
      <c r="I20" s="5"/>
      <c r="J20" s="5"/>
      <c r="K20" s="5"/>
    </row>
    <row r="21" spans="1:11" ht="20.100000000000001" customHeight="1" x14ac:dyDescent="0.2">
      <c r="A21" s="42" t="s">
        <v>179</v>
      </c>
      <c r="B21" s="42">
        <v>6</v>
      </c>
      <c r="C21" s="42"/>
      <c r="D21" s="42"/>
      <c r="E21" s="42"/>
      <c r="F21" s="42">
        <f t="shared" si="1"/>
        <v>6</v>
      </c>
      <c r="G21" s="5"/>
      <c r="H21" s="5"/>
      <c r="I21" s="5"/>
      <c r="J21" s="5"/>
      <c r="K21" s="5"/>
    </row>
    <row r="22" spans="1:11" ht="20.100000000000001" customHeight="1" x14ac:dyDescent="0.2">
      <c r="A22" s="42" t="s">
        <v>180</v>
      </c>
      <c r="B22" s="42">
        <v>39</v>
      </c>
      <c r="C22" s="42"/>
      <c r="D22" s="42">
        <v>4</v>
      </c>
      <c r="E22" s="42"/>
      <c r="F22" s="42">
        <f t="shared" si="1"/>
        <v>43</v>
      </c>
      <c r="G22" s="5"/>
      <c r="H22" s="5"/>
      <c r="I22" s="5"/>
      <c r="J22" s="5"/>
      <c r="K22" s="5"/>
    </row>
    <row r="23" spans="1:11" ht="20.100000000000001" customHeight="1" x14ac:dyDescent="0.2">
      <c r="A23" s="53" t="s">
        <v>123</v>
      </c>
      <c r="B23" s="53">
        <f>SUM(B12:B22)</f>
        <v>225</v>
      </c>
      <c r="C23" s="53">
        <f>SUM(C12:C22)</f>
        <v>5</v>
      </c>
      <c r="D23" s="53">
        <f t="shared" ref="D23:F23" si="2">SUM(D12:D22)</f>
        <v>7</v>
      </c>
      <c r="E23" s="53">
        <f t="shared" si="2"/>
        <v>30</v>
      </c>
      <c r="F23" s="53">
        <f t="shared" si="2"/>
        <v>267</v>
      </c>
      <c r="G23" s="62"/>
      <c r="H23" s="5"/>
      <c r="I23" s="5"/>
      <c r="J23" s="5"/>
      <c r="K23" s="5"/>
    </row>
    <row r="24" spans="1:1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x14ac:dyDescent="0.25">
      <c r="A25" s="4" t="s">
        <v>780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 x14ac:dyDescent="0.2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 x14ac:dyDescent="0.25">
      <c r="A27" s="38"/>
      <c r="B27" s="38"/>
      <c r="C27" s="6" t="s">
        <v>31</v>
      </c>
      <c r="D27" s="5"/>
      <c r="E27" s="5"/>
      <c r="F27" s="5"/>
      <c r="G27" s="5"/>
      <c r="H27" s="5"/>
      <c r="I27" s="5"/>
      <c r="J27" s="5"/>
      <c r="K27" s="5"/>
    </row>
    <row r="28" spans="1:11" ht="15.75" x14ac:dyDescent="0.25">
      <c r="A28" s="38"/>
      <c r="B28" s="38"/>
      <c r="C28" s="294" t="s">
        <v>305</v>
      </c>
      <c r="D28" s="5"/>
      <c r="E28" s="5"/>
      <c r="F28" s="5"/>
      <c r="G28" s="5"/>
      <c r="H28" s="5"/>
      <c r="I28" s="5"/>
      <c r="J28" s="5"/>
      <c r="K28" s="5"/>
    </row>
    <row r="29" spans="1:1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 x14ac:dyDescent="0.2">
      <c r="A30" s="46" t="s">
        <v>5</v>
      </c>
      <c r="B30" s="46" t="s">
        <v>61</v>
      </c>
      <c r="C30" s="46" t="s">
        <v>62</v>
      </c>
      <c r="D30" s="617" t="s">
        <v>283</v>
      </c>
      <c r="E30" s="46" t="s">
        <v>110</v>
      </c>
      <c r="F30" s="46" t="s">
        <v>6</v>
      </c>
      <c r="G30" s="5"/>
      <c r="H30" s="5"/>
      <c r="I30" s="5"/>
      <c r="J30" s="5"/>
      <c r="K30" s="5"/>
    </row>
    <row r="31" spans="1:11" x14ac:dyDescent="0.2">
      <c r="A31" s="47"/>
      <c r="B31" s="47" t="s">
        <v>63</v>
      </c>
      <c r="C31" s="47" t="s">
        <v>64</v>
      </c>
      <c r="D31" s="623"/>
      <c r="E31" s="47" t="s">
        <v>111</v>
      </c>
      <c r="F31" s="47"/>
      <c r="G31" s="5"/>
      <c r="H31" s="5"/>
      <c r="I31" s="5"/>
      <c r="J31" s="5"/>
      <c r="K31" s="5"/>
    </row>
    <row r="32" spans="1:11" x14ac:dyDescent="0.2">
      <c r="A32" s="48"/>
      <c r="B32" s="48" t="s">
        <v>65</v>
      </c>
      <c r="C32" s="48"/>
      <c r="D32" s="624"/>
      <c r="E32" s="48"/>
      <c r="F32" s="48"/>
      <c r="G32" s="5"/>
      <c r="H32" s="5"/>
      <c r="I32" s="5"/>
      <c r="J32" s="5"/>
      <c r="K32" s="5"/>
    </row>
    <row r="33" spans="1:12" ht="15" customHeight="1" x14ac:dyDescent="0.2">
      <c r="A33" s="42" t="s">
        <v>67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 x14ac:dyDescent="0.2">
      <c r="A34" s="42" t="s">
        <v>68</v>
      </c>
      <c r="B34" s="42">
        <v>3</v>
      </c>
      <c r="C34" s="42"/>
      <c r="D34" s="42"/>
      <c r="E34" s="42"/>
      <c r="F34" s="42">
        <f t="shared" ref="F34:F39" si="3">SUM(B34:E34)</f>
        <v>3</v>
      </c>
      <c r="G34" s="5"/>
      <c r="H34" s="5"/>
      <c r="I34" s="5"/>
      <c r="J34" s="5"/>
      <c r="K34" s="5"/>
    </row>
    <row r="35" spans="1:12" ht="15" customHeight="1" x14ac:dyDescent="0.2">
      <c r="A35" s="42" t="s">
        <v>69</v>
      </c>
      <c r="B35" s="42">
        <v>8</v>
      </c>
      <c r="C35" s="42"/>
      <c r="D35" s="42"/>
      <c r="E35" s="42"/>
      <c r="F35" s="42">
        <f t="shared" si="3"/>
        <v>8</v>
      </c>
      <c r="G35" s="5"/>
      <c r="H35" s="5"/>
      <c r="I35" s="5"/>
      <c r="J35" s="5"/>
      <c r="K35" s="5"/>
    </row>
    <row r="36" spans="1:12" ht="15" customHeight="1" x14ac:dyDescent="0.2">
      <c r="A36" s="42" t="s">
        <v>70</v>
      </c>
      <c r="B36" s="42">
        <v>12</v>
      </c>
      <c r="C36" s="42"/>
      <c r="D36" s="42">
        <v>1</v>
      </c>
      <c r="E36" s="42"/>
      <c r="F36" s="42">
        <f t="shared" si="3"/>
        <v>13</v>
      </c>
      <c r="G36" s="5"/>
      <c r="H36" s="5"/>
      <c r="I36" s="5"/>
      <c r="J36" s="5"/>
      <c r="K36" s="5"/>
    </row>
    <row r="37" spans="1:12" ht="15" customHeight="1" x14ac:dyDescent="0.2">
      <c r="A37" s="42" t="s">
        <v>71</v>
      </c>
      <c r="B37" s="42">
        <v>5</v>
      </c>
      <c r="C37" s="42"/>
      <c r="D37" s="42"/>
      <c r="E37" s="42"/>
      <c r="F37" s="42">
        <f t="shared" si="3"/>
        <v>5</v>
      </c>
      <c r="G37" s="5"/>
      <c r="H37" s="5"/>
      <c r="I37" s="5"/>
      <c r="J37" s="5"/>
      <c r="K37" s="5"/>
    </row>
    <row r="38" spans="1:12" ht="15" customHeight="1" x14ac:dyDescent="0.2">
      <c r="A38" s="42" t="s">
        <v>132</v>
      </c>
      <c r="B38" s="42">
        <v>7</v>
      </c>
      <c r="C38" s="42"/>
      <c r="D38" s="42"/>
      <c r="E38" s="42"/>
      <c r="F38" s="42">
        <f t="shared" si="3"/>
        <v>7</v>
      </c>
      <c r="G38" s="5"/>
      <c r="H38" s="5"/>
      <c r="I38" s="5"/>
      <c r="J38" s="5"/>
      <c r="K38" s="5"/>
    </row>
    <row r="39" spans="1:12" ht="15" customHeight="1" x14ac:dyDescent="0.2">
      <c r="A39" s="42" t="s">
        <v>133</v>
      </c>
      <c r="B39" s="42">
        <v>2</v>
      </c>
      <c r="C39" s="42">
        <v>1</v>
      </c>
      <c r="D39" s="42"/>
      <c r="E39" s="42"/>
      <c r="F39" s="42">
        <f t="shared" si="3"/>
        <v>3</v>
      </c>
      <c r="G39" s="5"/>
      <c r="H39" s="5"/>
      <c r="I39" s="5"/>
      <c r="J39" s="5"/>
      <c r="K39" s="5"/>
    </row>
    <row r="40" spans="1:12" ht="15" customHeight="1" x14ac:dyDescent="0.2">
      <c r="A40" s="53" t="s">
        <v>6</v>
      </c>
      <c r="B40" s="53">
        <f>SUM(B33:B39)</f>
        <v>39</v>
      </c>
      <c r="C40" s="53">
        <f>SUM(C33:C39)</f>
        <v>1</v>
      </c>
      <c r="D40" s="53">
        <f t="shared" ref="D40:F40" si="4">SUM(D33:D39)</f>
        <v>1</v>
      </c>
      <c r="E40" s="53">
        <f t="shared" si="4"/>
        <v>0</v>
      </c>
      <c r="F40" s="53">
        <f t="shared" si="4"/>
        <v>41</v>
      </c>
      <c r="G40" s="5"/>
      <c r="H40" s="5"/>
      <c r="I40" s="5"/>
      <c r="J40" s="5"/>
      <c r="K40" s="5"/>
    </row>
    <row r="41" spans="1:12" ht="15.75" x14ac:dyDescent="0.25">
      <c r="A41" s="4" t="s">
        <v>781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 x14ac:dyDescent="0.2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 x14ac:dyDescent="0.25">
      <c r="A43" s="38"/>
      <c r="B43" s="38"/>
      <c r="C43" s="6" t="s">
        <v>98</v>
      </c>
      <c r="D43" s="5"/>
      <c r="E43" s="5"/>
      <c r="F43" s="5"/>
      <c r="G43" s="5"/>
      <c r="H43" s="5"/>
      <c r="I43" s="5"/>
      <c r="J43" s="5"/>
      <c r="K43" s="5"/>
    </row>
    <row r="44" spans="1:12" ht="15.75" x14ac:dyDescent="0.25">
      <c r="A44" s="38"/>
      <c r="B44" s="38"/>
      <c r="C44" s="294" t="s">
        <v>305</v>
      </c>
      <c r="D44" s="5"/>
      <c r="E44" s="5"/>
      <c r="F44" s="5"/>
      <c r="G44" s="5"/>
      <c r="H44" s="5"/>
      <c r="I44" s="5"/>
      <c r="J44" s="5"/>
      <c r="K44" s="5"/>
    </row>
    <row r="45" spans="1:1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 x14ac:dyDescent="0.2">
      <c r="A46" s="46" t="s">
        <v>5</v>
      </c>
      <c r="B46" s="46" t="s">
        <v>61</v>
      </c>
      <c r="C46" s="46" t="s">
        <v>62</v>
      </c>
      <c r="D46" s="617" t="s">
        <v>283</v>
      </c>
      <c r="E46" s="46" t="s">
        <v>110</v>
      </c>
      <c r="F46" s="46" t="s">
        <v>6</v>
      </c>
      <c r="G46" s="5"/>
      <c r="H46" s="5"/>
      <c r="I46" s="5"/>
      <c r="J46" s="5"/>
      <c r="K46" s="5"/>
      <c r="L46" s="5"/>
    </row>
    <row r="47" spans="1:12" x14ac:dyDescent="0.2">
      <c r="A47" s="47"/>
      <c r="B47" s="47" t="s">
        <v>63</v>
      </c>
      <c r="C47" s="47" t="s">
        <v>64</v>
      </c>
      <c r="D47" s="623"/>
      <c r="E47" s="47" t="s">
        <v>111</v>
      </c>
      <c r="F47" s="47"/>
      <c r="G47" s="5"/>
      <c r="H47" s="5"/>
      <c r="I47" s="5"/>
      <c r="J47" s="5"/>
      <c r="K47" s="5"/>
      <c r="L47" s="5"/>
    </row>
    <row r="48" spans="1:12" x14ac:dyDescent="0.2">
      <c r="A48" s="48"/>
      <c r="B48" s="48" t="s">
        <v>65</v>
      </c>
      <c r="C48" s="48"/>
      <c r="D48" s="624"/>
      <c r="E48" s="48"/>
      <c r="F48" s="48"/>
      <c r="G48" s="5"/>
      <c r="H48" s="5"/>
      <c r="I48" s="5"/>
      <c r="J48" s="5"/>
      <c r="K48" s="5"/>
      <c r="L48" s="5"/>
    </row>
    <row r="49" spans="1:12" s="150" customFormat="1" x14ac:dyDescent="0.2">
      <c r="A49" s="53" t="s">
        <v>199</v>
      </c>
      <c r="B49" s="12">
        <v>25</v>
      </c>
      <c r="C49" s="12"/>
      <c r="D49" s="14">
        <v>2</v>
      </c>
      <c r="E49" s="14"/>
      <c r="F49" s="171">
        <f>SUM(B49:E49)</f>
        <v>27</v>
      </c>
      <c r="G49" s="94"/>
      <c r="H49" s="94"/>
      <c r="I49" s="94"/>
      <c r="J49" s="94"/>
      <c r="K49" s="94"/>
      <c r="L49" s="94"/>
    </row>
    <row r="50" spans="1:12" x14ac:dyDescent="0.2">
      <c r="A50" s="53" t="s">
        <v>200</v>
      </c>
      <c r="B50" s="12">
        <v>22</v>
      </c>
      <c r="C50" s="12"/>
      <c r="D50" s="14"/>
      <c r="E50" s="14"/>
      <c r="F50" s="171">
        <f t="shared" ref="F50:F71" si="5">SUM(B50:E50)</f>
        <v>22</v>
      </c>
      <c r="G50" s="5"/>
      <c r="H50" s="5"/>
      <c r="I50" s="5"/>
      <c r="J50" s="5"/>
      <c r="K50" s="5"/>
      <c r="L50" s="5"/>
    </row>
    <row r="51" spans="1:12" x14ac:dyDescent="0.2">
      <c r="A51" s="53" t="s">
        <v>201</v>
      </c>
      <c r="B51" s="12">
        <v>12</v>
      </c>
      <c r="C51" s="12"/>
      <c r="D51" s="14"/>
      <c r="E51" s="14"/>
      <c r="F51" s="171">
        <f t="shared" si="5"/>
        <v>12</v>
      </c>
      <c r="G51" s="5"/>
      <c r="H51" s="5"/>
      <c r="I51" s="5"/>
      <c r="J51" s="5"/>
      <c r="K51" s="5"/>
      <c r="L51" s="5"/>
    </row>
    <row r="52" spans="1:12" x14ac:dyDescent="0.2">
      <c r="A52" s="53" t="s">
        <v>196</v>
      </c>
      <c r="B52" s="12">
        <f>SUM(B53:B54)</f>
        <v>11</v>
      </c>
      <c r="C52" s="12">
        <v>0</v>
      </c>
      <c r="D52" s="12">
        <v>0</v>
      </c>
      <c r="E52" s="12">
        <v>0</v>
      </c>
      <c r="F52" s="171">
        <f t="shared" si="5"/>
        <v>11</v>
      </c>
      <c r="G52" s="5"/>
      <c r="H52" s="5"/>
      <c r="I52" s="5"/>
      <c r="J52" s="5"/>
      <c r="K52" s="5"/>
      <c r="L52" s="5"/>
    </row>
    <row r="53" spans="1:12" x14ac:dyDescent="0.2">
      <c r="A53" s="143" t="s">
        <v>297</v>
      </c>
      <c r="B53" s="143">
        <v>6</v>
      </c>
      <c r="C53" s="143"/>
      <c r="D53" s="143"/>
      <c r="E53" s="143"/>
      <c r="F53" s="78">
        <f t="shared" si="5"/>
        <v>6</v>
      </c>
      <c r="G53" s="5"/>
      <c r="H53" s="5"/>
      <c r="I53" s="5"/>
      <c r="J53" s="5"/>
      <c r="K53" s="5"/>
      <c r="L53" s="5"/>
    </row>
    <row r="54" spans="1:12" x14ac:dyDescent="0.2">
      <c r="A54" s="143" t="s">
        <v>296</v>
      </c>
      <c r="B54" s="143">
        <v>5</v>
      </c>
      <c r="C54" s="143"/>
      <c r="D54" s="143"/>
      <c r="E54" s="143"/>
      <c r="F54" s="78">
        <f t="shared" si="5"/>
        <v>5</v>
      </c>
      <c r="G54" s="5"/>
      <c r="H54" s="5"/>
      <c r="I54" s="5"/>
      <c r="J54" s="5"/>
      <c r="K54" s="5"/>
      <c r="L54" s="5"/>
    </row>
    <row r="55" spans="1:12" s="150" customFormat="1" x14ac:dyDescent="0.2">
      <c r="A55" s="12" t="s">
        <v>559</v>
      </c>
      <c r="B55" s="12">
        <f>SUM(B56:B58)</f>
        <v>41</v>
      </c>
      <c r="C55" s="12">
        <f t="shared" ref="C55:F55" si="6">SUM(C56:C58)</f>
        <v>0</v>
      </c>
      <c r="D55" s="12">
        <f t="shared" si="6"/>
        <v>0</v>
      </c>
      <c r="E55" s="12">
        <f t="shared" si="6"/>
        <v>0</v>
      </c>
      <c r="F55" s="12">
        <f t="shared" si="6"/>
        <v>41</v>
      </c>
      <c r="G55" s="94"/>
      <c r="H55" s="94"/>
      <c r="I55" s="94"/>
      <c r="J55" s="94"/>
      <c r="K55" s="94"/>
      <c r="L55" s="94"/>
    </row>
    <row r="56" spans="1:12" s="150" customFormat="1" x14ac:dyDescent="0.2">
      <c r="A56" s="143" t="s">
        <v>108</v>
      </c>
      <c r="B56" s="42">
        <v>16</v>
      </c>
      <c r="C56" s="42"/>
      <c r="D56" s="15"/>
      <c r="E56" s="15"/>
      <c r="F56" s="78">
        <f t="shared" si="5"/>
        <v>16</v>
      </c>
      <c r="G56" s="94"/>
      <c r="H56" s="94"/>
      <c r="I56" s="94"/>
      <c r="J56" s="94"/>
      <c r="K56" s="94"/>
      <c r="L56" s="94"/>
    </row>
    <row r="57" spans="1:12" x14ac:dyDescent="0.2">
      <c r="A57" s="143" t="s">
        <v>109</v>
      </c>
      <c r="B57" s="42">
        <v>13</v>
      </c>
      <c r="C57" s="42"/>
      <c r="D57" s="15"/>
      <c r="E57" s="15"/>
      <c r="F57" s="78">
        <f t="shared" si="5"/>
        <v>13</v>
      </c>
      <c r="G57" s="5"/>
      <c r="H57" s="5"/>
      <c r="I57" s="5"/>
      <c r="J57" s="5"/>
      <c r="K57" s="5"/>
      <c r="L57" s="5"/>
    </row>
    <row r="58" spans="1:12" x14ac:dyDescent="0.2">
      <c r="A58" s="143" t="s">
        <v>557</v>
      </c>
      <c r="B58" s="42">
        <v>12</v>
      </c>
      <c r="C58" s="42"/>
      <c r="D58" s="15"/>
      <c r="E58" s="15"/>
      <c r="F58" s="78">
        <f t="shared" si="5"/>
        <v>12</v>
      </c>
      <c r="G58" s="5"/>
      <c r="H58" s="5"/>
      <c r="I58" s="5"/>
      <c r="J58" s="5"/>
      <c r="K58" s="5"/>
      <c r="L58" s="5"/>
    </row>
    <row r="59" spans="1:12" x14ac:dyDescent="0.2">
      <c r="A59" s="12" t="s">
        <v>202</v>
      </c>
      <c r="B59" s="12">
        <v>13</v>
      </c>
      <c r="C59" s="12">
        <v>0</v>
      </c>
      <c r="D59" s="12">
        <v>0</v>
      </c>
      <c r="E59" s="12">
        <v>0</v>
      </c>
      <c r="F59" s="171">
        <f t="shared" si="5"/>
        <v>13</v>
      </c>
      <c r="G59" s="5"/>
      <c r="H59" s="5"/>
      <c r="I59" s="5"/>
      <c r="J59" s="5"/>
      <c r="K59" s="5"/>
      <c r="L59" s="5"/>
    </row>
    <row r="60" spans="1:12" s="150" customFormat="1" x14ac:dyDescent="0.2">
      <c r="A60" s="12" t="s">
        <v>203</v>
      </c>
      <c r="B60" s="12">
        <f>SUM(B61:B65)</f>
        <v>16</v>
      </c>
      <c r="C60" s="12">
        <f t="shared" ref="C60:F60" si="7">SUM(C61:C65)</f>
        <v>4</v>
      </c>
      <c r="D60" s="12">
        <f t="shared" si="7"/>
        <v>0</v>
      </c>
      <c r="E60" s="12">
        <f t="shared" si="7"/>
        <v>0</v>
      </c>
      <c r="F60" s="12">
        <f t="shared" si="7"/>
        <v>20</v>
      </c>
      <c r="G60" s="94"/>
      <c r="H60" s="94"/>
      <c r="I60" s="94"/>
      <c r="J60" s="94"/>
      <c r="K60" s="94"/>
      <c r="L60" s="94"/>
    </row>
    <row r="61" spans="1:12" s="150" customFormat="1" x14ac:dyDescent="0.2">
      <c r="A61" s="143" t="s">
        <v>129</v>
      </c>
      <c r="B61" s="42">
        <v>10</v>
      </c>
      <c r="C61" s="42"/>
      <c r="D61" s="15"/>
      <c r="E61" s="15"/>
      <c r="F61" s="171">
        <f t="shared" si="5"/>
        <v>10</v>
      </c>
      <c r="G61" s="94"/>
      <c r="H61" s="94"/>
      <c r="I61" s="94"/>
      <c r="J61" s="94"/>
      <c r="K61" s="94"/>
      <c r="L61" s="94"/>
    </row>
    <row r="62" spans="1:12" x14ac:dyDescent="0.2">
      <c r="A62" s="42" t="s">
        <v>375</v>
      </c>
      <c r="B62" s="42">
        <v>1</v>
      </c>
      <c r="C62" s="42"/>
      <c r="D62" s="15"/>
      <c r="E62" s="15"/>
      <c r="F62" s="171">
        <f t="shared" si="5"/>
        <v>1</v>
      </c>
      <c r="G62" s="5"/>
      <c r="H62" s="5"/>
      <c r="I62" s="5"/>
      <c r="J62" s="5"/>
      <c r="K62" s="5"/>
      <c r="L62" s="5"/>
    </row>
    <row r="63" spans="1:12" s="170" customFormat="1" x14ac:dyDescent="0.2">
      <c r="A63" s="42" t="s">
        <v>130</v>
      </c>
      <c r="B63" s="42">
        <v>1</v>
      </c>
      <c r="C63" s="42">
        <v>1</v>
      </c>
      <c r="D63" s="15"/>
      <c r="E63" s="15"/>
      <c r="F63" s="171">
        <f t="shared" si="5"/>
        <v>2</v>
      </c>
      <c r="G63" s="5"/>
      <c r="H63" s="5"/>
      <c r="I63" s="5"/>
      <c r="J63" s="5"/>
      <c r="K63" s="5"/>
      <c r="L63" s="5"/>
    </row>
    <row r="64" spans="1:12" s="170" customFormat="1" x14ac:dyDescent="0.2">
      <c r="A64" s="42" t="s">
        <v>268</v>
      </c>
      <c r="B64" s="42">
        <v>4</v>
      </c>
      <c r="C64" s="42">
        <v>2</v>
      </c>
      <c r="D64" s="15"/>
      <c r="E64" s="15"/>
      <c r="F64" s="171">
        <f t="shared" si="5"/>
        <v>6</v>
      </c>
      <c r="G64" s="5"/>
      <c r="H64" s="5"/>
      <c r="I64" s="5"/>
      <c r="J64" s="5"/>
      <c r="K64" s="5"/>
      <c r="L64" s="5"/>
    </row>
    <row r="65" spans="1:12" s="170" customFormat="1" x14ac:dyDescent="0.2">
      <c r="A65" s="42" t="s">
        <v>269</v>
      </c>
      <c r="B65" s="42"/>
      <c r="C65" s="42">
        <v>1</v>
      </c>
      <c r="D65" s="15"/>
      <c r="E65" s="15"/>
      <c r="F65" s="171">
        <f t="shared" si="5"/>
        <v>1</v>
      </c>
      <c r="G65" s="5"/>
      <c r="H65" s="5"/>
      <c r="I65" s="5"/>
      <c r="J65" s="5"/>
      <c r="K65" s="5"/>
      <c r="L65" s="5"/>
    </row>
    <row r="66" spans="1:12" s="170" customFormat="1" x14ac:dyDescent="0.2">
      <c r="A66" s="12" t="s">
        <v>197</v>
      </c>
      <c r="B66" s="12">
        <v>6</v>
      </c>
      <c r="C66" s="12"/>
      <c r="D66" s="14"/>
      <c r="E66" s="14"/>
      <c r="F66" s="171">
        <f t="shared" si="5"/>
        <v>6</v>
      </c>
      <c r="G66" s="5"/>
      <c r="H66" s="5"/>
      <c r="I66" s="5"/>
      <c r="J66" s="5"/>
      <c r="K66" s="5"/>
      <c r="L66" s="5"/>
    </row>
    <row r="67" spans="1:12" s="170" customFormat="1" x14ac:dyDescent="0.2">
      <c r="A67" s="12" t="s">
        <v>204</v>
      </c>
      <c r="B67" s="12">
        <f>SUM(B68:B70)</f>
        <v>39</v>
      </c>
      <c r="C67" s="12">
        <f t="shared" ref="C67:F67" si="8">SUM(C68:C70)</f>
        <v>0</v>
      </c>
      <c r="D67" s="12">
        <f t="shared" si="8"/>
        <v>4</v>
      </c>
      <c r="E67" s="12">
        <f t="shared" si="8"/>
        <v>0</v>
      </c>
      <c r="F67" s="12">
        <f t="shared" si="8"/>
        <v>43</v>
      </c>
      <c r="G67" s="5"/>
      <c r="H67" s="5"/>
      <c r="I67" s="5"/>
      <c r="J67" s="5"/>
      <c r="K67" s="5"/>
      <c r="L67" s="5"/>
    </row>
    <row r="68" spans="1:12" s="150" customFormat="1" x14ac:dyDescent="0.2">
      <c r="A68" s="143" t="s">
        <v>131</v>
      </c>
      <c r="B68" s="42">
        <v>6</v>
      </c>
      <c r="C68" s="42"/>
      <c r="D68" s="15">
        <v>1</v>
      </c>
      <c r="E68" s="15"/>
      <c r="F68" s="171">
        <f t="shared" si="5"/>
        <v>7</v>
      </c>
      <c r="G68" s="94"/>
      <c r="H68" s="94"/>
      <c r="I68" s="94"/>
      <c r="J68" s="94"/>
      <c r="K68" s="94"/>
      <c r="L68" s="94"/>
    </row>
    <row r="69" spans="1:12" x14ac:dyDescent="0.2">
      <c r="A69" s="42" t="s">
        <v>124</v>
      </c>
      <c r="B69" s="42">
        <v>4</v>
      </c>
      <c r="C69" s="42"/>
      <c r="D69" s="15">
        <v>2</v>
      </c>
      <c r="E69" s="15">
        <v>0</v>
      </c>
      <c r="F69" s="171">
        <f t="shared" si="5"/>
        <v>6</v>
      </c>
      <c r="G69" s="5"/>
      <c r="H69" s="5"/>
      <c r="I69" s="5"/>
      <c r="J69" s="5"/>
      <c r="K69" s="5"/>
      <c r="L69" s="5"/>
    </row>
    <row r="70" spans="1:12" x14ac:dyDescent="0.2">
      <c r="A70" s="42" t="s">
        <v>205</v>
      </c>
      <c r="B70" s="42">
        <v>29</v>
      </c>
      <c r="C70" s="42"/>
      <c r="D70" s="15">
        <v>1</v>
      </c>
      <c r="E70" s="15"/>
      <c r="F70" s="171">
        <f t="shared" si="5"/>
        <v>30</v>
      </c>
      <c r="G70" s="5"/>
      <c r="H70" s="5"/>
      <c r="I70" s="5"/>
      <c r="J70" s="5"/>
      <c r="K70" s="5"/>
      <c r="L70" s="5"/>
    </row>
    <row r="71" spans="1:12" x14ac:dyDescent="0.2">
      <c r="A71" s="53" t="s">
        <v>6</v>
      </c>
      <c r="B71" s="53">
        <f>SUM(B49:B52,B55,B59:B60,B66:B67,)</f>
        <v>185</v>
      </c>
      <c r="C71" s="53">
        <f>C49+C50+C51+C52+C55+C59+C60+C66+C67</f>
        <v>4</v>
      </c>
      <c r="D71" s="53">
        <f>D49+D50+D51+D52+D55+D59+D60+D66+D67</f>
        <v>6</v>
      </c>
      <c r="E71" s="53">
        <f>E49+E50+E51+E52+E55+E59+E60+E66+E67</f>
        <v>0</v>
      </c>
      <c r="F71" s="171">
        <f t="shared" si="5"/>
        <v>195</v>
      </c>
      <c r="G71" s="5"/>
      <c r="H71" s="5"/>
      <c r="I71" s="5"/>
      <c r="J71" s="5"/>
      <c r="K71" s="5"/>
      <c r="L71" s="5"/>
    </row>
    <row r="72" spans="1:1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</sheetData>
  <mergeCells count="4">
    <mergeCell ref="D9:D11"/>
    <mergeCell ref="D46:D48"/>
    <mergeCell ref="D30:D32"/>
    <mergeCell ref="E9:E11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2" orientation="landscape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P65"/>
  <sheetViews>
    <sheetView tabSelected="1" view="pageBreakPreview" zoomScaleNormal="100" workbookViewId="0"/>
  </sheetViews>
  <sheetFormatPr defaultRowHeight="12.75" x14ac:dyDescent="0.2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2" bestFit="1" customWidth="1"/>
    <col min="16" max="16" width="9.140625" style="112"/>
    <col min="17" max="17" width="9.85546875" style="5" bestFit="1" customWidth="1"/>
    <col min="18" max="42" width="9.140625" style="5"/>
  </cols>
  <sheetData>
    <row r="1" spans="1:42" ht="15.75" x14ac:dyDescent="0.25">
      <c r="A1" s="43" t="s">
        <v>779</v>
      </c>
    </row>
    <row r="2" spans="1:42" ht="15.75" x14ac:dyDescent="0.25">
      <c r="A2" s="43"/>
    </row>
    <row r="3" spans="1:42" ht="19.5" x14ac:dyDescent="0.35">
      <c r="A3" s="625" t="s">
        <v>74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</row>
    <row r="4" spans="1:42" ht="15.75" x14ac:dyDescent="0.25">
      <c r="A4" s="595" t="s">
        <v>592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</row>
    <row r="5" spans="1:42" ht="20.25" x14ac:dyDescent="0.3">
      <c r="E5" s="72"/>
    </row>
    <row r="6" spans="1:42" ht="13.5" thickBo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118"/>
    </row>
    <row r="7" spans="1:42" ht="39" thickBot="1" x14ac:dyDescent="0.25">
      <c r="A7" s="74" t="s">
        <v>5</v>
      </c>
      <c r="B7" s="74" t="s">
        <v>759</v>
      </c>
      <c r="C7" s="74" t="s">
        <v>75</v>
      </c>
      <c r="D7" s="74" t="s">
        <v>76</v>
      </c>
      <c r="E7" s="74" t="s">
        <v>77</v>
      </c>
      <c r="F7" s="74" t="s">
        <v>78</v>
      </c>
      <c r="G7" s="74" t="s">
        <v>79</v>
      </c>
      <c r="H7" s="74" t="s">
        <v>80</v>
      </c>
      <c r="I7" s="74" t="s">
        <v>81</v>
      </c>
      <c r="J7" s="74" t="s">
        <v>82</v>
      </c>
      <c r="K7" s="74" t="s">
        <v>83</v>
      </c>
      <c r="L7" s="74" t="s">
        <v>84</v>
      </c>
      <c r="M7" s="74" t="s">
        <v>85</v>
      </c>
      <c r="N7" s="74" t="s">
        <v>86</v>
      </c>
      <c r="O7" s="118"/>
    </row>
    <row r="8" spans="1:42" ht="13.5" customHeight="1" x14ac:dyDescent="0.2">
      <c r="A8" s="220" t="s">
        <v>87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18"/>
    </row>
    <row r="9" spans="1:42" ht="13.5" customHeight="1" x14ac:dyDescent="0.2">
      <c r="A9" s="75" t="s">
        <v>366</v>
      </c>
      <c r="B9" s="140">
        <f>SUM(B10:B11)</f>
        <v>835419</v>
      </c>
      <c r="C9" s="140">
        <f>SUM(C10:C11)</f>
        <v>69143.25</v>
      </c>
      <c r="D9" s="140">
        <f t="shared" ref="D9:N9" si="0">SUM(D10:D11)</f>
        <v>69143.25</v>
      </c>
      <c r="E9" s="140">
        <f t="shared" si="0"/>
        <v>69143.25</v>
      </c>
      <c r="F9" s="140">
        <f t="shared" si="0"/>
        <v>69143.25</v>
      </c>
      <c r="G9" s="140">
        <f t="shared" si="0"/>
        <v>69143.25</v>
      </c>
      <c r="H9" s="140">
        <f t="shared" si="0"/>
        <v>74843.25</v>
      </c>
      <c r="I9" s="140">
        <f t="shared" si="0"/>
        <v>69143.25</v>
      </c>
      <c r="J9" s="140">
        <f t="shared" si="0"/>
        <v>69143.25</v>
      </c>
      <c r="K9" s="140">
        <f t="shared" si="0"/>
        <v>69143.25</v>
      </c>
      <c r="L9" s="140">
        <f t="shared" si="0"/>
        <v>69143.25</v>
      </c>
      <c r="M9" s="140">
        <f t="shared" si="0"/>
        <v>69143.25</v>
      </c>
      <c r="N9" s="140">
        <f t="shared" si="0"/>
        <v>69143.25</v>
      </c>
      <c r="O9" s="118"/>
    </row>
    <row r="10" spans="1:42" ht="13.5" customHeight="1" x14ac:dyDescent="0.2">
      <c r="A10" s="75" t="s">
        <v>364</v>
      </c>
      <c r="B10" s="140">
        <f t="shared" ref="B10:B11" si="1">SUM(C10:N10)</f>
        <v>829719</v>
      </c>
      <c r="C10" s="140">
        <f>$Q$10/12</f>
        <v>69143.25</v>
      </c>
      <c r="D10" s="140">
        <f t="shared" ref="D10:N10" si="2">$Q$10/12</f>
        <v>69143.25</v>
      </c>
      <c r="E10" s="140">
        <f t="shared" si="2"/>
        <v>69143.25</v>
      </c>
      <c r="F10" s="140">
        <f t="shared" si="2"/>
        <v>69143.25</v>
      </c>
      <c r="G10" s="140">
        <f t="shared" si="2"/>
        <v>69143.25</v>
      </c>
      <c r="H10" s="140">
        <f t="shared" si="2"/>
        <v>69143.25</v>
      </c>
      <c r="I10" s="140">
        <f t="shared" si="2"/>
        <v>69143.25</v>
      </c>
      <c r="J10" s="140">
        <f t="shared" si="2"/>
        <v>69143.25</v>
      </c>
      <c r="K10" s="140">
        <f t="shared" si="2"/>
        <v>69143.25</v>
      </c>
      <c r="L10" s="140">
        <f t="shared" si="2"/>
        <v>69143.25</v>
      </c>
      <c r="M10" s="140">
        <f t="shared" si="2"/>
        <v>69143.25</v>
      </c>
      <c r="N10" s="140">
        <f t="shared" si="2"/>
        <v>69143.25</v>
      </c>
      <c r="O10" s="118">
        <v>708752</v>
      </c>
      <c r="P10" s="112">
        <v>754007</v>
      </c>
      <c r="Q10" s="5">
        <v>829719</v>
      </c>
    </row>
    <row r="11" spans="1:42" ht="13.5" customHeight="1" x14ac:dyDescent="0.2">
      <c r="A11" s="75" t="s">
        <v>365</v>
      </c>
      <c r="B11" s="140">
        <f t="shared" si="1"/>
        <v>5700</v>
      </c>
      <c r="C11" s="140"/>
      <c r="D11" s="140"/>
      <c r="E11" s="140"/>
      <c r="F11" s="140"/>
      <c r="G11" s="140"/>
      <c r="H11" s="140">
        <v>5700</v>
      </c>
      <c r="I11" s="140"/>
      <c r="J11" s="140"/>
      <c r="K11" s="140"/>
      <c r="L11" s="140"/>
      <c r="M11" s="140"/>
      <c r="N11" s="140"/>
      <c r="O11" s="118">
        <v>5700</v>
      </c>
      <c r="P11" s="112">
        <v>5700</v>
      </c>
      <c r="Q11" s="5">
        <v>5700</v>
      </c>
    </row>
    <row r="12" spans="1:42" ht="13.5" customHeight="1" x14ac:dyDescent="0.2">
      <c r="A12" s="76" t="s">
        <v>220</v>
      </c>
      <c r="B12" s="140">
        <f t="shared" ref="B12:B23" si="3">SUM(C12:N12)</f>
        <v>2216642</v>
      </c>
      <c r="C12" s="141"/>
      <c r="D12" s="141"/>
      <c r="E12" s="141">
        <v>882000</v>
      </c>
      <c r="F12" s="141"/>
      <c r="G12" s="141"/>
      <c r="H12" s="141"/>
      <c r="I12" s="141"/>
      <c r="J12" s="141"/>
      <c r="K12" s="141">
        <v>882000</v>
      </c>
      <c r="L12" s="141"/>
      <c r="M12" s="141"/>
      <c r="N12" s="141">
        <v>452642</v>
      </c>
      <c r="O12" s="118">
        <v>2252642</v>
      </c>
      <c r="P12" s="112">
        <v>2216642</v>
      </c>
      <c r="Q12" s="5">
        <v>2216642</v>
      </c>
    </row>
    <row r="13" spans="1:42" ht="13.5" customHeight="1" x14ac:dyDescent="0.2">
      <c r="A13" s="77" t="s">
        <v>221</v>
      </c>
      <c r="B13" s="141">
        <f t="shared" si="3"/>
        <v>493149</v>
      </c>
      <c r="C13" s="141">
        <f>$Q$13/12</f>
        <v>41095.75</v>
      </c>
      <c r="D13" s="141">
        <f t="shared" ref="D13:N13" si="4">$Q$13/12</f>
        <v>41095.75</v>
      </c>
      <c r="E13" s="141">
        <f t="shared" si="4"/>
        <v>41095.75</v>
      </c>
      <c r="F13" s="141">
        <f t="shared" si="4"/>
        <v>41095.75</v>
      </c>
      <c r="G13" s="141">
        <f t="shared" si="4"/>
        <v>41095.75</v>
      </c>
      <c r="H13" s="141">
        <f t="shared" si="4"/>
        <v>41095.75</v>
      </c>
      <c r="I13" s="141">
        <f t="shared" si="4"/>
        <v>41095.75</v>
      </c>
      <c r="J13" s="141">
        <f t="shared" si="4"/>
        <v>41095.75</v>
      </c>
      <c r="K13" s="141">
        <f t="shared" si="4"/>
        <v>41095.75</v>
      </c>
      <c r="L13" s="141">
        <f t="shared" si="4"/>
        <v>41095.75</v>
      </c>
      <c r="M13" s="141">
        <f t="shared" si="4"/>
        <v>41095.75</v>
      </c>
      <c r="N13" s="141">
        <f t="shared" si="4"/>
        <v>41095.75</v>
      </c>
      <c r="O13" s="118">
        <v>377851</v>
      </c>
      <c r="P13" s="112">
        <v>377851</v>
      </c>
      <c r="Q13" s="5">
        <v>493149</v>
      </c>
    </row>
    <row r="14" spans="1:42" ht="13.5" customHeight="1" x14ac:dyDescent="0.2">
      <c r="A14" s="77" t="s">
        <v>222</v>
      </c>
      <c r="B14" s="141">
        <f t="shared" si="3"/>
        <v>42047</v>
      </c>
      <c r="C14" s="141">
        <f>$Q$14/12</f>
        <v>3503.9166666666665</v>
      </c>
      <c r="D14" s="141">
        <f t="shared" ref="D14:N14" si="5">$Q$14/12</f>
        <v>3503.9166666666665</v>
      </c>
      <c r="E14" s="141">
        <f t="shared" si="5"/>
        <v>3503.9166666666665</v>
      </c>
      <c r="F14" s="141">
        <f t="shared" si="5"/>
        <v>3503.9166666666665</v>
      </c>
      <c r="G14" s="141">
        <f t="shared" si="5"/>
        <v>3503.9166666666665</v>
      </c>
      <c r="H14" s="141">
        <f t="shared" si="5"/>
        <v>3503.9166666666665</v>
      </c>
      <c r="I14" s="141">
        <f t="shared" si="5"/>
        <v>3503.9166666666665</v>
      </c>
      <c r="J14" s="141">
        <f t="shared" si="5"/>
        <v>3503.9166666666665</v>
      </c>
      <c r="K14" s="141">
        <f t="shared" si="5"/>
        <v>3503.9166666666665</v>
      </c>
      <c r="L14" s="141">
        <f t="shared" si="5"/>
        <v>3503.9166666666665</v>
      </c>
      <c r="M14" s="141">
        <f t="shared" si="5"/>
        <v>3503.9166666666665</v>
      </c>
      <c r="N14" s="141">
        <f t="shared" si="5"/>
        <v>3503.9166666666665</v>
      </c>
      <c r="O14" s="118">
        <v>96638</v>
      </c>
      <c r="P14" s="112">
        <v>60810</v>
      </c>
      <c r="Q14" s="5">
        <v>42047</v>
      </c>
    </row>
    <row r="15" spans="1:42" ht="13.5" customHeight="1" x14ac:dyDescent="0.2">
      <c r="A15" s="77" t="s">
        <v>367</v>
      </c>
      <c r="B15" s="141">
        <f t="shared" si="3"/>
        <v>0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18">
        <v>0</v>
      </c>
    </row>
    <row r="16" spans="1:42" s="321" customFormat="1" ht="13.5" customHeight="1" x14ac:dyDescent="0.2">
      <c r="A16" s="222" t="s">
        <v>372</v>
      </c>
      <c r="B16" s="223">
        <f t="shared" si="3"/>
        <v>3587257</v>
      </c>
      <c r="C16" s="223">
        <f>SUM(C9,C12:C15)</f>
        <v>113742.91666666667</v>
      </c>
      <c r="D16" s="223">
        <f t="shared" ref="D16:N16" si="6">SUM(D9,D12:D15)</f>
        <v>113742.91666666667</v>
      </c>
      <c r="E16" s="223">
        <f t="shared" si="6"/>
        <v>995742.91666666663</v>
      </c>
      <c r="F16" s="223">
        <f t="shared" si="6"/>
        <v>113742.91666666667</v>
      </c>
      <c r="G16" s="223">
        <f t="shared" si="6"/>
        <v>113742.91666666667</v>
      </c>
      <c r="H16" s="223">
        <f t="shared" si="6"/>
        <v>119442.91666666667</v>
      </c>
      <c r="I16" s="223">
        <f t="shared" si="6"/>
        <v>113742.91666666667</v>
      </c>
      <c r="J16" s="223">
        <f t="shared" si="6"/>
        <v>113742.91666666667</v>
      </c>
      <c r="K16" s="223">
        <f t="shared" si="6"/>
        <v>995742.91666666663</v>
      </c>
      <c r="L16" s="223">
        <f t="shared" si="6"/>
        <v>113742.91666666667</v>
      </c>
      <c r="M16" s="223">
        <f t="shared" si="6"/>
        <v>113742.91666666667</v>
      </c>
      <c r="N16" s="223">
        <f t="shared" si="6"/>
        <v>566384.91666666663</v>
      </c>
      <c r="O16" s="224">
        <f>SUM(O10:O15)</f>
        <v>3441583</v>
      </c>
      <c r="P16" s="408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</row>
    <row r="17" spans="1:42" s="321" customFormat="1" ht="13.5" customHeight="1" x14ac:dyDescent="0.2">
      <c r="A17" s="222" t="s">
        <v>373</v>
      </c>
      <c r="B17" s="223">
        <f t="shared" si="3"/>
        <v>1909142</v>
      </c>
      <c r="C17" s="223"/>
      <c r="D17" s="223">
        <v>1206437</v>
      </c>
      <c r="E17" s="223"/>
      <c r="F17" s="223"/>
      <c r="G17" s="223"/>
      <c r="H17" s="223">
        <v>367318</v>
      </c>
      <c r="I17" s="223"/>
      <c r="J17" s="223">
        <v>300000</v>
      </c>
      <c r="K17" s="223"/>
      <c r="L17" s="223"/>
      <c r="M17" s="223"/>
      <c r="N17" s="223">
        <v>35387</v>
      </c>
      <c r="O17" s="224">
        <v>1563924</v>
      </c>
      <c r="P17" s="408">
        <v>1931242</v>
      </c>
      <c r="Q17" s="225">
        <v>1909142</v>
      </c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</row>
    <row r="18" spans="1:42" ht="13.5" customHeight="1" x14ac:dyDescent="0.2">
      <c r="A18" s="77" t="s">
        <v>368</v>
      </c>
      <c r="B18" s="141">
        <f>SUM(B19:B20)</f>
        <v>77100</v>
      </c>
      <c r="C18" s="141">
        <f t="shared" ref="C18:N18" si="7">SUM(C19:C20)</f>
        <v>0</v>
      </c>
      <c r="D18" s="141">
        <f t="shared" si="7"/>
        <v>0</v>
      </c>
      <c r="E18" s="141">
        <f t="shared" si="7"/>
        <v>0</v>
      </c>
      <c r="F18" s="141">
        <f t="shared" si="7"/>
        <v>0</v>
      </c>
      <c r="G18" s="141">
        <f t="shared" si="7"/>
        <v>0</v>
      </c>
      <c r="H18" s="141">
        <f t="shared" si="7"/>
        <v>2100</v>
      </c>
      <c r="I18" s="141">
        <f t="shared" si="7"/>
        <v>0</v>
      </c>
      <c r="J18" s="141">
        <f t="shared" si="7"/>
        <v>0</v>
      </c>
      <c r="K18" s="141">
        <f t="shared" si="7"/>
        <v>0</v>
      </c>
      <c r="L18" s="141">
        <f t="shared" si="7"/>
        <v>75000</v>
      </c>
      <c r="M18" s="141">
        <f t="shared" si="7"/>
        <v>0</v>
      </c>
      <c r="N18" s="141">
        <f t="shared" si="7"/>
        <v>0</v>
      </c>
      <c r="O18" s="118"/>
    </row>
    <row r="19" spans="1:42" ht="13.5" customHeight="1" x14ac:dyDescent="0.2">
      <c r="A19" s="75" t="s">
        <v>364</v>
      </c>
      <c r="B19" s="141">
        <f t="shared" si="3"/>
        <v>2100</v>
      </c>
      <c r="C19" s="141"/>
      <c r="D19" s="141"/>
      <c r="E19" s="141"/>
      <c r="F19" s="141"/>
      <c r="G19" s="141"/>
      <c r="H19" s="141">
        <v>2100</v>
      </c>
      <c r="I19" s="141"/>
      <c r="J19" s="141"/>
      <c r="K19" s="141"/>
      <c r="L19" s="141"/>
      <c r="M19" s="141"/>
      <c r="N19" s="141"/>
      <c r="O19" s="118">
        <v>2100</v>
      </c>
      <c r="P19" s="112">
        <v>2100</v>
      </c>
      <c r="Q19" s="5">
        <v>2100</v>
      </c>
    </row>
    <row r="20" spans="1:42" ht="13.5" customHeight="1" x14ac:dyDescent="0.2">
      <c r="A20" s="75" t="s">
        <v>365</v>
      </c>
      <c r="B20" s="141">
        <f t="shared" si="3"/>
        <v>75000</v>
      </c>
      <c r="C20" s="141"/>
      <c r="D20" s="141"/>
      <c r="E20" s="141"/>
      <c r="F20" s="141"/>
      <c r="G20" s="141">
        <v>0</v>
      </c>
      <c r="H20" s="141"/>
      <c r="I20" s="141"/>
      <c r="J20" s="141"/>
      <c r="K20" s="141"/>
      <c r="L20" s="141">
        <v>75000</v>
      </c>
      <c r="M20" s="141"/>
      <c r="N20" s="141"/>
      <c r="O20" s="118">
        <v>75000</v>
      </c>
      <c r="P20" s="112">
        <v>0</v>
      </c>
      <c r="Q20" s="5">
        <v>75000</v>
      </c>
    </row>
    <row r="21" spans="1:42" ht="13.5" customHeight="1" x14ac:dyDescent="0.2">
      <c r="A21" s="75" t="s">
        <v>369</v>
      </c>
      <c r="B21" s="141">
        <f t="shared" si="3"/>
        <v>24787.166666666661</v>
      </c>
      <c r="C21" s="141">
        <f>$O$21/12</f>
        <v>1900.8333333333333</v>
      </c>
      <c r="D21" s="141">
        <f t="shared" ref="D21:N21" si="8">$O$21/12</f>
        <v>1900.8333333333333</v>
      </c>
      <c r="E21" s="141">
        <f t="shared" si="8"/>
        <v>1900.8333333333333</v>
      </c>
      <c r="F21" s="141">
        <f t="shared" si="8"/>
        <v>1900.8333333333333</v>
      </c>
      <c r="G21" s="141">
        <f t="shared" si="8"/>
        <v>1900.8333333333333</v>
      </c>
      <c r="H21" s="141">
        <v>3878</v>
      </c>
      <c r="I21" s="141">
        <f t="shared" si="8"/>
        <v>1900.8333333333333</v>
      </c>
      <c r="J21" s="141">
        <f t="shared" si="8"/>
        <v>1900.8333333333333</v>
      </c>
      <c r="K21" s="141">
        <f t="shared" si="8"/>
        <v>1900.8333333333333</v>
      </c>
      <c r="L21" s="141">
        <f t="shared" si="8"/>
        <v>1900.8333333333333</v>
      </c>
      <c r="M21" s="141">
        <f t="shared" si="8"/>
        <v>1900.8333333333333</v>
      </c>
      <c r="N21" s="141">
        <f t="shared" si="8"/>
        <v>1900.8333333333333</v>
      </c>
      <c r="O21" s="118">
        <v>22810</v>
      </c>
      <c r="P21" s="112">
        <v>24787</v>
      </c>
      <c r="Q21" s="5">
        <v>24787</v>
      </c>
    </row>
    <row r="22" spans="1:42" ht="13.5" customHeight="1" x14ac:dyDescent="0.2">
      <c r="A22" s="77" t="s">
        <v>370</v>
      </c>
      <c r="B22" s="141">
        <f t="shared" si="3"/>
        <v>360</v>
      </c>
      <c r="C22" s="141">
        <f>$O$22/12</f>
        <v>30</v>
      </c>
      <c r="D22" s="141">
        <f t="shared" ref="D22:N22" si="9">$O$22/12</f>
        <v>30</v>
      </c>
      <c r="E22" s="141">
        <f t="shared" si="9"/>
        <v>30</v>
      </c>
      <c r="F22" s="141">
        <f t="shared" si="9"/>
        <v>30</v>
      </c>
      <c r="G22" s="141">
        <f t="shared" si="9"/>
        <v>30</v>
      </c>
      <c r="H22" s="141">
        <f t="shared" si="9"/>
        <v>30</v>
      </c>
      <c r="I22" s="141">
        <f t="shared" si="9"/>
        <v>30</v>
      </c>
      <c r="J22" s="141">
        <f t="shared" si="9"/>
        <v>30</v>
      </c>
      <c r="K22" s="141">
        <f t="shared" si="9"/>
        <v>30</v>
      </c>
      <c r="L22" s="141">
        <f t="shared" si="9"/>
        <v>30</v>
      </c>
      <c r="M22" s="141">
        <f t="shared" si="9"/>
        <v>30</v>
      </c>
      <c r="N22" s="141">
        <f t="shared" si="9"/>
        <v>30</v>
      </c>
      <c r="O22" s="118">
        <v>360</v>
      </c>
      <c r="P22" s="112">
        <v>360</v>
      </c>
      <c r="Q22" s="5">
        <v>360</v>
      </c>
    </row>
    <row r="23" spans="1:42" s="233" customFormat="1" ht="13.5" customHeight="1" x14ac:dyDescent="0.2">
      <c r="A23" s="228" t="s">
        <v>223</v>
      </c>
      <c r="B23" s="229">
        <f t="shared" si="3"/>
        <v>102247.16666666666</v>
      </c>
      <c r="C23" s="230">
        <f>SUM(C18,C21:C22)</f>
        <v>1930.8333333333333</v>
      </c>
      <c r="D23" s="230">
        <f t="shared" ref="D23:N23" si="10">SUM(D18,D21:D22)</f>
        <v>1930.8333333333333</v>
      </c>
      <c r="E23" s="230">
        <f t="shared" si="10"/>
        <v>1930.8333333333333</v>
      </c>
      <c r="F23" s="230">
        <f t="shared" si="10"/>
        <v>1930.8333333333333</v>
      </c>
      <c r="G23" s="230">
        <f t="shared" si="10"/>
        <v>1930.8333333333333</v>
      </c>
      <c r="H23" s="230">
        <f t="shared" si="10"/>
        <v>6008</v>
      </c>
      <c r="I23" s="230">
        <f t="shared" si="10"/>
        <v>1930.8333333333333</v>
      </c>
      <c r="J23" s="230">
        <f t="shared" si="10"/>
        <v>1930.8333333333333</v>
      </c>
      <c r="K23" s="230">
        <f t="shared" si="10"/>
        <v>1930.8333333333333</v>
      </c>
      <c r="L23" s="230">
        <f t="shared" si="10"/>
        <v>76930.833333333328</v>
      </c>
      <c r="M23" s="230">
        <f t="shared" si="10"/>
        <v>1930.8333333333333</v>
      </c>
      <c r="N23" s="230">
        <f t="shared" si="10"/>
        <v>1930.8333333333333</v>
      </c>
      <c r="O23" s="231">
        <f>SUM(O18:O22)</f>
        <v>100270</v>
      </c>
      <c r="P23" s="231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</row>
    <row r="24" spans="1:42" ht="21.6" customHeight="1" thickBot="1" x14ac:dyDescent="0.25">
      <c r="A24" s="226" t="s">
        <v>227</v>
      </c>
      <c r="B24" s="227">
        <f>SUM(C24:N24)</f>
        <v>5598646.166666666</v>
      </c>
      <c r="C24" s="227">
        <f>SUM(C16,C17,C23)</f>
        <v>115673.75</v>
      </c>
      <c r="D24" s="227">
        <f t="shared" ref="D24:N24" si="11">SUM(D16,D17,D23)</f>
        <v>1322110.75</v>
      </c>
      <c r="E24" s="227">
        <f t="shared" si="11"/>
        <v>997673.75</v>
      </c>
      <c r="F24" s="227">
        <f t="shared" si="11"/>
        <v>115673.75</v>
      </c>
      <c r="G24" s="227">
        <f t="shared" si="11"/>
        <v>115673.75</v>
      </c>
      <c r="H24" s="227">
        <f t="shared" si="11"/>
        <v>492768.91666666669</v>
      </c>
      <c r="I24" s="227">
        <f t="shared" si="11"/>
        <v>115673.75</v>
      </c>
      <c r="J24" s="227">
        <f t="shared" si="11"/>
        <v>415673.75</v>
      </c>
      <c r="K24" s="227">
        <f t="shared" si="11"/>
        <v>997673.75</v>
      </c>
      <c r="L24" s="227">
        <f t="shared" si="11"/>
        <v>190673.75</v>
      </c>
      <c r="M24" s="227">
        <f t="shared" si="11"/>
        <v>115673.75</v>
      </c>
      <c r="N24" s="227">
        <f t="shared" si="11"/>
        <v>603702.75</v>
      </c>
      <c r="O24" s="227">
        <f>SUM(O16:O17,O23)</f>
        <v>5105777</v>
      </c>
    </row>
    <row r="25" spans="1:42" ht="13.5" customHeight="1" x14ac:dyDescent="0.2">
      <c r="A25" s="221" t="s">
        <v>88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18"/>
    </row>
    <row r="26" spans="1:42" ht="13.5" customHeight="1" x14ac:dyDescent="0.2">
      <c r="A26" s="76" t="s">
        <v>100</v>
      </c>
      <c r="B26" s="140">
        <f t="shared" ref="B26:B31" si="12">SUM(C26:N26)</f>
        <v>1034746.9999999999</v>
      </c>
      <c r="C26" s="140">
        <f>$Q$26/12</f>
        <v>86228.916666666672</v>
      </c>
      <c r="D26" s="140">
        <f t="shared" ref="D26:N26" si="13">$Q$26/12</f>
        <v>86228.916666666672</v>
      </c>
      <c r="E26" s="140">
        <f t="shared" si="13"/>
        <v>86228.916666666672</v>
      </c>
      <c r="F26" s="140">
        <f t="shared" si="13"/>
        <v>86228.916666666672</v>
      </c>
      <c r="G26" s="140">
        <f t="shared" si="13"/>
        <v>86228.916666666672</v>
      </c>
      <c r="H26" s="140">
        <f t="shared" si="13"/>
        <v>86228.916666666672</v>
      </c>
      <c r="I26" s="140">
        <f t="shared" si="13"/>
        <v>86228.916666666672</v>
      </c>
      <c r="J26" s="140">
        <f t="shared" si="13"/>
        <v>86228.916666666672</v>
      </c>
      <c r="K26" s="140">
        <f t="shared" si="13"/>
        <v>86228.916666666672</v>
      </c>
      <c r="L26" s="140">
        <f t="shared" si="13"/>
        <v>86228.916666666672</v>
      </c>
      <c r="M26" s="140">
        <f t="shared" si="13"/>
        <v>86228.916666666672</v>
      </c>
      <c r="N26" s="140">
        <f t="shared" si="13"/>
        <v>86228.916666666672</v>
      </c>
      <c r="O26" s="118">
        <v>986142</v>
      </c>
      <c r="P26" s="112">
        <v>1026972</v>
      </c>
      <c r="Q26" s="112">
        <v>1034747</v>
      </c>
    </row>
    <row r="27" spans="1:42" ht="13.5" customHeight="1" x14ac:dyDescent="0.2">
      <c r="A27" s="77" t="s">
        <v>101</v>
      </c>
      <c r="B27" s="140">
        <f t="shared" si="12"/>
        <v>185760</v>
      </c>
      <c r="C27" s="141">
        <f>$Q$27/12</f>
        <v>15480</v>
      </c>
      <c r="D27" s="141">
        <f t="shared" ref="D27:N27" si="14">$Q$27/12</f>
        <v>15480</v>
      </c>
      <c r="E27" s="141">
        <f t="shared" si="14"/>
        <v>15480</v>
      </c>
      <c r="F27" s="141">
        <f t="shared" si="14"/>
        <v>15480</v>
      </c>
      <c r="G27" s="141">
        <f t="shared" si="14"/>
        <v>15480</v>
      </c>
      <c r="H27" s="141">
        <f t="shared" si="14"/>
        <v>15480</v>
      </c>
      <c r="I27" s="141">
        <f t="shared" si="14"/>
        <v>15480</v>
      </c>
      <c r="J27" s="141">
        <f t="shared" si="14"/>
        <v>15480</v>
      </c>
      <c r="K27" s="141">
        <f t="shared" si="14"/>
        <v>15480</v>
      </c>
      <c r="L27" s="141">
        <f t="shared" si="14"/>
        <v>15480</v>
      </c>
      <c r="M27" s="141">
        <f t="shared" si="14"/>
        <v>15480</v>
      </c>
      <c r="N27" s="141">
        <f t="shared" si="14"/>
        <v>15480</v>
      </c>
      <c r="O27" s="118">
        <v>176918</v>
      </c>
      <c r="P27" s="112">
        <v>184180</v>
      </c>
      <c r="Q27" s="112">
        <v>185760</v>
      </c>
    </row>
    <row r="28" spans="1:42" ht="13.5" customHeight="1" x14ac:dyDescent="0.2">
      <c r="A28" s="77" t="s">
        <v>102</v>
      </c>
      <c r="B28" s="140">
        <f t="shared" si="12"/>
        <v>1319759</v>
      </c>
      <c r="C28" s="141">
        <f>$Q$28/12</f>
        <v>109979.91666666667</v>
      </c>
      <c r="D28" s="141">
        <f t="shared" ref="D28:N28" si="15">$Q$28/12</f>
        <v>109979.91666666667</v>
      </c>
      <c r="E28" s="141">
        <f t="shared" si="15"/>
        <v>109979.91666666667</v>
      </c>
      <c r="F28" s="141">
        <f t="shared" si="15"/>
        <v>109979.91666666667</v>
      </c>
      <c r="G28" s="141">
        <f t="shared" si="15"/>
        <v>109979.91666666667</v>
      </c>
      <c r="H28" s="141">
        <f t="shared" si="15"/>
        <v>109979.91666666667</v>
      </c>
      <c r="I28" s="141">
        <f t="shared" si="15"/>
        <v>109979.91666666667</v>
      </c>
      <c r="J28" s="141">
        <f t="shared" si="15"/>
        <v>109979.91666666667</v>
      </c>
      <c r="K28" s="141">
        <f t="shared" si="15"/>
        <v>109979.91666666667</v>
      </c>
      <c r="L28" s="141">
        <f t="shared" si="15"/>
        <v>109979.91666666667</v>
      </c>
      <c r="M28" s="141">
        <f t="shared" si="15"/>
        <v>109979.91666666667</v>
      </c>
      <c r="N28" s="141">
        <f t="shared" si="15"/>
        <v>109979.91666666667</v>
      </c>
      <c r="O28" s="118">
        <v>1148206</v>
      </c>
      <c r="P28" s="112">
        <v>1260380</v>
      </c>
      <c r="Q28" s="112">
        <v>1319759</v>
      </c>
    </row>
    <row r="29" spans="1:42" ht="13.5" customHeight="1" x14ac:dyDescent="0.2">
      <c r="A29" s="77" t="s">
        <v>224</v>
      </c>
      <c r="B29" s="140">
        <f t="shared" si="12"/>
        <v>14272.000000000002</v>
      </c>
      <c r="C29" s="141">
        <f>$Q$29/12</f>
        <v>1189.3333333333333</v>
      </c>
      <c r="D29" s="141">
        <f t="shared" ref="D29:N29" si="16">$Q$29/12</f>
        <v>1189.3333333333333</v>
      </c>
      <c r="E29" s="141">
        <f t="shared" si="16"/>
        <v>1189.3333333333333</v>
      </c>
      <c r="F29" s="141">
        <f t="shared" si="16"/>
        <v>1189.3333333333333</v>
      </c>
      <c r="G29" s="141">
        <f t="shared" si="16"/>
        <v>1189.3333333333333</v>
      </c>
      <c r="H29" s="141">
        <f t="shared" si="16"/>
        <v>1189.3333333333333</v>
      </c>
      <c r="I29" s="141">
        <f t="shared" si="16"/>
        <v>1189.3333333333333</v>
      </c>
      <c r="J29" s="141">
        <f t="shared" si="16"/>
        <v>1189.3333333333333</v>
      </c>
      <c r="K29" s="141">
        <f t="shared" si="16"/>
        <v>1189.3333333333333</v>
      </c>
      <c r="L29" s="141">
        <f t="shared" si="16"/>
        <v>1189.3333333333333</v>
      </c>
      <c r="M29" s="141">
        <f t="shared" si="16"/>
        <v>1189.3333333333333</v>
      </c>
      <c r="N29" s="141">
        <f t="shared" si="16"/>
        <v>1189.3333333333333</v>
      </c>
      <c r="O29" s="118">
        <v>11772</v>
      </c>
      <c r="P29" s="112">
        <v>11772</v>
      </c>
      <c r="Q29" s="112">
        <v>14272</v>
      </c>
    </row>
    <row r="30" spans="1:42" ht="13.5" customHeight="1" x14ac:dyDescent="0.2">
      <c r="A30" s="77" t="s">
        <v>225</v>
      </c>
      <c r="B30" s="140">
        <f t="shared" si="12"/>
        <v>1561900.5</v>
      </c>
      <c r="C30" s="141">
        <f>$P$30/12</f>
        <v>119650.25</v>
      </c>
      <c r="D30" s="141">
        <f t="shared" ref="D30:L30" si="17">$P$30/12</f>
        <v>119650.25</v>
      </c>
      <c r="E30" s="141">
        <f t="shared" si="17"/>
        <v>119650.25</v>
      </c>
      <c r="F30" s="141">
        <f t="shared" si="17"/>
        <v>119650.25</v>
      </c>
      <c r="G30" s="141">
        <f t="shared" si="17"/>
        <v>119650.25</v>
      </c>
      <c r="H30" s="141">
        <f t="shared" si="17"/>
        <v>119650.25</v>
      </c>
      <c r="I30" s="141">
        <f t="shared" si="17"/>
        <v>119650.25</v>
      </c>
      <c r="J30" s="141">
        <f t="shared" si="17"/>
        <v>119650.25</v>
      </c>
      <c r="K30" s="141">
        <f t="shared" si="17"/>
        <v>119650.25</v>
      </c>
      <c r="L30" s="141">
        <f t="shared" si="17"/>
        <v>119650.25</v>
      </c>
      <c r="M30" s="141">
        <v>245248</v>
      </c>
      <c r="N30" s="141">
        <v>120150</v>
      </c>
      <c r="O30" s="118">
        <v>1475995</v>
      </c>
      <c r="P30" s="112">
        <v>1435803</v>
      </c>
      <c r="Q30" s="112">
        <v>1561901</v>
      </c>
    </row>
    <row r="31" spans="1:42" ht="13.5" customHeight="1" x14ac:dyDescent="0.2">
      <c r="A31" s="234" t="s">
        <v>226</v>
      </c>
      <c r="B31" s="139">
        <f t="shared" si="12"/>
        <v>0</v>
      </c>
      <c r="C31" s="142">
        <v>0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18"/>
      <c r="Q31" s="112"/>
    </row>
    <row r="32" spans="1:42" ht="13.5" customHeight="1" x14ac:dyDescent="0.2">
      <c r="A32" s="235" t="s">
        <v>371</v>
      </c>
      <c r="B32" s="229">
        <f>SUM(B26:B31)</f>
        <v>4116438.5</v>
      </c>
      <c r="C32" s="229">
        <f>SUM(C26:C31)</f>
        <v>332528.41666666669</v>
      </c>
      <c r="D32" s="229">
        <f t="shared" ref="D32:N32" si="18">SUM(D26:D31)</f>
        <v>332528.41666666669</v>
      </c>
      <c r="E32" s="229">
        <f t="shared" si="18"/>
        <v>332528.41666666669</v>
      </c>
      <c r="F32" s="229">
        <f t="shared" si="18"/>
        <v>332528.41666666669</v>
      </c>
      <c r="G32" s="229">
        <f t="shared" si="18"/>
        <v>332528.41666666669</v>
      </c>
      <c r="H32" s="229">
        <f t="shared" si="18"/>
        <v>332528.41666666669</v>
      </c>
      <c r="I32" s="229">
        <f t="shared" si="18"/>
        <v>332528.41666666669</v>
      </c>
      <c r="J32" s="229">
        <f t="shared" si="18"/>
        <v>332528.41666666669</v>
      </c>
      <c r="K32" s="229">
        <f t="shared" si="18"/>
        <v>332528.41666666669</v>
      </c>
      <c r="L32" s="229">
        <f t="shared" si="18"/>
        <v>332528.41666666669</v>
      </c>
      <c r="M32" s="229">
        <f t="shared" si="18"/>
        <v>458126.16666666669</v>
      </c>
      <c r="N32" s="236">
        <f t="shared" si="18"/>
        <v>333028.16666666669</v>
      </c>
      <c r="O32" s="118">
        <f>SUM(O26:O30)</f>
        <v>3799033</v>
      </c>
      <c r="Q32" s="112"/>
    </row>
    <row r="33" spans="1:42" ht="13.5" customHeight="1" x14ac:dyDescent="0.2">
      <c r="A33" s="76" t="s">
        <v>103</v>
      </c>
      <c r="B33" s="140">
        <f t="shared" ref="B33:B38" si="19">SUM(C33:N33)</f>
        <v>243019</v>
      </c>
      <c r="C33" s="140">
        <v>15000</v>
      </c>
      <c r="D33" s="140">
        <v>15000</v>
      </c>
      <c r="E33" s="140">
        <v>15000</v>
      </c>
      <c r="F33" s="140">
        <v>15000</v>
      </c>
      <c r="G33" s="140">
        <v>15000</v>
      </c>
      <c r="H33" s="140">
        <v>10000</v>
      </c>
      <c r="I33" s="140">
        <v>10000</v>
      </c>
      <c r="J33" s="140">
        <v>50000</v>
      </c>
      <c r="K33" s="140">
        <v>50000</v>
      </c>
      <c r="L33" s="140">
        <v>20000</v>
      </c>
      <c r="M33" s="140">
        <v>15000</v>
      </c>
      <c r="N33" s="140">
        <v>13019</v>
      </c>
      <c r="O33" s="118">
        <v>439320</v>
      </c>
      <c r="P33" s="112">
        <v>324100</v>
      </c>
      <c r="Q33" s="112">
        <v>243019</v>
      </c>
    </row>
    <row r="34" spans="1:42" ht="13.5" customHeight="1" x14ac:dyDescent="0.2">
      <c r="A34" s="77" t="s">
        <v>104</v>
      </c>
      <c r="B34" s="141">
        <f t="shared" si="19"/>
        <v>796340</v>
      </c>
      <c r="C34" s="141"/>
      <c r="D34" s="141">
        <v>10300</v>
      </c>
      <c r="E34" s="141">
        <v>10000</v>
      </c>
      <c r="F34" s="141">
        <v>50000</v>
      </c>
      <c r="G34" s="141">
        <v>50000</v>
      </c>
      <c r="H34" s="141">
        <v>100000</v>
      </c>
      <c r="I34" s="141">
        <v>200000</v>
      </c>
      <c r="J34" s="141">
        <v>100000</v>
      </c>
      <c r="K34" s="141">
        <v>100000</v>
      </c>
      <c r="L34" s="141">
        <v>50000</v>
      </c>
      <c r="M34" s="141">
        <v>50000</v>
      </c>
      <c r="N34" s="141">
        <v>76040</v>
      </c>
      <c r="O34" s="118">
        <v>420300</v>
      </c>
      <c r="P34" s="112">
        <v>674648</v>
      </c>
      <c r="Q34" s="112">
        <v>796340</v>
      </c>
    </row>
    <row r="35" spans="1:42" ht="13.5" customHeight="1" x14ac:dyDescent="0.2">
      <c r="A35" s="77" t="s">
        <v>105</v>
      </c>
      <c r="B35" s="141">
        <f t="shared" si="19"/>
        <v>104400</v>
      </c>
      <c r="C35" s="141"/>
      <c r="D35" s="141"/>
      <c r="E35" s="141">
        <v>6000</v>
      </c>
      <c r="F35" s="141">
        <v>73026</v>
      </c>
      <c r="G35" s="141">
        <v>1800</v>
      </c>
      <c r="H35" s="141">
        <v>11250</v>
      </c>
      <c r="I35" s="141">
        <v>1600</v>
      </c>
      <c r="J35" s="141">
        <v>1720</v>
      </c>
      <c r="K35" s="141">
        <v>2500</v>
      </c>
      <c r="L35" s="141">
        <v>1800</v>
      </c>
      <c r="M35" s="141">
        <v>4500</v>
      </c>
      <c r="N35" s="141">
        <v>204</v>
      </c>
      <c r="O35" s="118">
        <v>88676</v>
      </c>
      <c r="P35" s="112">
        <v>97196</v>
      </c>
      <c r="Q35" s="112">
        <v>104400</v>
      </c>
    </row>
    <row r="36" spans="1:42" s="321" customFormat="1" ht="13.5" customHeight="1" x14ac:dyDescent="0.2">
      <c r="A36" s="221" t="s">
        <v>374</v>
      </c>
      <c r="B36" s="223">
        <f t="shared" si="19"/>
        <v>1143759</v>
      </c>
      <c r="C36" s="322">
        <f>SUM(C33:C35)</f>
        <v>15000</v>
      </c>
      <c r="D36" s="322">
        <f t="shared" ref="D36:N36" si="20">SUM(D33:D35)</f>
        <v>25300</v>
      </c>
      <c r="E36" s="322">
        <f t="shared" si="20"/>
        <v>31000</v>
      </c>
      <c r="F36" s="322">
        <f t="shared" si="20"/>
        <v>138026</v>
      </c>
      <c r="G36" s="322">
        <f t="shared" si="20"/>
        <v>66800</v>
      </c>
      <c r="H36" s="322">
        <f t="shared" si="20"/>
        <v>121250</v>
      </c>
      <c r="I36" s="322">
        <f t="shared" si="20"/>
        <v>211600</v>
      </c>
      <c r="J36" s="322">
        <f t="shared" si="20"/>
        <v>151720</v>
      </c>
      <c r="K36" s="322">
        <f t="shared" si="20"/>
        <v>152500</v>
      </c>
      <c r="L36" s="322">
        <f t="shared" si="20"/>
        <v>71800</v>
      </c>
      <c r="M36" s="322">
        <f t="shared" si="20"/>
        <v>69500</v>
      </c>
      <c r="N36" s="322">
        <f t="shared" si="20"/>
        <v>89263</v>
      </c>
      <c r="O36" s="224">
        <f>SUM(O33:O35)</f>
        <v>948296</v>
      </c>
      <c r="P36" s="408"/>
      <c r="Q36" s="408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</row>
    <row r="37" spans="1:42" s="321" customFormat="1" ht="13.5" customHeight="1" x14ac:dyDescent="0.2">
      <c r="A37" s="221" t="s">
        <v>267</v>
      </c>
      <c r="B37" s="322">
        <f t="shared" si="19"/>
        <v>338448</v>
      </c>
      <c r="C37" s="322"/>
      <c r="D37" s="322"/>
      <c r="E37" s="322"/>
      <c r="F37" s="322">
        <v>300000</v>
      </c>
      <c r="G37" s="322"/>
      <c r="H37" s="322"/>
      <c r="I37" s="322"/>
      <c r="J37" s="322"/>
      <c r="K37" s="322"/>
      <c r="L37" s="322"/>
      <c r="M37" s="322"/>
      <c r="N37" s="322">
        <v>38448</v>
      </c>
      <c r="O37" s="323">
        <v>358448</v>
      </c>
      <c r="P37" s="408">
        <v>358448</v>
      </c>
      <c r="Q37" s="408">
        <v>338448</v>
      </c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</row>
    <row r="38" spans="1:42" ht="27" customHeight="1" x14ac:dyDescent="0.2">
      <c r="A38" s="53" t="s">
        <v>228</v>
      </c>
      <c r="B38" s="90">
        <f t="shared" si="19"/>
        <v>5598645.5000000009</v>
      </c>
      <c r="C38" s="90">
        <f>SUM(C32,C36,C37)</f>
        <v>347528.41666666669</v>
      </c>
      <c r="D38" s="90">
        <f t="shared" ref="D38:N38" si="21">SUM(D32,D36,D37)</f>
        <v>357828.41666666669</v>
      </c>
      <c r="E38" s="90">
        <f t="shared" si="21"/>
        <v>363528.41666666669</v>
      </c>
      <c r="F38" s="90">
        <f t="shared" si="21"/>
        <v>770554.41666666674</v>
      </c>
      <c r="G38" s="90">
        <f t="shared" si="21"/>
        <v>399328.41666666669</v>
      </c>
      <c r="H38" s="90">
        <f t="shared" si="21"/>
        <v>453778.41666666669</v>
      </c>
      <c r="I38" s="90">
        <f t="shared" si="21"/>
        <v>544128.41666666674</v>
      </c>
      <c r="J38" s="90">
        <f t="shared" si="21"/>
        <v>484248.41666666669</v>
      </c>
      <c r="K38" s="90">
        <f t="shared" si="21"/>
        <v>485028.41666666669</v>
      </c>
      <c r="L38" s="90">
        <f t="shared" si="21"/>
        <v>404328.41666666669</v>
      </c>
      <c r="M38" s="90">
        <f t="shared" si="21"/>
        <v>527626.16666666674</v>
      </c>
      <c r="N38" s="90">
        <f t="shared" si="21"/>
        <v>460739.16666666669</v>
      </c>
      <c r="O38" s="118">
        <f>SUM(O32,O36:O37)</f>
        <v>5105777</v>
      </c>
      <c r="Q38" s="112">
        <f>SUM(Q26:Q37)</f>
        <v>5598646</v>
      </c>
    </row>
    <row r="40" spans="1:42" x14ac:dyDescent="0.2">
      <c r="B40" s="112"/>
    </row>
    <row r="42" spans="1:42" x14ac:dyDescent="0.2">
      <c r="D42" s="112"/>
    </row>
    <row r="43" spans="1:42" x14ac:dyDescent="0.2">
      <c r="D43" s="112"/>
    </row>
    <row r="53" ht="14.45" customHeight="1" x14ac:dyDescent="0.2"/>
    <row r="54" ht="14.4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4.45" customHeight="1" x14ac:dyDescent="0.2"/>
    <row r="64" ht="13.5" customHeight="1" x14ac:dyDescent="0.2"/>
    <row r="65" ht="13.5" customHeight="1" x14ac:dyDescent="0.2"/>
  </sheetData>
  <mergeCells count="2">
    <mergeCell ref="A4:N4"/>
    <mergeCell ref="A3:N3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view="pageBreakPreview" topLeftCell="A55" zoomScaleNormal="100" workbookViewId="0"/>
  </sheetViews>
  <sheetFormatPr defaultRowHeight="12.75" x14ac:dyDescent="0.2"/>
  <cols>
    <col min="1" max="1" width="30.7109375" customWidth="1"/>
    <col min="2" max="2" width="10.42578125" customWidth="1"/>
    <col min="3" max="3" width="11.5703125" customWidth="1"/>
    <col min="4" max="5" width="9.42578125" customWidth="1"/>
    <col min="6" max="7" width="11.85546875" customWidth="1"/>
    <col min="8" max="8" width="10.28515625" customWidth="1"/>
    <col min="9" max="9" width="10.85546875" customWidth="1"/>
    <col min="10" max="10" width="9.85546875" customWidth="1"/>
    <col min="11" max="11" width="9" customWidth="1"/>
    <col min="12" max="12" width="10.28515625" customWidth="1"/>
    <col min="13" max="13" width="10.5703125" customWidth="1"/>
    <col min="14" max="14" width="11.85546875" customWidth="1"/>
  </cols>
  <sheetData>
    <row r="1" spans="1:13" ht="15.75" x14ac:dyDescent="0.25">
      <c r="A1" s="27" t="s">
        <v>763</v>
      </c>
      <c r="B1" s="27"/>
      <c r="C1" s="27"/>
      <c r="D1" s="27"/>
      <c r="E1" s="27"/>
      <c r="F1" s="27"/>
      <c r="G1" s="27"/>
      <c r="H1" s="36"/>
      <c r="I1" s="36"/>
      <c r="J1" s="36"/>
      <c r="K1" s="36"/>
      <c r="L1" s="39"/>
      <c r="M1" s="39"/>
    </row>
    <row r="2" spans="1:13" ht="15.75" x14ac:dyDescent="0.25">
      <c r="A2" s="27"/>
      <c r="B2" s="27"/>
      <c r="C2" s="27"/>
      <c r="D2" s="27"/>
      <c r="E2" s="27"/>
      <c r="F2" s="27"/>
      <c r="G2" s="27"/>
      <c r="H2" s="36"/>
      <c r="I2" s="36"/>
      <c r="J2" s="36"/>
      <c r="K2" s="36"/>
      <c r="L2" s="39"/>
      <c r="M2" s="39"/>
    </row>
    <row r="3" spans="1:13" ht="15.75" x14ac:dyDescent="0.25">
      <c r="A3" s="37"/>
      <c r="B3" s="37"/>
      <c r="C3" s="37"/>
      <c r="D3" s="37"/>
      <c r="E3" s="37"/>
      <c r="F3" s="37"/>
      <c r="G3" s="37"/>
      <c r="H3" s="35"/>
      <c r="I3" s="35"/>
      <c r="J3" s="35"/>
      <c r="K3" s="35"/>
      <c r="L3" s="35"/>
      <c r="M3" s="35"/>
    </row>
    <row r="4" spans="1:13" ht="15.75" x14ac:dyDescent="0.25">
      <c r="A4" s="37"/>
      <c r="B4" s="37"/>
      <c r="C4" s="37"/>
      <c r="D4" s="37"/>
      <c r="E4" s="37"/>
      <c r="F4" s="37"/>
      <c r="G4" s="37"/>
      <c r="H4" s="37" t="s">
        <v>26</v>
      </c>
      <c r="I4" s="35"/>
      <c r="J4" s="35"/>
      <c r="K4" s="35"/>
      <c r="L4" s="35"/>
      <c r="M4" s="35"/>
    </row>
    <row r="5" spans="1:13" ht="15.75" x14ac:dyDescent="0.25">
      <c r="A5" s="37"/>
      <c r="B5" s="37"/>
      <c r="C5" s="37"/>
      <c r="D5" s="37"/>
      <c r="E5" s="37"/>
      <c r="F5" s="37"/>
      <c r="G5" s="37"/>
      <c r="H5" s="37" t="s">
        <v>562</v>
      </c>
      <c r="I5" s="35"/>
      <c r="J5" s="35"/>
      <c r="K5" s="35"/>
      <c r="L5" s="35"/>
      <c r="M5" s="35"/>
    </row>
    <row r="6" spans="1:13" ht="15.75" x14ac:dyDescent="0.25">
      <c r="A6" s="27"/>
      <c r="B6" s="27"/>
      <c r="C6" s="27"/>
      <c r="D6" s="37"/>
      <c r="E6" s="37"/>
      <c r="F6" s="37"/>
      <c r="G6" s="37"/>
      <c r="H6" s="37" t="s">
        <v>27</v>
      </c>
      <c r="I6" s="26"/>
      <c r="J6" s="26"/>
      <c r="K6" s="26"/>
      <c r="L6" s="26"/>
      <c r="M6" s="26"/>
    </row>
    <row r="7" spans="1:13" ht="15.75" x14ac:dyDescent="0.25">
      <c r="A7" s="27"/>
      <c r="B7" s="27"/>
      <c r="C7" s="27"/>
      <c r="D7" s="37"/>
      <c r="E7" s="37"/>
      <c r="F7" s="37"/>
      <c r="G7" s="37"/>
      <c r="H7" s="26"/>
      <c r="I7" s="26"/>
      <c r="J7" s="26"/>
      <c r="K7" s="26"/>
      <c r="L7" s="26"/>
      <c r="M7" s="26"/>
    </row>
    <row r="8" spans="1:13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">
      <c r="A9" s="26"/>
      <c r="B9" s="5"/>
      <c r="C9" s="5"/>
      <c r="D9" s="5"/>
      <c r="E9" s="5"/>
      <c r="F9" s="5"/>
      <c r="G9" s="5"/>
      <c r="H9" s="40"/>
      <c r="I9" s="40"/>
      <c r="J9" s="40"/>
      <c r="K9" s="40"/>
      <c r="L9" s="40"/>
      <c r="M9" s="40"/>
    </row>
    <row r="10" spans="1:13" ht="12.75" customHeight="1" x14ac:dyDescent="0.2">
      <c r="A10" s="563" t="s">
        <v>301</v>
      </c>
      <c r="B10" s="563" t="s">
        <v>298</v>
      </c>
      <c r="C10" s="563" t="s">
        <v>185</v>
      </c>
      <c r="D10" s="566" t="s">
        <v>181</v>
      </c>
      <c r="E10" s="567"/>
      <c r="F10" s="566" t="s">
        <v>182</v>
      </c>
      <c r="G10" s="567"/>
      <c r="H10" s="563" t="s">
        <v>137</v>
      </c>
      <c r="I10" s="563" t="s">
        <v>155</v>
      </c>
      <c r="J10" s="563" t="s">
        <v>157</v>
      </c>
      <c r="K10" s="572" t="s">
        <v>183</v>
      </c>
      <c r="L10" s="572" t="s">
        <v>302</v>
      </c>
      <c r="M10" s="563" t="s">
        <v>184</v>
      </c>
    </row>
    <row r="11" spans="1:13" ht="17.45" customHeight="1" x14ac:dyDescent="0.2">
      <c r="A11" s="564"/>
      <c r="B11" s="564"/>
      <c r="C11" s="564"/>
      <c r="D11" s="568"/>
      <c r="E11" s="569"/>
      <c r="F11" s="568"/>
      <c r="G11" s="569"/>
      <c r="H11" s="564"/>
      <c r="I11" s="564"/>
      <c r="J11" s="564"/>
      <c r="K11" s="575"/>
      <c r="L11" s="573"/>
      <c r="M11" s="564"/>
    </row>
    <row r="12" spans="1:13" ht="27.75" customHeight="1" x14ac:dyDescent="0.2">
      <c r="A12" s="565"/>
      <c r="B12" s="565"/>
      <c r="C12" s="565"/>
      <c r="D12" s="303" t="s">
        <v>299</v>
      </c>
      <c r="E12" s="303" t="s">
        <v>300</v>
      </c>
      <c r="F12" s="303" t="s">
        <v>299</v>
      </c>
      <c r="G12" s="303" t="s">
        <v>300</v>
      </c>
      <c r="H12" s="565"/>
      <c r="I12" s="565"/>
      <c r="J12" s="565"/>
      <c r="K12" s="576"/>
      <c r="L12" s="574"/>
      <c r="M12" s="565"/>
    </row>
    <row r="13" spans="1:13" x14ac:dyDescent="0.2">
      <c r="A13" s="7" t="s">
        <v>8</v>
      </c>
      <c r="B13" s="7" t="s">
        <v>9</v>
      </c>
      <c r="C13" s="7" t="s">
        <v>10</v>
      </c>
      <c r="D13" s="570" t="s">
        <v>11</v>
      </c>
      <c r="E13" s="571"/>
      <c r="F13" s="570" t="s">
        <v>12</v>
      </c>
      <c r="G13" s="571"/>
      <c r="H13" s="9" t="s">
        <v>13</v>
      </c>
      <c r="I13" s="7" t="s">
        <v>14</v>
      </c>
      <c r="J13" s="9" t="s">
        <v>15</v>
      </c>
      <c r="K13" s="304" t="s">
        <v>16</v>
      </c>
      <c r="L13" s="304" t="s">
        <v>17</v>
      </c>
      <c r="M13" s="19" t="s">
        <v>18</v>
      </c>
    </row>
    <row r="14" spans="1:13" x14ac:dyDescent="0.2">
      <c r="A14" s="13" t="s">
        <v>118</v>
      </c>
      <c r="B14" s="111"/>
      <c r="C14" s="111"/>
      <c r="D14" s="111"/>
      <c r="E14" s="111"/>
      <c r="F14" s="111"/>
      <c r="G14" s="111"/>
      <c r="H14" s="111"/>
      <c r="I14" s="111"/>
      <c r="J14" s="115"/>
      <c r="K14" s="111"/>
      <c r="L14" s="111"/>
      <c r="M14" s="111"/>
    </row>
    <row r="15" spans="1:13" x14ac:dyDescent="0.2">
      <c r="A15" s="11" t="s">
        <v>29</v>
      </c>
      <c r="B15" s="87">
        <f>SUM(C15:M15)</f>
        <v>4811405</v>
      </c>
      <c r="C15" s="87">
        <f>SUM('4.1'!D221)</f>
        <v>0</v>
      </c>
      <c r="D15" s="87">
        <f>SUM('4.1'!E221)</f>
        <v>662536</v>
      </c>
      <c r="E15" s="87">
        <f>SUM('4.1'!F221)</f>
        <v>5700</v>
      </c>
      <c r="F15" s="87">
        <f>SUM('4.1'!G221)</f>
        <v>0</v>
      </c>
      <c r="G15" s="87">
        <f>SUM('4.1'!H221)</f>
        <v>75000</v>
      </c>
      <c r="H15" s="87">
        <f>SUM('4.1'!I221)</f>
        <v>2252642</v>
      </c>
      <c r="I15" s="87">
        <f>SUM('4.1'!J221)</f>
        <v>133918</v>
      </c>
      <c r="J15" s="87">
        <f>SUM('4.1'!K221)</f>
        <v>22787</v>
      </c>
      <c r="K15" s="87">
        <f>SUM('4.1'!L221)</f>
        <v>96638</v>
      </c>
      <c r="L15" s="87">
        <f>SUM('4.1'!M221)</f>
        <v>360</v>
      </c>
      <c r="M15" s="87">
        <f>SUM('4.1'!N221)</f>
        <v>1561824</v>
      </c>
    </row>
    <row r="16" spans="1:13" x14ac:dyDescent="0.2">
      <c r="A16" s="11" t="s">
        <v>380</v>
      </c>
      <c r="B16" s="87">
        <f>SUM(C16:M16)</f>
        <v>5022125</v>
      </c>
      <c r="C16" s="87">
        <f>SUM('4.1'!D222)</f>
        <v>0</v>
      </c>
      <c r="D16" s="87">
        <f>SUM('4.1'!E222)</f>
        <v>693494</v>
      </c>
      <c r="E16" s="87">
        <f>SUM('4.1'!F222)</f>
        <v>5700</v>
      </c>
      <c r="F16" s="87">
        <f>SUM('4.1'!G222)</f>
        <v>0</v>
      </c>
      <c r="G16" s="87">
        <f>SUM('4.1'!H222)</f>
        <v>0</v>
      </c>
      <c r="H16" s="87">
        <f>SUM('4.1'!I222)</f>
        <v>2216642</v>
      </c>
      <c r="I16" s="87">
        <f>SUM('4.1'!J222)</f>
        <v>133918</v>
      </c>
      <c r="J16" s="87">
        <f>SUM('4.1'!K222)</f>
        <v>24764</v>
      </c>
      <c r="K16" s="87">
        <f>SUM('4.1'!L222)</f>
        <v>60810</v>
      </c>
      <c r="L16" s="87">
        <f>SUM('4.1'!M222)</f>
        <v>360</v>
      </c>
      <c r="M16" s="87">
        <f>SUM('4.1'!N222)</f>
        <v>1886437</v>
      </c>
    </row>
    <row r="17" spans="1:17" x14ac:dyDescent="0.2">
      <c r="A17" s="11" t="s">
        <v>563</v>
      </c>
      <c r="B17" s="87">
        <f>SUM('4.1'!C224)</f>
        <v>5243364</v>
      </c>
      <c r="C17" s="87">
        <f>SUM('4.1'!D224)</f>
        <v>0</v>
      </c>
      <c r="D17" s="87">
        <f>SUM('4.1'!E224)</f>
        <v>767975</v>
      </c>
      <c r="E17" s="87">
        <f>SUM('4.1'!F224)</f>
        <v>5700</v>
      </c>
      <c r="F17" s="87">
        <f>SUM('4.1'!G224)</f>
        <v>0</v>
      </c>
      <c r="G17" s="87">
        <f>SUM('4.1'!H224)</f>
        <v>75000</v>
      </c>
      <c r="H17" s="87">
        <f>SUM('4.1'!I224)</f>
        <v>2216642</v>
      </c>
      <c r="I17" s="87">
        <f>SUM('4.1'!J224)</f>
        <v>244439</v>
      </c>
      <c r="J17" s="87">
        <f>SUM('4.1'!K224)</f>
        <v>24764</v>
      </c>
      <c r="K17" s="87">
        <f>SUM('4.1'!L224)</f>
        <v>42047</v>
      </c>
      <c r="L17" s="87">
        <f>SUM('4.1'!M224)</f>
        <v>360</v>
      </c>
      <c r="M17" s="87">
        <f>SUM('4.1'!N224)</f>
        <v>1866437</v>
      </c>
    </row>
    <row r="18" spans="1:17" x14ac:dyDescent="0.2">
      <c r="A18" s="52" t="s">
        <v>121</v>
      </c>
      <c r="B18" s="111"/>
      <c r="C18" s="111"/>
      <c r="D18" s="111"/>
      <c r="E18" s="111"/>
      <c r="F18" s="111"/>
      <c r="G18" s="115"/>
      <c r="H18" s="111"/>
      <c r="I18" s="111"/>
      <c r="J18" s="115"/>
      <c r="K18" s="111"/>
      <c r="L18" s="111"/>
      <c r="M18" s="111"/>
    </row>
    <row r="19" spans="1:17" x14ac:dyDescent="0.2">
      <c r="A19" s="11" t="s">
        <v>41</v>
      </c>
      <c r="B19" s="87">
        <f>SUM(C19:M19)</f>
        <v>-1511148</v>
      </c>
      <c r="C19" s="87"/>
      <c r="D19" s="87">
        <v>-511787</v>
      </c>
      <c r="E19" s="87"/>
      <c r="F19" s="87"/>
      <c r="G19" s="118"/>
      <c r="H19" s="87">
        <v>-999361</v>
      </c>
      <c r="I19" s="87"/>
      <c r="J19" s="118"/>
      <c r="K19" s="87"/>
      <c r="L19" s="87"/>
      <c r="M19" s="87"/>
      <c r="Q19" s="63"/>
    </row>
    <row r="20" spans="1:17" x14ac:dyDescent="0.2">
      <c r="A20" s="11" t="s">
        <v>381</v>
      </c>
      <c r="B20" s="87">
        <f>SUM(C20:M20)</f>
        <v>-1523615</v>
      </c>
      <c r="C20" s="87"/>
      <c r="D20" s="87">
        <v>-547327</v>
      </c>
      <c r="E20" s="87"/>
      <c r="F20" s="87"/>
      <c r="G20" s="118"/>
      <c r="H20" s="87">
        <v>-976288</v>
      </c>
      <c r="I20" s="87"/>
      <c r="J20" s="118"/>
      <c r="K20" s="87"/>
      <c r="L20" s="87"/>
      <c r="M20" s="87"/>
      <c r="Q20" s="63"/>
    </row>
    <row r="21" spans="1:17" x14ac:dyDescent="0.2">
      <c r="A21" s="15" t="s">
        <v>563</v>
      </c>
      <c r="B21" s="110">
        <f>SUM(C21:M21)</f>
        <v>-1540841</v>
      </c>
      <c r="C21" s="110"/>
      <c r="D21" s="110">
        <v>-563935</v>
      </c>
      <c r="E21" s="110"/>
      <c r="F21" s="110"/>
      <c r="G21" s="117"/>
      <c r="H21" s="110">
        <v>-976906</v>
      </c>
      <c r="I21" s="110"/>
      <c r="J21" s="117"/>
      <c r="K21" s="110"/>
      <c r="L21" s="110"/>
      <c r="M21" s="110"/>
      <c r="Q21" s="63"/>
    </row>
    <row r="22" spans="1:17" s="150" customFormat="1" x14ac:dyDescent="0.2">
      <c r="A22" s="22" t="s">
        <v>66</v>
      </c>
      <c r="B22" s="121"/>
      <c r="C22" s="121"/>
      <c r="D22" s="121"/>
      <c r="E22" s="121"/>
      <c r="F22" s="121"/>
      <c r="G22" s="122"/>
      <c r="H22" s="121"/>
      <c r="I22" s="121"/>
      <c r="J22" s="151"/>
      <c r="K22" s="121"/>
      <c r="L22" s="121"/>
      <c r="M22" s="121"/>
    </row>
    <row r="23" spans="1:17" x14ac:dyDescent="0.2">
      <c r="A23" s="11" t="s">
        <v>29</v>
      </c>
      <c r="B23" s="87">
        <f>SUM(C23:M23)</f>
        <v>291277</v>
      </c>
      <c r="C23" s="87">
        <f>SUM('4.2'!D30)</f>
        <v>287430</v>
      </c>
      <c r="D23" s="87">
        <f>SUM('4.2'!E30)</f>
        <v>0</v>
      </c>
      <c r="E23" s="87">
        <f>SUM('4.2'!F30)</f>
        <v>0</v>
      </c>
      <c r="F23" s="87">
        <f>SUM('4.2'!G30)</f>
        <v>0</v>
      </c>
      <c r="G23" s="87">
        <f>SUM('4.2'!H30)</f>
        <v>0</v>
      </c>
      <c r="H23" s="87">
        <f>SUM('4.2'!I30)</f>
        <v>0</v>
      </c>
      <c r="I23" s="87">
        <f>SUM('4.2'!J30)</f>
        <v>3824</v>
      </c>
      <c r="J23" s="87">
        <f>SUM('4.2'!K30)</f>
        <v>23</v>
      </c>
      <c r="K23" s="87">
        <f>SUM('4.2'!L30)</f>
        <v>0</v>
      </c>
      <c r="L23" s="87">
        <f>SUM('4.2'!M30)</f>
        <v>0</v>
      </c>
      <c r="M23" s="87">
        <f>SUM('4.2'!N30)</f>
        <v>0</v>
      </c>
    </row>
    <row r="24" spans="1:17" x14ac:dyDescent="0.2">
      <c r="A24" s="11" t="s">
        <v>380</v>
      </c>
      <c r="B24" s="87">
        <f>SUM('4.2'!C31)</f>
        <v>301457</v>
      </c>
      <c r="C24" s="87">
        <f>SUM('4.2'!D31)</f>
        <v>294296</v>
      </c>
      <c r="D24" s="87">
        <f>SUM('4.2'!E31)</f>
        <v>0</v>
      </c>
      <c r="E24" s="87">
        <f>SUM('4.2'!F31)</f>
        <v>0</v>
      </c>
      <c r="F24" s="87">
        <f>SUM('4.2'!G31)</f>
        <v>0</v>
      </c>
      <c r="G24" s="87">
        <f>SUM('4.2'!H31)</f>
        <v>0</v>
      </c>
      <c r="H24" s="87">
        <f>SUM('4.2'!I31)</f>
        <v>0</v>
      </c>
      <c r="I24" s="87">
        <f>SUM('4.2'!J31)</f>
        <v>3824</v>
      </c>
      <c r="J24" s="87">
        <f>SUM('4.2'!K31)</f>
        <v>23</v>
      </c>
      <c r="K24" s="87">
        <f>SUM('4.2'!L31)</f>
        <v>0</v>
      </c>
      <c r="L24" s="87">
        <f>SUM('4.2'!M31)</f>
        <v>0</v>
      </c>
      <c r="M24" s="87">
        <f>SUM('4.2'!N31)</f>
        <v>3314</v>
      </c>
    </row>
    <row r="25" spans="1:17" x14ac:dyDescent="0.2">
      <c r="A25" s="15" t="s">
        <v>563</v>
      </c>
      <c r="B25" s="87">
        <f>SUM('4.2'!C33)</f>
        <v>302075</v>
      </c>
      <c r="C25" s="87">
        <f>SUM('4.2'!D33)</f>
        <v>294914</v>
      </c>
      <c r="D25" s="87">
        <f>SUM('4.2'!E33)</f>
        <v>0</v>
      </c>
      <c r="E25" s="87">
        <f>SUM('4.2'!F33)</f>
        <v>0</v>
      </c>
      <c r="F25" s="87">
        <f>SUM('4.2'!G33)</f>
        <v>0</v>
      </c>
      <c r="G25" s="87">
        <f>SUM('4.2'!H33)</f>
        <v>0</v>
      </c>
      <c r="H25" s="87">
        <f>SUM('4.2'!I33)</f>
        <v>0</v>
      </c>
      <c r="I25" s="87">
        <f>SUM('4.2'!J33)</f>
        <v>3824</v>
      </c>
      <c r="J25" s="87">
        <f>SUM('4.2'!K33)</f>
        <v>23</v>
      </c>
      <c r="K25" s="87">
        <f>SUM('4.2'!L33)</f>
        <v>0</v>
      </c>
      <c r="L25" s="87">
        <f>SUM('4.2'!M33)</f>
        <v>0</v>
      </c>
      <c r="M25" s="87">
        <f>SUM('4.2'!N33)</f>
        <v>3314</v>
      </c>
    </row>
    <row r="26" spans="1:17" s="150" customFormat="1" x14ac:dyDescent="0.2">
      <c r="A26" s="13" t="s">
        <v>174</v>
      </c>
      <c r="B26" s="126"/>
      <c r="C26" s="126"/>
      <c r="D26" s="126"/>
      <c r="E26" s="128"/>
      <c r="F26" s="126"/>
      <c r="G26" s="126"/>
      <c r="H26" s="126"/>
      <c r="I26" s="126"/>
      <c r="J26" s="126"/>
      <c r="K26" s="129"/>
      <c r="L26" s="129"/>
      <c r="M26" s="126"/>
    </row>
    <row r="27" spans="1:17" x14ac:dyDescent="0.2">
      <c r="A27" s="11" t="s">
        <v>29</v>
      </c>
      <c r="B27" s="87">
        <f>SUM(C27:M27)</f>
        <v>173041</v>
      </c>
      <c r="C27" s="87">
        <v>170408</v>
      </c>
      <c r="D27" s="87"/>
      <c r="E27" s="108"/>
      <c r="F27" s="87"/>
      <c r="G27" s="87"/>
      <c r="H27" s="87"/>
      <c r="I27" s="87">
        <v>2633</v>
      </c>
      <c r="J27" s="87"/>
      <c r="K27" s="87"/>
      <c r="L27" s="87"/>
      <c r="M27" s="87"/>
    </row>
    <row r="28" spans="1:17" x14ac:dyDescent="0.2">
      <c r="A28" s="11" t="s">
        <v>380</v>
      </c>
      <c r="B28" s="87">
        <f>SUM(C28:M28)</f>
        <v>173362</v>
      </c>
      <c r="C28" s="87">
        <v>169368</v>
      </c>
      <c r="D28" s="87"/>
      <c r="E28" s="118"/>
      <c r="F28" s="87"/>
      <c r="G28" s="87"/>
      <c r="H28" s="87"/>
      <c r="I28" s="87">
        <v>2633</v>
      </c>
      <c r="J28" s="87"/>
      <c r="K28" s="127"/>
      <c r="L28" s="127"/>
      <c r="M28" s="87">
        <v>1361</v>
      </c>
    </row>
    <row r="29" spans="1:17" x14ac:dyDescent="0.2">
      <c r="A29" s="11" t="s">
        <v>563</v>
      </c>
      <c r="B29" s="87">
        <f>SUM('4.3'!C19)</f>
        <v>175723</v>
      </c>
      <c r="C29" s="87">
        <f>SUM('4.3'!D19)</f>
        <v>169633</v>
      </c>
      <c r="D29" s="87">
        <f>SUM('4.3'!E19)</f>
        <v>0</v>
      </c>
      <c r="E29" s="87">
        <f>SUM('4.3'!F19)</f>
        <v>0</v>
      </c>
      <c r="F29" s="87">
        <f>SUM('4.3'!G19)</f>
        <v>0</v>
      </c>
      <c r="G29" s="87">
        <f>SUM('4.3'!H19)</f>
        <v>0</v>
      </c>
      <c r="H29" s="87">
        <f>SUM('4.3'!I19)</f>
        <v>0</v>
      </c>
      <c r="I29" s="87">
        <f>SUM('4.3'!J19)</f>
        <v>4729</v>
      </c>
      <c r="J29" s="87">
        <f>SUM('4.3'!K19)</f>
        <v>0</v>
      </c>
      <c r="K29" s="87">
        <f>SUM('4.3'!L19)</f>
        <v>0</v>
      </c>
      <c r="L29" s="87">
        <f>SUM('4.3'!M19)</f>
        <v>0</v>
      </c>
      <c r="M29" s="87">
        <f>SUM('4.3'!N19)</f>
        <v>1361</v>
      </c>
    </row>
    <row r="30" spans="1:17" x14ac:dyDescent="0.2">
      <c r="A30" s="13" t="s">
        <v>175</v>
      </c>
      <c r="B30" s="126"/>
      <c r="C30" s="126"/>
      <c r="D30" s="126"/>
      <c r="E30" s="128"/>
      <c r="F30" s="126"/>
      <c r="G30" s="126"/>
      <c r="H30" s="126"/>
      <c r="I30" s="126"/>
      <c r="J30" s="126"/>
      <c r="K30" s="129"/>
      <c r="L30" s="129"/>
      <c r="M30" s="126"/>
    </row>
    <row r="31" spans="1:17" x14ac:dyDescent="0.2">
      <c r="A31" s="11" t="s">
        <v>29</v>
      </c>
      <c r="B31" s="87">
        <f>SUM(C31:M31)</f>
        <v>144271</v>
      </c>
      <c r="C31" s="87">
        <v>142345</v>
      </c>
      <c r="D31" s="87"/>
      <c r="E31" s="108"/>
      <c r="F31" s="87"/>
      <c r="G31" s="87"/>
      <c r="H31" s="87"/>
      <c r="I31" s="87">
        <v>1926</v>
      </c>
      <c r="J31" s="87"/>
      <c r="K31" s="87"/>
      <c r="L31" s="87"/>
      <c r="M31" s="87"/>
    </row>
    <row r="32" spans="1:17" x14ac:dyDescent="0.2">
      <c r="A32" s="11" t="s">
        <v>380</v>
      </c>
      <c r="B32" s="87">
        <f>SUM(C32:M32)</f>
        <v>145092</v>
      </c>
      <c r="C32" s="87">
        <v>141545</v>
      </c>
      <c r="D32" s="87"/>
      <c r="E32" s="118"/>
      <c r="F32" s="87"/>
      <c r="G32" s="87"/>
      <c r="H32" s="108"/>
      <c r="I32" s="87">
        <v>1926</v>
      </c>
      <c r="J32" s="87"/>
      <c r="K32" s="127"/>
      <c r="L32" s="127"/>
      <c r="M32" s="87">
        <v>1621</v>
      </c>
    </row>
    <row r="33" spans="1:14" x14ac:dyDescent="0.2">
      <c r="A33" s="11" t="s">
        <v>563</v>
      </c>
      <c r="B33" s="87">
        <f>SUM('4.3'!C27)</f>
        <v>147601</v>
      </c>
      <c r="C33" s="87">
        <f>SUM('4.3'!D27)</f>
        <v>142365</v>
      </c>
      <c r="D33" s="87">
        <f>SUM('4.3'!E27)</f>
        <v>0</v>
      </c>
      <c r="E33" s="87">
        <f>SUM('4.3'!F27)</f>
        <v>0</v>
      </c>
      <c r="F33" s="87">
        <f>SUM('4.3'!G27)</f>
        <v>0</v>
      </c>
      <c r="G33" s="87">
        <f>SUM('4.3'!H27)</f>
        <v>0</v>
      </c>
      <c r="H33" s="87">
        <f>SUM('4.3'!I27)</f>
        <v>0</v>
      </c>
      <c r="I33" s="87">
        <f>SUM('4.3'!J27)</f>
        <v>3615</v>
      </c>
      <c r="J33" s="87">
        <f>SUM('4.3'!K27)</f>
        <v>0</v>
      </c>
      <c r="K33" s="87">
        <f>SUM('4.3'!L27)</f>
        <v>0</v>
      </c>
      <c r="L33" s="87">
        <f>SUM('4.3'!M27)</f>
        <v>0</v>
      </c>
      <c r="M33" s="87">
        <f>SUM('4.3'!N27)</f>
        <v>1621</v>
      </c>
    </row>
    <row r="34" spans="1:14" x14ac:dyDescent="0.2">
      <c r="A34" s="13" t="s">
        <v>176</v>
      </c>
      <c r="B34" s="126"/>
      <c r="C34" s="126"/>
      <c r="D34" s="126"/>
      <c r="E34" s="128"/>
      <c r="F34" s="126"/>
      <c r="G34" s="126"/>
      <c r="H34" s="130"/>
      <c r="I34" s="126"/>
      <c r="J34" s="126"/>
      <c r="K34" s="129"/>
      <c r="L34" s="129"/>
      <c r="M34" s="126"/>
    </row>
    <row r="35" spans="1:14" x14ac:dyDescent="0.2">
      <c r="A35" s="11" t="s">
        <v>29</v>
      </c>
      <c r="B35" s="87">
        <f>SUM(C35:M35)</f>
        <v>77785</v>
      </c>
      <c r="C35" s="87">
        <v>76937</v>
      </c>
      <c r="D35" s="87"/>
      <c r="E35" s="108"/>
      <c r="F35" s="87"/>
      <c r="G35" s="87"/>
      <c r="H35" s="108"/>
      <c r="I35" s="87">
        <v>848</v>
      </c>
      <c r="J35" s="87"/>
      <c r="K35" s="87"/>
      <c r="L35" s="87"/>
      <c r="M35" s="87"/>
    </row>
    <row r="36" spans="1:14" x14ac:dyDescent="0.2">
      <c r="A36" s="11" t="s">
        <v>380</v>
      </c>
      <c r="B36" s="87">
        <f>SUM(C36:M36)</f>
        <v>78685</v>
      </c>
      <c r="C36" s="87">
        <v>76177</v>
      </c>
      <c r="D36" s="87"/>
      <c r="E36" s="108"/>
      <c r="F36" s="87"/>
      <c r="G36" s="87"/>
      <c r="H36" s="118"/>
      <c r="I36" s="87">
        <v>848</v>
      </c>
      <c r="J36" s="118"/>
      <c r="K36" s="87"/>
      <c r="L36" s="87"/>
      <c r="M36" s="87">
        <v>1660</v>
      </c>
    </row>
    <row r="37" spans="1:14" x14ac:dyDescent="0.2">
      <c r="A37" s="11" t="s">
        <v>563</v>
      </c>
      <c r="B37" s="87">
        <f>SUM('4.3'!C35)</f>
        <v>82067</v>
      </c>
      <c r="C37" s="87">
        <f>SUM('4.3'!D35)</f>
        <v>78727</v>
      </c>
      <c r="D37" s="87">
        <f>SUM('4.3'!E35)</f>
        <v>0</v>
      </c>
      <c r="E37" s="87">
        <f>SUM('4.3'!F35)</f>
        <v>0</v>
      </c>
      <c r="F37" s="87">
        <f>SUM('4.3'!G35)</f>
        <v>0</v>
      </c>
      <c r="G37" s="87">
        <f>SUM('4.3'!H35)</f>
        <v>0</v>
      </c>
      <c r="H37" s="87">
        <f>SUM('4.3'!I35)</f>
        <v>0</v>
      </c>
      <c r="I37" s="87">
        <f>SUM('4.3'!J35)</f>
        <v>1680</v>
      </c>
      <c r="J37" s="87">
        <f>SUM('4.3'!K35)</f>
        <v>0</v>
      </c>
      <c r="K37" s="87">
        <f>SUM('4.3'!L35)</f>
        <v>0</v>
      </c>
      <c r="L37" s="87">
        <f>SUM('4.3'!M35)</f>
        <v>0</v>
      </c>
      <c r="M37" s="87">
        <f>SUM('4.3'!N35)</f>
        <v>1660</v>
      </c>
    </row>
    <row r="38" spans="1:14" x14ac:dyDescent="0.2">
      <c r="A38" s="28" t="s">
        <v>190</v>
      </c>
      <c r="B38" s="111"/>
      <c r="C38" s="114"/>
      <c r="D38" s="111"/>
      <c r="E38" s="115"/>
      <c r="F38" s="111"/>
      <c r="G38" s="115"/>
      <c r="H38" s="111"/>
      <c r="I38" s="115"/>
      <c r="J38" s="111"/>
      <c r="K38" s="115"/>
      <c r="L38" s="111"/>
      <c r="M38" s="111"/>
    </row>
    <row r="39" spans="1:14" x14ac:dyDescent="0.2">
      <c r="A39" s="32" t="s">
        <v>29</v>
      </c>
      <c r="B39" s="87">
        <f>SUM(C39:M39)</f>
        <v>78206</v>
      </c>
      <c r="C39" s="127">
        <v>76436</v>
      </c>
      <c r="D39" s="87"/>
      <c r="E39" s="118"/>
      <c r="F39" s="87"/>
      <c r="G39" s="118"/>
      <c r="H39" s="87"/>
      <c r="I39" s="118">
        <v>1770</v>
      </c>
      <c r="J39" s="87"/>
      <c r="K39" s="118"/>
      <c r="L39" s="87"/>
      <c r="M39" s="87"/>
      <c r="N39" s="26"/>
    </row>
    <row r="40" spans="1:14" x14ac:dyDescent="0.2">
      <c r="A40" s="26" t="s">
        <v>380</v>
      </c>
      <c r="B40" s="87">
        <f>SUM(C40:M40)</f>
        <v>78649</v>
      </c>
      <c r="C40" s="127">
        <v>75194</v>
      </c>
      <c r="D40" s="87"/>
      <c r="E40" s="118"/>
      <c r="F40" s="87"/>
      <c r="G40" s="118"/>
      <c r="H40" s="87"/>
      <c r="I40" s="118">
        <v>1770</v>
      </c>
      <c r="J40" s="87"/>
      <c r="K40" s="118"/>
      <c r="L40" s="87"/>
      <c r="M40" s="87">
        <v>1685</v>
      </c>
      <c r="N40" s="26"/>
    </row>
    <row r="41" spans="1:14" x14ac:dyDescent="0.2">
      <c r="A41" s="11" t="s">
        <v>563</v>
      </c>
      <c r="B41" s="87">
        <f>SUM('4.3'!C40)</f>
        <v>74849</v>
      </c>
      <c r="C41" s="110">
        <f>SUM('4.3'!D40)</f>
        <v>71394</v>
      </c>
      <c r="D41" s="110">
        <f>SUM('4.3'!E40)</f>
        <v>0</v>
      </c>
      <c r="E41" s="110">
        <f>SUM('4.3'!F40)</f>
        <v>0</v>
      </c>
      <c r="F41" s="110">
        <f>SUM('4.3'!G40)</f>
        <v>0</v>
      </c>
      <c r="G41" s="110">
        <f>SUM('4.3'!H40)</f>
        <v>0</v>
      </c>
      <c r="H41" s="110">
        <f>SUM('4.3'!I40)</f>
        <v>0</v>
      </c>
      <c r="I41" s="110">
        <f>SUM('4.3'!J40)</f>
        <v>1770</v>
      </c>
      <c r="J41" s="110">
        <f>SUM('4.3'!K40)</f>
        <v>0</v>
      </c>
      <c r="K41" s="110">
        <f>SUM('4.3'!L40)</f>
        <v>0</v>
      </c>
      <c r="L41" s="110">
        <f>SUM('4.3'!M40)</f>
        <v>0</v>
      </c>
      <c r="M41" s="110">
        <f>SUM('4.3'!N40)</f>
        <v>1685</v>
      </c>
      <c r="N41" s="26"/>
    </row>
    <row r="42" spans="1:14" x14ac:dyDescent="0.2">
      <c r="A42" s="13" t="s">
        <v>558</v>
      </c>
      <c r="B42" s="126"/>
      <c r="C42" s="121"/>
      <c r="D42" s="121"/>
      <c r="E42" s="121"/>
      <c r="F42" s="121"/>
      <c r="G42" s="121"/>
      <c r="H42" s="121"/>
      <c r="I42" s="121"/>
      <c r="J42" s="121"/>
      <c r="K42" s="123"/>
      <c r="L42" s="123"/>
      <c r="M42" s="121"/>
    </row>
    <row r="43" spans="1:14" s="152" customFormat="1" x14ac:dyDescent="0.2">
      <c r="A43" s="11" t="s">
        <v>32</v>
      </c>
      <c r="B43" s="87">
        <f>SUM(C43:M43)</f>
        <v>242856</v>
      </c>
      <c r="C43" s="87">
        <v>132418</v>
      </c>
      <c r="D43" s="87"/>
      <c r="E43" s="87"/>
      <c r="F43" s="87"/>
      <c r="G43" s="87"/>
      <c r="H43" s="87"/>
      <c r="I43" s="87">
        <v>110438</v>
      </c>
      <c r="J43" s="87"/>
      <c r="K43" s="87"/>
      <c r="L43" s="87"/>
      <c r="M43" s="87"/>
    </row>
    <row r="44" spans="1:14" s="152" customFormat="1" x14ac:dyDescent="0.2">
      <c r="A44" s="11" t="s">
        <v>380</v>
      </c>
      <c r="B44" s="87">
        <f>SUM(C44:M44)</f>
        <v>297925</v>
      </c>
      <c r="C44" s="87">
        <v>166129</v>
      </c>
      <c r="D44" s="108">
        <v>14297</v>
      </c>
      <c r="E44" s="108"/>
      <c r="F44" s="87"/>
      <c r="G44" s="87"/>
      <c r="H44" s="87"/>
      <c r="I44" s="87">
        <v>110438</v>
      </c>
      <c r="J44" s="87"/>
      <c r="K44" s="127"/>
      <c r="L44" s="127"/>
      <c r="M44" s="87">
        <v>7061</v>
      </c>
    </row>
    <row r="45" spans="1:14" s="152" customFormat="1" x14ac:dyDescent="0.2">
      <c r="A45" s="11" t="s">
        <v>563</v>
      </c>
      <c r="B45" s="87">
        <f>SUM('4.3'!C56)</f>
        <v>297925</v>
      </c>
      <c r="C45" s="87">
        <f>SUM('4.3'!D56)</f>
        <v>169457</v>
      </c>
      <c r="D45" s="87">
        <f>SUM('4.3'!E56)</f>
        <v>10969</v>
      </c>
      <c r="E45" s="87">
        <f>SUM('4.3'!F56)</f>
        <v>0</v>
      </c>
      <c r="F45" s="87">
        <f>SUM('4.3'!G56)</f>
        <v>0</v>
      </c>
      <c r="G45" s="87">
        <f>SUM('4.3'!H56)</f>
        <v>0</v>
      </c>
      <c r="H45" s="87">
        <f>SUM('4.3'!I56)</f>
        <v>0</v>
      </c>
      <c r="I45" s="87">
        <f>SUM('4.3'!J56)</f>
        <v>110438</v>
      </c>
      <c r="J45" s="87">
        <f>SUM('4.3'!K56)</f>
        <v>0</v>
      </c>
      <c r="K45" s="87">
        <f>SUM('4.3'!L56)</f>
        <v>0</v>
      </c>
      <c r="L45" s="87">
        <f>SUM('4.3'!M56)</f>
        <v>0</v>
      </c>
      <c r="M45" s="87">
        <f>SUM('4.3'!N56)</f>
        <v>7061</v>
      </c>
    </row>
    <row r="46" spans="1:14" x14ac:dyDescent="0.2">
      <c r="A46" s="13" t="s">
        <v>177</v>
      </c>
      <c r="B46" s="126"/>
      <c r="C46" s="126"/>
      <c r="D46" s="130"/>
      <c r="E46" s="130"/>
      <c r="F46" s="126"/>
      <c r="G46" s="126"/>
      <c r="H46" s="126"/>
      <c r="I46" s="126"/>
      <c r="J46" s="126"/>
      <c r="K46" s="129"/>
      <c r="L46" s="129"/>
      <c r="M46" s="126"/>
    </row>
    <row r="47" spans="1:14" x14ac:dyDescent="0.2">
      <c r="A47" s="11" t="s">
        <v>29</v>
      </c>
      <c r="B47" s="87">
        <f>SUM(C47:M47)</f>
        <v>72615</v>
      </c>
      <c r="C47" s="87">
        <v>69373</v>
      </c>
      <c r="D47" s="87"/>
      <c r="E47" s="87"/>
      <c r="F47" s="87"/>
      <c r="G47" s="87"/>
      <c r="H47" s="87"/>
      <c r="I47" s="87">
        <v>3242</v>
      </c>
      <c r="J47" s="87"/>
      <c r="K47" s="87">
        <v>0</v>
      </c>
      <c r="L47" s="87"/>
      <c r="M47" s="87"/>
    </row>
    <row r="48" spans="1:14" x14ac:dyDescent="0.2">
      <c r="A48" s="11" t="s">
        <v>380</v>
      </c>
      <c r="B48" s="87">
        <f>SUM(C48:M48)</f>
        <v>72713</v>
      </c>
      <c r="C48" s="87">
        <v>67876</v>
      </c>
      <c r="D48" s="108"/>
      <c r="E48" s="108"/>
      <c r="F48" s="87"/>
      <c r="G48" s="87"/>
      <c r="H48" s="87"/>
      <c r="I48" s="87">
        <v>3242</v>
      </c>
      <c r="J48" s="87"/>
      <c r="K48" s="127"/>
      <c r="L48" s="127"/>
      <c r="M48" s="87">
        <v>1595</v>
      </c>
    </row>
    <row r="49" spans="1:14" x14ac:dyDescent="0.2">
      <c r="A49" s="11" t="s">
        <v>563</v>
      </c>
      <c r="B49" s="87">
        <f>SUM('4.3'!C77)</f>
        <v>72713</v>
      </c>
      <c r="C49" s="87">
        <f>SUM('4.3'!D77)</f>
        <v>67876</v>
      </c>
      <c r="D49" s="87">
        <f>SUM('4.3'!E77)</f>
        <v>0</v>
      </c>
      <c r="E49" s="87">
        <f>SUM('4.3'!F77)</f>
        <v>0</v>
      </c>
      <c r="F49" s="87">
        <f>SUM('4.3'!G77)</f>
        <v>0</v>
      </c>
      <c r="G49" s="87">
        <f>SUM('4.3'!H77)</f>
        <v>0</v>
      </c>
      <c r="H49" s="87">
        <f>SUM('4.3'!I77)</f>
        <v>0</v>
      </c>
      <c r="I49" s="87">
        <f>SUM('4.3'!J77)</f>
        <v>3242</v>
      </c>
      <c r="J49" s="87">
        <f>SUM('4.3'!K77)</f>
        <v>0</v>
      </c>
      <c r="K49" s="87">
        <f>SUM('4.3'!L77)</f>
        <v>0</v>
      </c>
      <c r="L49" s="87">
        <f>SUM('4.3'!M77)</f>
        <v>0</v>
      </c>
      <c r="M49" s="87">
        <f>SUM('4.3'!N77)</f>
        <v>1595</v>
      </c>
    </row>
    <row r="50" spans="1:14" x14ac:dyDescent="0.2">
      <c r="A50" s="13" t="s">
        <v>178</v>
      </c>
      <c r="B50" s="126"/>
      <c r="C50" s="126"/>
      <c r="D50" s="130"/>
      <c r="E50" s="130"/>
      <c r="F50" s="126"/>
      <c r="G50" s="126"/>
      <c r="H50" s="126"/>
      <c r="I50" s="126"/>
      <c r="J50" s="126"/>
      <c r="K50" s="129"/>
      <c r="L50" s="129"/>
      <c r="M50" s="126"/>
    </row>
    <row r="51" spans="1:14" x14ac:dyDescent="0.2">
      <c r="A51" s="11" t="s">
        <v>29</v>
      </c>
      <c r="B51" s="87">
        <f>SUM(C51:M51)</f>
        <v>175492</v>
      </c>
      <c r="C51" s="87">
        <v>102807</v>
      </c>
      <c r="D51" s="87">
        <v>5200</v>
      </c>
      <c r="E51" s="87"/>
      <c r="F51" s="87">
        <v>2100</v>
      </c>
      <c r="G51" s="87"/>
      <c r="H51" s="87"/>
      <c r="I51" s="87">
        <v>63285</v>
      </c>
      <c r="J51" s="87"/>
      <c r="K51" s="87"/>
      <c r="L51" s="87"/>
      <c r="M51" s="87">
        <v>2100</v>
      </c>
    </row>
    <row r="52" spans="1:14" x14ac:dyDescent="0.2">
      <c r="A52" s="11" t="s">
        <v>380</v>
      </c>
      <c r="B52" s="87">
        <f>SUM(C52:M52)</f>
        <v>179116</v>
      </c>
      <c r="C52" s="87">
        <v>89680</v>
      </c>
      <c r="D52" s="108">
        <v>5200</v>
      </c>
      <c r="E52" s="108"/>
      <c r="F52" s="87">
        <v>2100</v>
      </c>
      <c r="G52" s="87"/>
      <c r="H52" s="87"/>
      <c r="I52" s="87">
        <v>63285</v>
      </c>
      <c r="J52" s="87"/>
      <c r="K52" s="127"/>
      <c r="L52" s="127"/>
      <c r="M52" s="87">
        <v>18851</v>
      </c>
    </row>
    <row r="53" spans="1:14" x14ac:dyDescent="0.2">
      <c r="A53" s="11" t="s">
        <v>563</v>
      </c>
      <c r="B53" s="110">
        <f>SUM('4.3'!C82)</f>
        <v>177016</v>
      </c>
      <c r="C53" s="110">
        <f>SUM('4.3'!D82)</f>
        <v>89680</v>
      </c>
      <c r="D53" s="110">
        <f>SUM('4.3'!E82)</f>
        <v>5200</v>
      </c>
      <c r="E53" s="110">
        <f>SUM('4.3'!F82)</f>
        <v>0</v>
      </c>
      <c r="F53" s="110">
        <f>SUM('4.3'!G82)</f>
        <v>2100</v>
      </c>
      <c r="G53" s="110">
        <f>SUM('4.3'!H82)</f>
        <v>0</v>
      </c>
      <c r="H53" s="110">
        <f>SUM('4.3'!I82)</f>
        <v>0</v>
      </c>
      <c r="I53" s="110">
        <f>SUM('4.3'!J82)</f>
        <v>63285</v>
      </c>
      <c r="J53" s="110">
        <f>SUM('4.3'!K82)</f>
        <v>0</v>
      </c>
      <c r="K53" s="110">
        <f>SUM('4.3'!L82)</f>
        <v>0</v>
      </c>
      <c r="L53" s="110">
        <f>SUM('4.3'!M82)</f>
        <v>0</v>
      </c>
      <c r="M53" s="110">
        <f>SUM('4.3'!N82)</f>
        <v>16751</v>
      </c>
    </row>
    <row r="54" spans="1:14" x14ac:dyDescent="0.2">
      <c r="A54" s="13" t="s">
        <v>179</v>
      </c>
      <c r="B54" s="126"/>
      <c r="C54" s="126"/>
      <c r="D54" s="130"/>
      <c r="E54" s="130"/>
      <c r="F54" s="126"/>
      <c r="G54" s="126"/>
      <c r="H54" s="126"/>
      <c r="I54" s="126"/>
      <c r="J54" s="126"/>
      <c r="K54" s="129"/>
      <c r="L54" s="129"/>
      <c r="M54" s="126"/>
    </row>
    <row r="55" spans="1:14" x14ac:dyDescent="0.2">
      <c r="A55" s="11" t="s">
        <v>29</v>
      </c>
      <c r="B55" s="87">
        <f>SUM(C55:M55)</f>
        <v>52157</v>
      </c>
      <c r="C55" s="87">
        <v>48157</v>
      </c>
      <c r="D55" s="87"/>
      <c r="E55" s="87"/>
      <c r="F55" s="87"/>
      <c r="G55" s="87"/>
      <c r="H55" s="87"/>
      <c r="I55" s="87">
        <v>4000</v>
      </c>
      <c r="J55" s="87"/>
      <c r="K55" s="87"/>
      <c r="L55" s="87"/>
      <c r="M55" s="87"/>
    </row>
    <row r="56" spans="1:14" x14ac:dyDescent="0.2">
      <c r="A56" s="11" t="s">
        <v>380</v>
      </c>
      <c r="B56" s="87">
        <f>SUM(C56:M56)</f>
        <v>53042</v>
      </c>
      <c r="C56" s="87">
        <v>47313</v>
      </c>
      <c r="D56" s="108"/>
      <c r="E56" s="108"/>
      <c r="F56" s="87"/>
      <c r="G56" s="87"/>
      <c r="H56" s="87"/>
      <c r="I56" s="87">
        <v>4000</v>
      </c>
      <c r="J56" s="87"/>
      <c r="K56" s="127"/>
      <c r="L56" s="127"/>
      <c r="M56" s="87">
        <v>1729</v>
      </c>
    </row>
    <row r="57" spans="1:14" x14ac:dyDescent="0.2">
      <c r="A57" s="11" t="s">
        <v>563</v>
      </c>
      <c r="B57" s="87">
        <f>SUM('4.3'!C114)</f>
        <v>48042</v>
      </c>
      <c r="C57" s="87">
        <f>SUM('4.3'!D114)</f>
        <v>42313</v>
      </c>
      <c r="D57" s="87">
        <f>SUM('4.3'!E114)</f>
        <v>0</v>
      </c>
      <c r="E57" s="87">
        <f>SUM('4.3'!F114)</f>
        <v>0</v>
      </c>
      <c r="F57" s="87">
        <f>SUM('4.3'!G114)</f>
        <v>0</v>
      </c>
      <c r="G57" s="87">
        <f>SUM('4.3'!H114)</f>
        <v>0</v>
      </c>
      <c r="H57" s="87">
        <f>SUM('4.3'!I114)</f>
        <v>0</v>
      </c>
      <c r="I57" s="87">
        <f>SUM('4.3'!J114)</f>
        <v>4000</v>
      </c>
      <c r="J57" s="87">
        <f>SUM('4.3'!K114)</f>
        <v>0</v>
      </c>
      <c r="K57" s="87">
        <f>SUM('4.3'!L114)</f>
        <v>0</v>
      </c>
      <c r="L57" s="87">
        <f>SUM('4.3'!M114)</f>
        <v>0</v>
      </c>
      <c r="M57" s="87">
        <f>SUM('4.3'!N114)</f>
        <v>1729</v>
      </c>
    </row>
    <row r="58" spans="1:14" x14ac:dyDescent="0.2">
      <c r="A58" s="13" t="s">
        <v>180</v>
      </c>
      <c r="B58" s="126"/>
      <c r="C58" s="126"/>
      <c r="D58" s="130"/>
      <c r="E58" s="130"/>
      <c r="F58" s="126"/>
      <c r="G58" s="126"/>
      <c r="H58" s="126"/>
      <c r="I58" s="126"/>
      <c r="J58" s="126"/>
      <c r="K58" s="129"/>
      <c r="L58" s="129"/>
      <c r="M58" s="126"/>
    </row>
    <row r="59" spans="1:14" x14ac:dyDescent="0.2">
      <c r="A59" s="11" t="s">
        <v>29</v>
      </c>
      <c r="B59" s="87">
        <f>SUM(C59:M59)</f>
        <v>497820</v>
      </c>
      <c r="C59" s="87">
        <v>404837</v>
      </c>
      <c r="D59" s="87">
        <v>41016</v>
      </c>
      <c r="E59" s="87"/>
      <c r="F59" s="87"/>
      <c r="G59" s="87"/>
      <c r="H59" s="87"/>
      <c r="I59" s="87">
        <v>51967</v>
      </c>
      <c r="J59" s="87"/>
      <c r="K59" s="87"/>
      <c r="L59" s="87"/>
      <c r="M59" s="87"/>
    </row>
    <row r="60" spans="1:14" x14ac:dyDescent="0.2">
      <c r="A60" s="11" t="s">
        <v>380</v>
      </c>
      <c r="B60" s="87">
        <f>SUM(C60:M60)</f>
        <v>494948</v>
      </c>
      <c r="C60" s="87">
        <v>396037</v>
      </c>
      <c r="D60" s="108">
        <v>41016</v>
      </c>
      <c r="E60" s="108"/>
      <c r="F60" s="87"/>
      <c r="G60" s="87"/>
      <c r="H60" s="87"/>
      <c r="I60" s="87">
        <v>51967</v>
      </c>
      <c r="J60" s="87"/>
      <c r="K60" s="127"/>
      <c r="L60" s="127"/>
      <c r="M60" s="87">
        <v>5928</v>
      </c>
    </row>
    <row r="61" spans="1:14" x14ac:dyDescent="0.2">
      <c r="A61" s="11" t="s">
        <v>563</v>
      </c>
      <c r="B61" s="127">
        <f>SUM('4.3'!C119)</f>
        <v>518112</v>
      </c>
      <c r="C61" s="127">
        <f>SUM('4.3'!D119)</f>
        <v>414482</v>
      </c>
      <c r="D61" s="127">
        <f>SUM('4.3'!E119)</f>
        <v>45575</v>
      </c>
      <c r="E61" s="127">
        <f>SUM('4.3'!F119)</f>
        <v>0</v>
      </c>
      <c r="F61" s="127">
        <f>SUM('4.3'!G119)</f>
        <v>0</v>
      </c>
      <c r="G61" s="127">
        <f>SUM('4.3'!H119)</f>
        <v>0</v>
      </c>
      <c r="H61" s="127">
        <f>SUM('4.3'!I119)</f>
        <v>0</v>
      </c>
      <c r="I61" s="127">
        <f>SUM('4.3'!J119)</f>
        <v>52127</v>
      </c>
      <c r="J61" s="127">
        <f>SUM('4.3'!K119)</f>
        <v>0</v>
      </c>
      <c r="K61" s="127">
        <f>SUM('4.3'!L119)</f>
        <v>0</v>
      </c>
      <c r="L61" s="127">
        <f>SUM('4.3'!M119)</f>
        <v>0</v>
      </c>
      <c r="M61" s="127">
        <f>SUM('4.3'!N119)</f>
        <v>5928</v>
      </c>
    </row>
    <row r="62" spans="1:14" x14ac:dyDescent="0.2">
      <c r="A62" s="13" t="s">
        <v>97</v>
      </c>
      <c r="B62" s="129"/>
      <c r="C62" s="126"/>
      <c r="D62" s="128"/>
      <c r="E62" s="126"/>
      <c r="F62" s="128"/>
      <c r="G62" s="126"/>
      <c r="H62" s="128"/>
      <c r="I62" s="126"/>
      <c r="J62" s="128"/>
      <c r="K62" s="126"/>
      <c r="L62" s="128"/>
      <c r="M62" s="126"/>
    </row>
    <row r="63" spans="1:14" x14ac:dyDescent="0.2">
      <c r="A63" s="11" t="s">
        <v>29</v>
      </c>
      <c r="B63" s="127">
        <f t="shared" ref="B63:M63" si="0">SUM(B15,B19,B23,B27,B31,B35,B39,B43,B47,B51,B55,B59)</f>
        <v>5105777</v>
      </c>
      <c r="C63" s="87">
        <f t="shared" si="0"/>
        <v>1511148</v>
      </c>
      <c r="D63" s="118">
        <f t="shared" si="0"/>
        <v>196965</v>
      </c>
      <c r="E63" s="87">
        <f t="shared" si="0"/>
        <v>5700</v>
      </c>
      <c r="F63" s="118">
        <f t="shared" si="0"/>
        <v>2100</v>
      </c>
      <c r="G63" s="87">
        <f t="shared" si="0"/>
        <v>75000</v>
      </c>
      <c r="H63" s="118">
        <f t="shared" si="0"/>
        <v>1253281</v>
      </c>
      <c r="I63" s="87">
        <f t="shared" si="0"/>
        <v>377851</v>
      </c>
      <c r="J63" s="118">
        <f t="shared" si="0"/>
        <v>22810</v>
      </c>
      <c r="K63" s="87">
        <f t="shared" si="0"/>
        <v>96638</v>
      </c>
      <c r="L63" s="118">
        <f t="shared" si="0"/>
        <v>360</v>
      </c>
      <c r="M63" s="87">
        <f t="shared" si="0"/>
        <v>1563924</v>
      </c>
      <c r="N63" s="144">
        <f>SUM(C63:M63)</f>
        <v>5105777</v>
      </c>
    </row>
    <row r="64" spans="1:14" x14ac:dyDescent="0.2">
      <c r="A64" s="11" t="s">
        <v>380</v>
      </c>
      <c r="B64" s="127">
        <f t="shared" ref="B64:M64" si="1">SUM(B16,B20,B24,B28,B32,B36,B40,B44,B48,B52,B56,B60)</f>
        <v>5373499</v>
      </c>
      <c r="C64" s="87">
        <f t="shared" si="1"/>
        <v>1523615</v>
      </c>
      <c r="D64" s="118">
        <f t="shared" si="1"/>
        <v>206680</v>
      </c>
      <c r="E64" s="87">
        <f t="shared" si="1"/>
        <v>5700</v>
      </c>
      <c r="F64" s="118">
        <f t="shared" si="1"/>
        <v>2100</v>
      </c>
      <c r="G64" s="87">
        <f t="shared" si="1"/>
        <v>0</v>
      </c>
      <c r="H64" s="118">
        <f t="shared" si="1"/>
        <v>1240354</v>
      </c>
      <c r="I64" s="87">
        <f t="shared" si="1"/>
        <v>377851</v>
      </c>
      <c r="J64" s="118">
        <f t="shared" si="1"/>
        <v>24787</v>
      </c>
      <c r="K64" s="87">
        <f t="shared" si="1"/>
        <v>60810</v>
      </c>
      <c r="L64" s="118">
        <f t="shared" si="1"/>
        <v>360</v>
      </c>
      <c r="M64" s="87">
        <f t="shared" si="1"/>
        <v>1931242</v>
      </c>
      <c r="N64" s="144">
        <f>SUM(C64:M64)</f>
        <v>5373499</v>
      </c>
    </row>
    <row r="65" spans="1:13" x14ac:dyDescent="0.2">
      <c r="A65" s="15" t="s">
        <v>563</v>
      </c>
      <c r="B65" s="409">
        <f>SUM(B17,B21,B25,B29,B33,B37,B41,B45,B49,B53,B57,B61)</f>
        <v>5598646</v>
      </c>
      <c r="C65" s="532">
        <f t="shared" ref="C65:M65" si="2">SUM(C17,C21,C25,C29,C33,C37,C41,C45,C49,C53,C57,C61)</f>
        <v>1540841</v>
      </c>
      <c r="D65" s="409">
        <f t="shared" si="2"/>
        <v>265784</v>
      </c>
      <c r="E65" s="532">
        <f t="shared" si="2"/>
        <v>5700</v>
      </c>
      <c r="F65" s="409">
        <f t="shared" si="2"/>
        <v>2100</v>
      </c>
      <c r="G65" s="532">
        <f t="shared" si="2"/>
        <v>75000</v>
      </c>
      <c r="H65" s="409">
        <f t="shared" si="2"/>
        <v>1239736</v>
      </c>
      <c r="I65" s="532">
        <f t="shared" si="2"/>
        <v>493149</v>
      </c>
      <c r="J65" s="409">
        <f t="shared" si="2"/>
        <v>24787</v>
      </c>
      <c r="K65" s="532">
        <f t="shared" si="2"/>
        <v>42047</v>
      </c>
      <c r="L65" s="409">
        <f t="shared" si="2"/>
        <v>360</v>
      </c>
      <c r="M65" s="532">
        <f t="shared" si="2"/>
        <v>1909142</v>
      </c>
    </row>
    <row r="66" spans="1:13" x14ac:dyDescent="0.2">
      <c r="C66" s="144"/>
    </row>
    <row r="72" spans="1:13" x14ac:dyDescent="0.2">
      <c r="G72" s="63"/>
    </row>
  </sheetData>
  <mergeCells count="13">
    <mergeCell ref="D13:E13"/>
    <mergeCell ref="F10:G11"/>
    <mergeCell ref="F13:G13"/>
    <mergeCell ref="L10:L12"/>
    <mergeCell ref="K10:K12"/>
    <mergeCell ref="A10:A12"/>
    <mergeCell ref="B10:B12"/>
    <mergeCell ref="M10:M12"/>
    <mergeCell ref="C10:C12"/>
    <mergeCell ref="H10:H12"/>
    <mergeCell ref="I10:I12"/>
    <mergeCell ref="J10:J12"/>
    <mergeCell ref="D10:E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0" firstPageNumber="3" orientation="landscape" r:id="rId1"/>
  <headerFooter alignWithMargins="0">
    <oddFooter>&amp;C&amp;P. oldal</oddFooter>
  </headerFooter>
  <rowBreaks count="1" manualBreakCount="1">
    <brk id="49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89"/>
  <sheetViews>
    <sheetView view="pageBreakPreview" zoomScale="70" zoomScaleNormal="100" zoomScaleSheetLayoutView="70" workbookViewId="0">
      <pane ySplit="1545" topLeftCell="A7" activePane="bottomLeft"/>
      <selection pane="bottomLeft"/>
    </sheetView>
  </sheetViews>
  <sheetFormatPr defaultRowHeight="12.75" x14ac:dyDescent="0.2"/>
  <cols>
    <col min="1" max="1" width="42.42578125" customWidth="1"/>
    <col min="2" max="3" width="11.140625" customWidth="1"/>
    <col min="4" max="4" width="10.7109375" style="187" customWidth="1"/>
    <col min="5" max="5" width="11.42578125" customWidth="1"/>
    <col min="6" max="6" width="10.7109375" customWidth="1"/>
    <col min="7" max="7" width="12" customWidth="1"/>
    <col min="8" max="8" width="9.5703125" customWidth="1"/>
    <col min="9" max="9" width="10.7109375" customWidth="1"/>
    <col min="10" max="10" width="11.5703125" customWidth="1"/>
    <col min="11" max="14" width="10.7109375" customWidth="1"/>
    <col min="15" max="15" width="9.85546875" bestFit="1" customWidth="1"/>
  </cols>
  <sheetData>
    <row r="1" spans="1:15" ht="15.75" x14ac:dyDescent="0.25">
      <c r="A1" s="4" t="s">
        <v>764</v>
      </c>
      <c r="B1" s="4"/>
      <c r="C1" s="4"/>
      <c r="D1" s="6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5" ht="15.75" x14ac:dyDescent="0.25">
      <c r="A2" s="4"/>
      <c r="B2" s="4"/>
      <c r="C2" s="4"/>
      <c r="D2" s="6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5" ht="15.75" x14ac:dyDescent="0.25">
      <c r="A3" s="4"/>
      <c r="B3" s="4"/>
      <c r="C3" s="4"/>
      <c r="D3" s="6"/>
      <c r="E3" s="4"/>
      <c r="F3" s="4"/>
      <c r="G3" s="6"/>
      <c r="H3" s="6"/>
      <c r="I3" s="6" t="s">
        <v>115</v>
      </c>
      <c r="J3" s="5"/>
      <c r="K3" s="5"/>
      <c r="L3" s="5"/>
      <c r="M3" s="5"/>
      <c r="N3" s="5"/>
    </row>
    <row r="4" spans="1:15" ht="15.75" x14ac:dyDescent="0.25">
      <c r="A4" s="4"/>
      <c r="B4" s="4"/>
      <c r="C4" s="4"/>
      <c r="D4" s="6"/>
      <c r="E4" s="27"/>
      <c r="F4" s="4"/>
      <c r="G4" s="6"/>
      <c r="H4" s="6"/>
      <c r="I4" s="294" t="s">
        <v>564</v>
      </c>
      <c r="J4" s="5"/>
      <c r="K4" s="5"/>
      <c r="L4" s="5"/>
      <c r="M4" s="5"/>
      <c r="N4" s="5"/>
    </row>
    <row r="5" spans="1:15" ht="15.75" x14ac:dyDescent="0.25">
      <c r="A5" s="272"/>
      <c r="B5" s="6"/>
      <c r="C5" s="305"/>
      <c r="D5" s="6"/>
      <c r="E5" s="4"/>
      <c r="F5" s="4"/>
      <c r="G5" s="6"/>
      <c r="H5" s="6"/>
      <c r="I5" s="6" t="s">
        <v>2</v>
      </c>
      <c r="J5" s="5"/>
      <c r="K5" s="5"/>
      <c r="L5" s="5"/>
      <c r="M5" s="5"/>
      <c r="N5" s="5"/>
    </row>
    <row r="6" spans="1:15" x14ac:dyDescent="0.2">
      <c r="A6" s="5"/>
      <c r="B6" s="5"/>
      <c r="C6" s="5"/>
      <c r="D6" s="18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s="306" customFormat="1" ht="12.75" customHeight="1" x14ac:dyDescent="0.2">
      <c r="A7" s="563" t="s">
        <v>301</v>
      </c>
      <c r="B7" s="563"/>
      <c r="C7" s="563" t="s">
        <v>298</v>
      </c>
      <c r="D7" s="563" t="s">
        <v>185</v>
      </c>
      <c r="E7" s="566" t="s">
        <v>181</v>
      </c>
      <c r="F7" s="567"/>
      <c r="G7" s="566" t="s">
        <v>182</v>
      </c>
      <c r="H7" s="567"/>
      <c r="I7" s="563" t="s">
        <v>137</v>
      </c>
      <c r="J7" s="563" t="s">
        <v>155</v>
      </c>
      <c r="K7" s="563" t="s">
        <v>157</v>
      </c>
      <c r="L7" s="563" t="s">
        <v>183</v>
      </c>
      <c r="M7" s="563" t="s">
        <v>302</v>
      </c>
      <c r="N7" s="563" t="s">
        <v>184</v>
      </c>
    </row>
    <row r="8" spans="1:15" s="306" customFormat="1" ht="17.45" customHeight="1" x14ac:dyDescent="0.2">
      <c r="A8" s="564"/>
      <c r="B8" s="564"/>
      <c r="C8" s="564"/>
      <c r="D8" s="564"/>
      <c r="E8" s="568"/>
      <c r="F8" s="569"/>
      <c r="G8" s="568"/>
      <c r="H8" s="569"/>
      <c r="I8" s="564"/>
      <c r="J8" s="564"/>
      <c r="K8" s="564"/>
      <c r="L8" s="579"/>
      <c r="M8" s="581"/>
      <c r="N8" s="564"/>
    </row>
    <row r="9" spans="1:15" s="306" customFormat="1" ht="27.75" customHeight="1" x14ac:dyDescent="0.2">
      <c r="A9" s="565"/>
      <c r="B9" s="565"/>
      <c r="C9" s="565"/>
      <c r="D9" s="565"/>
      <c r="E9" s="303" t="s">
        <v>299</v>
      </c>
      <c r="F9" s="303" t="s">
        <v>300</v>
      </c>
      <c r="G9" s="303" t="s">
        <v>299</v>
      </c>
      <c r="H9" s="303" t="s">
        <v>300</v>
      </c>
      <c r="I9" s="565"/>
      <c r="J9" s="565"/>
      <c r="K9" s="565"/>
      <c r="L9" s="580"/>
      <c r="M9" s="582"/>
      <c r="N9" s="565"/>
    </row>
    <row r="10" spans="1:15" s="306" customFormat="1" x14ac:dyDescent="0.2">
      <c r="A10" s="307" t="s">
        <v>8</v>
      </c>
      <c r="B10" s="307"/>
      <c r="C10" s="307" t="s">
        <v>9</v>
      </c>
      <c r="D10" s="307" t="s">
        <v>10</v>
      </c>
      <c r="E10" s="577" t="s">
        <v>11</v>
      </c>
      <c r="F10" s="578"/>
      <c r="G10" s="577" t="s">
        <v>12</v>
      </c>
      <c r="H10" s="578"/>
      <c r="I10" s="82" t="s">
        <v>13</v>
      </c>
      <c r="J10" s="307" t="s">
        <v>14</v>
      </c>
      <c r="K10" s="82" t="s">
        <v>15</v>
      </c>
      <c r="L10" s="81" t="s">
        <v>16</v>
      </c>
      <c r="M10" s="81" t="s">
        <v>17</v>
      </c>
      <c r="N10" s="308">
        <v>11</v>
      </c>
    </row>
    <row r="11" spans="1:15" x14ac:dyDescent="0.2">
      <c r="A11" s="13" t="s">
        <v>191</v>
      </c>
      <c r="B11" s="13"/>
      <c r="C11" s="350"/>
      <c r="D11" s="7"/>
      <c r="E11" s="115"/>
      <c r="F11" s="111"/>
      <c r="G11" s="148"/>
      <c r="H11" s="111"/>
      <c r="I11" s="115"/>
      <c r="J11" s="111"/>
      <c r="K11" s="115"/>
      <c r="L11" s="111"/>
      <c r="M11" s="111"/>
      <c r="N11" s="111"/>
      <c r="O11" t="s">
        <v>256</v>
      </c>
    </row>
    <row r="12" spans="1:15" x14ac:dyDescent="0.2">
      <c r="A12" s="11" t="s">
        <v>41</v>
      </c>
      <c r="B12" s="215" t="s">
        <v>144</v>
      </c>
      <c r="C12" s="101">
        <f>SUM(D12:N12)</f>
        <v>0</v>
      </c>
      <c r="D12" s="178">
        <f>SUM(E12:N12)</f>
        <v>0</v>
      </c>
      <c r="E12" s="118">
        <f>SUM(F12:N12)</f>
        <v>0</v>
      </c>
      <c r="F12" s="87">
        <v>0</v>
      </c>
      <c r="G12" s="118"/>
      <c r="H12" s="87">
        <v>0</v>
      </c>
      <c r="I12" s="118">
        <v>0</v>
      </c>
      <c r="J12" s="87">
        <v>0</v>
      </c>
      <c r="K12" s="118">
        <v>0</v>
      </c>
      <c r="L12" s="87">
        <v>0</v>
      </c>
      <c r="M12" s="87"/>
      <c r="N12" s="87">
        <v>0</v>
      </c>
      <c r="O12" s="144">
        <f t="shared" ref="O12:O138" si="0">SUM(E12:N12)</f>
        <v>0</v>
      </c>
    </row>
    <row r="13" spans="1:15" x14ac:dyDescent="0.2">
      <c r="A13" s="11" t="s">
        <v>381</v>
      </c>
      <c r="B13" s="215"/>
      <c r="C13" s="101">
        <f>SUM(D13:N13)</f>
        <v>0</v>
      </c>
      <c r="D13" s="178"/>
      <c r="E13" s="118"/>
      <c r="F13" s="87"/>
      <c r="G13" s="118"/>
      <c r="H13" s="87"/>
      <c r="I13" s="118"/>
      <c r="J13" s="87"/>
      <c r="K13" s="118"/>
      <c r="L13" s="87"/>
      <c r="M13" s="87"/>
      <c r="N13" s="87"/>
      <c r="O13" s="144">
        <f t="shared" si="0"/>
        <v>0</v>
      </c>
    </row>
    <row r="14" spans="1:15" x14ac:dyDescent="0.2">
      <c r="A14" s="15" t="s">
        <v>565</v>
      </c>
      <c r="B14" s="214"/>
      <c r="C14" s="101">
        <f>SUM(D14:N14)</f>
        <v>0</v>
      </c>
      <c r="D14" s="178"/>
      <c r="E14" s="118"/>
      <c r="F14" s="87"/>
      <c r="G14" s="118"/>
      <c r="H14" s="87"/>
      <c r="I14" s="118"/>
      <c r="J14" s="87"/>
      <c r="K14" s="118"/>
      <c r="L14" s="87"/>
      <c r="M14" s="87"/>
      <c r="N14" s="87"/>
      <c r="O14" s="144">
        <f t="shared" si="0"/>
        <v>0</v>
      </c>
    </row>
    <row r="15" spans="1:15" x14ac:dyDescent="0.2">
      <c r="A15" s="55" t="s">
        <v>253</v>
      </c>
      <c r="B15" s="237"/>
      <c r="C15" s="351"/>
      <c r="D15" s="416"/>
      <c r="E15" s="115"/>
      <c r="F15" s="111"/>
      <c r="G15" s="115"/>
      <c r="H15" s="111"/>
      <c r="I15" s="115"/>
      <c r="J15" s="111"/>
      <c r="K15" s="115"/>
      <c r="L15" s="111"/>
      <c r="M15" s="111"/>
      <c r="N15" s="111"/>
      <c r="O15" s="144">
        <f t="shared" si="0"/>
        <v>0</v>
      </c>
    </row>
    <row r="16" spans="1:15" x14ac:dyDescent="0.2">
      <c r="A16" s="11" t="s">
        <v>41</v>
      </c>
      <c r="B16" s="215" t="s">
        <v>142</v>
      </c>
      <c r="C16" s="101">
        <f>SUM(D16:N16)</f>
        <v>0</v>
      </c>
      <c r="D16" s="178">
        <f>SUM(E16:N16)</f>
        <v>0</v>
      </c>
      <c r="E16" s="118"/>
      <c r="F16" s="87"/>
      <c r="G16" s="118"/>
      <c r="H16" s="87"/>
      <c r="I16" s="118"/>
      <c r="J16" s="87"/>
      <c r="K16" s="118"/>
      <c r="L16" s="87"/>
      <c r="M16" s="87"/>
      <c r="N16" s="87"/>
      <c r="O16" s="144">
        <f t="shared" si="0"/>
        <v>0</v>
      </c>
    </row>
    <row r="17" spans="1:15" x14ac:dyDescent="0.2">
      <c r="A17" s="11" t="s">
        <v>381</v>
      </c>
      <c r="B17" s="215"/>
      <c r="C17" s="101">
        <f>SUM(D17:N17)</f>
        <v>0</v>
      </c>
      <c r="D17" s="178"/>
      <c r="E17" s="118"/>
      <c r="F17" s="87"/>
      <c r="G17" s="118"/>
      <c r="H17" s="87"/>
      <c r="I17" s="118"/>
      <c r="J17" s="87"/>
      <c r="K17" s="118"/>
      <c r="L17" s="87"/>
      <c r="M17" s="87"/>
      <c r="N17" s="87"/>
      <c r="O17" s="144">
        <f t="shared" si="0"/>
        <v>0</v>
      </c>
    </row>
    <row r="18" spans="1:15" x14ac:dyDescent="0.2">
      <c r="A18" s="15" t="s">
        <v>565</v>
      </c>
      <c r="B18" s="214"/>
      <c r="C18" s="104">
        <f>SUM(D18:N18)</f>
        <v>0</v>
      </c>
      <c r="D18" s="178"/>
      <c r="E18" s="118"/>
      <c r="F18" s="87"/>
      <c r="G18" s="118"/>
      <c r="H18" s="87"/>
      <c r="I18" s="118"/>
      <c r="J18" s="87"/>
      <c r="K18" s="118"/>
      <c r="L18" s="87"/>
      <c r="M18" s="87"/>
      <c r="N18" s="87"/>
      <c r="O18" s="144">
        <f t="shared" si="0"/>
        <v>0</v>
      </c>
    </row>
    <row r="19" spans="1:15" x14ac:dyDescent="0.2">
      <c r="A19" s="13" t="s">
        <v>265</v>
      </c>
      <c r="B19" s="19"/>
      <c r="C19" s="203"/>
      <c r="D19" s="309"/>
      <c r="E19" s="114"/>
      <c r="F19" s="111"/>
      <c r="G19" s="115"/>
      <c r="H19" s="111"/>
      <c r="I19" s="115"/>
      <c r="J19" s="111"/>
      <c r="K19" s="115"/>
      <c r="L19" s="111"/>
      <c r="M19" s="111"/>
      <c r="N19" s="111"/>
      <c r="O19" s="144">
        <f t="shared" si="0"/>
        <v>0</v>
      </c>
    </row>
    <row r="20" spans="1:15" x14ac:dyDescent="0.2">
      <c r="A20" s="11" t="s">
        <v>41</v>
      </c>
      <c r="B20" s="215" t="s">
        <v>142</v>
      </c>
      <c r="C20" s="101">
        <f>SUM(D20:N20)</f>
        <v>1763</v>
      </c>
      <c r="D20" s="178">
        <v>0</v>
      </c>
      <c r="E20" s="127"/>
      <c r="F20" s="87">
        <v>0</v>
      </c>
      <c r="G20" s="118">
        <v>0</v>
      </c>
      <c r="H20" s="87">
        <v>0</v>
      </c>
      <c r="I20" s="118">
        <v>0</v>
      </c>
      <c r="J20" s="87">
        <v>1763</v>
      </c>
      <c r="K20" s="118">
        <v>0</v>
      </c>
      <c r="L20" s="87">
        <v>0</v>
      </c>
      <c r="M20" s="87"/>
      <c r="N20" s="87">
        <v>0</v>
      </c>
      <c r="O20" s="144">
        <f t="shared" si="0"/>
        <v>1763</v>
      </c>
    </row>
    <row r="21" spans="1:15" x14ac:dyDescent="0.2">
      <c r="A21" s="11" t="s">
        <v>381</v>
      </c>
      <c r="B21" s="215"/>
      <c r="C21" s="101">
        <f>SUM(D21:N21)</f>
        <v>1763</v>
      </c>
      <c r="D21" s="178"/>
      <c r="E21" s="118"/>
      <c r="F21" s="87"/>
      <c r="G21" s="118"/>
      <c r="H21" s="87"/>
      <c r="I21" s="118"/>
      <c r="J21" s="87">
        <v>1763</v>
      </c>
      <c r="K21" s="118"/>
      <c r="L21" s="87"/>
      <c r="M21" s="87"/>
      <c r="N21" s="87"/>
      <c r="O21" s="144">
        <f t="shared" si="0"/>
        <v>1763</v>
      </c>
    </row>
    <row r="22" spans="1:15" x14ac:dyDescent="0.2">
      <c r="A22" s="15" t="s">
        <v>565</v>
      </c>
      <c r="B22" s="215"/>
      <c r="C22" s="101">
        <f>SUM(D22:N22)</f>
        <v>1763</v>
      </c>
      <c r="D22" s="178"/>
      <c r="E22" s="118"/>
      <c r="F22" s="87"/>
      <c r="G22" s="118"/>
      <c r="H22" s="87"/>
      <c r="I22" s="118"/>
      <c r="J22" s="87">
        <v>1763</v>
      </c>
      <c r="K22" s="118"/>
      <c r="L22" s="87"/>
      <c r="M22" s="87"/>
      <c r="N22" s="87"/>
      <c r="O22" s="144">
        <f t="shared" si="0"/>
        <v>1763</v>
      </c>
    </row>
    <row r="23" spans="1:15" x14ac:dyDescent="0.2">
      <c r="A23" s="13" t="s">
        <v>306</v>
      </c>
      <c r="B23" s="7"/>
      <c r="C23" s="350"/>
      <c r="D23" s="309"/>
      <c r="E23" s="115"/>
      <c r="F23" s="111"/>
      <c r="G23" s="115"/>
      <c r="H23" s="111"/>
      <c r="I23" s="115"/>
      <c r="J23" s="111"/>
      <c r="K23" s="115"/>
      <c r="L23" s="111"/>
      <c r="M23" s="111"/>
      <c r="N23" s="111"/>
      <c r="O23" s="144">
        <f t="shared" si="0"/>
        <v>0</v>
      </c>
    </row>
    <row r="24" spans="1:15" x14ac:dyDescent="0.2">
      <c r="A24" s="11" t="s">
        <v>41</v>
      </c>
      <c r="B24" s="215" t="s">
        <v>142</v>
      </c>
      <c r="C24" s="101">
        <f>SUM(D24:N24)</f>
        <v>133690</v>
      </c>
      <c r="D24" s="178">
        <v>0</v>
      </c>
      <c r="E24" s="118"/>
      <c r="F24" s="87"/>
      <c r="G24" s="118"/>
      <c r="H24" s="87"/>
      <c r="I24" s="118">
        <v>0</v>
      </c>
      <c r="J24" s="202">
        <v>117753</v>
      </c>
      <c r="K24" s="118">
        <v>15937</v>
      </c>
      <c r="L24" s="270"/>
      <c r="M24" s="87"/>
      <c r="N24" s="87"/>
      <c r="O24" s="144">
        <f t="shared" si="0"/>
        <v>133690</v>
      </c>
    </row>
    <row r="25" spans="1:15" x14ac:dyDescent="0.2">
      <c r="A25" s="11" t="s">
        <v>566</v>
      </c>
      <c r="B25" s="215"/>
      <c r="C25" s="101">
        <f>SUM(D25:N25)</f>
        <v>135667</v>
      </c>
      <c r="D25" s="178"/>
      <c r="E25" s="118"/>
      <c r="F25" s="87"/>
      <c r="G25" s="118"/>
      <c r="H25" s="87"/>
      <c r="I25" s="118"/>
      <c r="J25" s="202">
        <v>117753</v>
      </c>
      <c r="K25" s="118">
        <v>17914</v>
      </c>
      <c r="L25" s="270"/>
      <c r="M25" s="87"/>
      <c r="N25" s="87"/>
      <c r="O25" s="144">
        <f t="shared" si="0"/>
        <v>135667</v>
      </c>
    </row>
    <row r="26" spans="1:15" x14ac:dyDescent="0.2">
      <c r="A26" s="11" t="s">
        <v>663</v>
      </c>
      <c r="B26" s="215"/>
      <c r="C26" s="101">
        <f t="shared" ref="C26:C27" si="1">SUM(D26:N26)</f>
        <v>1150</v>
      </c>
      <c r="D26" s="178">
        <f t="shared" ref="D26:N26" si="2">SUM(D25)</f>
        <v>0</v>
      </c>
      <c r="E26" s="101">
        <f t="shared" si="2"/>
        <v>0</v>
      </c>
      <c r="F26" s="101">
        <f t="shared" si="2"/>
        <v>0</v>
      </c>
      <c r="G26" s="101">
        <f t="shared" si="2"/>
        <v>0</v>
      </c>
      <c r="H26" s="101">
        <f t="shared" si="2"/>
        <v>0</v>
      </c>
      <c r="I26" s="101">
        <f t="shared" si="2"/>
        <v>0</v>
      </c>
      <c r="J26" s="101">
        <v>1150</v>
      </c>
      <c r="K26" s="101"/>
      <c r="L26" s="101">
        <f t="shared" si="2"/>
        <v>0</v>
      </c>
      <c r="M26" s="101">
        <f t="shared" si="2"/>
        <v>0</v>
      </c>
      <c r="N26" s="101">
        <f t="shared" si="2"/>
        <v>0</v>
      </c>
      <c r="O26" s="144">
        <f t="shared" si="0"/>
        <v>1150</v>
      </c>
    </row>
    <row r="27" spans="1:15" x14ac:dyDescent="0.2">
      <c r="A27" s="11" t="s">
        <v>660</v>
      </c>
      <c r="B27" s="215"/>
      <c r="C27" s="101">
        <f t="shared" si="1"/>
        <v>2500</v>
      </c>
      <c r="D27" s="178">
        <f t="shared" ref="D27:N27" si="3">SUM(D24,D26)</f>
        <v>0</v>
      </c>
      <c r="E27" s="101">
        <f t="shared" si="3"/>
        <v>0</v>
      </c>
      <c r="F27" s="101">
        <f t="shared" si="3"/>
        <v>0</v>
      </c>
      <c r="G27" s="101">
        <f t="shared" si="3"/>
        <v>0</v>
      </c>
      <c r="H27" s="101">
        <f t="shared" si="3"/>
        <v>0</v>
      </c>
      <c r="I27" s="101">
        <f t="shared" si="3"/>
        <v>0</v>
      </c>
      <c r="J27" s="101">
        <v>2500</v>
      </c>
      <c r="K27" s="101"/>
      <c r="L27" s="101">
        <f t="shared" si="3"/>
        <v>0</v>
      </c>
      <c r="M27" s="101">
        <f t="shared" si="3"/>
        <v>0</v>
      </c>
      <c r="N27" s="101">
        <f t="shared" si="3"/>
        <v>0</v>
      </c>
      <c r="O27" s="144">
        <f t="shared" si="0"/>
        <v>2500</v>
      </c>
    </row>
    <row r="28" spans="1:15" s="425" customFormat="1" x14ac:dyDescent="0.2">
      <c r="A28" s="11" t="s">
        <v>399</v>
      </c>
      <c r="B28" s="215"/>
      <c r="C28" s="101">
        <f>SUM(C26:C27)</f>
        <v>3650</v>
      </c>
      <c r="D28" s="101">
        <f t="shared" ref="D28:N28" si="4">SUM(D26:D27)</f>
        <v>0</v>
      </c>
      <c r="E28" s="101">
        <f t="shared" si="4"/>
        <v>0</v>
      </c>
      <c r="F28" s="101">
        <f t="shared" si="4"/>
        <v>0</v>
      </c>
      <c r="G28" s="101">
        <f t="shared" si="4"/>
        <v>0</v>
      </c>
      <c r="H28" s="101">
        <f t="shared" si="4"/>
        <v>0</v>
      </c>
      <c r="I28" s="101">
        <f t="shared" si="4"/>
        <v>0</v>
      </c>
      <c r="J28" s="101">
        <f t="shared" si="4"/>
        <v>3650</v>
      </c>
      <c r="K28" s="101">
        <f t="shared" si="4"/>
        <v>0</v>
      </c>
      <c r="L28" s="101">
        <f t="shared" si="4"/>
        <v>0</v>
      </c>
      <c r="M28" s="101">
        <f t="shared" si="4"/>
        <v>0</v>
      </c>
      <c r="N28" s="101">
        <f t="shared" si="4"/>
        <v>0</v>
      </c>
      <c r="O28" s="144">
        <f t="shared" si="0"/>
        <v>3650</v>
      </c>
    </row>
    <row r="29" spans="1:15" x14ac:dyDescent="0.2">
      <c r="A29" s="15" t="s">
        <v>565</v>
      </c>
      <c r="B29" s="214"/>
      <c r="C29" s="101">
        <f>SUM(C25,C28)</f>
        <v>139317</v>
      </c>
      <c r="D29" s="104">
        <f t="shared" ref="D29:N29" si="5">SUM(D25,D28)</f>
        <v>0</v>
      </c>
      <c r="E29" s="104">
        <f t="shared" si="5"/>
        <v>0</v>
      </c>
      <c r="F29" s="104">
        <f t="shared" si="5"/>
        <v>0</v>
      </c>
      <c r="G29" s="104">
        <f t="shared" si="5"/>
        <v>0</v>
      </c>
      <c r="H29" s="104">
        <f t="shared" si="5"/>
        <v>0</v>
      </c>
      <c r="I29" s="104">
        <f t="shared" si="5"/>
        <v>0</v>
      </c>
      <c r="J29" s="104">
        <f t="shared" si="5"/>
        <v>121403</v>
      </c>
      <c r="K29" s="104">
        <f t="shared" si="5"/>
        <v>17914</v>
      </c>
      <c r="L29" s="104">
        <f t="shared" si="5"/>
        <v>0</v>
      </c>
      <c r="M29" s="104">
        <f t="shared" si="5"/>
        <v>0</v>
      </c>
      <c r="N29" s="104">
        <f t="shared" si="5"/>
        <v>0</v>
      </c>
      <c r="O29" s="144">
        <f t="shared" si="0"/>
        <v>139317</v>
      </c>
    </row>
    <row r="30" spans="1:15" x14ac:dyDescent="0.2">
      <c r="A30" s="267" t="s">
        <v>307</v>
      </c>
      <c r="B30" s="19"/>
      <c r="C30" s="350"/>
      <c r="D30" s="178"/>
      <c r="E30" s="118"/>
      <c r="F30" s="87"/>
      <c r="G30" s="112"/>
      <c r="H30" s="87"/>
      <c r="I30" s="112"/>
      <c r="J30" s="202"/>
      <c r="K30" s="112"/>
      <c r="L30" s="270"/>
      <c r="M30" s="87"/>
      <c r="N30" s="87"/>
      <c r="O30" s="144">
        <f t="shared" si="0"/>
        <v>0</v>
      </c>
    </row>
    <row r="31" spans="1:15" x14ac:dyDescent="0.2">
      <c r="A31" s="11" t="s">
        <v>41</v>
      </c>
      <c r="B31" s="215" t="s">
        <v>142</v>
      </c>
      <c r="C31" s="101">
        <f>SUM(D31:N31)</f>
        <v>0</v>
      </c>
      <c r="D31" s="178">
        <f>SUM(E31:N31)</f>
        <v>0</v>
      </c>
      <c r="E31" s="118"/>
      <c r="F31" s="87"/>
      <c r="G31" s="112"/>
      <c r="H31" s="87"/>
      <c r="I31" s="112"/>
      <c r="J31" s="202"/>
      <c r="K31" s="112"/>
      <c r="L31" s="270"/>
      <c r="M31" s="87"/>
      <c r="N31" s="87"/>
      <c r="O31" s="144">
        <f t="shared" si="0"/>
        <v>0</v>
      </c>
    </row>
    <row r="32" spans="1:15" x14ac:dyDescent="0.2">
      <c r="A32" s="11" t="s">
        <v>381</v>
      </c>
      <c r="B32" s="215"/>
      <c r="C32" s="101">
        <f>SUM(D32:N32)</f>
        <v>0</v>
      </c>
      <c r="D32" s="340">
        <v>0</v>
      </c>
      <c r="E32" s="87"/>
      <c r="F32" s="87"/>
      <c r="G32" s="118"/>
      <c r="H32" s="87"/>
      <c r="I32" s="118"/>
      <c r="J32" s="202"/>
      <c r="K32" s="118"/>
      <c r="L32" s="270"/>
      <c r="M32" s="87"/>
      <c r="N32" s="87"/>
      <c r="O32" s="144">
        <f t="shared" si="0"/>
        <v>0</v>
      </c>
    </row>
    <row r="33" spans="1:16" x14ac:dyDescent="0.2">
      <c r="A33" s="15" t="s">
        <v>565</v>
      </c>
      <c r="B33" s="214"/>
      <c r="C33" s="104">
        <f>SUM(D33:N33)</f>
        <v>0</v>
      </c>
      <c r="D33" s="406">
        <v>0</v>
      </c>
      <c r="E33" s="117"/>
      <c r="F33" s="110"/>
      <c r="G33" s="112"/>
      <c r="H33" s="87"/>
      <c r="I33" s="112"/>
      <c r="J33" s="202"/>
      <c r="K33" s="112"/>
      <c r="L33" s="270"/>
      <c r="M33" s="87"/>
      <c r="N33" s="87"/>
      <c r="O33" s="144">
        <f t="shared" si="0"/>
        <v>0</v>
      </c>
    </row>
    <row r="34" spans="1:16" x14ac:dyDescent="0.2">
      <c r="A34" s="22" t="s">
        <v>308</v>
      </c>
      <c r="B34" s="19"/>
      <c r="C34" s="203"/>
      <c r="D34" s="487"/>
      <c r="E34" s="118"/>
      <c r="F34" s="87"/>
      <c r="G34" s="115"/>
      <c r="H34" s="111"/>
      <c r="I34" s="115"/>
      <c r="J34" s="111"/>
      <c r="K34" s="115"/>
      <c r="L34" s="111"/>
      <c r="M34" s="111"/>
      <c r="N34" s="111"/>
      <c r="O34" s="144">
        <f t="shared" si="0"/>
        <v>0</v>
      </c>
    </row>
    <row r="35" spans="1:16" x14ac:dyDescent="0.2">
      <c r="A35" s="11" t="s">
        <v>41</v>
      </c>
      <c r="B35" s="215" t="s">
        <v>142</v>
      </c>
      <c r="C35" s="101">
        <f>SUM(D35:N35)</f>
        <v>705495</v>
      </c>
      <c r="D35" s="178">
        <v>0</v>
      </c>
      <c r="E35" s="118">
        <v>650108</v>
      </c>
      <c r="F35" s="87"/>
      <c r="G35" s="118"/>
      <c r="H35" s="87"/>
      <c r="I35" s="118"/>
      <c r="J35" s="87"/>
      <c r="K35" s="118">
        <v>0</v>
      </c>
      <c r="L35" s="87"/>
      <c r="M35" s="87"/>
      <c r="N35" s="202">
        <v>55387</v>
      </c>
      <c r="O35" s="144">
        <f t="shared" si="0"/>
        <v>705495</v>
      </c>
    </row>
    <row r="36" spans="1:16" x14ac:dyDescent="0.2">
      <c r="A36" s="11" t="s">
        <v>382</v>
      </c>
      <c r="B36" s="215"/>
      <c r="C36" s="101">
        <f t="shared" ref="C36:C50" si="6">SUM(D36:N36)</f>
        <v>736453</v>
      </c>
      <c r="D36" s="178"/>
      <c r="E36" s="118">
        <v>681066</v>
      </c>
      <c r="F36" s="87"/>
      <c r="G36" s="118"/>
      <c r="H36" s="87"/>
      <c r="I36" s="118"/>
      <c r="J36" s="87"/>
      <c r="K36" s="118"/>
      <c r="L36" s="87"/>
      <c r="M36" s="87"/>
      <c r="N36" s="202">
        <v>55387</v>
      </c>
      <c r="O36" s="144">
        <f t="shared" si="0"/>
        <v>736453</v>
      </c>
    </row>
    <row r="37" spans="1:16" x14ac:dyDescent="0.2">
      <c r="A37" s="11" t="s">
        <v>400</v>
      </c>
      <c r="B37" s="215"/>
      <c r="C37" s="101">
        <f t="shared" si="6"/>
        <v>236</v>
      </c>
      <c r="D37" s="178"/>
      <c r="E37" s="118">
        <v>236</v>
      </c>
      <c r="F37" s="87"/>
      <c r="G37" s="118"/>
      <c r="H37" s="87"/>
      <c r="I37" s="118"/>
      <c r="J37" s="87"/>
      <c r="K37" s="118"/>
      <c r="L37" s="87"/>
      <c r="M37" s="87"/>
      <c r="N37" s="202"/>
      <c r="O37" s="144">
        <f t="shared" si="0"/>
        <v>236</v>
      </c>
    </row>
    <row r="38" spans="1:16" s="476" customFormat="1" x14ac:dyDescent="0.2">
      <c r="A38" s="11" t="s">
        <v>667</v>
      </c>
      <c r="B38" s="215"/>
      <c r="C38" s="101">
        <f t="shared" si="6"/>
        <v>17034</v>
      </c>
      <c r="D38" s="178"/>
      <c r="E38" s="118">
        <v>17034</v>
      </c>
      <c r="F38" s="87"/>
      <c r="G38" s="118"/>
      <c r="H38" s="87"/>
      <c r="I38" s="118"/>
      <c r="J38" s="87"/>
      <c r="K38" s="118"/>
      <c r="L38" s="87"/>
      <c r="M38" s="87"/>
      <c r="N38" s="202"/>
      <c r="O38" s="144">
        <f t="shared" si="0"/>
        <v>17034</v>
      </c>
    </row>
    <row r="39" spans="1:16" x14ac:dyDescent="0.2">
      <c r="A39" s="11" t="s">
        <v>401</v>
      </c>
      <c r="B39" s="215"/>
      <c r="C39" s="101">
        <f t="shared" si="6"/>
        <v>1209</v>
      </c>
      <c r="D39" s="178"/>
      <c r="E39" s="118">
        <v>1209</v>
      </c>
      <c r="F39" s="87"/>
      <c r="G39" s="118"/>
      <c r="H39" s="87"/>
      <c r="I39" s="118"/>
      <c r="J39" s="87"/>
      <c r="K39" s="118"/>
      <c r="L39" s="87"/>
      <c r="M39" s="87"/>
      <c r="N39" s="202"/>
      <c r="O39" s="144">
        <f t="shared" si="0"/>
        <v>1209</v>
      </c>
    </row>
    <row r="40" spans="1:16" x14ac:dyDescent="0.2">
      <c r="A40" s="329" t="s">
        <v>402</v>
      </c>
      <c r="B40" s="215"/>
      <c r="C40" s="101">
        <f t="shared" si="6"/>
        <v>284</v>
      </c>
      <c r="D40" s="178"/>
      <c r="E40" s="118">
        <v>284</v>
      </c>
      <c r="F40" s="87"/>
      <c r="G40" s="118"/>
      <c r="H40" s="87"/>
      <c r="I40" s="118"/>
      <c r="J40" s="87"/>
      <c r="K40" s="118"/>
      <c r="L40" s="87"/>
      <c r="M40" s="87"/>
      <c r="N40" s="202"/>
      <c r="O40" s="144">
        <f t="shared" si="0"/>
        <v>284</v>
      </c>
    </row>
    <row r="41" spans="1:16" x14ac:dyDescent="0.2">
      <c r="A41" s="329" t="s">
        <v>666</v>
      </c>
      <c r="B41" s="215"/>
      <c r="C41" s="101">
        <f t="shared" si="6"/>
        <v>50095</v>
      </c>
      <c r="D41" s="178"/>
      <c r="E41" s="118">
        <v>50095</v>
      </c>
      <c r="F41" s="87"/>
      <c r="G41" s="118"/>
      <c r="H41" s="87"/>
      <c r="I41" s="118"/>
      <c r="J41" s="87"/>
      <c r="K41" s="118"/>
      <c r="L41" s="87"/>
      <c r="M41" s="87"/>
      <c r="N41" s="202"/>
      <c r="O41" s="144">
        <f t="shared" si="0"/>
        <v>50095</v>
      </c>
      <c r="P41" s="144"/>
    </row>
    <row r="42" spans="1:16" x14ac:dyDescent="0.2">
      <c r="A42" s="329" t="s">
        <v>661</v>
      </c>
      <c r="B42" s="215"/>
      <c r="C42" s="101">
        <f t="shared" si="6"/>
        <v>-20000</v>
      </c>
      <c r="D42" s="178"/>
      <c r="E42" s="118"/>
      <c r="F42" s="87"/>
      <c r="G42" s="118"/>
      <c r="H42" s="87"/>
      <c r="I42" s="118"/>
      <c r="J42" s="87"/>
      <c r="K42" s="118"/>
      <c r="L42" s="87"/>
      <c r="M42" s="87"/>
      <c r="N42" s="202">
        <v>-20000</v>
      </c>
      <c r="O42" s="144">
        <f t="shared" si="0"/>
        <v>-20000</v>
      </c>
    </row>
    <row r="43" spans="1:16" s="481" customFormat="1" x14ac:dyDescent="0.2">
      <c r="A43" s="329" t="s">
        <v>679</v>
      </c>
      <c r="B43" s="215"/>
      <c r="C43" s="101">
        <f t="shared" si="6"/>
        <v>182</v>
      </c>
      <c r="D43" s="178"/>
      <c r="E43" s="118">
        <v>182</v>
      </c>
      <c r="F43" s="87"/>
      <c r="G43" s="118"/>
      <c r="H43" s="87"/>
      <c r="I43" s="118"/>
      <c r="J43" s="87"/>
      <c r="K43" s="118"/>
      <c r="L43" s="87"/>
      <c r="M43" s="87"/>
      <c r="N43" s="202"/>
      <c r="O43" s="144">
        <f t="shared" si="0"/>
        <v>182</v>
      </c>
    </row>
    <row r="44" spans="1:16" x14ac:dyDescent="0.2">
      <c r="A44" s="329" t="s">
        <v>693</v>
      </c>
      <c r="B44" s="215"/>
      <c r="C44" s="101">
        <f t="shared" si="6"/>
        <v>-4533</v>
      </c>
      <c r="D44" s="178"/>
      <c r="E44" s="118">
        <v>-4533</v>
      </c>
      <c r="F44" s="87"/>
      <c r="G44" s="118"/>
      <c r="H44" s="87"/>
      <c r="I44" s="118"/>
      <c r="J44" s="87"/>
      <c r="K44" s="118"/>
      <c r="L44" s="87"/>
      <c r="M44" s="87"/>
      <c r="N44" s="202"/>
      <c r="O44" s="144">
        <f t="shared" si="0"/>
        <v>-4533</v>
      </c>
      <c r="P44" s="144">
        <f>SUM(E41:E44)</f>
        <v>45744</v>
      </c>
    </row>
    <row r="45" spans="1:16" x14ac:dyDescent="0.2">
      <c r="A45" s="11" t="s">
        <v>694</v>
      </c>
      <c r="B45" s="215"/>
      <c r="C45" s="101">
        <f t="shared" si="6"/>
        <v>8073</v>
      </c>
      <c r="D45" s="178">
        <f t="shared" ref="D45" si="7">SUM(D37:D44)</f>
        <v>0</v>
      </c>
      <c r="E45" s="101">
        <v>8073</v>
      </c>
      <c r="F45" s="101"/>
      <c r="G45" s="101"/>
      <c r="H45" s="101"/>
      <c r="I45" s="101"/>
      <c r="J45" s="101"/>
      <c r="K45" s="101"/>
      <c r="L45" s="101"/>
      <c r="M45" s="101"/>
      <c r="N45" s="101"/>
      <c r="O45" s="144">
        <f t="shared" si="0"/>
        <v>8073</v>
      </c>
    </row>
    <row r="46" spans="1:16" s="475" customFormat="1" x14ac:dyDescent="0.2">
      <c r="A46" s="11" t="s">
        <v>695</v>
      </c>
      <c r="B46" s="215"/>
      <c r="C46" s="101">
        <f t="shared" si="6"/>
        <v>-5123</v>
      </c>
      <c r="D46" s="178"/>
      <c r="E46" s="101">
        <v>-5123</v>
      </c>
      <c r="F46" s="101"/>
      <c r="G46" s="101"/>
      <c r="H46" s="101"/>
      <c r="I46" s="101"/>
      <c r="J46" s="101"/>
      <c r="K46" s="101"/>
      <c r="L46" s="101"/>
      <c r="M46" s="101"/>
      <c r="N46" s="101"/>
      <c r="O46" s="144">
        <f t="shared" si="0"/>
        <v>-5123</v>
      </c>
    </row>
    <row r="47" spans="1:16" s="485" customFormat="1" x14ac:dyDescent="0.2">
      <c r="A47" s="11" t="s">
        <v>700</v>
      </c>
      <c r="B47" s="215"/>
      <c r="C47" s="101">
        <f t="shared" si="6"/>
        <v>29</v>
      </c>
      <c r="D47" s="178"/>
      <c r="E47" s="101">
        <v>29</v>
      </c>
      <c r="F47" s="101"/>
      <c r="G47" s="101"/>
      <c r="H47" s="101"/>
      <c r="I47" s="101"/>
      <c r="J47" s="101"/>
      <c r="K47" s="101"/>
      <c r="L47" s="101"/>
      <c r="M47" s="101"/>
      <c r="N47" s="101"/>
      <c r="O47" s="144">
        <f t="shared" si="0"/>
        <v>29</v>
      </c>
    </row>
    <row r="48" spans="1:16" s="485" customFormat="1" x14ac:dyDescent="0.2">
      <c r="A48" s="11" t="s">
        <v>701</v>
      </c>
      <c r="B48" s="215"/>
      <c r="C48" s="101">
        <f t="shared" si="6"/>
        <v>5616</v>
      </c>
      <c r="D48" s="178"/>
      <c r="E48" s="101">
        <v>5616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44">
        <f t="shared" si="0"/>
        <v>5616</v>
      </c>
    </row>
    <row r="49" spans="1:15" s="485" customFormat="1" x14ac:dyDescent="0.2">
      <c r="A49" s="11" t="s">
        <v>702</v>
      </c>
      <c r="B49" s="215"/>
      <c r="C49" s="101">
        <f t="shared" si="6"/>
        <v>1562</v>
      </c>
      <c r="D49" s="178"/>
      <c r="E49" s="101">
        <v>1562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44">
        <f t="shared" si="0"/>
        <v>1562</v>
      </c>
    </row>
    <row r="50" spans="1:15" s="485" customFormat="1" x14ac:dyDescent="0.2">
      <c r="A50" s="11" t="s">
        <v>703</v>
      </c>
      <c r="B50" s="215"/>
      <c r="C50" s="101">
        <f t="shared" si="6"/>
        <v>-183</v>
      </c>
      <c r="D50" s="178"/>
      <c r="E50" s="101">
        <v>-183</v>
      </c>
      <c r="F50" s="101"/>
      <c r="G50" s="101"/>
      <c r="H50" s="101"/>
      <c r="I50" s="101"/>
      <c r="J50" s="101"/>
      <c r="K50" s="101"/>
      <c r="L50" s="101"/>
      <c r="M50" s="101"/>
      <c r="N50" s="101"/>
      <c r="O50" s="144">
        <f t="shared" si="0"/>
        <v>-183</v>
      </c>
    </row>
    <row r="51" spans="1:15" x14ac:dyDescent="0.2">
      <c r="A51" s="11" t="s">
        <v>664</v>
      </c>
      <c r="B51" s="215"/>
      <c r="C51" s="101">
        <f>SUM(C37:C50)</f>
        <v>54481</v>
      </c>
      <c r="D51" s="101">
        <f t="shared" ref="D51:N51" si="8">SUM(D37:D50)</f>
        <v>0</v>
      </c>
      <c r="E51" s="101">
        <f t="shared" si="8"/>
        <v>74481</v>
      </c>
      <c r="F51" s="101">
        <f t="shared" si="8"/>
        <v>0</v>
      </c>
      <c r="G51" s="101">
        <f t="shared" si="8"/>
        <v>0</v>
      </c>
      <c r="H51" s="101">
        <f t="shared" si="8"/>
        <v>0</v>
      </c>
      <c r="I51" s="101">
        <f t="shared" si="8"/>
        <v>0</v>
      </c>
      <c r="J51" s="101">
        <f t="shared" si="8"/>
        <v>0</v>
      </c>
      <c r="K51" s="101">
        <f t="shared" si="8"/>
        <v>0</v>
      </c>
      <c r="L51" s="101">
        <f t="shared" si="8"/>
        <v>0</v>
      </c>
      <c r="M51" s="101">
        <f t="shared" si="8"/>
        <v>0</v>
      </c>
      <c r="N51" s="101">
        <f t="shared" si="8"/>
        <v>-20000</v>
      </c>
      <c r="O51" s="144">
        <f t="shared" si="0"/>
        <v>54481</v>
      </c>
    </row>
    <row r="52" spans="1:15" x14ac:dyDescent="0.2">
      <c r="A52" s="15" t="s">
        <v>565</v>
      </c>
      <c r="B52" s="215"/>
      <c r="C52" s="104">
        <f>SUM(C36,C51)</f>
        <v>790934</v>
      </c>
      <c r="D52" s="104">
        <f t="shared" ref="D52:N52" si="9">SUM(D36,D51)</f>
        <v>0</v>
      </c>
      <c r="E52" s="104">
        <f t="shared" si="9"/>
        <v>755547</v>
      </c>
      <c r="F52" s="104">
        <f t="shared" si="9"/>
        <v>0</v>
      </c>
      <c r="G52" s="104">
        <f t="shared" si="9"/>
        <v>0</v>
      </c>
      <c r="H52" s="104">
        <f t="shared" si="9"/>
        <v>0</v>
      </c>
      <c r="I52" s="104">
        <f t="shared" si="9"/>
        <v>0</v>
      </c>
      <c r="J52" s="104">
        <f t="shared" si="9"/>
        <v>0</v>
      </c>
      <c r="K52" s="104">
        <f t="shared" si="9"/>
        <v>0</v>
      </c>
      <c r="L52" s="104">
        <f t="shared" si="9"/>
        <v>0</v>
      </c>
      <c r="M52" s="104">
        <f t="shared" si="9"/>
        <v>0</v>
      </c>
      <c r="N52" s="104">
        <f t="shared" si="9"/>
        <v>35387</v>
      </c>
      <c r="O52" s="144">
        <f t="shared" si="0"/>
        <v>790934</v>
      </c>
    </row>
    <row r="53" spans="1:15" x14ac:dyDescent="0.2">
      <c r="A53" s="267" t="s">
        <v>309</v>
      </c>
      <c r="B53" s="7"/>
      <c r="C53" s="203"/>
      <c r="D53" s="178"/>
      <c r="E53" s="118"/>
      <c r="F53" s="87"/>
      <c r="G53" s="118"/>
      <c r="H53" s="87"/>
      <c r="I53" s="118"/>
      <c r="J53" s="87"/>
      <c r="K53" s="118"/>
      <c r="L53" s="87"/>
      <c r="M53" s="87"/>
      <c r="N53" s="87"/>
      <c r="O53" s="144">
        <f t="shared" si="0"/>
        <v>0</v>
      </c>
    </row>
    <row r="54" spans="1:15" x14ac:dyDescent="0.2">
      <c r="A54" s="11" t="s">
        <v>141</v>
      </c>
      <c r="B54" s="215" t="s">
        <v>142</v>
      </c>
      <c r="C54" s="101">
        <f>SUM(D54:N54)</f>
        <v>0</v>
      </c>
      <c r="D54" s="178">
        <f>SUM(E54:N54)</f>
        <v>0</v>
      </c>
      <c r="E54" s="118"/>
      <c r="F54" s="87"/>
      <c r="G54" s="118"/>
      <c r="H54" s="87"/>
      <c r="I54" s="118"/>
      <c r="J54" s="87"/>
      <c r="K54" s="118"/>
      <c r="L54" s="87"/>
      <c r="M54" s="87"/>
      <c r="N54" s="87"/>
      <c r="O54" s="144">
        <f t="shared" si="0"/>
        <v>0</v>
      </c>
    </row>
    <row r="55" spans="1:15" x14ac:dyDescent="0.2">
      <c r="A55" s="11" t="s">
        <v>381</v>
      </c>
      <c r="B55" s="215"/>
      <c r="C55" s="101">
        <f>SUM(D55:N55)</f>
        <v>0</v>
      </c>
      <c r="D55" s="178"/>
      <c r="E55" s="118"/>
      <c r="F55" s="87"/>
      <c r="G55" s="118"/>
      <c r="H55" s="87"/>
      <c r="I55" s="118"/>
      <c r="J55" s="87"/>
      <c r="K55" s="118"/>
      <c r="L55" s="87"/>
      <c r="M55" s="87"/>
      <c r="N55" s="87"/>
      <c r="O55" s="144">
        <f t="shared" si="0"/>
        <v>0</v>
      </c>
    </row>
    <row r="56" spans="1:15" x14ac:dyDescent="0.2">
      <c r="A56" s="15" t="s">
        <v>565</v>
      </c>
      <c r="B56" s="215"/>
      <c r="C56" s="101">
        <v>0</v>
      </c>
      <c r="D56" s="178"/>
      <c r="E56" s="118"/>
      <c r="F56" s="87"/>
      <c r="G56" s="118"/>
      <c r="H56" s="87"/>
      <c r="I56" s="118"/>
      <c r="J56" s="87"/>
      <c r="K56" s="118"/>
      <c r="L56" s="87"/>
      <c r="M56" s="87"/>
      <c r="N56" s="87"/>
      <c r="O56" s="144">
        <f t="shared" si="0"/>
        <v>0</v>
      </c>
    </row>
    <row r="57" spans="1:15" x14ac:dyDescent="0.2">
      <c r="A57" s="13" t="s">
        <v>310</v>
      </c>
      <c r="B57" s="7"/>
      <c r="C57" s="350"/>
      <c r="D57" s="309"/>
      <c r="E57" s="115"/>
      <c r="F57" s="111"/>
      <c r="G57" s="115"/>
      <c r="H57" s="111"/>
      <c r="I57" s="115"/>
      <c r="J57" s="111"/>
      <c r="K57" s="115"/>
      <c r="L57" s="111"/>
      <c r="M57" s="111"/>
      <c r="N57" s="111"/>
      <c r="O57" s="144">
        <f t="shared" si="0"/>
        <v>0</v>
      </c>
    </row>
    <row r="58" spans="1:15" x14ac:dyDescent="0.2">
      <c r="A58" s="11" t="s">
        <v>141</v>
      </c>
      <c r="B58" s="215" t="s">
        <v>142</v>
      </c>
      <c r="C58" s="101">
        <f>SUM(D58:N58)</f>
        <v>1206437</v>
      </c>
      <c r="D58" s="178">
        <v>0</v>
      </c>
      <c r="E58" s="118"/>
      <c r="F58" s="87"/>
      <c r="G58" s="118"/>
      <c r="H58" s="87"/>
      <c r="I58" s="118"/>
      <c r="J58" s="87"/>
      <c r="K58" s="118"/>
      <c r="L58" s="87"/>
      <c r="M58" s="87"/>
      <c r="N58" s="87">
        <v>1206437</v>
      </c>
      <c r="O58" s="144">
        <f t="shared" si="0"/>
        <v>1206437</v>
      </c>
    </row>
    <row r="59" spans="1:15" x14ac:dyDescent="0.2">
      <c r="A59" s="11" t="s">
        <v>381</v>
      </c>
      <c r="B59" s="215"/>
      <c r="C59" s="101">
        <f>SUM(D59:N59)</f>
        <v>1531050</v>
      </c>
      <c r="D59" s="178"/>
      <c r="E59" s="118"/>
      <c r="F59" s="87"/>
      <c r="G59" s="118"/>
      <c r="H59" s="87"/>
      <c r="I59" s="118"/>
      <c r="J59" s="87"/>
      <c r="K59" s="118"/>
      <c r="L59" s="87"/>
      <c r="M59" s="87"/>
      <c r="N59" s="87">
        <v>1531050</v>
      </c>
      <c r="O59" s="144">
        <f t="shared" si="0"/>
        <v>1531050</v>
      </c>
    </row>
    <row r="60" spans="1:15" x14ac:dyDescent="0.2">
      <c r="A60" s="15" t="s">
        <v>565</v>
      </c>
      <c r="B60" s="215"/>
      <c r="C60" s="101">
        <f>SUM(D60:N60)</f>
        <v>1531050</v>
      </c>
      <c r="D60" s="178"/>
      <c r="E60" s="411"/>
      <c r="F60" s="101"/>
      <c r="G60" s="411"/>
      <c r="H60" s="101"/>
      <c r="I60" s="411"/>
      <c r="J60" s="101"/>
      <c r="K60" s="411"/>
      <c r="L60" s="101"/>
      <c r="M60" s="101"/>
      <c r="N60" s="101">
        <v>1531050</v>
      </c>
      <c r="O60" s="144">
        <f t="shared" si="0"/>
        <v>1531050</v>
      </c>
    </row>
    <row r="61" spans="1:15" x14ac:dyDescent="0.2">
      <c r="A61" s="13" t="s">
        <v>311</v>
      </c>
      <c r="B61" s="7"/>
      <c r="C61" s="350"/>
      <c r="D61" s="309"/>
      <c r="E61" s="115"/>
      <c r="F61" s="111"/>
      <c r="G61" s="115"/>
      <c r="H61" s="111"/>
      <c r="I61" s="115"/>
      <c r="J61" s="111"/>
      <c r="K61" s="115"/>
      <c r="L61" s="111"/>
      <c r="M61" s="111"/>
      <c r="N61" s="111"/>
      <c r="O61" s="144">
        <f t="shared" si="0"/>
        <v>0</v>
      </c>
    </row>
    <row r="62" spans="1:15" x14ac:dyDescent="0.2">
      <c r="A62" s="11" t="s">
        <v>134</v>
      </c>
      <c r="B62" s="215" t="s">
        <v>142</v>
      </c>
      <c r="C62" s="101">
        <f>SUM(D62:N62)</f>
        <v>9518</v>
      </c>
      <c r="D62" s="488">
        <v>0</v>
      </c>
      <c r="E62" s="118">
        <v>9518</v>
      </c>
      <c r="F62" s="87"/>
      <c r="G62" s="118"/>
      <c r="H62" s="87"/>
      <c r="I62" s="327"/>
      <c r="J62" s="87"/>
      <c r="K62" s="118">
        <v>0</v>
      </c>
      <c r="L62" s="87"/>
      <c r="M62" s="87"/>
      <c r="N62" s="87"/>
      <c r="O62" s="144">
        <f t="shared" si="0"/>
        <v>9518</v>
      </c>
    </row>
    <row r="63" spans="1:15" x14ac:dyDescent="0.2">
      <c r="A63" s="11" t="s">
        <v>381</v>
      </c>
      <c r="B63" s="215"/>
      <c r="C63" s="101">
        <f>SUM(D63:N63)</f>
        <v>9518</v>
      </c>
      <c r="D63" s="488"/>
      <c r="E63" s="118">
        <v>9518</v>
      </c>
      <c r="F63" s="87"/>
      <c r="G63" s="118"/>
      <c r="H63" s="87"/>
      <c r="I63" s="327"/>
      <c r="J63" s="87"/>
      <c r="K63" s="118"/>
      <c r="L63" s="87"/>
      <c r="M63" s="87"/>
      <c r="N63" s="87"/>
      <c r="O63" s="144">
        <f t="shared" si="0"/>
        <v>9518</v>
      </c>
    </row>
    <row r="64" spans="1:15" x14ac:dyDescent="0.2">
      <c r="A64" s="15" t="s">
        <v>565</v>
      </c>
      <c r="B64" s="215"/>
      <c r="C64" s="101">
        <f>SUM(D64:N64)</f>
        <v>9518</v>
      </c>
      <c r="D64" s="488"/>
      <c r="E64" s="118">
        <v>9518</v>
      </c>
      <c r="F64" s="87"/>
      <c r="G64" s="118"/>
      <c r="H64" s="87"/>
      <c r="I64" s="327"/>
      <c r="J64" s="87"/>
      <c r="K64" s="118"/>
      <c r="L64" s="87"/>
      <c r="M64" s="87"/>
      <c r="N64" s="87"/>
      <c r="O64" s="144">
        <f t="shared" si="0"/>
        <v>9518</v>
      </c>
    </row>
    <row r="65" spans="1:15" s="152" customFormat="1" x14ac:dyDescent="0.2">
      <c r="A65" s="13" t="s">
        <v>312</v>
      </c>
      <c r="B65" s="7"/>
      <c r="C65" s="350"/>
      <c r="D65" s="309"/>
      <c r="E65" s="115"/>
      <c r="F65" s="111"/>
      <c r="G65" s="115"/>
      <c r="H65" s="111"/>
      <c r="I65" s="115"/>
      <c r="J65" s="111"/>
      <c r="K65" s="115"/>
      <c r="L65" s="111"/>
      <c r="M65" s="111"/>
      <c r="N65" s="111"/>
      <c r="O65" s="144">
        <f t="shared" si="0"/>
        <v>0</v>
      </c>
    </row>
    <row r="66" spans="1:15" s="152" customFormat="1" x14ac:dyDescent="0.2">
      <c r="A66" s="11" t="s">
        <v>41</v>
      </c>
      <c r="B66" s="215" t="s">
        <v>142</v>
      </c>
      <c r="C66" s="101">
        <f>SUM(D66:N66)</f>
        <v>0</v>
      </c>
      <c r="D66" s="178">
        <f>SUM(E66:N66)</f>
        <v>0</v>
      </c>
      <c r="E66" s="118"/>
      <c r="F66" s="87"/>
      <c r="G66" s="118"/>
      <c r="H66" s="87"/>
      <c r="I66" s="118"/>
      <c r="J66" s="87"/>
      <c r="K66" s="118"/>
      <c r="L66" s="87"/>
      <c r="M66" s="87"/>
      <c r="N66" s="87"/>
      <c r="O66" s="144">
        <f t="shared" si="0"/>
        <v>0</v>
      </c>
    </row>
    <row r="67" spans="1:15" s="152" customFormat="1" x14ac:dyDescent="0.2">
      <c r="A67" s="11" t="s">
        <v>381</v>
      </c>
      <c r="B67" s="215"/>
      <c r="C67" s="101">
        <f>SUM(D67:N67)</f>
        <v>0</v>
      </c>
      <c r="D67" s="178"/>
      <c r="E67" s="118"/>
      <c r="F67" s="87"/>
      <c r="G67" s="118"/>
      <c r="H67" s="87"/>
      <c r="I67" s="118"/>
      <c r="J67" s="87"/>
      <c r="K67" s="118"/>
      <c r="L67" s="87"/>
      <c r="M67" s="87"/>
      <c r="N67" s="87"/>
      <c r="O67" s="144">
        <f t="shared" si="0"/>
        <v>0</v>
      </c>
    </row>
    <row r="68" spans="1:15" s="152" customFormat="1" x14ac:dyDescent="0.2">
      <c r="A68" s="15" t="s">
        <v>565</v>
      </c>
      <c r="B68" s="215"/>
      <c r="C68" s="101">
        <f>SUM(D68:N68)</f>
        <v>0</v>
      </c>
      <c r="D68" s="178"/>
      <c r="E68" s="118"/>
      <c r="F68" s="87"/>
      <c r="G68" s="118"/>
      <c r="H68" s="87"/>
      <c r="I68" s="118"/>
      <c r="J68" s="87"/>
      <c r="K68" s="118"/>
      <c r="L68" s="87"/>
      <c r="M68" s="87"/>
      <c r="N68" s="87"/>
      <c r="O68" s="144">
        <f t="shared" si="0"/>
        <v>0</v>
      </c>
    </row>
    <row r="69" spans="1:15" s="152" customFormat="1" x14ac:dyDescent="0.2">
      <c r="A69" s="13" t="s">
        <v>313</v>
      </c>
      <c r="B69" s="7"/>
      <c r="C69" s="350"/>
      <c r="D69" s="309"/>
      <c r="E69" s="115"/>
      <c r="F69" s="111"/>
      <c r="G69" s="115"/>
      <c r="H69" s="111"/>
      <c r="I69" s="115"/>
      <c r="J69" s="111"/>
      <c r="K69" s="115"/>
      <c r="L69" s="111"/>
      <c r="M69" s="111"/>
      <c r="N69" s="111"/>
      <c r="O69" s="144">
        <f t="shared" si="0"/>
        <v>0</v>
      </c>
    </row>
    <row r="70" spans="1:15" s="152" customFormat="1" x14ac:dyDescent="0.2">
      <c r="A70" s="11" t="s">
        <v>41</v>
      </c>
      <c r="B70" s="215" t="s">
        <v>142</v>
      </c>
      <c r="C70" s="101">
        <f>SUM(D70:N70)</f>
        <v>0</v>
      </c>
      <c r="D70" s="178">
        <f>SUM(E70:N70)</f>
        <v>0</v>
      </c>
      <c r="E70" s="118"/>
      <c r="F70" s="87"/>
      <c r="G70" s="118"/>
      <c r="H70" s="87"/>
      <c r="I70" s="118"/>
      <c r="J70" s="87"/>
      <c r="K70" s="118"/>
      <c r="L70" s="87"/>
      <c r="M70" s="87"/>
      <c r="N70" s="87">
        <v>0</v>
      </c>
      <c r="O70" s="144">
        <f t="shared" si="0"/>
        <v>0</v>
      </c>
    </row>
    <row r="71" spans="1:15" s="152" customFormat="1" x14ac:dyDescent="0.2">
      <c r="A71" s="11" t="s">
        <v>381</v>
      </c>
      <c r="B71" s="215"/>
      <c r="C71" s="101">
        <f>SUM(D71:N71)</f>
        <v>0</v>
      </c>
      <c r="D71" s="178"/>
      <c r="E71" s="118"/>
      <c r="F71" s="87"/>
      <c r="G71" s="118"/>
      <c r="H71" s="87"/>
      <c r="I71" s="118"/>
      <c r="J71" s="87"/>
      <c r="K71" s="118"/>
      <c r="L71" s="87"/>
      <c r="M71" s="87"/>
      <c r="N71" s="87"/>
      <c r="O71" s="144">
        <f t="shared" si="0"/>
        <v>0</v>
      </c>
    </row>
    <row r="72" spans="1:15" s="152" customFormat="1" x14ac:dyDescent="0.2">
      <c r="A72" s="15" t="s">
        <v>565</v>
      </c>
      <c r="B72" s="215"/>
      <c r="C72" s="101">
        <f>SUM(D72:N72)</f>
        <v>0</v>
      </c>
      <c r="D72" s="178"/>
      <c r="E72" s="118"/>
      <c r="F72" s="87"/>
      <c r="G72" s="118"/>
      <c r="H72" s="87"/>
      <c r="I72" s="118"/>
      <c r="J72" s="87"/>
      <c r="K72" s="118"/>
      <c r="L72" s="87"/>
      <c r="M72" s="87"/>
      <c r="N72" s="87"/>
      <c r="O72" s="144">
        <f t="shared" si="0"/>
        <v>0</v>
      </c>
    </row>
    <row r="73" spans="1:15" x14ac:dyDescent="0.2">
      <c r="A73" s="13" t="s">
        <v>314</v>
      </c>
      <c r="B73" s="7"/>
      <c r="C73" s="350"/>
      <c r="D73" s="309"/>
      <c r="E73" s="115"/>
      <c r="F73" s="111"/>
      <c r="G73" s="115"/>
      <c r="H73" s="111"/>
      <c r="I73" s="115"/>
      <c r="J73" s="111"/>
      <c r="K73" s="115"/>
      <c r="L73" s="111"/>
      <c r="M73" s="111"/>
      <c r="N73" s="111"/>
      <c r="O73" s="144">
        <f t="shared" si="0"/>
        <v>0</v>
      </c>
    </row>
    <row r="74" spans="1:15" x14ac:dyDescent="0.2">
      <c r="A74" s="11" t="s">
        <v>41</v>
      </c>
      <c r="B74" s="215" t="s">
        <v>142</v>
      </c>
      <c r="C74" s="101">
        <f>SUM(D74:N74)</f>
        <v>0</v>
      </c>
      <c r="D74" s="178">
        <f>SUM(E74:N74)</f>
        <v>0</v>
      </c>
      <c r="E74" s="118"/>
      <c r="F74" s="87"/>
      <c r="G74" s="118"/>
      <c r="H74" s="87"/>
      <c r="I74" s="118"/>
      <c r="J74" s="87"/>
      <c r="K74" s="118"/>
      <c r="L74" s="87"/>
      <c r="M74" s="87"/>
      <c r="N74" s="87"/>
      <c r="O74" s="144">
        <f t="shared" si="0"/>
        <v>0</v>
      </c>
    </row>
    <row r="75" spans="1:15" x14ac:dyDescent="0.2">
      <c r="A75" s="11" t="s">
        <v>381</v>
      </c>
      <c r="B75" s="215"/>
      <c r="C75" s="101">
        <f>SUM(D75:N75)</f>
        <v>0</v>
      </c>
      <c r="D75" s="178"/>
      <c r="E75" s="118"/>
      <c r="F75" s="87"/>
      <c r="G75" s="118"/>
      <c r="H75" s="87"/>
      <c r="I75" s="118"/>
      <c r="J75" s="87"/>
      <c r="K75" s="118"/>
      <c r="L75" s="87"/>
      <c r="M75" s="87"/>
      <c r="N75" s="87"/>
      <c r="O75" s="144">
        <f t="shared" si="0"/>
        <v>0</v>
      </c>
    </row>
    <row r="76" spans="1:15" x14ac:dyDescent="0.2">
      <c r="A76" s="15" t="s">
        <v>565</v>
      </c>
      <c r="B76" s="214"/>
      <c r="C76" s="101">
        <f>SUM(D76:N76)</f>
        <v>0</v>
      </c>
      <c r="D76" s="147"/>
      <c r="E76" s="117"/>
      <c r="F76" s="110"/>
      <c r="G76" s="117"/>
      <c r="H76" s="110"/>
      <c r="I76" s="117"/>
      <c r="J76" s="110"/>
      <c r="K76" s="117"/>
      <c r="L76" s="110"/>
      <c r="M76" s="110"/>
      <c r="N76" s="110"/>
      <c r="O76" s="144">
        <f t="shared" si="0"/>
        <v>0</v>
      </c>
    </row>
    <row r="77" spans="1:15" x14ac:dyDescent="0.2">
      <c r="A77" s="13" t="s">
        <v>315</v>
      </c>
      <c r="B77" s="215"/>
      <c r="C77" s="351"/>
      <c r="D77" s="178"/>
      <c r="E77" s="118"/>
      <c r="F77" s="87"/>
      <c r="G77" s="118"/>
      <c r="H77" s="87"/>
      <c r="I77" s="118"/>
      <c r="J77" s="87"/>
      <c r="K77" s="118"/>
      <c r="L77" s="87"/>
      <c r="M77" s="87"/>
      <c r="N77" s="87"/>
      <c r="O77" s="144">
        <f t="shared" si="0"/>
        <v>0</v>
      </c>
    </row>
    <row r="78" spans="1:15" x14ac:dyDescent="0.2">
      <c r="A78" s="11" t="s">
        <v>41</v>
      </c>
      <c r="B78" s="215" t="s">
        <v>143</v>
      </c>
      <c r="C78" s="101">
        <f>SUM(D78:N78)</f>
        <v>0</v>
      </c>
      <c r="D78" s="178">
        <f>SUM(E78:N78)</f>
        <v>0</v>
      </c>
      <c r="E78" s="118"/>
      <c r="F78" s="87"/>
      <c r="G78" s="118"/>
      <c r="H78" s="87"/>
      <c r="I78" s="118"/>
      <c r="J78" s="87"/>
      <c r="K78" s="118"/>
      <c r="L78" s="87"/>
      <c r="M78" s="87"/>
      <c r="N78" s="87"/>
      <c r="O78" s="144">
        <f t="shared" si="0"/>
        <v>0</v>
      </c>
    </row>
    <row r="79" spans="1:15" x14ac:dyDescent="0.2">
      <c r="A79" s="11" t="s">
        <v>381</v>
      </c>
      <c r="B79" s="215"/>
      <c r="C79" s="101">
        <f>SUM(D79:N79)</f>
        <v>0</v>
      </c>
      <c r="D79" s="178"/>
      <c r="E79" s="118"/>
      <c r="F79" s="87"/>
      <c r="G79" s="118"/>
      <c r="H79" s="87"/>
      <c r="I79" s="118"/>
      <c r="J79" s="87"/>
      <c r="K79" s="118"/>
      <c r="L79" s="87"/>
      <c r="M79" s="87"/>
      <c r="N79" s="87"/>
      <c r="O79" s="144">
        <f t="shared" si="0"/>
        <v>0</v>
      </c>
    </row>
    <row r="80" spans="1:15" x14ac:dyDescent="0.2">
      <c r="A80" s="15" t="s">
        <v>565</v>
      </c>
      <c r="B80" s="215"/>
      <c r="C80" s="101">
        <f>SUM(D80:N80)</f>
        <v>0</v>
      </c>
      <c r="D80" s="147"/>
      <c r="E80" s="118"/>
      <c r="F80" s="87"/>
      <c r="G80" s="118"/>
      <c r="H80" s="87"/>
      <c r="I80" s="118"/>
      <c r="J80" s="87"/>
      <c r="K80" s="118"/>
      <c r="L80" s="87"/>
      <c r="M80" s="87"/>
      <c r="N80" s="87"/>
      <c r="O80" s="144">
        <f t="shared" si="0"/>
        <v>0</v>
      </c>
    </row>
    <row r="81" spans="1:15" x14ac:dyDescent="0.2">
      <c r="A81" s="52" t="s">
        <v>316</v>
      </c>
      <c r="B81" s="46"/>
      <c r="C81" s="352"/>
      <c r="D81" s="309"/>
      <c r="E81" s="115"/>
      <c r="F81" s="111"/>
      <c r="G81" s="115"/>
      <c r="H81" s="111"/>
      <c r="I81" s="115"/>
      <c r="J81" s="111"/>
      <c r="K81" s="115"/>
      <c r="L81" s="111"/>
      <c r="M81" s="111"/>
      <c r="N81" s="111"/>
      <c r="O81" s="144">
        <f t="shared" si="0"/>
        <v>0</v>
      </c>
    </row>
    <row r="82" spans="1:15" x14ac:dyDescent="0.2">
      <c r="A82" s="11" t="s">
        <v>30</v>
      </c>
      <c r="B82" s="215" t="s">
        <v>142</v>
      </c>
      <c r="C82" s="101">
        <f>SUM(D82:N82)</f>
        <v>0</v>
      </c>
      <c r="D82" s="178">
        <f>SUM(E82:N82)</f>
        <v>0</v>
      </c>
      <c r="E82" s="118"/>
      <c r="F82" s="87"/>
      <c r="G82" s="118"/>
      <c r="H82" s="87"/>
      <c r="I82" s="118"/>
      <c r="J82" s="87"/>
      <c r="K82" s="118"/>
      <c r="L82" s="87"/>
      <c r="M82" s="87"/>
      <c r="N82" s="87"/>
      <c r="O82" s="144">
        <f t="shared" si="0"/>
        <v>0</v>
      </c>
    </row>
    <row r="83" spans="1:15" x14ac:dyDescent="0.2">
      <c r="A83" s="11" t="s">
        <v>381</v>
      </c>
      <c r="B83" s="215"/>
      <c r="C83" s="101">
        <f>SUM(D83:N83)</f>
        <v>0</v>
      </c>
      <c r="D83" s="178"/>
      <c r="E83" s="118"/>
      <c r="F83" s="87"/>
      <c r="G83" s="118"/>
      <c r="H83" s="87"/>
      <c r="I83" s="118"/>
      <c r="J83" s="87"/>
      <c r="K83" s="118"/>
      <c r="L83" s="87"/>
      <c r="M83" s="87"/>
      <c r="N83" s="87"/>
      <c r="O83" s="144">
        <f t="shared" si="0"/>
        <v>0</v>
      </c>
    </row>
    <row r="84" spans="1:15" x14ac:dyDescent="0.2">
      <c r="A84" s="15" t="s">
        <v>565</v>
      </c>
      <c r="B84" s="215"/>
      <c r="C84" s="101">
        <f>SUM(D84:N84)</f>
        <v>0</v>
      </c>
      <c r="D84" s="178"/>
      <c r="E84" s="118"/>
      <c r="F84" s="87"/>
      <c r="G84" s="118"/>
      <c r="H84" s="87"/>
      <c r="I84" s="118"/>
      <c r="J84" s="87"/>
      <c r="K84" s="118"/>
      <c r="L84" s="87"/>
      <c r="M84" s="87"/>
      <c r="N84" s="87"/>
      <c r="O84" s="144">
        <f t="shared" si="0"/>
        <v>0</v>
      </c>
    </row>
    <row r="85" spans="1:15" x14ac:dyDescent="0.2">
      <c r="A85" s="251" t="s">
        <v>317</v>
      </c>
      <c r="B85" s="46"/>
      <c r="C85" s="352"/>
      <c r="D85" s="309"/>
      <c r="E85" s="115"/>
      <c r="F85" s="111"/>
      <c r="G85" s="115"/>
      <c r="H85" s="111"/>
      <c r="I85" s="115"/>
      <c r="J85" s="111"/>
      <c r="K85" s="115"/>
      <c r="L85" s="111"/>
      <c r="M85" s="111"/>
      <c r="N85" s="111"/>
      <c r="O85" s="144">
        <f t="shared" si="0"/>
        <v>0</v>
      </c>
    </row>
    <row r="86" spans="1:15" x14ac:dyDescent="0.2">
      <c r="A86" s="11" t="s">
        <v>30</v>
      </c>
      <c r="B86" s="215" t="s">
        <v>142</v>
      </c>
      <c r="C86" s="101">
        <f>SUM(D86:N86)</f>
        <v>0</v>
      </c>
      <c r="D86" s="178">
        <f>SUM(E86:N86)</f>
        <v>0</v>
      </c>
      <c r="E86" s="118"/>
      <c r="F86" s="87"/>
      <c r="G86" s="118"/>
      <c r="H86" s="87"/>
      <c r="I86" s="118"/>
      <c r="J86" s="87"/>
      <c r="K86" s="118"/>
      <c r="L86" s="87"/>
      <c r="M86" s="87"/>
      <c r="N86" s="87"/>
      <c r="O86" s="144">
        <f t="shared" si="0"/>
        <v>0</v>
      </c>
    </row>
    <row r="87" spans="1:15" x14ac:dyDescent="0.2">
      <c r="A87" s="11" t="s">
        <v>381</v>
      </c>
      <c r="B87" s="215"/>
      <c r="C87" s="101">
        <f>SUM(D87:N87)</f>
        <v>0</v>
      </c>
      <c r="D87" s="178"/>
      <c r="E87" s="118"/>
      <c r="F87" s="87"/>
      <c r="G87" s="118"/>
      <c r="H87" s="87"/>
      <c r="I87" s="118"/>
      <c r="J87" s="87"/>
      <c r="K87" s="118"/>
      <c r="L87" s="87"/>
      <c r="M87" s="87"/>
      <c r="N87" s="87"/>
      <c r="O87" s="144">
        <f t="shared" si="0"/>
        <v>0</v>
      </c>
    </row>
    <row r="88" spans="1:15" x14ac:dyDescent="0.2">
      <c r="A88" s="15" t="s">
        <v>565</v>
      </c>
      <c r="B88" s="214"/>
      <c r="C88" s="101">
        <f>SUM(D88:N88)</f>
        <v>0</v>
      </c>
      <c r="D88" s="147"/>
      <c r="E88" s="117"/>
      <c r="F88" s="110"/>
      <c r="G88" s="117"/>
      <c r="H88" s="110"/>
      <c r="I88" s="117"/>
      <c r="J88" s="110"/>
      <c r="K88" s="117"/>
      <c r="L88" s="110"/>
      <c r="M88" s="110"/>
      <c r="N88" s="110"/>
      <c r="O88" s="144">
        <f t="shared" si="0"/>
        <v>0</v>
      </c>
    </row>
    <row r="89" spans="1:15" x14ac:dyDescent="0.2">
      <c r="A89" s="407" t="s">
        <v>409</v>
      </c>
      <c r="B89" s="215"/>
      <c r="C89" s="120"/>
      <c r="D89" s="178"/>
      <c r="E89" s="118"/>
      <c r="F89" s="87"/>
      <c r="G89" s="118"/>
      <c r="H89" s="87"/>
      <c r="I89" s="118"/>
      <c r="J89" s="87"/>
      <c r="K89" s="118"/>
      <c r="L89" s="87"/>
      <c r="M89" s="87"/>
      <c r="N89" s="87"/>
      <c r="O89" s="144">
        <f t="shared" si="0"/>
        <v>0</v>
      </c>
    </row>
    <row r="90" spans="1:15" x14ac:dyDescent="0.2">
      <c r="A90" s="11" t="s">
        <v>30</v>
      </c>
      <c r="B90" s="215" t="s">
        <v>142</v>
      </c>
      <c r="C90" s="101">
        <f>SUM(D90:N90)</f>
        <v>0</v>
      </c>
      <c r="D90" s="178"/>
      <c r="E90" s="118"/>
      <c r="F90" s="87"/>
      <c r="G90" s="118"/>
      <c r="H90" s="87"/>
      <c r="I90" s="118"/>
      <c r="J90" s="87"/>
      <c r="K90" s="118"/>
      <c r="L90" s="87"/>
      <c r="M90" s="87"/>
      <c r="N90" s="87"/>
      <c r="O90" s="144">
        <f t="shared" si="0"/>
        <v>0</v>
      </c>
    </row>
    <row r="91" spans="1:15" x14ac:dyDescent="0.2">
      <c r="A91" s="11" t="s">
        <v>381</v>
      </c>
      <c r="B91" s="215"/>
      <c r="C91" s="101">
        <f>SUM(D91:N91)</f>
        <v>0</v>
      </c>
      <c r="D91" s="178"/>
      <c r="E91" s="118"/>
      <c r="F91" s="87"/>
      <c r="G91" s="118"/>
      <c r="H91" s="87"/>
      <c r="I91" s="118"/>
      <c r="J91" s="87"/>
      <c r="K91" s="118"/>
      <c r="L91" s="87"/>
      <c r="M91" s="87"/>
      <c r="N91" s="87"/>
      <c r="O91" s="144">
        <f t="shared" si="0"/>
        <v>0</v>
      </c>
    </row>
    <row r="92" spans="1:15" x14ac:dyDescent="0.2">
      <c r="A92" s="15" t="s">
        <v>565</v>
      </c>
      <c r="B92" s="215"/>
      <c r="C92" s="101">
        <f>SUM(D92:N92)</f>
        <v>0</v>
      </c>
      <c r="D92" s="178"/>
      <c r="E92" s="118"/>
      <c r="F92" s="87"/>
      <c r="G92" s="118"/>
      <c r="H92" s="87"/>
      <c r="I92" s="118"/>
      <c r="J92" s="87"/>
      <c r="K92" s="118"/>
      <c r="L92" s="87"/>
      <c r="M92" s="87"/>
      <c r="N92" s="87"/>
      <c r="O92" s="144">
        <f t="shared" si="0"/>
        <v>0</v>
      </c>
    </row>
    <row r="93" spans="1:15" x14ac:dyDescent="0.2">
      <c r="A93" s="52" t="s">
        <v>410</v>
      </c>
      <c r="B93" s="46"/>
      <c r="C93" s="352"/>
      <c r="D93" s="309"/>
      <c r="E93" s="115"/>
      <c r="F93" s="111"/>
      <c r="G93" s="115"/>
      <c r="H93" s="111"/>
      <c r="I93" s="115"/>
      <c r="J93" s="111"/>
      <c r="K93" s="115"/>
      <c r="L93" s="111"/>
      <c r="M93" s="111"/>
      <c r="N93" s="111"/>
      <c r="O93" s="144">
        <f t="shared" si="0"/>
        <v>0</v>
      </c>
    </row>
    <row r="94" spans="1:15" x14ac:dyDescent="0.2">
      <c r="A94" s="11" t="s">
        <v>30</v>
      </c>
      <c r="B94" s="215" t="s">
        <v>142</v>
      </c>
      <c r="C94" s="101">
        <f>SUM(D94:N94)</f>
        <v>0</v>
      </c>
      <c r="D94" s="178">
        <f>SUM(E94:N94)</f>
        <v>0</v>
      </c>
      <c r="E94" s="118"/>
      <c r="F94" s="87"/>
      <c r="G94" s="118"/>
      <c r="H94" s="87"/>
      <c r="I94" s="118"/>
      <c r="J94" s="87"/>
      <c r="K94" s="118"/>
      <c r="L94" s="87"/>
      <c r="M94" s="87"/>
      <c r="N94" s="87"/>
      <c r="O94" s="144">
        <f t="shared" si="0"/>
        <v>0</v>
      </c>
    </row>
    <row r="95" spans="1:15" x14ac:dyDescent="0.2">
      <c r="A95" s="11" t="s">
        <v>381</v>
      </c>
      <c r="B95" s="215"/>
      <c r="C95" s="101">
        <f>SUM(D95:N95)</f>
        <v>0</v>
      </c>
      <c r="D95" s="178"/>
      <c r="E95" s="118"/>
      <c r="F95" s="87"/>
      <c r="G95" s="118"/>
      <c r="H95" s="87"/>
      <c r="I95" s="118"/>
      <c r="J95" s="87"/>
      <c r="K95" s="118"/>
      <c r="L95" s="87"/>
      <c r="M95" s="87"/>
      <c r="N95" s="87"/>
      <c r="O95" s="144">
        <f t="shared" si="0"/>
        <v>0</v>
      </c>
    </row>
    <row r="96" spans="1:15" x14ac:dyDescent="0.2">
      <c r="A96" s="15" t="s">
        <v>565</v>
      </c>
      <c r="B96" s="215"/>
      <c r="C96" s="101">
        <f>SUM(D96:N96)</f>
        <v>0</v>
      </c>
      <c r="D96" s="178"/>
      <c r="E96" s="118"/>
      <c r="F96" s="87"/>
      <c r="G96" s="118"/>
      <c r="H96" s="87"/>
      <c r="I96" s="118"/>
      <c r="J96" s="87"/>
      <c r="K96" s="118"/>
      <c r="L96" s="87"/>
      <c r="M96" s="87"/>
      <c r="N96" s="87"/>
      <c r="O96" s="144">
        <f t="shared" si="0"/>
        <v>0</v>
      </c>
    </row>
    <row r="97" spans="1:15" x14ac:dyDescent="0.2">
      <c r="A97" s="52" t="s">
        <v>411</v>
      </c>
      <c r="B97" s="46"/>
      <c r="C97" s="352"/>
      <c r="D97" s="309"/>
      <c r="E97" s="115"/>
      <c r="F97" s="111"/>
      <c r="G97" s="115"/>
      <c r="H97" s="111"/>
      <c r="I97" s="115"/>
      <c r="J97" s="111"/>
      <c r="K97" s="115"/>
      <c r="L97" s="111"/>
      <c r="M97" s="111"/>
      <c r="N97" s="111"/>
      <c r="O97" s="144">
        <f t="shared" si="0"/>
        <v>0</v>
      </c>
    </row>
    <row r="98" spans="1:15" x14ac:dyDescent="0.2">
      <c r="A98" s="11" t="s">
        <v>30</v>
      </c>
      <c r="B98" s="215" t="s">
        <v>142</v>
      </c>
      <c r="C98" s="101">
        <f>SUM(D98:N98)</f>
        <v>0</v>
      </c>
      <c r="D98" s="178">
        <f>SUM(E98:N98)</f>
        <v>0</v>
      </c>
      <c r="E98" s="118"/>
      <c r="F98" s="87"/>
      <c r="G98" s="118"/>
      <c r="H98" s="87"/>
      <c r="I98" s="118"/>
      <c r="J98" s="87"/>
      <c r="K98" s="118"/>
      <c r="L98" s="87"/>
      <c r="M98" s="87"/>
      <c r="N98" s="87"/>
      <c r="O98" s="144">
        <f t="shared" si="0"/>
        <v>0</v>
      </c>
    </row>
    <row r="99" spans="1:15" x14ac:dyDescent="0.2">
      <c r="A99" s="11" t="s">
        <v>381</v>
      </c>
      <c r="B99" s="215"/>
      <c r="C99" s="101">
        <f>SUM(D99:N99)</f>
        <v>0</v>
      </c>
      <c r="D99" s="178"/>
      <c r="E99" s="118"/>
      <c r="F99" s="87"/>
      <c r="G99" s="118"/>
      <c r="H99" s="87"/>
      <c r="I99" s="118"/>
      <c r="J99" s="87"/>
      <c r="K99" s="118"/>
      <c r="L99" s="87"/>
      <c r="M99" s="87"/>
      <c r="N99" s="87"/>
      <c r="O99" s="144">
        <f t="shared" si="0"/>
        <v>0</v>
      </c>
    </row>
    <row r="100" spans="1:15" x14ac:dyDescent="0.2">
      <c r="A100" s="15" t="s">
        <v>565</v>
      </c>
      <c r="B100" s="214"/>
      <c r="C100" s="104">
        <f>SUM(D100:N100)</f>
        <v>0</v>
      </c>
      <c r="D100" s="147"/>
      <c r="E100" s="117"/>
      <c r="F100" s="110"/>
      <c r="G100" s="117"/>
      <c r="H100" s="110"/>
      <c r="I100" s="117"/>
      <c r="J100" s="110"/>
      <c r="K100" s="117"/>
      <c r="L100" s="110"/>
      <c r="M100" s="110"/>
      <c r="N100" s="110"/>
      <c r="O100" s="144">
        <f t="shared" si="0"/>
        <v>0</v>
      </c>
    </row>
    <row r="101" spans="1:15" x14ac:dyDescent="0.2">
      <c r="A101" s="55" t="s">
        <v>412</v>
      </c>
      <c r="B101" s="47"/>
      <c r="C101" s="353"/>
      <c r="D101" s="487"/>
      <c r="E101" s="118"/>
      <c r="F101" s="87"/>
      <c r="G101" s="118"/>
      <c r="H101" s="87"/>
      <c r="I101" s="118"/>
      <c r="J101" s="87"/>
      <c r="K101" s="118"/>
      <c r="L101" s="87"/>
      <c r="M101" s="87"/>
      <c r="N101" s="87"/>
      <c r="O101" s="144">
        <f t="shared" si="0"/>
        <v>0</v>
      </c>
    </row>
    <row r="102" spans="1:15" x14ac:dyDescent="0.2">
      <c r="A102" s="32" t="s">
        <v>30</v>
      </c>
      <c r="B102" s="68" t="s">
        <v>142</v>
      </c>
      <c r="C102" s="354">
        <f>SUM(D102:N102)</f>
        <v>21150</v>
      </c>
      <c r="D102" s="178">
        <v>0</v>
      </c>
      <c r="E102" s="118"/>
      <c r="F102" s="87"/>
      <c r="G102" s="118"/>
      <c r="H102" s="184"/>
      <c r="I102" s="118"/>
      <c r="J102" s="87"/>
      <c r="K102" s="118"/>
      <c r="L102" s="87">
        <v>21150</v>
      </c>
      <c r="M102" s="87"/>
      <c r="N102" s="87"/>
      <c r="O102" s="144">
        <f t="shared" si="0"/>
        <v>21150</v>
      </c>
    </row>
    <row r="103" spans="1:15" x14ac:dyDescent="0.2">
      <c r="A103" s="11" t="s">
        <v>381</v>
      </c>
      <c r="B103" s="215"/>
      <c r="C103" s="354">
        <f>SUM(D103:N103)</f>
        <v>21150</v>
      </c>
      <c r="D103" s="178"/>
      <c r="E103" s="118"/>
      <c r="F103" s="87"/>
      <c r="G103" s="118"/>
      <c r="H103" s="184"/>
      <c r="I103" s="118"/>
      <c r="J103" s="87"/>
      <c r="K103" s="118"/>
      <c r="L103" s="87">
        <v>21150</v>
      </c>
      <c r="M103" s="87"/>
      <c r="N103" s="87"/>
      <c r="O103" s="144">
        <f t="shared" si="0"/>
        <v>21150</v>
      </c>
    </row>
    <row r="104" spans="1:15" x14ac:dyDescent="0.2">
      <c r="A104" s="15" t="s">
        <v>565</v>
      </c>
      <c r="B104" s="215"/>
      <c r="C104" s="354">
        <f>SUM(D104:N104)</f>
        <v>21150</v>
      </c>
      <c r="D104" s="178"/>
      <c r="E104" s="118"/>
      <c r="F104" s="87"/>
      <c r="G104" s="118"/>
      <c r="H104" s="184"/>
      <c r="I104" s="118"/>
      <c r="J104" s="87"/>
      <c r="K104" s="118"/>
      <c r="L104" s="87">
        <v>21150</v>
      </c>
      <c r="M104" s="87"/>
      <c r="N104" s="87"/>
      <c r="O104" s="144">
        <f t="shared" si="0"/>
        <v>21150</v>
      </c>
    </row>
    <row r="105" spans="1:15" x14ac:dyDescent="0.2">
      <c r="A105" s="52" t="s">
        <v>413</v>
      </c>
      <c r="B105" s="46"/>
      <c r="C105" s="352"/>
      <c r="D105" s="309"/>
      <c r="E105" s="115"/>
      <c r="F105" s="111"/>
      <c r="G105" s="115"/>
      <c r="H105" s="111"/>
      <c r="I105" s="115"/>
      <c r="J105" s="111"/>
      <c r="K105" s="115"/>
      <c r="L105" s="111"/>
      <c r="M105" s="111"/>
      <c r="N105" s="111"/>
      <c r="O105" s="144">
        <f t="shared" si="0"/>
        <v>0</v>
      </c>
    </row>
    <row r="106" spans="1:15" x14ac:dyDescent="0.2">
      <c r="A106" s="11" t="s">
        <v>30</v>
      </c>
      <c r="B106" s="215" t="s">
        <v>142</v>
      </c>
      <c r="C106" s="101">
        <f>SUM(D106:N106)</f>
        <v>77097</v>
      </c>
      <c r="D106" s="178">
        <v>0</v>
      </c>
      <c r="E106" s="118">
        <v>910</v>
      </c>
      <c r="F106" s="87"/>
      <c r="G106" s="118"/>
      <c r="H106" s="87"/>
      <c r="I106" s="118"/>
      <c r="J106" s="87">
        <v>489</v>
      </c>
      <c r="K106" s="118">
        <v>6850</v>
      </c>
      <c r="L106" s="87">
        <v>68488</v>
      </c>
      <c r="M106" s="87">
        <v>360</v>
      </c>
      <c r="N106" s="87"/>
      <c r="O106" s="144">
        <f t="shared" si="0"/>
        <v>77097</v>
      </c>
    </row>
    <row r="107" spans="1:15" x14ac:dyDescent="0.2">
      <c r="A107" s="11" t="s">
        <v>567</v>
      </c>
      <c r="B107" s="215"/>
      <c r="C107" s="101">
        <f>SUM(D107:N107)</f>
        <v>40556</v>
      </c>
      <c r="D107" s="178"/>
      <c r="E107" s="118">
        <v>910</v>
      </c>
      <c r="F107" s="87"/>
      <c r="G107" s="118"/>
      <c r="H107" s="87"/>
      <c r="I107" s="118"/>
      <c r="J107" s="87">
        <v>489</v>
      </c>
      <c r="K107" s="118">
        <v>6850</v>
      </c>
      <c r="L107" s="87">
        <v>31947</v>
      </c>
      <c r="M107" s="87">
        <v>360</v>
      </c>
      <c r="N107" s="87"/>
      <c r="O107" s="144">
        <f t="shared" si="0"/>
        <v>40556</v>
      </c>
    </row>
    <row r="108" spans="1:15" x14ac:dyDescent="0.2">
      <c r="A108" s="11" t="s">
        <v>403</v>
      </c>
      <c r="B108" s="215"/>
      <c r="C108" s="101">
        <f t="shared" ref="C108:C111" si="10">SUM(D108:N108)</f>
        <v>-17034</v>
      </c>
      <c r="D108" s="178"/>
      <c r="E108" s="118"/>
      <c r="F108" s="87"/>
      <c r="G108" s="118"/>
      <c r="H108" s="87"/>
      <c r="I108" s="118"/>
      <c r="J108" s="87"/>
      <c r="K108" s="118"/>
      <c r="L108" s="87">
        <v>-17034</v>
      </c>
      <c r="M108" s="87"/>
      <c r="N108" s="87"/>
      <c r="O108" s="144">
        <f t="shared" si="0"/>
        <v>-17034</v>
      </c>
    </row>
    <row r="109" spans="1:15" x14ac:dyDescent="0.2">
      <c r="A109" s="11" t="s">
        <v>404</v>
      </c>
      <c r="B109" s="215"/>
      <c r="C109" s="101">
        <f t="shared" si="10"/>
        <v>-236</v>
      </c>
      <c r="D109" s="178"/>
      <c r="E109" s="118"/>
      <c r="F109" s="87"/>
      <c r="G109" s="118"/>
      <c r="H109" s="87"/>
      <c r="I109" s="118"/>
      <c r="J109" s="87"/>
      <c r="K109" s="118"/>
      <c r="L109" s="87">
        <v>-236</v>
      </c>
      <c r="M109" s="87"/>
      <c r="N109" s="87"/>
      <c r="O109" s="144">
        <f t="shared" si="0"/>
        <v>-236</v>
      </c>
    </row>
    <row r="110" spans="1:15" x14ac:dyDescent="0.2">
      <c r="A110" s="11" t="s">
        <v>405</v>
      </c>
      <c r="B110" s="215"/>
      <c r="C110" s="101">
        <f t="shared" si="10"/>
        <v>-1209</v>
      </c>
      <c r="D110" s="178"/>
      <c r="E110" s="118"/>
      <c r="F110" s="87"/>
      <c r="G110" s="118"/>
      <c r="H110" s="87"/>
      <c r="I110" s="118"/>
      <c r="J110" s="87"/>
      <c r="K110" s="118"/>
      <c r="L110" s="87">
        <v>-1209</v>
      </c>
      <c r="M110" s="87"/>
      <c r="N110" s="87"/>
      <c r="O110" s="144">
        <f t="shared" si="0"/>
        <v>-1209</v>
      </c>
    </row>
    <row r="111" spans="1:15" x14ac:dyDescent="0.2">
      <c r="A111" s="11" t="s">
        <v>406</v>
      </c>
      <c r="B111" s="215"/>
      <c r="C111" s="101">
        <f t="shared" si="10"/>
        <v>-284</v>
      </c>
      <c r="D111" s="178"/>
      <c r="E111" s="118"/>
      <c r="F111" s="87"/>
      <c r="G111" s="118"/>
      <c r="H111" s="87"/>
      <c r="I111" s="118"/>
      <c r="J111" s="87"/>
      <c r="K111" s="118"/>
      <c r="L111" s="87">
        <v>-284</v>
      </c>
      <c r="M111" s="87"/>
      <c r="N111" s="87"/>
      <c r="O111" s="144">
        <f t="shared" si="0"/>
        <v>-284</v>
      </c>
    </row>
    <row r="112" spans="1:15" x14ac:dyDescent="0.2">
      <c r="A112" s="11" t="s">
        <v>408</v>
      </c>
      <c r="B112" s="215"/>
      <c r="C112" s="101">
        <f t="shared" ref="C112:N112" si="11">SUM(C108:C111)</f>
        <v>-18763</v>
      </c>
      <c r="D112" s="101">
        <f t="shared" si="11"/>
        <v>0</v>
      </c>
      <c r="E112" s="101">
        <f t="shared" si="11"/>
        <v>0</v>
      </c>
      <c r="F112" s="101">
        <f t="shared" si="11"/>
        <v>0</v>
      </c>
      <c r="G112" s="101">
        <f t="shared" si="11"/>
        <v>0</v>
      </c>
      <c r="H112" s="101">
        <f t="shared" si="11"/>
        <v>0</v>
      </c>
      <c r="I112" s="101">
        <f t="shared" si="11"/>
        <v>0</v>
      </c>
      <c r="J112" s="101">
        <f t="shared" si="11"/>
        <v>0</v>
      </c>
      <c r="K112" s="101">
        <f t="shared" si="11"/>
        <v>0</v>
      </c>
      <c r="L112" s="101">
        <f t="shared" si="11"/>
        <v>-18763</v>
      </c>
      <c r="M112" s="101">
        <f t="shared" si="11"/>
        <v>0</v>
      </c>
      <c r="N112" s="101">
        <f t="shared" si="11"/>
        <v>0</v>
      </c>
      <c r="O112" s="144">
        <f t="shared" si="0"/>
        <v>-18763</v>
      </c>
    </row>
    <row r="113" spans="1:15" x14ac:dyDescent="0.2">
      <c r="A113" s="15" t="s">
        <v>565</v>
      </c>
      <c r="B113" s="214"/>
      <c r="C113" s="104">
        <f>SUM(C107,C112)</f>
        <v>21793</v>
      </c>
      <c r="D113" s="104">
        <f t="shared" ref="D113:N113" si="12">SUM(D107,D112)</f>
        <v>0</v>
      </c>
      <c r="E113" s="104">
        <f t="shared" si="12"/>
        <v>910</v>
      </c>
      <c r="F113" s="104">
        <f t="shared" si="12"/>
        <v>0</v>
      </c>
      <c r="G113" s="104">
        <f t="shared" si="12"/>
        <v>0</v>
      </c>
      <c r="H113" s="104">
        <f t="shared" si="12"/>
        <v>0</v>
      </c>
      <c r="I113" s="104">
        <f t="shared" si="12"/>
        <v>0</v>
      </c>
      <c r="J113" s="104">
        <f t="shared" si="12"/>
        <v>489</v>
      </c>
      <c r="K113" s="104">
        <f t="shared" si="12"/>
        <v>6850</v>
      </c>
      <c r="L113" s="104">
        <f t="shared" si="12"/>
        <v>13184</v>
      </c>
      <c r="M113" s="104">
        <f t="shared" si="12"/>
        <v>360</v>
      </c>
      <c r="N113" s="104">
        <f t="shared" si="12"/>
        <v>0</v>
      </c>
      <c r="O113" s="144">
        <f t="shared" si="0"/>
        <v>21793</v>
      </c>
    </row>
    <row r="114" spans="1:15" x14ac:dyDescent="0.2">
      <c r="A114" s="13" t="s">
        <v>414</v>
      </c>
      <c r="B114" s="19"/>
      <c r="C114" s="203"/>
      <c r="D114" s="487"/>
      <c r="E114" s="112"/>
      <c r="F114" s="87"/>
      <c r="G114" s="115"/>
      <c r="H114" s="111"/>
      <c r="I114" s="115"/>
      <c r="J114" s="111"/>
      <c r="K114" s="115"/>
      <c r="L114" s="111"/>
      <c r="M114" s="111"/>
      <c r="N114" s="111"/>
      <c r="O114" s="144">
        <f t="shared" si="0"/>
        <v>0</v>
      </c>
    </row>
    <row r="115" spans="1:15" x14ac:dyDescent="0.2">
      <c r="A115" s="11" t="s">
        <v>30</v>
      </c>
      <c r="B115" s="215" t="s">
        <v>142</v>
      </c>
      <c r="C115" s="101">
        <f>SUM(D115:N115)</f>
        <v>2000</v>
      </c>
      <c r="D115" s="178">
        <v>0</v>
      </c>
      <c r="E115" s="118">
        <v>2000</v>
      </c>
      <c r="F115" s="87"/>
      <c r="G115" s="118"/>
      <c r="H115" s="87"/>
      <c r="I115" s="118"/>
      <c r="J115" s="87"/>
      <c r="K115" s="118"/>
      <c r="L115" s="87"/>
      <c r="M115" s="87"/>
      <c r="N115" s="87"/>
      <c r="O115" s="144">
        <f t="shared" si="0"/>
        <v>2000</v>
      </c>
    </row>
    <row r="116" spans="1:15" x14ac:dyDescent="0.2">
      <c r="A116" s="11" t="s">
        <v>381</v>
      </c>
      <c r="B116" s="68"/>
      <c r="C116" s="101">
        <f>SUM(D116:N116)</f>
        <v>2000</v>
      </c>
      <c r="D116" s="340"/>
      <c r="E116" s="127">
        <v>2000</v>
      </c>
      <c r="F116" s="87"/>
      <c r="G116" s="118"/>
      <c r="H116" s="127"/>
      <c r="I116" s="87"/>
      <c r="J116" s="87"/>
      <c r="K116" s="118"/>
      <c r="L116" s="87"/>
      <c r="M116" s="87"/>
      <c r="N116" s="87"/>
      <c r="O116" s="144">
        <f t="shared" si="0"/>
        <v>2000</v>
      </c>
    </row>
    <row r="117" spans="1:15" x14ac:dyDescent="0.2">
      <c r="A117" s="15" t="s">
        <v>565</v>
      </c>
      <c r="B117" s="214"/>
      <c r="C117" s="101">
        <f>SUM(D117:N117)</f>
        <v>2000</v>
      </c>
      <c r="D117" s="340"/>
      <c r="E117" s="110">
        <v>2000</v>
      </c>
      <c r="F117" s="110"/>
      <c r="G117" s="118"/>
      <c r="H117" s="127"/>
      <c r="I117" s="110"/>
      <c r="J117" s="87"/>
      <c r="K117" s="118"/>
      <c r="L117" s="87"/>
      <c r="M117" s="87"/>
      <c r="N117" s="87"/>
      <c r="O117" s="144">
        <f t="shared" si="0"/>
        <v>2000</v>
      </c>
    </row>
    <row r="118" spans="1:15" x14ac:dyDescent="0.2">
      <c r="A118" s="267" t="s">
        <v>415</v>
      </c>
      <c r="B118" s="19"/>
      <c r="C118" s="350"/>
      <c r="D118" s="309"/>
      <c r="E118" s="112"/>
      <c r="F118" s="87"/>
      <c r="G118" s="115"/>
      <c r="H118" s="111"/>
      <c r="I118" s="115"/>
      <c r="J118" s="111"/>
      <c r="K118" s="115"/>
      <c r="L118" s="111"/>
      <c r="M118" s="111"/>
      <c r="N118" s="111"/>
      <c r="O118" s="144">
        <f t="shared" si="0"/>
        <v>0</v>
      </c>
    </row>
    <row r="119" spans="1:15" x14ac:dyDescent="0.2">
      <c r="A119" s="11" t="s">
        <v>30</v>
      </c>
      <c r="B119" s="215" t="s">
        <v>142</v>
      </c>
      <c r="C119" s="101">
        <f>SUM(D119:N119)</f>
        <v>0</v>
      </c>
      <c r="D119" s="178">
        <v>0</v>
      </c>
      <c r="E119" s="118">
        <v>0</v>
      </c>
      <c r="F119" s="87"/>
      <c r="G119" s="118"/>
      <c r="H119" s="87"/>
      <c r="I119" s="118"/>
      <c r="J119" s="87"/>
      <c r="K119" s="118"/>
      <c r="L119" s="87"/>
      <c r="M119" s="87"/>
      <c r="N119" s="87"/>
      <c r="O119" s="144">
        <f t="shared" si="0"/>
        <v>0</v>
      </c>
    </row>
    <row r="120" spans="1:15" ht="12.6" customHeight="1" x14ac:dyDescent="0.2">
      <c r="A120" s="11" t="s">
        <v>567</v>
      </c>
      <c r="B120" s="68"/>
      <c r="C120" s="101">
        <f>SUM(D120:N120)</f>
        <v>713</v>
      </c>
      <c r="D120" s="178"/>
      <c r="E120" s="118"/>
      <c r="F120" s="87"/>
      <c r="G120" s="118"/>
      <c r="H120" s="87"/>
      <c r="I120" s="118"/>
      <c r="J120" s="87"/>
      <c r="K120" s="118"/>
      <c r="L120" s="87">
        <v>713</v>
      </c>
      <c r="M120" s="87"/>
      <c r="N120" s="87"/>
      <c r="O120" s="144">
        <f t="shared" si="0"/>
        <v>713</v>
      </c>
    </row>
    <row r="121" spans="1:15" x14ac:dyDescent="0.2">
      <c r="A121" s="15" t="s">
        <v>565</v>
      </c>
      <c r="B121" s="199"/>
      <c r="C121" s="101">
        <f>SUM(D121:N121)</f>
        <v>713</v>
      </c>
      <c r="D121" s="147"/>
      <c r="E121" s="412"/>
      <c r="F121" s="104"/>
      <c r="G121" s="412"/>
      <c r="H121" s="104"/>
      <c r="I121" s="412"/>
      <c r="J121" s="104"/>
      <c r="K121" s="413"/>
      <c r="L121" s="101">
        <v>713</v>
      </c>
      <c r="M121" s="101"/>
      <c r="N121" s="101"/>
      <c r="O121" s="144">
        <f t="shared" si="0"/>
        <v>713</v>
      </c>
    </row>
    <row r="122" spans="1:15" x14ac:dyDescent="0.2">
      <c r="A122" s="22" t="s">
        <v>416</v>
      </c>
      <c r="B122" s="19"/>
      <c r="C122" s="203"/>
      <c r="D122" s="309"/>
      <c r="E122" s="118"/>
      <c r="F122" s="111"/>
      <c r="G122" s="115"/>
      <c r="H122" s="111"/>
      <c r="I122" s="115"/>
      <c r="J122" s="111"/>
      <c r="K122" s="115"/>
      <c r="L122" s="111"/>
      <c r="M122" s="111"/>
      <c r="N122" s="111"/>
      <c r="O122" s="144">
        <f t="shared" si="0"/>
        <v>0</v>
      </c>
    </row>
    <row r="123" spans="1:15" x14ac:dyDescent="0.2">
      <c r="A123" s="11" t="s">
        <v>30</v>
      </c>
      <c r="B123" s="68" t="s">
        <v>142</v>
      </c>
      <c r="C123" s="354">
        <f>SUM(D123:N123)</f>
        <v>0</v>
      </c>
      <c r="D123" s="178">
        <v>0</v>
      </c>
      <c r="E123" s="118"/>
      <c r="F123" s="87"/>
      <c r="G123" s="118"/>
      <c r="H123" s="87"/>
      <c r="I123" s="118"/>
      <c r="J123" s="87"/>
      <c r="K123" s="118"/>
      <c r="L123" s="87"/>
      <c r="M123" s="87"/>
      <c r="N123" s="87"/>
      <c r="O123" s="144">
        <f t="shared" si="0"/>
        <v>0</v>
      </c>
    </row>
    <row r="124" spans="1:15" x14ac:dyDescent="0.2">
      <c r="A124" s="11" t="s">
        <v>381</v>
      </c>
      <c r="B124" s="215"/>
      <c r="C124" s="354">
        <f>SUM(D124:N124)</f>
        <v>0</v>
      </c>
      <c r="D124" s="178"/>
      <c r="E124" s="108"/>
      <c r="F124" s="87"/>
      <c r="G124" s="118"/>
      <c r="H124" s="87"/>
      <c r="I124" s="118"/>
      <c r="J124" s="87"/>
      <c r="K124" s="118"/>
      <c r="L124" s="87"/>
      <c r="M124" s="87"/>
      <c r="N124" s="87"/>
      <c r="O124" s="144">
        <f t="shared" si="0"/>
        <v>0</v>
      </c>
    </row>
    <row r="125" spans="1:15" x14ac:dyDescent="0.2">
      <c r="A125" s="11" t="s">
        <v>578</v>
      </c>
      <c r="B125" s="215"/>
      <c r="C125" s="354">
        <f>SUM(D125:N125)</f>
        <v>1233</v>
      </c>
      <c r="D125" s="178"/>
      <c r="E125" s="108"/>
      <c r="F125" s="87"/>
      <c r="G125" s="118"/>
      <c r="H125" s="87"/>
      <c r="I125" s="118"/>
      <c r="J125" s="87">
        <v>1233</v>
      </c>
      <c r="K125" s="118"/>
      <c r="L125" s="87"/>
      <c r="M125" s="87"/>
      <c r="N125" s="87"/>
      <c r="O125" s="144">
        <f t="shared" si="0"/>
        <v>1233</v>
      </c>
    </row>
    <row r="126" spans="1:15" s="425" customFormat="1" x14ac:dyDescent="0.2">
      <c r="A126" s="11" t="s">
        <v>658</v>
      </c>
      <c r="B126" s="215"/>
      <c r="C126" s="354">
        <f>SUM(D126:N126)</f>
        <v>83179</v>
      </c>
      <c r="D126" s="178"/>
      <c r="E126" s="118"/>
      <c r="F126" s="87"/>
      <c r="G126" s="118"/>
      <c r="H126" s="87"/>
      <c r="I126" s="118"/>
      <c r="J126" s="202">
        <v>83179</v>
      </c>
      <c r="K126" s="118"/>
      <c r="L126" s="127"/>
      <c r="M126" s="127"/>
      <c r="N126" s="127"/>
      <c r="O126" s="144">
        <f t="shared" si="0"/>
        <v>83179</v>
      </c>
    </row>
    <row r="127" spans="1:15" s="425" customFormat="1" x14ac:dyDescent="0.2">
      <c r="A127" s="11" t="s">
        <v>659</v>
      </c>
      <c r="B127" s="215"/>
      <c r="C127" s="354">
        <f>SUM(D127:N127)</f>
        <v>22459</v>
      </c>
      <c r="D127" s="178"/>
      <c r="E127" s="118"/>
      <c r="F127" s="87"/>
      <c r="G127" s="118"/>
      <c r="H127" s="87"/>
      <c r="I127" s="118"/>
      <c r="J127" s="202">
        <v>22459</v>
      </c>
      <c r="K127" s="118"/>
      <c r="L127" s="127"/>
      <c r="M127" s="127"/>
      <c r="N127" s="127"/>
      <c r="O127" s="144">
        <f t="shared" si="0"/>
        <v>22459</v>
      </c>
    </row>
    <row r="128" spans="1:15" x14ac:dyDescent="0.2">
      <c r="A128" s="11" t="s">
        <v>399</v>
      </c>
      <c r="B128" s="215"/>
      <c r="C128" s="354">
        <f>SUM(C125:C127)</f>
        <v>106871</v>
      </c>
      <c r="D128" s="354">
        <f t="shared" ref="D128:N128" si="13">SUM(D125:D127)</f>
        <v>0</v>
      </c>
      <c r="E128" s="354">
        <f t="shared" si="13"/>
        <v>0</v>
      </c>
      <c r="F128" s="354">
        <f t="shared" si="13"/>
        <v>0</v>
      </c>
      <c r="G128" s="354">
        <f t="shared" si="13"/>
        <v>0</v>
      </c>
      <c r="H128" s="354">
        <f t="shared" si="13"/>
        <v>0</v>
      </c>
      <c r="I128" s="354">
        <f t="shared" si="13"/>
        <v>0</v>
      </c>
      <c r="J128" s="354">
        <f t="shared" si="13"/>
        <v>106871</v>
      </c>
      <c r="K128" s="354">
        <f t="shared" si="13"/>
        <v>0</v>
      </c>
      <c r="L128" s="354">
        <f t="shared" si="13"/>
        <v>0</v>
      </c>
      <c r="M128" s="354">
        <f t="shared" si="13"/>
        <v>0</v>
      </c>
      <c r="N128" s="354">
        <f t="shared" si="13"/>
        <v>0</v>
      </c>
      <c r="O128" s="144">
        <f t="shared" si="0"/>
        <v>106871</v>
      </c>
    </row>
    <row r="129" spans="1:15" x14ac:dyDescent="0.2">
      <c r="A129" s="15" t="s">
        <v>565</v>
      </c>
      <c r="B129" s="215"/>
      <c r="C129" s="354">
        <f>SUM(C124,C128)</f>
        <v>106871</v>
      </c>
      <c r="D129" s="354">
        <f t="shared" ref="D129:N129" si="14">SUM(D124,D128)</f>
        <v>0</v>
      </c>
      <c r="E129" s="354">
        <f t="shared" si="14"/>
        <v>0</v>
      </c>
      <c r="F129" s="559">
        <f t="shared" si="14"/>
        <v>0</v>
      </c>
      <c r="G129" s="559">
        <f t="shared" si="14"/>
        <v>0</v>
      </c>
      <c r="H129" s="559">
        <f t="shared" si="14"/>
        <v>0</v>
      </c>
      <c r="I129" s="559">
        <f t="shared" si="14"/>
        <v>0</v>
      </c>
      <c r="J129" s="559">
        <f t="shared" si="14"/>
        <v>106871</v>
      </c>
      <c r="K129" s="559">
        <f t="shared" si="14"/>
        <v>0</v>
      </c>
      <c r="L129" s="559">
        <f t="shared" si="14"/>
        <v>0</v>
      </c>
      <c r="M129" s="559">
        <f t="shared" si="14"/>
        <v>0</v>
      </c>
      <c r="N129" s="559">
        <f t="shared" si="14"/>
        <v>0</v>
      </c>
      <c r="O129" s="144">
        <f t="shared" si="0"/>
        <v>106871</v>
      </c>
    </row>
    <row r="130" spans="1:15" x14ac:dyDescent="0.2">
      <c r="A130" s="251" t="s">
        <v>417</v>
      </c>
      <c r="B130" s="237"/>
      <c r="C130" s="351"/>
      <c r="D130" s="416"/>
      <c r="E130" s="113"/>
      <c r="F130" s="87"/>
      <c r="G130" s="118"/>
      <c r="H130" s="87"/>
      <c r="I130" s="118"/>
      <c r="J130" s="87"/>
      <c r="K130" s="118"/>
      <c r="L130" s="87"/>
      <c r="M130" s="87"/>
      <c r="N130" s="87"/>
      <c r="O130" s="144">
        <f t="shared" si="0"/>
        <v>0</v>
      </c>
    </row>
    <row r="131" spans="1:15" x14ac:dyDescent="0.2">
      <c r="A131" s="11" t="s">
        <v>30</v>
      </c>
      <c r="B131" s="215" t="s">
        <v>143</v>
      </c>
      <c r="C131" s="101">
        <f>SUM(D131:N131)</f>
        <v>0</v>
      </c>
      <c r="D131" s="178">
        <f>SUM(E131:N131)</f>
        <v>0</v>
      </c>
      <c r="E131" s="87"/>
      <c r="F131" s="87"/>
      <c r="G131" s="118"/>
      <c r="H131" s="87"/>
      <c r="I131" s="118"/>
      <c r="J131" s="87"/>
      <c r="K131" s="118"/>
      <c r="L131" s="87"/>
      <c r="M131" s="87"/>
      <c r="N131" s="87"/>
      <c r="O131" s="144">
        <f t="shared" si="0"/>
        <v>0</v>
      </c>
    </row>
    <row r="132" spans="1:15" x14ac:dyDescent="0.2">
      <c r="A132" s="11" t="s">
        <v>381</v>
      </c>
      <c r="B132" s="215"/>
      <c r="C132" s="101">
        <f>SUM(D132:N132)</f>
        <v>0</v>
      </c>
      <c r="D132" s="178"/>
      <c r="E132" s="108"/>
      <c r="F132" s="87"/>
      <c r="G132" s="118"/>
      <c r="H132" s="87"/>
      <c r="I132" s="118"/>
      <c r="J132" s="87"/>
      <c r="K132" s="118"/>
      <c r="L132" s="87"/>
      <c r="M132" s="87"/>
      <c r="N132" s="87"/>
      <c r="O132" s="144">
        <f t="shared" si="0"/>
        <v>0</v>
      </c>
    </row>
    <row r="133" spans="1:15" x14ac:dyDescent="0.2">
      <c r="A133" s="15" t="s">
        <v>565</v>
      </c>
      <c r="B133" s="214"/>
      <c r="C133" s="104">
        <f>SUM(D133:N133)</f>
        <v>0</v>
      </c>
      <c r="D133" s="147"/>
      <c r="E133" s="107"/>
      <c r="F133" s="87"/>
      <c r="G133" s="118"/>
      <c r="H133" s="87"/>
      <c r="I133" s="118"/>
      <c r="J133" s="87"/>
      <c r="K133" s="118"/>
      <c r="L133" s="87"/>
      <c r="M133" s="87"/>
      <c r="N133" s="87"/>
      <c r="O133" s="144">
        <f t="shared" si="0"/>
        <v>0</v>
      </c>
    </row>
    <row r="134" spans="1:15" x14ac:dyDescent="0.2">
      <c r="A134" s="22" t="s">
        <v>418</v>
      </c>
      <c r="B134" s="19"/>
      <c r="C134" s="203"/>
      <c r="D134" s="487"/>
      <c r="E134" s="112"/>
      <c r="F134" s="111"/>
      <c r="G134" s="115"/>
      <c r="H134" s="111"/>
      <c r="I134" s="115"/>
      <c r="J134" s="111"/>
      <c r="K134" s="115"/>
      <c r="L134" s="111"/>
      <c r="M134" s="111"/>
      <c r="N134" s="111"/>
      <c r="O134" s="144">
        <f t="shared" si="0"/>
        <v>0</v>
      </c>
    </row>
    <row r="135" spans="1:15" x14ac:dyDescent="0.2">
      <c r="A135" s="11" t="s">
        <v>30</v>
      </c>
      <c r="B135" s="215" t="s">
        <v>142</v>
      </c>
      <c r="C135" s="101">
        <f>SUM(D135:N135)</f>
        <v>0</v>
      </c>
      <c r="D135" s="178">
        <f>SUM(E135:N135)</f>
        <v>0</v>
      </c>
      <c r="E135" s="118"/>
      <c r="F135" s="87"/>
      <c r="G135" s="118"/>
      <c r="H135" s="87"/>
      <c r="I135" s="118"/>
      <c r="J135" s="87"/>
      <c r="K135" s="118"/>
      <c r="L135" s="87"/>
      <c r="M135" s="87"/>
      <c r="N135" s="87"/>
      <c r="O135" s="144">
        <f t="shared" si="0"/>
        <v>0</v>
      </c>
    </row>
    <row r="136" spans="1:15" x14ac:dyDescent="0.2">
      <c r="A136" s="11" t="s">
        <v>381</v>
      </c>
      <c r="B136" s="215"/>
      <c r="C136" s="101">
        <f>SUM(D136:N136)</f>
        <v>0</v>
      </c>
      <c r="D136" s="178"/>
      <c r="E136" s="118"/>
      <c r="F136" s="87"/>
      <c r="G136" s="118"/>
      <c r="H136" s="87"/>
      <c r="I136" s="118"/>
      <c r="J136" s="87"/>
      <c r="K136" s="118"/>
      <c r="L136" s="87"/>
      <c r="M136" s="87"/>
      <c r="N136" s="87"/>
      <c r="O136" s="144">
        <f t="shared" si="0"/>
        <v>0</v>
      </c>
    </row>
    <row r="137" spans="1:15" x14ac:dyDescent="0.2">
      <c r="A137" s="15" t="s">
        <v>565</v>
      </c>
      <c r="B137" s="215"/>
      <c r="C137" s="101">
        <f>SUM(D137:N137)</f>
        <v>0</v>
      </c>
      <c r="D137" s="178"/>
      <c r="E137" s="118"/>
      <c r="F137" s="87"/>
      <c r="G137" s="118"/>
      <c r="H137" s="87"/>
      <c r="I137" s="118"/>
      <c r="J137" s="87"/>
      <c r="K137" s="118"/>
      <c r="L137" s="87"/>
      <c r="M137" s="87"/>
      <c r="N137" s="87"/>
      <c r="O137" s="144">
        <f t="shared" si="0"/>
        <v>0</v>
      </c>
    </row>
    <row r="138" spans="1:15" x14ac:dyDescent="0.2">
      <c r="A138" s="13" t="s">
        <v>419</v>
      </c>
      <c r="B138" s="7"/>
      <c r="C138" s="350"/>
      <c r="D138" s="309"/>
      <c r="E138" s="115"/>
      <c r="F138" s="111"/>
      <c r="G138" s="115"/>
      <c r="H138" s="111"/>
      <c r="I138" s="115"/>
      <c r="J138" s="111"/>
      <c r="K138" s="115"/>
      <c r="L138" s="111"/>
      <c r="M138" s="111"/>
      <c r="N138" s="111"/>
      <c r="O138" s="144">
        <f t="shared" si="0"/>
        <v>0</v>
      </c>
    </row>
    <row r="139" spans="1:15" x14ac:dyDescent="0.2">
      <c r="A139" s="26" t="s">
        <v>30</v>
      </c>
      <c r="B139" s="68" t="s">
        <v>143</v>
      </c>
      <c r="C139" s="101">
        <f>SUM(D139:N139)</f>
        <v>0</v>
      </c>
      <c r="D139" s="178">
        <f>SUM(E139:N139)</f>
        <v>0</v>
      </c>
      <c r="E139" s="118"/>
      <c r="F139" s="87"/>
      <c r="G139" s="118"/>
      <c r="H139" s="87"/>
      <c r="I139" s="118"/>
      <c r="J139" s="127"/>
      <c r="K139" s="127"/>
      <c r="L139" s="270"/>
      <c r="M139" s="118"/>
      <c r="N139" s="87"/>
      <c r="O139" s="144">
        <f t="shared" ref="O139:O202" si="15">SUM(E139:N139)</f>
        <v>0</v>
      </c>
    </row>
    <row r="140" spans="1:15" x14ac:dyDescent="0.2">
      <c r="A140" s="11" t="s">
        <v>381</v>
      </c>
      <c r="B140" s="215"/>
      <c r="C140" s="101">
        <f>SUM(D140:N140)</f>
        <v>0</v>
      </c>
      <c r="D140" s="178"/>
      <c r="E140" s="118"/>
      <c r="F140" s="87"/>
      <c r="G140" s="118"/>
      <c r="H140" s="87"/>
      <c r="I140" s="118"/>
      <c r="J140" s="87"/>
      <c r="K140" s="118"/>
      <c r="L140" s="270"/>
      <c r="M140" s="87"/>
      <c r="N140" s="87"/>
      <c r="O140" s="144">
        <f t="shared" si="15"/>
        <v>0</v>
      </c>
    </row>
    <row r="141" spans="1:15" x14ac:dyDescent="0.2">
      <c r="A141" s="15" t="s">
        <v>565</v>
      </c>
      <c r="B141" s="215"/>
      <c r="C141" s="101">
        <f>SUM(D141:N141)</f>
        <v>0</v>
      </c>
      <c r="D141" s="147"/>
      <c r="E141" s="117"/>
      <c r="F141" s="110"/>
      <c r="G141" s="117"/>
      <c r="H141" s="110"/>
      <c r="I141" s="117"/>
      <c r="J141" s="110"/>
      <c r="K141" s="117"/>
      <c r="L141" s="271"/>
      <c r="M141" s="110"/>
      <c r="N141" s="110"/>
      <c r="O141" s="144">
        <f t="shared" si="15"/>
        <v>0</v>
      </c>
    </row>
    <row r="142" spans="1:15" x14ac:dyDescent="0.2">
      <c r="A142" s="52" t="s">
        <v>420</v>
      </c>
      <c r="B142" s="46"/>
      <c r="C142" s="352"/>
      <c r="D142" s="487"/>
      <c r="E142" s="118"/>
      <c r="F142" s="87"/>
      <c r="G142" s="118"/>
      <c r="H142" s="87"/>
      <c r="I142" s="118"/>
      <c r="J142" s="87"/>
      <c r="K142" s="118"/>
      <c r="L142" s="87"/>
      <c r="M142" s="87"/>
      <c r="N142" s="87"/>
      <c r="O142" s="144">
        <f t="shared" si="15"/>
        <v>0</v>
      </c>
    </row>
    <row r="143" spans="1:15" x14ac:dyDescent="0.2">
      <c r="A143" s="11" t="s">
        <v>30</v>
      </c>
      <c r="B143" s="215" t="s">
        <v>142</v>
      </c>
      <c r="C143" s="101">
        <f>SUM(D143:N143)</f>
        <v>75156</v>
      </c>
      <c r="D143" s="178">
        <v>0</v>
      </c>
      <c r="E143" s="118"/>
      <c r="F143" s="87"/>
      <c r="G143" s="118"/>
      <c r="H143" s="87">
        <v>75000</v>
      </c>
      <c r="I143" s="118"/>
      <c r="J143" s="87">
        <v>156</v>
      </c>
      <c r="K143" s="118"/>
      <c r="L143" s="87"/>
      <c r="M143" s="87"/>
      <c r="N143" s="87">
        <v>0</v>
      </c>
      <c r="O143" s="144">
        <f t="shared" si="15"/>
        <v>75156</v>
      </c>
    </row>
    <row r="144" spans="1:15" x14ac:dyDescent="0.2">
      <c r="A144" s="11" t="s">
        <v>567</v>
      </c>
      <c r="B144" s="215"/>
      <c r="C144" s="101">
        <f>SUM(D144:N144)</f>
        <v>156</v>
      </c>
      <c r="D144" s="178"/>
      <c r="E144" s="118"/>
      <c r="F144" s="87"/>
      <c r="G144" s="118"/>
      <c r="H144" s="87">
        <v>0</v>
      </c>
      <c r="I144" s="118"/>
      <c r="J144" s="87">
        <v>156</v>
      </c>
      <c r="K144" s="118"/>
      <c r="L144" s="87"/>
      <c r="M144" s="87"/>
      <c r="N144" s="87"/>
      <c r="O144" s="144">
        <f t="shared" si="15"/>
        <v>156</v>
      </c>
    </row>
    <row r="145" spans="1:15" x14ac:dyDescent="0.2">
      <c r="A145" s="11" t="s">
        <v>680</v>
      </c>
      <c r="B145" s="215"/>
      <c r="C145" s="101">
        <f>SUM(D145:N145)</f>
        <v>75000</v>
      </c>
      <c r="D145" s="178"/>
      <c r="E145" s="101"/>
      <c r="F145" s="101"/>
      <c r="G145" s="101"/>
      <c r="H145" s="101">
        <v>75000</v>
      </c>
      <c r="I145" s="101"/>
      <c r="J145" s="101"/>
      <c r="K145" s="101"/>
      <c r="L145" s="101"/>
      <c r="M145" s="101"/>
      <c r="N145" s="101"/>
      <c r="O145" s="144">
        <f t="shared" si="15"/>
        <v>75000</v>
      </c>
    </row>
    <row r="146" spans="1:15" x14ac:dyDescent="0.2">
      <c r="A146" s="11" t="s">
        <v>408</v>
      </c>
      <c r="B146" s="215"/>
      <c r="C146" s="101">
        <f>SUM(C145)</f>
        <v>75000</v>
      </c>
      <c r="D146" s="101">
        <f t="shared" ref="D146:N146" si="16">SUM(D145)</f>
        <v>0</v>
      </c>
      <c r="E146" s="101">
        <f t="shared" si="16"/>
        <v>0</v>
      </c>
      <c r="F146" s="101">
        <f t="shared" si="16"/>
        <v>0</v>
      </c>
      <c r="G146" s="101">
        <f t="shared" si="16"/>
        <v>0</v>
      </c>
      <c r="H146" s="101">
        <f t="shared" si="16"/>
        <v>75000</v>
      </c>
      <c r="I146" s="101">
        <f t="shared" si="16"/>
        <v>0</v>
      </c>
      <c r="J146" s="101">
        <f t="shared" si="16"/>
        <v>0</v>
      </c>
      <c r="K146" s="101">
        <f t="shared" si="16"/>
        <v>0</v>
      </c>
      <c r="L146" s="101">
        <f t="shared" si="16"/>
        <v>0</v>
      </c>
      <c r="M146" s="101">
        <f t="shared" si="16"/>
        <v>0</v>
      </c>
      <c r="N146" s="101">
        <f t="shared" si="16"/>
        <v>0</v>
      </c>
      <c r="O146" s="144">
        <f t="shared" si="15"/>
        <v>75000</v>
      </c>
    </row>
    <row r="147" spans="1:15" x14ac:dyDescent="0.2">
      <c r="A147" s="15" t="s">
        <v>565</v>
      </c>
      <c r="B147" s="214"/>
      <c r="C147" s="104">
        <f>SUM(C144,C146)</f>
        <v>75156</v>
      </c>
      <c r="D147" s="104">
        <f t="shared" ref="D147:N147" si="17">SUM(D144,D146)</f>
        <v>0</v>
      </c>
      <c r="E147" s="104">
        <f t="shared" si="17"/>
        <v>0</v>
      </c>
      <c r="F147" s="104">
        <f t="shared" si="17"/>
        <v>0</v>
      </c>
      <c r="G147" s="104">
        <f t="shared" si="17"/>
        <v>0</v>
      </c>
      <c r="H147" s="104">
        <f t="shared" si="17"/>
        <v>75000</v>
      </c>
      <c r="I147" s="104">
        <f t="shared" si="17"/>
        <v>0</v>
      </c>
      <c r="J147" s="104">
        <f t="shared" si="17"/>
        <v>156</v>
      </c>
      <c r="K147" s="104">
        <f t="shared" si="17"/>
        <v>0</v>
      </c>
      <c r="L147" s="104">
        <f t="shared" si="17"/>
        <v>0</v>
      </c>
      <c r="M147" s="104">
        <f t="shared" si="17"/>
        <v>0</v>
      </c>
      <c r="N147" s="104">
        <f t="shared" si="17"/>
        <v>0</v>
      </c>
      <c r="O147" s="144">
        <f t="shared" si="15"/>
        <v>75156</v>
      </c>
    </row>
    <row r="148" spans="1:15" x14ac:dyDescent="0.2">
      <c r="A148" s="302" t="s">
        <v>421</v>
      </c>
      <c r="B148" s="47"/>
      <c r="C148" s="352"/>
      <c r="D148" s="47"/>
      <c r="E148" s="118"/>
      <c r="F148" s="87"/>
      <c r="G148" s="118"/>
      <c r="H148" s="87"/>
      <c r="I148" s="118"/>
      <c r="J148" s="87"/>
      <c r="K148" s="118"/>
      <c r="L148" s="87"/>
      <c r="M148" s="87"/>
      <c r="N148" s="87"/>
      <c r="O148" s="144">
        <f t="shared" si="15"/>
        <v>0</v>
      </c>
    </row>
    <row r="149" spans="1:15" x14ac:dyDescent="0.2">
      <c r="A149" s="11" t="s">
        <v>30</v>
      </c>
      <c r="B149" s="215" t="s">
        <v>143</v>
      </c>
      <c r="C149" s="101">
        <f>SUM(D149:N149)</f>
        <v>12700</v>
      </c>
      <c r="D149" s="178">
        <v>0</v>
      </c>
      <c r="E149" s="118"/>
      <c r="F149" s="87">
        <v>5700</v>
      </c>
      <c r="G149" s="118"/>
      <c r="H149" s="87"/>
      <c r="I149" s="118"/>
      <c r="J149" s="87"/>
      <c r="K149" s="118"/>
      <c r="L149" s="87">
        <v>7000</v>
      </c>
      <c r="M149" s="87"/>
      <c r="N149" s="87">
        <v>0</v>
      </c>
      <c r="O149" s="144">
        <f t="shared" si="15"/>
        <v>12700</v>
      </c>
    </row>
    <row r="150" spans="1:15" x14ac:dyDescent="0.2">
      <c r="A150" s="11" t="s">
        <v>381</v>
      </c>
      <c r="B150" s="215"/>
      <c r="C150" s="101">
        <f>SUM(D150:N150)</f>
        <v>12700</v>
      </c>
      <c r="D150" s="178"/>
      <c r="E150" s="108"/>
      <c r="F150" s="87">
        <v>5700</v>
      </c>
      <c r="G150" s="118"/>
      <c r="H150" s="87"/>
      <c r="I150" s="118"/>
      <c r="J150" s="87"/>
      <c r="K150" s="118"/>
      <c r="L150" s="87">
        <v>7000</v>
      </c>
      <c r="M150" s="87"/>
      <c r="N150" s="87"/>
      <c r="O150" s="144">
        <f t="shared" si="15"/>
        <v>12700</v>
      </c>
    </row>
    <row r="151" spans="1:15" x14ac:dyDescent="0.2">
      <c r="A151" s="15" t="s">
        <v>565</v>
      </c>
      <c r="B151" s="214"/>
      <c r="C151" s="104">
        <f>SUM(D151:N151)</f>
        <v>12700</v>
      </c>
      <c r="D151" s="147"/>
      <c r="E151" s="107"/>
      <c r="F151" s="87">
        <v>5700</v>
      </c>
      <c r="G151" s="118"/>
      <c r="H151" s="87"/>
      <c r="I151" s="118"/>
      <c r="J151" s="87"/>
      <c r="K151" s="118"/>
      <c r="L151" s="87">
        <v>7000</v>
      </c>
      <c r="M151" s="87"/>
      <c r="N151" s="87"/>
      <c r="O151" s="144">
        <f t="shared" si="15"/>
        <v>12700</v>
      </c>
    </row>
    <row r="152" spans="1:15" x14ac:dyDescent="0.2">
      <c r="A152" s="55" t="s">
        <v>422</v>
      </c>
      <c r="B152" s="47"/>
      <c r="C152" s="353"/>
      <c r="D152" s="487"/>
      <c r="E152" s="118"/>
      <c r="F152" s="111"/>
      <c r="G152" s="115"/>
      <c r="H152" s="111"/>
      <c r="I152" s="115"/>
      <c r="J152" s="111"/>
      <c r="K152" s="115"/>
      <c r="L152" s="111"/>
      <c r="M152" s="111"/>
      <c r="N152" s="111"/>
      <c r="O152" s="144">
        <f t="shared" si="15"/>
        <v>0</v>
      </c>
    </row>
    <row r="153" spans="1:15" x14ac:dyDescent="0.2">
      <c r="A153" s="11" t="s">
        <v>30</v>
      </c>
      <c r="B153" s="215" t="s">
        <v>143</v>
      </c>
      <c r="C153" s="101">
        <f>SUM(D153:N153)</f>
        <v>0</v>
      </c>
      <c r="D153" s="178">
        <f>SUM(E153:N153)</f>
        <v>0</v>
      </c>
      <c r="E153" s="108"/>
      <c r="F153" s="87"/>
      <c r="G153" s="118"/>
      <c r="H153" s="87"/>
      <c r="I153" s="118"/>
      <c r="J153" s="87"/>
      <c r="K153" s="118"/>
      <c r="L153" s="87"/>
      <c r="M153" s="87"/>
      <c r="N153" s="87"/>
      <c r="O153" s="144">
        <f t="shared" si="15"/>
        <v>0</v>
      </c>
    </row>
    <row r="154" spans="1:15" x14ac:dyDescent="0.2">
      <c r="A154" s="11" t="s">
        <v>381</v>
      </c>
      <c r="B154" s="328"/>
      <c r="C154" s="101">
        <f>SUM(D154:N154)</f>
        <v>0</v>
      </c>
      <c r="D154" s="216"/>
      <c r="E154" s="108"/>
      <c r="F154" s="87"/>
      <c r="G154" s="118"/>
      <c r="H154" s="87"/>
      <c r="I154" s="118"/>
      <c r="J154" s="87"/>
      <c r="K154" s="118"/>
      <c r="L154" s="87"/>
      <c r="M154" s="87"/>
      <c r="N154" s="87"/>
      <c r="O154" s="144">
        <f t="shared" si="15"/>
        <v>0</v>
      </c>
    </row>
    <row r="155" spans="1:15" x14ac:dyDescent="0.2">
      <c r="A155" s="15" t="s">
        <v>565</v>
      </c>
      <c r="B155" s="328"/>
      <c r="C155" s="101">
        <f>SUM(D155:N155)</f>
        <v>0</v>
      </c>
      <c r="D155" s="216"/>
      <c r="E155" s="108"/>
      <c r="F155" s="87"/>
      <c r="G155" s="118"/>
      <c r="H155" s="87"/>
      <c r="I155" s="118"/>
      <c r="J155" s="87"/>
      <c r="K155" s="118"/>
      <c r="L155" s="87"/>
      <c r="M155" s="87"/>
      <c r="N155" s="87"/>
      <c r="O155" s="144">
        <f t="shared" si="15"/>
        <v>0</v>
      </c>
    </row>
    <row r="156" spans="1:15" x14ac:dyDescent="0.2">
      <c r="A156" s="52" t="s">
        <v>423</v>
      </c>
      <c r="B156" s="189"/>
      <c r="C156" s="355"/>
      <c r="D156" s="489"/>
      <c r="E156" s="113"/>
      <c r="F156" s="111"/>
      <c r="G156" s="115"/>
      <c r="H156" s="111"/>
      <c r="I156" s="115"/>
      <c r="J156" s="111"/>
      <c r="K156" s="115"/>
      <c r="L156" s="111"/>
      <c r="M156" s="111"/>
      <c r="N156" s="111"/>
      <c r="O156" s="144">
        <f t="shared" si="15"/>
        <v>0</v>
      </c>
    </row>
    <row r="157" spans="1:15" x14ac:dyDescent="0.2">
      <c r="A157" s="11" t="s">
        <v>41</v>
      </c>
      <c r="B157" s="328" t="s">
        <v>142</v>
      </c>
      <c r="C157" s="101">
        <f>SUM(D157:N157)</f>
        <v>0</v>
      </c>
      <c r="D157" s="178">
        <f>SUM(E157:N157)</f>
        <v>0</v>
      </c>
      <c r="E157" s="108"/>
      <c r="F157" s="87"/>
      <c r="G157" s="118"/>
      <c r="H157" s="87"/>
      <c r="I157" s="118"/>
      <c r="J157" s="87"/>
      <c r="K157" s="118"/>
      <c r="L157" s="87"/>
      <c r="M157" s="87"/>
      <c r="N157" s="87"/>
      <c r="O157" s="144">
        <f t="shared" si="15"/>
        <v>0</v>
      </c>
    </row>
    <row r="158" spans="1:15" x14ac:dyDescent="0.2">
      <c r="A158" s="11" t="s">
        <v>381</v>
      </c>
      <c r="B158" s="328"/>
      <c r="C158" s="101">
        <f>SUM(D158:N158)</f>
        <v>0</v>
      </c>
      <c r="D158" s="216"/>
      <c r="E158" s="108"/>
      <c r="F158" s="87"/>
      <c r="G158" s="118"/>
      <c r="H158" s="87"/>
      <c r="I158" s="118"/>
      <c r="J158" s="87"/>
      <c r="K158" s="118"/>
      <c r="L158" s="87"/>
      <c r="M158" s="87"/>
      <c r="N158" s="87"/>
      <c r="O158" s="144">
        <f t="shared" si="15"/>
        <v>0</v>
      </c>
    </row>
    <row r="159" spans="1:15" x14ac:dyDescent="0.2">
      <c r="A159" s="15" t="s">
        <v>565</v>
      </c>
      <c r="B159" s="328"/>
      <c r="C159" s="101">
        <f>SUM(D159:N159)</f>
        <v>0</v>
      </c>
      <c r="D159" s="216"/>
      <c r="E159" s="108"/>
      <c r="F159" s="87"/>
      <c r="G159" s="118"/>
      <c r="H159" s="87"/>
      <c r="I159" s="118"/>
      <c r="J159" s="87"/>
      <c r="K159" s="118"/>
      <c r="L159" s="87"/>
      <c r="M159" s="87"/>
      <c r="N159" s="87"/>
      <c r="O159" s="144">
        <f t="shared" si="15"/>
        <v>0</v>
      </c>
    </row>
    <row r="160" spans="1:15" x14ac:dyDescent="0.2">
      <c r="A160" s="251" t="s">
        <v>424</v>
      </c>
      <c r="B160" s="189"/>
      <c r="C160" s="355"/>
      <c r="D160" s="489"/>
      <c r="E160" s="113"/>
      <c r="F160" s="111"/>
      <c r="G160" s="115"/>
      <c r="H160" s="111"/>
      <c r="I160" s="115"/>
      <c r="J160" s="111"/>
      <c r="K160" s="115"/>
      <c r="L160" s="111"/>
      <c r="M160" s="111"/>
      <c r="N160" s="111"/>
      <c r="O160" s="144">
        <f t="shared" si="15"/>
        <v>0</v>
      </c>
    </row>
    <row r="161" spans="1:15" x14ac:dyDescent="0.2">
      <c r="A161" s="329" t="s">
        <v>41</v>
      </c>
      <c r="B161" s="328" t="s">
        <v>142</v>
      </c>
      <c r="C161" s="101">
        <f>SUM(D161:N161)</f>
        <v>0</v>
      </c>
      <c r="D161" s="178">
        <f>SUM(E161:N161)</f>
        <v>0</v>
      </c>
      <c r="E161" s="108"/>
      <c r="F161" s="87"/>
      <c r="G161" s="118"/>
      <c r="H161" s="87"/>
      <c r="I161" s="118"/>
      <c r="J161" s="87"/>
      <c r="K161" s="118"/>
      <c r="L161" s="87"/>
      <c r="M161" s="87"/>
      <c r="N161" s="87"/>
      <c r="O161" s="144">
        <f t="shared" si="15"/>
        <v>0</v>
      </c>
    </row>
    <row r="162" spans="1:15" x14ac:dyDescent="0.2">
      <c r="A162" s="11" t="s">
        <v>381</v>
      </c>
      <c r="B162" s="328"/>
      <c r="C162" s="101">
        <f>SUM(D162:N162)</f>
        <v>0</v>
      </c>
      <c r="D162" s="216"/>
      <c r="E162" s="108"/>
      <c r="F162" s="87"/>
      <c r="G162" s="118"/>
      <c r="H162" s="87"/>
      <c r="I162" s="118"/>
      <c r="J162" s="87"/>
      <c r="K162" s="118"/>
      <c r="L162" s="87"/>
      <c r="M162" s="87"/>
      <c r="N162" s="87"/>
      <c r="O162" s="144">
        <f t="shared" si="15"/>
        <v>0</v>
      </c>
    </row>
    <row r="163" spans="1:15" x14ac:dyDescent="0.2">
      <c r="A163" s="15" t="s">
        <v>565</v>
      </c>
      <c r="B163" s="328"/>
      <c r="C163" s="101">
        <f>SUM(D163:N163)</f>
        <v>0</v>
      </c>
      <c r="D163" s="216"/>
      <c r="E163" s="108"/>
      <c r="F163" s="87"/>
      <c r="G163" s="118"/>
      <c r="H163" s="87"/>
      <c r="I163" s="118"/>
      <c r="J163" s="87"/>
      <c r="K163" s="118"/>
      <c r="L163" s="87"/>
      <c r="M163" s="87"/>
      <c r="N163" s="87"/>
      <c r="O163" s="144">
        <f t="shared" si="15"/>
        <v>0</v>
      </c>
    </row>
    <row r="164" spans="1:15" x14ac:dyDescent="0.2">
      <c r="A164" s="251" t="s">
        <v>443</v>
      </c>
      <c r="B164" s="189"/>
      <c r="C164" s="355"/>
      <c r="D164" s="489"/>
      <c r="E164" s="113"/>
      <c r="F164" s="111"/>
      <c r="G164" s="115"/>
      <c r="H164" s="111"/>
      <c r="I164" s="115"/>
      <c r="J164" s="111"/>
      <c r="K164" s="115"/>
      <c r="L164" s="111"/>
      <c r="M164" s="111"/>
      <c r="N164" s="111"/>
      <c r="O164" s="144">
        <f t="shared" si="15"/>
        <v>0</v>
      </c>
    </row>
    <row r="165" spans="1:15" x14ac:dyDescent="0.2">
      <c r="A165" s="329" t="s">
        <v>41</v>
      </c>
      <c r="B165" s="328" t="s">
        <v>142</v>
      </c>
      <c r="C165" s="101">
        <f>SUM(D165:N165)</f>
        <v>0</v>
      </c>
      <c r="D165" s="178">
        <f>SUM(E165:N165)</f>
        <v>0</v>
      </c>
      <c r="E165" s="108"/>
      <c r="F165" s="87"/>
      <c r="G165" s="118"/>
      <c r="H165" s="87"/>
      <c r="I165" s="118"/>
      <c r="J165" s="87"/>
      <c r="K165" s="118"/>
      <c r="L165" s="87"/>
      <c r="M165" s="87"/>
      <c r="N165" s="87"/>
      <c r="O165" s="144">
        <f t="shared" si="15"/>
        <v>0</v>
      </c>
    </row>
    <row r="166" spans="1:15" x14ac:dyDescent="0.2">
      <c r="A166" s="26" t="s">
        <v>381</v>
      </c>
      <c r="B166" s="215"/>
      <c r="C166" s="411">
        <f>SUM(D166:N166)</f>
        <v>0</v>
      </c>
      <c r="D166" s="340"/>
      <c r="E166" s="127"/>
      <c r="F166" s="127"/>
      <c r="G166" s="127"/>
      <c r="H166" s="87"/>
      <c r="I166" s="118"/>
      <c r="J166" s="127"/>
      <c r="K166" s="127"/>
      <c r="L166" s="127"/>
      <c r="M166" s="127"/>
      <c r="N166" s="87"/>
      <c r="O166" s="144">
        <f t="shared" si="15"/>
        <v>0</v>
      </c>
    </row>
    <row r="167" spans="1:15" x14ac:dyDescent="0.2">
      <c r="A167" s="15" t="s">
        <v>565</v>
      </c>
      <c r="B167" s="328"/>
      <c r="C167" s="411">
        <f>SUM(D167:N167)</f>
        <v>0</v>
      </c>
      <c r="D167" s="216"/>
      <c r="E167" s="108"/>
      <c r="F167" s="108"/>
      <c r="G167" s="118"/>
      <c r="H167" s="87"/>
      <c r="I167" s="118"/>
      <c r="J167" s="87"/>
      <c r="K167" s="118"/>
      <c r="L167" s="87"/>
      <c r="M167" s="87"/>
      <c r="N167" s="87"/>
      <c r="O167" s="144">
        <f t="shared" si="15"/>
        <v>0</v>
      </c>
    </row>
    <row r="168" spans="1:15" x14ac:dyDescent="0.2">
      <c r="A168" s="251" t="s">
        <v>430</v>
      </c>
      <c r="B168" s="189"/>
      <c r="C168" s="243"/>
      <c r="D168" s="489"/>
      <c r="E168" s="113"/>
      <c r="F168" s="111"/>
      <c r="G168" s="115"/>
      <c r="H168" s="111"/>
      <c r="I168" s="115"/>
      <c r="J168" s="111"/>
      <c r="K168" s="115"/>
      <c r="L168" s="111"/>
      <c r="M168" s="111"/>
      <c r="N168" s="111"/>
      <c r="O168" s="144">
        <f t="shared" si="15"/>
        <v>0</v>
      </c>
    </row>
    <row r="169" spans="1:15" x14ac:dyDescent="0.2">
      <c r="A169" s="329" t="s">
        <v>41</v>
      </c>
      <c r="B169" s="328" t="s">
        <v>142</v>
      </c>
      <c r="C169" s="101">
        <f>SUM(D169:N169)</f>
        <v>0</v>
      </c>
      <c r="D169" s="178">
        <f>SUM(E169:N169)</f>
        <v>0</v>
      </c>
      <c r="E169" s="108"/>
      <c r="F169" s="87"/>
      <c r="G169" s="118"/>
      <c r="H169" s="87"/>
      <c r="I169" s="118"/>
      <c r="J169" s="87"/>
      <c r="K169" s="118"/>
      <c r="L169" s="87"/>
      <c r="M169" s="87"/>
      <c r="N169" s="87"/>
      <c r="O169" s="144">
        <f t="shared" si="15"/>
        <v>0</v>
      </c>
    </row>
    <row r="170" spans="1:15" x14ac:dyDescent="0.2">
      <c r="A170" s="11" t="s">
        <v>381</v>
      </c>
      <c r="B170" s="215"/>
      <c r="C170" s="101">
        <f>SUM(D170:N170)</f>
        <v>0</v>
      </c>
      <c r="D170" s="178"/>
      <c r="E170" s="108"/>
      <c r="F170" s="108"/>
      <c r="G170" s="118"/>
      <c r="H170" s="87"/>
      <c r="I170" s="118"/>
      <c r="J170" s="87"/>
      <c r="K170" s="118"/>
      <c r="L170" s="87"/>
      <c r="M170" s="87"/>
      <c r="N170" s="87"/>
      <c r="O170" s="144">
        <f t="shared" si="15"/>
        <v>0</v>
      </c>
    </row>
    <row r="171" spans="1:15" x14ac:dyDescent="0.2">
      <c r="A171" s="15" t="s">
        <v>565</v>
      </c>
      <c r="B171" s="328"/>
      <c r="C171" s="104">
        <f>SUM(D171:N171)</f>
        <v>0</v>
      </c>
      <c r="D171" s="147"/>
      <c r="E171" s="107"/>
      <c r="F171" s="107"/>
      <c r="G171" s="117"/>
      <c r="H171" s="110"/>
      <c r="I171" s="117"/>
      <c r="J171" s="110"/>
      <c r="K171" s="117"/>
      <c r="L171" s="110"/>
      <c r="M171" s="110"/>
      <c r="N171" s="110"/>
      <c r="O171" s="144">
        <f t="shared" si="15"/>
        <v>0</v>
      </c>
    </row>
    <row r="172" spans="1:15" x14ac:dyDescent="0.2">
      <c r="A172" s="251" t="s">
        <v>444</v>
      </c>
      <c r="B172" s="189"/>
      <c r="C172" s="356"/>
      <c r="D172" s="178"/>
      <c r="E172" s="108"/>
      <c r="F172" s="108"/>
      <c r="G172" s="118"/>
      <c r="H172" s="87"/>
      <c r="I172" s="118"/>
      <c r="J172" s="87"/>
      <c r="K172" s="118"/>
      <c r="L172" s="87"/>
      <c r="M172" s="87"/>
      <c r="N172" s="87"/>
      <c r="O172" s="144">
        <f t="shared" si="15"/>
        <v>0</v>
      </c>
    </row>
    <row r="173" spans="1:15" x14ac:dyDescent="0.2">
      <c r="A173" s="329" t="s">
        <v>41</v>
      </c>
      <c r="B173" s="328" t="s">
        <v>142</v>
      </c>
      <c r="C173" s="101">
        <f>SUM(D173:N173)</f>
        <v>0</v>
      </c>
      <c r="D173" s="178">
        <f>SUM(E173:N173)</f>
        <v>0</v>
      </c>
      <c r="E173" s="108"/>
      <c r="F173" s="108"/>
      <c r="G173" s="118"/>
      <c r="H173" s="87"/>
      <c r="I173" s="118"/>
      <c r="J173" s="87"/>
      <c r="K173" s="118"/>
      <c r="L173" s="87"/>
      <c r="M173" s="87"/>
      <c r="N173" s="87"/>
      <c r="O173" s="144">
        <f t="shared" si="15"/>
        <v>0</v>
      </c>
    </row>
    <row r="174" spans="1:15" x14ac:dyDescent="0.2">
      <c r="A174" s="11" t="s">
        <v>381</v>
      </c>
      <c r="B174" s="35"/>
      <c r="C174" s="101">
        <f>SUM(D174:N174)</f>
        <v>0</v>
      </c>
      <c r="D174" s="178"/>
      <c r="E174" s="108"/>
      <c r="F174" s="108"/>
      <c r="G174" s="118"/>
      <c r="H174" s="87"/>
      <c r="I174" s="118"/>
      <c r="J174" s="87"/>
      <c r="K174" s="118"/>
      <c r="L174" s="87"/>
      <c r="M174" s="87"/>
      <c r="N174" s="87"/>
      <c r="O174" s="144">
        <f t="shared" si="15"/>
        <v>0</v>
      </c>
    </row>
    <row r="175" spans="1:15" x14ac:dyDescent="0.2">
      <c r="A175" s="15" t="s">
        <v>565</v>
      </c>
      <c r="B175" s="35"/>
      <c r="C175" s="101">
        <f>SUM(D175:N175)</f>
        <v>0</v>
      </c>
      <c r="D175" s="178"/>
      <c r="E175" s="108"/>
      <c r="F175" s="108"/>
      <c r="G175" s="118"/>
      <c r="H175" s="87"/>
      <c r="I175" s="118"/>
      <c r="J175" s="87"/>
      <c r="K175" s="118"/>
      <c r="L175" s="87"/>
      <c r="M175" s="87"/>
      <c r="N175" s="87"/>
      <c r="O175" s="144">
        <f t="shared" si="15"/>
        <v>0</v>
      </c>
    </row>
    <row r="176" spans="1:15" x14ac:dyDescent="0.2">
      <c r="A176" s="219" t="s">
        <v>445</v>
      </c>
      <c r="B176" s="58"/>
      <c r="C176" s="357"/>
      <c r="D176" s="309"/>
      <c r="E176" s="113"/>
      <c r="F176" s="111"/>
      <c r="G176" s="111"/>
      <c r="H176" s="111"/>
      <c r="I176" s="111"/>
      <c r="J176" s="111"/>
      <c r="K176" s="111"/>
      <c r="L176" s="111"/>
      <c r="M176" s="111"/>
      <c r="N176" s="111"/>
      <c r="O176" s="144">
        <f t="shared" si="15"/>
        <v>0</v>
      </c>
    </row>
    <row r="177" spans="1:15" x14ac:dyDescent="0.2">
      <c r="A177" s="32" t="s">
        <v>40</v>
      </c>
      <c r="B177" s="68" t="s">
        <v>142</v>
      </c>
      <c r="C177" s="101">
        <f>SUM(D177:N177)</f>
        <v>0</v>
      </c>
      <c r="D177" s="178">
        <f>SUM(E177:N177)</f>
        <v>0</v>
      </c>
      <c r="E177" s="108"/>
      <c r="F177" s="87"/>
      <c r="G177" s="87"/>
      <c r="H177" s="87"/>
      <c r="I177" s="87"/>
      <c r="J177" s="87"/>
      <c r="K177" s="87"/>
      <c r="L177" s="87"/>
      <c r="M177" s="87"/>
      <c r="N177" s="87"/>
      <c r="O177" s="144">
        <f t="shared" si="15"/>
        <v>0</v>
      </c>
    </row>
    <row r="178" spans="1:15" x14ac:dyDescent="0.2">
      <c r="A178" s="11" t="s">
        <v>381</v>
      </c>
      <c r="B178" s="68"/>
      <c r="C178" s="101">
        <f>SUM(D178:N178)</f>
        <v>0</v>
      </c>
      <c r="D178" s="178"/>
      <c r="E178" s="108"/>
      <c r="F178" s="87"/>
      <c r="G178" s="87"/>
      <c r="H178" s="87"/>
      <c r="I178" s="87"/>
      <c r="J178" s="87"/>
      <c r="K178" s="87"/>
      <c r="L178" s="87"/>
      <c r="M178" s="87"/>
      <c r="N178" s="87"/>
      <c r="O178" s="144">
        <f t="shared" si="15"/>
        <v>0</v>
      </c>
    </row>
    <row r="179" spans="1:15" x14ac:dyDescent="0.2">
      <c r="A179" s="15" t="s">
        <v>565</v>
      </c>
      <c r="B179" s="68"/>
      <c r="C179" s="101">
        <f>SUM(D179:N179)</f>
        <v>0</v>
      </c>
      <c r="D179" s="178"/>
      <c r="E179" s="108"/>
      <c r="F179" s="87"/>
      <c r="G179" s="87"/>
      <c r="H179" s="87"/>
      <c r="I179" s="87"/>
      <c r="J179" s="87"/>
      <c r="K179" s="87"/>
      <c r="L179" s="87"/>
      <c r="M179" s="87"/>
      <c r="N179" s="87"/>
      <c r="O179" s="144">
        <f t="shared" si="15"/>
        <v>0</v>
      </c>
    </row>
    <row r="180" spans="1:15" x14ac:dyDescent="0.2">
      <c r="A180" s="219" t="s">
        <v>433</v>
      </c>
      <c r="B180" s="58"/>
      <c r="C180" s="357"/>
      <c r="D180" s="309"/>
      <c r="E180" s="113"/>
      <c r="F180" s="111"/>
      <c r="G180" s="111"/>
      <c r="H180" s="111"/>
      <c r="I180" s="111"/>
      <c r="J180" s="111"/>
      <c r="K180" s="111"/>
      <c r="L180" s="111"/>
      <c r="M180" s="111"/>
      <c r="N180" s="111"/>
      <c r="O180" s="144">
        <f t="shared" si="15"/>
        <v>0</v>
      </c>
    </row>
    <row r="181" spans="1:15" x14ac:dyDescent="0.2">
      <c r="A181" s="32" t="s">
        <v>40</v>
      </c>
      <c r="B181" s="68" t="s">
        <v>143</v>
      </c>
      <c r="C181" s="101">
        <f>SUM(D181:N181)</f>
        <v>0</v>
      </c>
      <c r="D181" s="178">
        <f>SUM(E181:N181)</f>
        <v>0</v>
      </c>
      <c r="E181" s="108"/>
      <c r="F181" s="87"/>
      <c r="G181" s="87"/>
      <c r="H181" s="87"/>
      <c r="I181" s="87"/>
      <c r="J181" s="87"/>
      <c r="K181" s="87"/>
      <c r="L181" s="87"/>
      <c r="M181" s="87"/>
      <c r="N181" s="87"/>
      <c r="O181" s="144">
        <f t="shared" si="15"/>
        <v>0</v>
      </c>
    </row>
    <row r="182" spans="1:15" x14ac:dyDescent="0.2">
      <c r="A182" s="11" t="s">
        <v>381</v>
      </c>
      <c r="B182" s="68"/>
      <c r="C182" s="101">
        <f>SUM(D182:N182)</f>
        <v>0</v>
      </c>
      <c r="D182" s="178"/>
      <c r="E182" s="108"/>
      <c r="F182" s="87"/>
      <c r="G182" s="87"/>
      <c r="H182" s="87"/>
      <c r="I182" s="87"/>
      <c r="J182" s="87"/>
      <c r="K182" s="87"/>
      <c r="L182" s="87"/>
      <c r="M182" s="87"/>
      <c r="N182" s="87"/>
      <c r="O182" s="144">
        <f t="shared" si="15"/>
        <v>0</v>
      </c>
    </row>
    <row r="183" spans="1:15" x14ac:dyDescent="0.2">
      <c r="A183" s="15" t="s">
        <v>565</v>
      </c>
      <c r="B183" s="68"/>
      <c r="C183" s="101">
        <f>SUM(D183:N183)</f>
        <v>0</v>
      </c>
      <c r="D183" s="178"/>
      <c r="E183" s="108"/>
      <c r="F183" s="87"/>
      <c r="G183" s="87"/>
      <c r="H183" s="87"/>
      <c r="I183" s="87"/>
      <c r="J183" s="87"/>
      <c r="K183" s="87"/>
      <c r="L183" s="87"/>
      <c r="M183" s="87"/>
      <c r="N183" s="87"/>
      <c r="O183" s="144">
        <f t="shared" si="15"/>
        <v>0</v>
      </c>
    </row>
    <row r="184" spans="1:15" x14ac:dyDescent="0.2">
      <c r="A184" s="219" t="s">
        <v>434</v>
      </c>
      <c r="B184" s="58"/>
      <c r="C184" s="352"/>
      <c r="D184" s="309"/>
      <c r="E184" s="113"/>
      <c r="F184" s="111"/>
      <c r="G184" s="111"/>
      <c r="H184" s="111"/>
      <c r="I184" s="111"/>
      <c r="J184" s="111"/>
      <c r="K184" s="111"/>
      <c r="L184" s="111"/>
      <c r="M184" s="111"/>
      <c r="N184" s="111"/>
      <c r="O184" s="144">
        <f t="shared" si="15"/>
        <v>0</v>
      </c>
    </row>
    <row r="185" spans="1:15" x14ac:dyDescent="0.2">
      <c r="A185" s="11" t="s">
        <v>40</v>
      </c>
      <c r="B185" s="68" t="s">
        <v>143</v>
      </c>
      <c r="C185" s="101">
        <f>SUM(D185:N185)</f>
        <v>0</v>
      </c>
      <c r="D185" s="178">
        <f>SUM(E185:N185)</f>
        <v>0</v>
      </c>
      <c r="E185" s="108"/>
      <c r="F185" s="87"/>
      <c r="G185" s="87"/>
      <c r="H185" s="87"/>
      <c r="I185" s="87"/>
      <c r="J185" s="87"/>
      <c r="K185" s="87"/>
      <c r="L185" s="87"/>
      <c r="M185" s="87"/>
      <c r="N185" s="87"/>
      <c r="O185" s="144">
        <f t="shared" si="15"/>
        <v>0</v>
      </c>
    </row>
    <row r="186" spans="1:15" x14ac:dyDescent="0.2">
      <c r="A186" s="11" t="s">
        <v>381</v>
      </c>
      <c r="B186" s="68"/>
      <c r="C186" s="101">
        <f>SUM(D186:N186)</f>
        <v>0</v>
      </c>
      <c r="D186" s="178"/>
      <c r="E186" s="118"/>
      <c r="F186" s="87"/>
      <c r="G186" s="118"/>
      <c r="H186" s="87"/>
      <c r="I186" s="118"/>
      <c r="J186" s="87"/>
      <c r="K186" s="118"/>
      <c r="L186" s="87"/>
      <c r="M186" s="87"/>
      <c r="N186" s="87"/>
      <c r="O186" s="144">
        <f t="shared" si="15"/>
        <v>0</v>
      </c>
    </row>
    <row r="187" spans="1:15" x14ac:dyDescent="0.2">
      <c r="A187" s="15" t="s">
        <v>565</v>
      </c>
      <c r="B187" s="68"/>
      <c r="C187" s="101">
        <f>SUM(D187:N187)</f>
        <v>0</v>
      </c>
      <c r="D187" s="178"/>
      <c r="E187" s="118"/>
      <c r="F187" s="87"/>
      <c r="G187" s="118"/>
      <c r="H187" s="87"/>
      <c r="I187" s="118"/>
      <c r="J187" s="87"/>
      <c r="K187" s="118"/>
      <c r="L187" s="87"/>
      <c r="M187" s="87"/>
      <c r="N187" s="87"/>
      <c r="O187" s="144">
        <f t="shared" si="15"/>
        <v>0</v>
      </c>
    </row>
    <row r="188" spans="1:15" x14ac:dyDescent="0.2">
      <c r="A188" s="267" t="s">
        <v>446</v>
      </c>
      <c r="B188" s="7"/>
      <c r="C188" s="350"/>
      <c r="D188" s="309"/>
      <c r="E188" s="115"/>
      <c r="F188" s="111"/>
      <c r="G188" s="115"/>
      <c r="H188" s="111"/>
      <c r="I188" s="115"/>
      <c r="J188" s="111"/>
      <c r="K188" s="115"/>
      <c r="L188" s="111"/>
      <c r="M188" s="111"/>
      <c r="N188" s="111"/>
      <c r="O188" s="144">
        <f t="shared" si="15"/>
        <v>0</v>
      </c>
    </row>
    <row r="189" spans="1:15" x14ac:dyDescent="0.2">
      <c r="A189" s="11" t="s">
        <v>30</v>
      </c>
      <c r="B189" s="215" t="s">
        <v>142</v>
      </c>
      <c r="C189" s="101">
        <f>SUM(D189:N189)</f>
        <v>0</v>
      </c>
      <c r="D189" s="178">
        <f>SUM(E189:N189)</f>
        <v>0</v>
      </c>
      <c r="E189" s="118"/>
      <c r="F189" s="87"/>
      <c r="G189" s="118"/>
      <c r="H189" s="87"/>
      <c r="I189" s="118"/>
      <c r="J189" s="87"/>
      <c r="K189" s="118"/>
      <c r="L189" s="87"/>
      <c r="M189" s="87"/>
      <c r="N189" s="87"/>
      <c r="O189" s="144">
        <f t="shared" si="15"/>
        <v>0</v>
      </c>
    </row>
    <row r="190" spans="1:15" x14ac:dyDescent="0.2">
      <c r="A190" s="11" t="s">
        <v>381</v>
      </c>
      <c r="B190" s="215"/>
      <c r="C190" s="101">
        <f>SUM(D190:N190)</f>
        <v>0</v>
      </c>
      <c r="D190" s="178"/>
      <c r="E190" s="127"/>
      <c r="F190" s="87"/>
      <c r="G190" s="118"/>
      <c r="H190" s="87"/>
      <c r="I190" s="118"/>
      <c r="J190" s="87"/>
      <c r="K190" s="118"/>
      <c r="L190" s="87"/>
      <c r="M190" s="87"/>
      <c r="N190" s="87"/>
      <c r="O190" s="144">
        <f t="shared" si="15"/>
        <v>0</v>
      </c>
    </row>
    <row r="191" spans="1:15" x14ac:dyDescent="0.2">
      <c r="A191" s="15" t="s">
        <v>565</v>
      </c>
      <c r="B191" s="215"/>
      <c r="C191" s="101">
        <f>SUM(D191:N191)</f>
        <v>0</v>
      </c>
      <c r="D191" s="178"/>
      <c r="E191" s="116"/>
      <c r="F191" s="110"/>
      <c r="G191" s="117"/>
      <c r="H191" s="110"/>
      <c r="I191" s="117"/>
      <c r="J191" s="110"/>
      <c r="K191" s="117"/>
      <c r="L191" s="110"/>
      <c r="M191" s="110"/>
      <c r="N191" s="110"/>
      <c r="O191" s="144">
        <f t="shared" si="15"/>
        <v>0</v>
      </c>
    </row>
    <row r="192" spans="1:15" x14ac:dyDescent="0.2">
      <c r="A192" s="13" t="s">
        <v>447</v>
      </c>
      <c r="B192" s="237"/>
      <c r="C192" s="351"/>
      <c r="D192" s="416"/>
      <c r="E192" s="118"/>
      <c r="F192" s="87"/>
      <c r="G192" s="118"/>
      <c r="H192" s="87"/>
      <c r="I192" s="118"/>
      <c r="J192" s="87"/>
      <c r="K192" s="118"/>
      <c r="L192" s="87"/>
      <c r="M192" s="87"/>
      <c r="N192" s="87"/>
      <c r="O192" s="144">
        <f t="shared" si="15"/>
        <v>0</v>
      </c>
    </row>
    <row r="193" spans="1:15" x14ac:dyDescent="0.2">
      <c r="A193" s="11" t="s">
        <v>30</v>
      </c>
      <c r="B193" s="215" t="s">
        <v>142</v>
      </c>
      <c r="C193" s="101">
        <f>SUM(D193:N193)</f>
        <v>0</v>
      </c>
      <c r="D193" s="178">
        <f>SUM(E193:N193)</f>
        <v>0</v>
      </c>
      <c r="E193" s="118"/>
      <c r="F193" s="87"/>
      <c r="G193" s="118"/>
      <c r="H193" s="87"/>
      <c r="I193" s="118"/>
      <c r="J193" s="87"/>
      <c r="K193" s="118"/>
      <c r="L193" s="87"/>
      <c r="M193" s="87"/>
      <c r="N193" s="87"/>
      <c r="O193" s="144">
        <f t="shared" si="15"/>
        <v>0</v>
      </c>
    </row>
    <row r="194" spans="1:15" x14ac:dyDescent="0.2">
      <c r="A194" s="11" t="s">
        <v>381</v>
      </c>
      <c r="B194" s="215"/>
      <c r="C194" s="101">
        <f>SUM(D194:N194)</f>
        <v>0</v>
      </c>
      <c r="D194" s="178"/>
      <c r="E194" s="118"/>
      <c r="F194" s="87"/>
      <c r="G194" s="118"/>
      <c r="H194" s="87"/>
      <c r="I194" s="118"/>
      <c r="J194" s="127"/>
      <c r="K194" s="127"/>
      <c r="L194" s="87"/>
      <c r="M194" s="87"/>
      <c r="N194" s="108"/>
      <c r="O194" s="144">
        <f t="shared" si="15"/>
        <v>0</v>
      </c>
    </row>
    <row r="195" spans="1:15" x14ac:dyDescent="0.2">
      <c r="A195" s="15" t="s">
        <v>565</v>
      </c>
      <c r="B195" s="215"/>
      <c r="C195" s="101">
        <f>SUM(D195:N195)</f>
        <v>0</v>
      </c>
      <c r="D195" s="147"/>
      <c r="E195" s="118"/>
      <c r="F195" s="87"/>
      <c r="G195" s="118"/>
      <c r="H195" s="87"/>
      <c r="I195" s="110"/>
      <c r="J195" s="118"/>
      <c r="K195" s="116"/>
      <c r="L195" s="110"/>
      <c r="M195" s="87"/>
      <c r="N195" s="108"/>
      <c r="O195" s="144">
        <f t="shared" si="15"/>
        <v>0</v>
      </c>
    </row>
    <row r="196" spans="1:15" x14ac:dyDescent="0.2">
      <c r="A196" s="13" t="s">
        <v>437</v>
      </c>
      <c r="B196" s="7"/>
      <c r="C196" s="350"/>
      <c r="D196" s="309"/>
      <c r="E196" s="115"/>
      <c r="F196" s="111"/>
      <c r="G196" s="115"/>
      <c r="H196" s="111"/>
      <c r="I196" s="113"/>
      <c r="J196" s="111"/>
      <c r="K196" s="111"/>
      <c r="L196" s="115"/>
      <c r="M196" s="111"/>
      <c r="N196" s="113"/>
      <c r="O196" s="144">
        <f t="shared" si="15"/>
        <v>0</v>
      </c>
    </row>
    <row r="197" spans="1:15" x14ac:dyDescent="0.2">
      <c r="A197" s="338" t="s">
        <v>30</v>
      </c>
      <c r="B197" s="215" t="s">
        <v>142</v>
      </c>
      <c r="C197" s="101">
        <f>SUM(D197:N197)</f>
        <v>0</v>
      </c>
      <c r="D197" s="178">
        <f>SUM(E197:N197)</f>
        <v>0</v>
      </c>
      <c r="E197" s="87"/>
      <c r="F197" s="87"/>
      <c r="G197" s="87"/>
      <c r="H197" s="87"/>
      <c r="I197" s="87"/>
      <c r="J197" s="87"/>
      <c r="K197" s="87"/>
      <c r="L197" s="87"/>
      <c r="M197" s="87"/>
      <c r="N197" s="118"/>
      <c r="O197" s="144">
        <f t="shared" si="15"/>
        <v>0</v>
      </c>
    </row>
    <row r="198" spans="1:15" x14ac:dyDescent="0.2">
      <c r="A198" s="11" t="s">
        <v>381</v>
      </c>
      <c r="B198" s="215"/>
      <c r="C198" s="101">
        <f>SUM(D198:N198)</f>
        <v>0</v>
      </c>
      <c r="D198" s="178"/>
      <c r="E198" s="87"/>
      <c r="F198" s="87"/>
      <c r="G198" s="87"/>
      <c r="H198" s="87"/>
      <c r="I198" s="87"/>
      <c r="J198" s="118"/>
      <c r="K198" s="87"/>
      <c r="L198" s="87"/>
      <c r="M198" s="87"/>
      <c r="N198" s="118"/>
      <c r="O198" s="144">
        <f t="shared" si="15"/>
        <v>0</v>
      </c>
    </row>
    <row r="199" spans="1:15" x14ac:dyDescent="0.2">
      <c r="A199" s="15" t="s">
        <v>565</v>
      </c>
      <c r="B199" s="215"/>
      <c r="C199" s="101">
        <f>SUM(D199:N199)</f>
        <v>0</v>
      </c>
      <c r="D199" s="147"/>
      <c r="E199" s="117"/>
      <c r="F199" s="110"/>
      <c r="G199" s="117"/>
      <c r="H199" s="110"/>
      <c r="I199" s="110"/>
      <c r="J199" s="107"/>
      <c r="K199" s="117"/>
      <c r="L199" s="110"/>
      <c r="M199" s="110"/>
      <c r="N199" s="117"/>
      <c r="O199" s="144">
        <f t="shared" si="15"/>
        <v>0</v>
      </c>
    </row>
    <row r="200" spans="1:15" x14ac:dyDescent="0.2">
      <c r="A200" s="22" t="s">
        <v>438</v>
      </c>
      <c r="B200" s="7"/>
      <c r="C200" s="350"/>
      <c r="D200" s="487"/>
      <c r="E200" s="118"/>
      <c r="F200" s="87"/>
      <c r="G200" s="118"/>
      <c r="H200" s="87"/>
      <c r="I200" s="118"/>
      <c r="J200" s="87"/>
      <c r="K200" s="118"/>
      <c r="L200" s="87"/>
      <c r="M200" s="87"/>
      <c r="N200" s="87"/>
      <c r="O200" s="144">
        <f t="shared" si="15"/>
        <v>0</v>
      </c>
    </row>
    <row r="201" spans="1:15" x14ac:dyDescent="0.2">
      <c r="A201" s="11" t="s">
        <v>30</v>
      </c>
      <c r="B201" s="215" t="s">
        <v>142</v>
      </c>
      <c r="C201" s="101">
        <f>SUM(D201:N201)</f>
        <v>8347</v>
      </c>
      <c r="D201" s="178">
        <v>0</v>
      </c>
      <c r="E201" s="118"/>
      <c r="F201" s="87"/>
      <c r="G201" s="118"/>
      <c r="H201" s="87"/>
      <c r="I201" s="118"/>
      <c r="J201" s="87">
        <v>8347</v>
      </c>
      <c r="K201" s="87"/>
      <c r="L201" s="108"/>
      <c r="M201" s="87"/>
      <c r="N201" s="87"/>
      <c r="O201" s="144">
        <f t="shared" si="15"/>
        <v>8347</v>
      </c>
    </row>
    <row r="202" spans="1:15" x14ac:dyDescent="0.2">
      <c r="A202" s="11" t="s">
        <v>381</v>
      </c>
      <c r="B202" s="215"/>
      <c r="C202" s="101">
        <f>SUM(D202:N202)</f>
        <v>8347</v>
      </c>
      <c r="D202" s="178"/>
      <c r="E202" s="87"/>
      <c r="F202" s="87"/>
      <c r="G202" s="118"/>
      <c r="H202" s="87"/>
      <c r="I202" s="118"/>
      <c r="J202" s="87">
        <v>8347</v>
      </c>
      <c r="K202" s="87"/>
      <c r="L202" s="118"/>
      <c r="M202" s="87"/>
      <c r="N202" s="108"/>
      <c r="O202" s="144">
        <f t="shared" si="15"/>
        <v>8347</v>
      </c>
    </row>
    <row r="203" spans="1:15" x14ac:dyDescent="0.2">
      <c r="A203" s="15" t="s">
        <v>565</v>
      </c>
      <c r="B203" s="214"/>
      <c r="C203" s="101">
        <f>SUM(D203:N203)</f>
        <v>8347</v>
      </c>
      <c r="D203" s="178"/>
      <c r="E203" s="110"/>
      <c r="F203" s="87"/>
      <c r="G203" s="118"/>
      <c r="H203" s="87"/>
      <c r="I203" s="118"/>
      <c r="J203" s="110">
        <v>8347</v>
      </c>
      <c r="K203" s="87"/>
      <c r="L203" s="118"/>
      <c r="M203" s="87"/>
      <c r="N203" s="108"/>
      <c r="O203" s="144">
        <f t="shared" ref="O203:O245" si="18">SUM(E203:N203)</f>
        <v>8347</v>
      </c>
    </row>
    <row r="204" spans="1:15" x14ac:dyDescent="0.2">
      <c r="A204" s="13" t="s">
        <v>439</v>
      </c>
      <c r="B204" s="7"/>
      <c r="C204" s="350"/>
      <c r="D204" s="309"/>
      <c r="E204" s="115"/>
      <c r="F204" s="111"/>
      <c r="G204" s="115"/>
      <c r="H204" s="111"/>
      <c r="I204" s="111"/>
      <c r="J204" s="115"/>
      <c r="K204" s="111"/>
      <c r="L204" s="115"/>
      <c r="M204" s="111"/>
      <c r="N204" s="113"/>
      <c r="O204" s="144">
        <f t="shared" si="18"/>
        <v>0</v>
      </c>
    </row>
    <row r="205" spans="1:15" x14ac:dyDescent="0.2">
      <c r="A205" s="11" t="s">
        <v>30</v>
      </c>
      <c r="B205" s="215" t="s">
        <v>142</v>
      </c>
      <c r="C205" s="101">
        <f>SUM(D205:N205)</f>
        <v>0</v>
      </c>
      <c r="D205" s="178">
        <f>SUM(E205:N205)</f>
        <v>0</v>
      </c>
      <c r="E205" s="118"/>
      <c r="F205" s="87"/>
      <c r="G205" s="118"/>
      <c r="H205" s="87"/>
      <c r="I205" s="87"/>
      <c r="J205" s="118"/>
      <c r="K205" s="87"/>
      <c r="L205" s="118"/>
      <c r="M205" s="87"/>
      <c r="N205" s="108"/>
      <c r="O205" s="144">
        <f t="shared" si="18"/>
        <v>0</v>
      </c>
    </row>
    <row r="206" spans="1:15" x14ac:dyDescent="0.2">
      <c r="A206" s="11" t="s">
        <v>381</v>
      </c>
      <c r="B206" s="215"/>
      <c r="C206" s="101">
        <f t="shared" ref="C206:C207" si="19">SUM(D206:N206)</f>
        <v>0</v>
      </c>
      <c r="D206" s="178"/>
      <c r="E206" s="118"/>
      <c r="F206" s="87"/>
      <c r="G206" s="118"/>
      <c r="H206" s="87"/>
      <c r="I206" s="87"/>
      <c r="J206" s="118"/>
      <c r="K206" s="87"/>
      <c r="L206" s="118"/>
      <c r="M206" s="127"/>
      <c r="N206" s="87"/>
      <c r="O206" s="144">
        <f t="shared" si="18"/>
        <v>0</v>
      </c>
    </row>
    <row r="207" spans="1:15" x14ac:dyDescent="0.2">
      <c r="A207" s="15" t="s">
        <v>565</v>
      </c>
      <c r="B207" s="215"/>
      <c r="C207" s="101">
        <f t="shared" si="19"/>
        <v>0</v>
      </c>
      <c r="D207" s="178"/>
      <c r="E207" s="118"/>
      <c r="F207" s="87"/>
      <c r="G207" s="118"/>
      <c r="H207" s="87"/>
      <c r="I207" s="87"/>
      <c r="J207" s="118"/>
      <c r="K207" s="87"/>
      <c r="L207" s="118"/>
      <c r="M207" s="107"/>
      <c r="N207" s="87"/>
      <c r="O207" s="144">
        <f t="shared" si="18"/>
        <v>0</v>
      </c>
    </row>
    <row r="208" spans="1:15" x14ac:dyDescent="0.2">
      <c r="A208" s="13" t="s">
        <v>448</v>
      </c>
      <c r="B208" s="7"/>
      <c r="C208" s="350"/>
      <c r="D208" s="309"/>
      <c r="E208" s="115"/>
      <c r="F208" s="111"/>
      <c r="G208" s="115"/>
      <c r="H208" s="111"/>
      <c r="I208" s="111"/>
      <c r="J208" s="115"/>
      <c r="K208" s="111"/>
      <c r="L208" s="111"/>
      <c r="M208" s="115"/>
      <c r="N208" s="111"/>
      <c r="O208" s="144">
        <f t="shared" si="18"/>
        <v>0</v>
      </c>
    </row>
    <row r="209" spans="1:16" x14ac:dyDescent="0.2">
      <c r="A209" s="11" t="s">
        <v>30</v>
      </c>
      <c r="B209" s="215" t="s">
        <v>142</v>
      </c>
      <c r="C209" s="101">
        <f>SUM(D209:N209)</f>
        <v>410</v>
      </c>
      <c r="D209" s="178">
        <v>0</v>
      </c>
      <c r="E209" s="118"/>
      <c r="F209" s="87"/>
      <c r="G209" s="118"/>
      <c r="H209" s="87"/>
      <c r="I209" s="87"/>
      <c r="J209" s="118">
        <v>410</v>
      </c>
      <c r="K209" s="87"/>
      <c r="L209" s="87"/>
      <c r="M209" s="118"/>
      <c r="N209" s="87"/>
      <c r="O209" s="144">
        <f t="shared" si="18"/>
        <v>410</v>
      </c>
    </row>
    <row r="210" spans="1:16" x14ac:dyDescent="0.2">
      <c r="A210" s="11" t="s">
        <v>381</v>
      </c>
      <c r="B210" s="215"/>
      <c r="C210" s="101">
        <f>SUM(D210:N210)</f>
        <v>410</v>
      </c>
      <c r="D210" s="178"/>
      <c r="E210" s="118"/>
      <c r="F210" s="87"/>
      <c r="G210" s="118"/>
      <c r="H210" s="87"/>
      <c r="I210" s="118"/>
      <c r="J210" s="127">
        <v>410</v>
      </c>
      <c r="K210" s="87"/>
      <c r="L210" s="87"/>
      <c r="M210" s="118"/>
      <c r="N210" s="87"/>
      <c r="O210" s="144">
        <f t="shared" si="18"/>
        <v>410</v>
      </c>
    </row>
    <row r="211" spans="1:16" x14ac:dyDescent="0.2">
      <c r="A211" s="15" t="s">
        <v>565</v>
      </c>
      <c r="B211" s="215"/>
      <c r="C211" s="101">
        <f>SUM(D211:N211)</f>
        <v>410</v>
      </c>
      <c r="D211" s="178"/>
      <c r="E211" s="118"/>
      <c r="F211" s="87"/>
      <c r="G211" s="118"/>
      <c r="H211" s="87"/>
      <c r="I211" s="118"/>
      <c r="J211" s="116">
        <v>410</v>
      </c>
      <c r="K211" s="107"/>
      <c r="L211" s="87"/>
      <c r="M211" s="118"/>
      <c r="N211" s="87"/>
      <c r="O211" s="144">
        <f t="shared" si="18"/>
        <v>410</v>
      </c>
    </row>
    <row r="212" spans="1:16" x14ac:dyDescent="0.2">
      <c r="A212" s="52" t="s">
        <v>441</v>
      </c>
      <c r="B212" s="52"/>
      <c r="C212" s="352"/>
      <c r="D212" s="309"/>
      <c r="E212" s="115"/>
      <c r="F212" s="111"/>
      <c r="G212" s="115"/>
      <c r="H212" s="111"/>
      <c r="I212" s="115"/>
      <c r="J212" s="111"/>
      <c r="K212" s="115"/>
      <c r="L212" s="111"/>
      <c r="M212" s="115"/>
      <c r="N212" s="111"/>
      <c r="O212" s="144">
        <f t="shared" si="18"/>
        <v>0</v>
      </c>
      <c r="P212" s="415"/>
    </row>
    <row r="213" spans="1:16" x14ac:dyDescent="0.2">
      <c r="A213" s="11" t="s">
        <v>30</v>
      </c>
      <c r="B213" s="215" t="s">
        <v>142</v>
      </c>
      <c r="C213" s="101">
        <f>SUM(D213:N213)</f>
        <v>2252642</v>
      </c>
      <c r="D213" s="178">
        <v>0</v>
      </c>
      <c r="E213" s="118"/>
      <c r="F213" s="87"/>
      <c r="G213" s="118"/>
      <c r="H213" s="87"/>
      <c r="I213" s="118">
        <v>2252642</v>
      </c>
      <c r="J213" s="87"/>
      <c r="K213" s="118"/>
      <c r="L213" s="87"/>
      <c r="M213" s="118"/>
      <c r="N213" s="87"/>
      <c r="O213" s="144">
        <f t="shared" si="18"/>
        <v>2252642</v>
      </c>
    </row>
    <row r="214" spans="1:16" x14ac:dyDescent="0.2">
      <c r="A214" s="11" t="s">
        <v>567</v>
      </c>
      <c r="B214" s="215"/>
      <c r="C214" s="101">
        <f>SUM(D214:N214)</f>
        <v>2216642</v>
      </c>
      <c r="D214" s="178"/>
      <c r="E214" s="118"/>
      <c r="F214" s="87"/>
      <c r="G214" s="118"/>
      <c r="H214" s="87"/>
      <c r="I214" s="118">
        <v>2216642</v>
      </c>
      <c r="J214" s="87"/>
      <c r="K214" s="118"/>
      <c r="L214" s="87"/>
      <c r="M214" s="118"/>
      <c r="N214" s="87"/>
      <c r="O214" s="144">
        <f t="shared" si="18"/>
        <v>2216642</v>
      </c>
    </row>
    <row r="215" spans="1:16" x14ac:dyDescent="0.2">
      <c r="A215" s="15" t="s">
        <v>565</v>
      </c>
      <c r="B215" s="215"/>
      <c r="C215" s="101">
        <f>SUM(D215:N215)</f>
        <v>2216642</v>
      </c>
      <c r="D215" s="178"/>
      <c r="E215" s="118"/>
      <c r="F215" s="87"/>
      <c r="G215" s="118"/>
      <c r="H215" s="87"/>
      <c r="I215" s="118">
        <v>2216642</v>
      </c>
      <c r="J215" s="87"/>
      <c r="K215" s="118"/>
      <c r="L215" s="87"/>
      <c r="M215" s="118"/>
      <c r="N215" s="87"/>
      <c r="O215" s="144">
        <f t="shared" si="18"/>
        <v>2216642</v>
      </c>
    </row>
    <row r="216" spans="1:16" x14ac:dyDescent="0.2">
      <c r="A216" s="52" t="s">
        <v>442</v>
      </c>
      <c r="B216" s="237"/>
      <c r="C216" s="351"/>
      <c r="D216" s="416"/>
      <c r="E216" s="115"/>
      <c r="F216" s="111"/>
      <c r="G216" s="115"/>
      <c r="H216" s="111"/>
      <c r="I216" s="115"/>
      <c r="J216" s="111"/>
      <c r="K216" s="115"/>
      <c r="L216" s="111"/>
      <c r="M216" s="115"/>
      <c r="N216" s="111"/>
      <c r="O216" s="144">
        <f t="shared" si="18"/>
        <v>0</v>
      </c>
    </row>
    <row r="217" spans="1:16" x14ac:dyDescent="0.2">
      <c r="A217" s="11" t="s">
        <v>30</v>
      </c>
      <c r="B217" s="215" t="s">
        <v>143</v>
      </c>
      <c r="C217" s="101">
        <f>SUM(D217:N217)</f>
        <v>305000</v>
      </c>
      <c r="D217" s="178">
        <v>0</v>
      </c>
      <c r="E217" s="118"/>
      <c r="F217" s="87"/>
      <c r="G217" s="118"/>
      <c r="H217" s="87"/>
      <c r="I217" s="118"/>
      <c r="J217" s="87">
        <v>5000</v>
      </c>
      <c r="K217" s="118"/>
      <c r="L217" s="87"/>
      <c r="M217" s="118"/>
      <c r="N217" s="87">
        <v>300000</v>
      </c>
      <c r="O217" s="144">
        <f t="shared" si="18"/>
        <v>305000</v>
      </c>
    </row>
    <row r="218" spans="1:16" x14ac:dyDescent="0.2">
      <c r="A218" s="11" t="s">
        <v>381</v>
      </c>
      <c r="B218" s="68"/>
      <c r="C218" s="101">
        <f>SUM(D218:N218)</f>
        <v>305000</v>
      </c>
      <c r="D218" s="178"/>
      <c r="E218" s="118"/>
      <c r="F218" s="87"/>
      <c r="G218" s="118"/>
      <c r="H218" s="127"/>
      <c r="I218" s="127"/>
      <c r="J218" s="127">
        <v>5000</v>
      </c>
      <c r="K218" s="127"/>
      <c r="L218" s="127"/>
      <c r="M218" s="127"/>
      <c r="N218" s="87">
        <v>300000</v>
      </c>
      <c r="O218" s="144">
        <f t="shared" si="18"/>
        <v>305000</v>
      </c>
    </row>
    <row r="219" spans="1:16" x14ac:dyDescent="0.2">
      <c r="A219" s="15" t="s">
        <v>565</v>
      </c>
      <c r="B219" s="199"/>
      <c r="C219" s="101">
        <f>SUM(D219:N219)</f>
        <v>305000</v>
      </c>
      <c r="D219" s="147"/>
      <c r="E219" s="117"/>
      <c r="F219" s="110"/>
      <c r="G219" s="117"/>
      <c r="H219" s="116"/>
      <c r="I219" s="117"/>
      <c r="J219" s="116">
        <v>5000</v>
      </c>
      <c r="K219" s="117"/>
      <c r="L219" s="116"/>
      <c r="M219" s="116"/>
      <c r="N219" s="110">
        <v>300000</v>
      </c>
      <c r="O219" s="144">
        <f t="shared" si="18"/>
        <v>305000</v>
      </c>
    </row>
    <row r="220" spans="1:16" x14ac:dyDescent="0.2">
      <c r="A220" s="22" t="s">
        <v>119</v>
      </c>
      <c r="B220" s="22"/>
      <c r="C220" s="350"/>
      <c r="D220" s="203"/>
      <c r="E220" s="122"/>
      <c r="F220" s="121"/>
      <c r="G220" s="122"/>
      <c r="H220" s="121"/>
      <c r="I220" s="122"/>
      <c r="J220" s="121"/>
      <c r="K220" s="122"/>
      <c r="L220" s="121"/>
      <c r="M220" s="121"/>
      <c r="N220" s="121"/>
      <c r="O220" s="144">
        <f t="shared" si="18"/>
        <v>0</v>
      </c>
    </row>
    <row r="221" spans="1:16" x14ac:dyDescent="0.2">
      <c r="A221" s="22" t="s">
        <v>41</v>
      </c>
      <c r="B221" s="22"/>
      <c r="C221" s="238">
        <f t="shared" ref="C221:N221" si="20">SUM(C157,C161,C165,C173,C177,C181,C185,C189,C193,C201,C205,C209,C213,C217,C248,C197)</f>
        <v>4811405</v>
      </c>
      <c r="D221" s="238">
        <f t="shared" si="20"/>
        <v>0</v>
      </c>
      <c r="E221" s="238">
        <f t="shared" si="20"/>
        <v>662536</v>
      </c>
      <c r="F221" s="238">
        <f t="shared" si="20"/>
        <v>5700</v>
      </c>
      <c r="G221" s="238">
        <f t="shared" si="20"/>
        <v>0</v>
      </c>
      <c r="H221" s="238">
        <f t="shared" si="20"/>
        <v>75000</v>
      </c>
      <c r="I221" s="238">
        <f t="shared" si="20"/>
        <v>2252642</v>
      </c>
      <c r="J221" s="238">
        <f t="shared" si="20"/>
        <v>133918</v>
      </c>
      <c r="K221" s="238">
        <f t="shared" si="20"/>
        <v>22787</v>
      </c>
      <c r="L221" s="238">
        <f t="shared" si="20"/>
        <v>96638</v>
      </c>
      <c r="M221" s="238">
        <f t="shared" si="20"/>
        <v>360</v>
      </c>
      <c r="N221" s="238">
        <f t="shared" si="20"/>
        <v>1561824</v>
      </c>
      <c r="O221" s="144">
        <f t="shared" si="18"/>
        <v>4811405</v>
      </c>
      <c r="P221" s="144">
        <f>SUM(E221:N221)</f>
        <v>4811405</v>
      </c>
    </row>
    <row r="222" spans="1:16" x14ac:dyDescent="0.2">
      <c r="A222" s="22" t="s">
        <v>381</v>
      </c>
      <c r="B222" s="22"/>
      <c r="C222" s="238">
        <f>SUM(D222:N222)</f>
        <v>5022125</v>
      </c>
      <c r="D222" s="238">
        <v>0</v>
      </c>
      <c r="E222" s="238">
        <v>693494</v>
      </c>
      <c r="F222" s="238">
        <v>5700</v>
      </c>
      <c r="G222" s="238">
        <v>0</v>
      </c>
      <c r="H222" s="238">
        <v>0</v>
      </c>
      <c r="I222" s="238">
        <v>2216642</v>
      </c>
      <c r="J222" s="238">
        <v>133918</v>
      </c>
      <c r="K222" s="238">
        <v>24764</v>
      </c>
      <c r="L222" s="238">
        <v>60810</v>
      </c>
      <c r="M222" s="238">
        <v>360</v>
      </c>
      <c r="N222" s="238">
        <v>1886437</v>
      </c>
      <c r="O222" s="144">
        <f t="shared" si="18"/>
        <v>5022125</v>
      </c>
      <c r="P222" s="144"/>
    </row>
    <row r="223" spans="1:16" x14ac:dyDescent="0.2">
      <c r="A223" s="55" t="s">
        <v>399</v>
      </c>
      <c r="B223" s="22"/>
      <c r="C223" s="238">
        <f>SUM(C28,C51,C112,C128,C146,)</f>
        <v>221239</v>
      </c>
      <c r="D223" s="238">
        <f t="shared" ref="D223:N223" si="21">SUM(D28,D51,D112,D128,D146,)</f>
        <v>0</v>
      </c>
      <c r="E223" s="238">
        <f t="shared" si="21"/>
        <v>74481</v>
      </c>
      <c r="F223" s="238">
        <f t="shared" si="21"/>
        <v>0</v>
      </c>
      <c r="G223" s="238">
        <f t="shared" si="21"/>
        <v>0</v>
      </c>
      <c r="H223" s="238">
        <f t="shared" si="21"/>
        <v>75000</v>
      </c>
      <c r="I223" s="238">
        <f t="shared" si="21"/>
        <v>0</v>
      </c>
      <c r="J223" s="238">
        <f t="shared" si="21"/>
        <v>110521</v>
      </c>
      <c r="K223" s="238">
        <f t="shared" si="21"/>
        <v>0</v>
      </c>
      <c r="L223" s="238">
        <f t="shared" si="21"/>
        <v>-18763</v>
      </c>
      <c r="M223" s="238">
        <f t="shared" si="21"/>
        <v>0</v>
      </c>
      <c r="N223" s="238">
        <f t="shared" si="21"/>
        <v>-20000</v>
      </c>
      <c r="O223" s="144">
        <f t="shared" si="18"/>
        <v>221239</v>
      </c>
      <c r="P223" s="144"/>
    </row>
    <row r="224" spans="1:16" x14ac:dyDescent="0.2">
      <c r="A224" s="15" t="s">
        <v>565</v>
      </c>
      <c r="B224" s="22"/>
      <c r="C224" s="253">
        <f>SUM(C222:C223)</f>
        <v>5243364</v>
      </c>
      <c r="D224" s="238">
        <f t="shared" ref="D224:N224" si="22">SUM(D222:D223)</f>
        <v>0</v>
      </c>
      <c r="E224" s="238">
        <f t="shared" si="22"/>
        <v>767975</v>
      </c>
      <c r="F224" s="238">
        <f t="shared" si="22"/>
        <v>5700</v>
      </c>
      <c r="G224" s="238">
        <f t="shared" si="22"/>
        <v>0</v>
      </c>
      <c r="H224" s="238">
        <f t="shared" si="22"/>
        <v>75000</v>
      </c>
      <c r="I224" s="238">
        <f t="shared" si="22"/>
        <v>2216642</v>
      </c>
      <c r="J224" s="238">
        <f t="shared" si="22"/>
        <v>244439</v>
      </c>
      <c r="K224" s="238">
        <f t="shared" si="22"/>
        <v>24764</v>
      </c>
      <c r="L224" s="238">
        <f t="shared" si="22"/>
        <v>42047</v>
      </c>
      <c r="M224" s="238">
        <f t="shared" si="22"/>
        <v>360</v>
      </c>
      <c r="N224" s="238">
        <f t="shared" si="22"/>
        <v>1866437</v>
      </c>
      <c r="O224" s="144">
        <f t="shared" si="18"/>
        <v>5243364</v>
      </c>
      <c r="P224" s="144"/>
    </row>
    <row r="225" spans="1:23" x14ac:dyDescent="0.2">
      <c r="A225" s="10" t="s">
        <v>43</v>
      </c>
      <c r="B225" s="10"/>
      <c r="C225" s="351"/>
      <c r="D225" s="7"/>
      <c r="E225" s="113"/>
      <c r="F225" s="111"/>
      <c r="G225" s="111"/>
      <c r="H225" s="115"/>
      <c r="I225" s="111"/>
      <c r="J225" s="111"/>
      <c r="K225" s="111"/>
      <c r="L225" s="111"/>
      <c r="M225" s="113"/>
      <c r="N225" s="113"/>
      <c r="O225" s="144">
        <f t="shared" si="18"/>
        <v>0</v>
      </c>
      <c r="P225" s="5"/>
      <c r="Q225" s="5"/>
      <c r="R225" s="5"/>
      <c r="S225" s="5"/>
      <c r="T225" s="5"/>
      <c r="U225" s="5"/>
      <c r="V225" s="5"/>
      <c r="W225" s="5"/>
    </row>
    <row r="226" spans="1:23" x14ac:dyDescent="0.2">
      <c r="A226" s="11" t="s">
        <v>40</v>
      </c>
      <c r="B226" s="11"/>
      <c r="C226" s="238">
        <f>SUM(D226:M226)</f>
        <v>-1223718</v>
      </c>
      <c r="D226" s="238"/>
      <c r="E226" s="330">
        <v>-511787</v>
      </c>
      <c r="F226" s="87"/>
      <c r="G226" s="87">
        <v>0</v>
      </c>
      <c r="H226" s="118">
        <v>0</v>
      </c>
      <c r="I226" s="87">
        <v>-711931</v>
      </c>
      <c r="J226" s="87"/>
      <c r="K226" s="87">
        <v>0</v>
      </c>
      <c r="L226" s="87">
        <v>0</v>
      </c>
      <c r="M226" s="108">
        <v>0</v>
      </c>
      <c r="N226" s="108">
        <v>0</v>
      </c>
      <c r="O226" s="144">
        <f t="shared" si="18"/>
        <v>-1223718</v>
      </c>
      <c r="P226" s="5"/>
      <c r="Q226" s="5"/>
      <c r="R226" s="5"/>
      <c r="S226" s="5"/>
      <c r="T226" s="5"/>
      <c r="U226" s="5"/>
      <c r="V226" s="5"/>
      <c r="W226" s="5"/>
    </row>
    <row r="227" spans="1:23" x14ac:dyDescent="0.2">
      <c r="A227" s="11" t="s">
        <v>382</v>
      </c>
      <c r="B227" s="11"/>
      <c r="C227" s="238">
        <f>SUM(D227:M227)</f>
        <v>-1229319</v>
      </c>
      <c r="D227" s="238"/>
      <c r="E227" s="330">
        <v>-547327</v>
      </c>
      <c r="F227" s="87"/>
      <c r="G227" s="87"/>
      <c r="H227" s="118"/>
      <c r="I227" s="87">
        <v>-681992</v>
      </c>
      <c r="J227" s="87"/>
      <c r="K227" s="87"/>
      <c r="L227" s="87"/>
      <c r="M227" s="108"/>
      <c r="N227" s="108"/>
      <c r="O227" s="144">
        <f t="shared" si="18"/>
        <v>-1229319</v>
      </c>
      <c r="P227" s="5"/>
      <c r="Q227" s="5"/>
      <c r="R227" s="5"/>
      <c r="S227" s="5"/>
      <c r="T227" s="5"/>
      <c r="U227" s="5"/>
      <c r="V227" s="5"/>
      <c r="W227" s="5"/>
    </row>
    <row r="228" spans="1:23" x14ac:dyDescent="0.2">
      <c r="A228" s="15" t="s">
        <v>565</v>
      </c>
      <c r="B228" s="15"/>
      <c r="C228" s="201">
        <f>SUM(D228:M228)</f>
        <v>-1245927</v>
      </c>
      <c r="D228" s="201"/>
      <c r="E228" s="283">
        <v>-563935</v>
      </c>
      <c r="F228" s="110"/>
      <c r="G228" s="110"/>
      <c r="H228" s="117"/>
      <c r="I228" s="110">
        <v>-681992</v>
      </c>
      <c r="J228" s="110"/>
      <c r="K228" s="110"/>
      <c r="L228" s="110"/>
      <c r="M228" s="107"/>
      <c r="N228" s="107"/>
      <c r="O228" s="144">
        <f t="shared" si="18"/>
        <v>-1245927</v>
      </c>
      <c r="P228" s="5"/>
      <c r="Q228" s="5"/>
      <c r="R228" s="5"/>
      <c r="S228" s="5"/>
      <c r="T228" s="5"/>
      <c r="U228" s="5"/>
      <c r="V228" s="5"/>
      <c r="W228" s="5"/>
    </row>
    <row r="229" spans="1:23" x14ac:dyDescent="0.2">
      <c r="A229" s="11" t="s">
        <v>120</v>
      </c>
      <c r="B229" s="11"/>
      <c r="C229" s="203"/>
      <c r="D229" s="19"/>
      <c r="E229" s="118"/>
      <c r="F229" s="87"/>
      <c r="G229" s="87"/>
      <c r="H229" s="118"/>
      <c r="I229" s="87"/>
      <c r="J229" s="87"/>
      <c r="K229" s="87"/>
      <c r="L229" s="87"/>
      <c r="M229" s="108"/>
      <c r="N229" s="108"/>
      <c r="O229" s="144">
        <f t="shared" si="18"/>
        <v>0</v>
      </c>
      <c r="P229" s="5"/>
      <c r="Q229" s="5"/>
      <c r="R229" s="5"/>
      <c r="S229" s="5"/>
      <c r="T229" s="5"/>
      <c r="U229" s="5"/>
      <c r="V229" s="5"/>
      <c r="W229" s="5"/>
    </row>
    <row r="230" spans="1:23" x14ac:dyDescent="0.2">
      <c r="A230" s="11" t="s">
        <v>41</v>
      </c>
      <c r="B230" s="11"/>
      <c r="C230" s="238">
        <f>SUM(D230:M230)</f>
        <v>-287430</v>
      </c>
      <c r="D230" s="238"/>
      <c r="E230" s="118"/>
      <c r="F230" s="87"/>
      <c r="G230" s="87">
        <v>0</v>
      </c>
      <c r="H230" s="87">
        <v>0</v>
      </c>
      <c r="I230" s="87">
        <v>-287430</v>
      </c>
      <c r="J230" s="87">
        <v>0</v>
      </c>
      <c r="K230" s="87">
        <v>0</v>
      </c>
      <c r="L230" s="87">
        <v>0</v>
      </c>
      <c r="M230" s="87">
        <v>0</v>
      </c>
      <c r="N230" s="87">
        <v>0</v>
      </c>
      <c r="O230" s="144">
        <f t="shared" si="18"/>
        <v>-287430</v>
      </c>
      <c r="P230" s="5"/>
      <c r="Q230" s="5"/>
      <c r="R230" s="5"/>
      <c r="S230" s="5"/>
      <c r="T230" s="5"/>
      <c r="U230" s="5"/>
      <c r="V230" s="5"/>
      <c r="W230" s="5"/>
    </row>
    <row r="231" spans="1:23" x14ac:dyDescent="0.2">
      <c r="A231" s="11" t="s">
        <v>381</v>
      </c>
      <c r="B231" s="11"/>
      <c r="C231" s="238">
        <f>SUM(D231:M231)</f>
        <v>-294296</v>
      </c>
      <c r="D231" s="238"/>
      <c r="E231" s="118"/>
      <c r="F231" s="87"/>
      <c r="G231" s="87"/>
      <c r="H231" s="118"/>
      <c r="I231" s="87">
        <v>-294296</v>
      </c>
      <c r="J231" s="87"/>
      <c r="K231" s="87"/>
      <c r="L231" s="87"/>
      <c r="M231" s="108"/>
      <c r="N231" s="108"/>
      <c r="O231" s="144">
        <f t="shared" si="18"/>
        <v>-294296</v>
      </c>
      <c r="P231" s="5"/>
      <c r="Q231" s="5"/>
      <c r="R231" s="5"/>
      <c r="S231" s="5"/>
      <c r="T231" s="5"/>
      <c r="U231" s="5"/>
      <c r="V231" s="5"/>
      <c r="W231" s="5"/>
    </row>
    <row r="232" spans="1:23" x14ac:dyDescent="0.2">
      <c r="A232" s="15" t="s">
        <v>565</v>
      </c>
      <c r="B232" s="11"/>
      <c r="C232" s="238">
        <f>SUM(D232:M232)</f>
        <v>-294914</v>
      </c>
      <c r="D232" s="201"/>
      <c r="E232" s="118"/>
      <c r="F232" s="87"/>
      <c r="G232" s="118"/>
      <c r="H232" s="116"/>
      <c r="I232" s="110">
        <v>-294914</v>
      </c>
      <c r="J232" s="87"/>
      <c r="K232" s="118"/>
      <c r="L232" s="87"/>
      <c r="M232" s="118"/>
      <c r="N232" s="110"/>
      <c r="O232" s="144">
        <f t="shared" si="18"/>
        <v>-294914</v>
      </c>
      <c r="P232" s="5"/>
      <c r="Q232" s="5"/>
      <c r="R232" s="5"/>
      <c r="S232" s="5"/>
      <c r="T232" s="5"/>
      <c r="U232" s="5"/>
      <c r="V232" s="5"/>
      <c r="W232" s="5"/>
    </row>
    <row r="233" spans="1:23" x14ac:dyDescent="0.2">
      <c r="A233" s="52" t="s">
        <v>42</v>
      </c>
      <c r="B233" s="52"/>
      <c r="C233" s="357"/>
      <c r="D233" s="46"/>
      <c r="E233" s="128"/>
      <c r="F233" s="126"/>
      <c r="G233" s="128"/>
      <c r="H233" s="126"/>
      <c r="I233" s="128"/>
      <c r="J233" s="126"/>
      <c r="K233" s="128"/>
      <c r="L233" s="126"/>
      <c r="M233" s="128"/>
      <c r="N233" s="126"/>
      <c r="O233" s="144">
        <f t="shared" si="18"/>
        <v>0</v>
      </c>
      <c r="P233" s="5"/>
      <c r="Q233" s="5"/>
      <c r="R233" s="5"/>
      <c r="S233" s="5"/>
      <c r="T233" s="5"/>
      <c r="U233" s="5"/>
      <c r="V233" s="5"/>
      <c r="W233" s="5"/>
    </row>
    <row r="234" spans="1:23" x14ac:dyDescent="0.2">
      <c r="A234" s="335" t="s">
        <v>40</v>
      </c>
      <c r="B234" s="62"/>
      <c r="C234" s="373">
        <f>SUM(C221,C226,C230)</f>
        <v>3300257</v>
      </c>
      <c r="D234" s="332">
        <f>SUM(D221,D226,D230)</f>
        <v>0</v>
      </c>
      <c r="E234" s="331">
        <f>SUM(E221:E230)</f>
        <v>575437</v>
      </c>
      <c r="F234" s="332">
        <f>SUM(F221,F226,F230)</f>
        <v>5700</v>
      </c>
      <c r="G234" s="331">
        <f t="shared" ref="G234:N234" si="23">SUM(G221,G226,G230)</f>
        <v>0</v>
      </c>
      <c r="H234" s="332">
        <f t="shared" si="23"/>
        <v>75000</v>
      </c>
      <c r="I234" s="331">
        <f t="shared" si="23"/>
        <v>1253281</v>
      </c>
      <c r="J234" s="332">
        <f t="shared" si="23"/>
        <v>133918</v>
      </c>
      <c r="K234" s="331">
        <f t="shared" si="23"/>
        <v>22787</v>
      </c>
      <c r="L234" s="332">
        <f t="shared" si="23"/>
        <v>96638</v>
      </c>
      <c r="M234" s="331">
        <f t="shared" si="23"/>
        <v>360</v>
      </c>
      <c r="N234" s="332">
        <f t="shared" si="23"/>
        <v>1561824</v>
      </c>
      <c r="O234" s="144">
        <f t="shared" si="18"/>
        <v>3724945</v>
      </c>
      <c r="P234" s="5"/>
      <c r="Q234" s="5"/>
      <c r="R234" s="5"/>
      <c r="S234" s="5"/>
      <c r="T234" s="5"/>
      <c r="U234" s="5"/>
      <c r="V234" s="5"/>
      <c r="W234" s="5"/>
    </row>
    <row r="235" spans="1:23" x14ac:dyDescent="0.2">
      <c r="A235" s="55" t="s">
        <v>382</v>
      </c>
      <c r="B235" s="55"/>
      <c r="C235" s="373">
        <f>SUM(C222,C227,C231)</f>
        <v>3498510</v>
      </c>
      <c r="D235" s="332">
        <f t="shared" ref="D235:N235" si="24">SUM(D222,D227,D231)</f>
        <v>0</v>
      </c>
      <c r="E235" s="331">
        <f t="shared" si="24"/>
        <v>146167</v>
      </c>
      <c r="F235" s="332">
        <f t="shared" si="24"/>
        <v>5700</v>
      </c>
      <c r="G235" s="331">
        <f t="shared" si="24"/>
        <v>0</v>
      </c>
      <c r="H235" s="332">
        <f t="shared" si="24"/>
        <v>0</v>
      </c>
      <c r="I235" s="331">
        <f t="shared" si="24"/>
        <v>1240354</v>
      </c>
      <c r="J235" s="332">
        <f t="shared" si="24"/>
        <v>133918</v>
      </c>
      <c r="K235" s="331">
        <f t="shared" si="24"/>
        <v>24764</v>
      </c>
      <c r="L235" s="332">
        <f t="shared" si="24"/>
        <v>60810</v>
      </c>
      <c r="M235" s="331">
        <f t="shared" si="24"/>
        <v>360</v>
      </c>
      <c r="N235" s="332">
        <f t="shared" si="24"/>
        <v>1886437</v>
      </c>
      <c r="O235" s="144">
        <f t="shared" si="18"/>
        <v>3498510</v>
      </c>
      <c r="P235" s="5"/>
      <c r="Q235" s="5"/>
      <c r="R235" s="5"/>
      <c r="S235" s="5"/>
      <c r="T235" s="5"/>
      <c r="U235" s="5"/>
      <c r="V235" s="5"/>
      <c r="W235" s="5"/>
    </row>
    <row r="236" spans="1:23" x14ac:dyDescent="0.2">
      <c r="A236" s="15" t="s">
        <v>565</v>
      </c>
      <c r="B236" s="45"/>
      <c r="C236" s="337">
        <f>SUM(C224,C228,C232)</f>
        <v>3702523</v>
      </c>
      <c r="D236" s="204">
        <f t="shared" ref="D236:N236" si="25">SUM(D224,D228,D232)</f>
        <v>0</v>
      </c>
      <c r="E236" s="337">
        <f t="shared" si="25"/>
        <v>204040</v>
      </c>
      <c r="F236" s="204">
        <f t="shared" si="25"/>
        <v>5700</v>
      </c>
      <c r="G236" s="337">
        <f t="shared" si="25"/>
        <v>0</v>
      </c>
      <c r="H236" s="204">
        <f t="shared" si="25"/>
        <v>75000</v>
      </c>
      <c r="I236" s="337">
        <f t="shared" si="25"/>
        <v>1239736</v>
      </c>
      <c r="J236" s="204">
        <f t="shared" si="25"/>
        <v>244439</v>
      </c>
      <c r="K236" s="337">
        <f t="shared" si="25"/>
        <v>24764</v>
      </c>
      <c r="L236" s="204">
        <f t="shared" si="25"/>
        <v>42047</v>
      </c>
      <c r="M236" s="337">
        <f t="shared" si="25"/>
        <v>360</v>
      </c>
      <c r="N236" s="204">
        <f t="shared" si="25"/>
        <v>1866437</v>
      </c>
      <c r="O236" s="144">
        <f t="shared" si="18"/>
        <v>3702523</v>
      </c>
      <c r="P236" s="5"/>
      <c r="Q236" s="5"/>
      <c r="R236" s="5"/>
      <c r="S236" s="5"/>
      <c r="T236" s="5"/>
      <c r="U236" s="5"/>
      <c r="V236" s="5"/>
      <c r="W236" s="5"/>
    </row>
    <row r="237" spans="1:23" x14ac:dyDescent="0.2">
      <c r="A237" s="55" t="s">
        <v>145</v>
      </c>
      <c r="B237" s="55"/>
      <c r="C237" s="332">
        <f>C234-(C240+C243)</f>
        <v>2912910</v>
      </c>
      <c r="D237" s="332">
        <f t="shared" ref="D237:N237" si="26">D234-(D240+D243)</f>
        <v>0</v>
      </c>
      <c r="E237" s="332">
        <f t="shared" si="26"/>
        <v>575437</v>
      </c>
      <c r="F237" s="332">
        <f t="shared" si="26"/>
        <v>5700</v>
      </c>
      <c r="G237" s="332">
        <f t="shared" si="26"/>
        <v>0</v>
      </c>
      <c r="H237" s="332">
        <f t="shared" si="26"/>
        <v>75000</v>
      </c>
      <c r="I237" s="336">
        <f t="shared" si="26"/>
        <v>1170934</v>
      </c>
      <c r="J237" s="332">
        <f t="shared" si="26"/>
        <v>128918</v>
      </c>
      <c r="K237" s="332">
        <f t="shared" si="26"/>
        <v>22787</v>
      </c>
      <c r="L237" s="332">
        <f t="shared" si="26"/>
        <v>96638</v>
      </c>
      <c r="M237" s="332">
        <f t="shared" si="26"/>
        <v>360</v>
      </c>
      <c r="N237" s="332">
        <f t="shared" si="26"/>
        <v>1261824</v>
      </c>
      <c r="O237" s="144">
        <f t="shared" si="18"/>
        <v>3337598</v>
      </c>
      <c r="P237" s="5"/>
      <c r="Q237" s="5"/>
      <c r="R237" s="5"/>
      <c r="S237" s="5"/>
      <c r="T237" s="5"/>
      <c r="U237" s="5"/>
      <c r="V237" s="5"/>
      <c r="W237" s="5"/>
    </row>
    <row r="238" spans="1:23" x14ac:dyDescent="0.2">
      <c r="A238" s="55" t="s">
        <v>383</v>
      </c>
      <c r="B238" s="55"/>
      <c r="C238" s="332">
        <f>C235-(C241+C244)</f>
        <v>3111546</v>
      </c>
      <c r="D238" s="332">
        <f t="shared" ref="D238:N238" si="27">D235-(D241+D244)</f>
        <v>0</v>
      </c>
      <c r="E238" s="332">
        <f t="shared" si="27"/>
        <v>146167</v>
      </c>
      <c r="F238" s="332">
        <f t="shared" si="27"/>
        <v>5700</v>
      </c>
      <c r="G238" s="332">
        <f t="shared" si="27"/>
        <v>0</v>
      </c>
      <c r="H238" s="332">
        <f t="shared" si="27"/>
        <v>0</v>
      </c>
      <c r="I238" s="332">
        <f t="shared" si="27"/>
        <v>1158390</v>
      </c>
      <c r="J238" s="332">
        <f t="shared" si="27"/>
        <v>128918</v>
      </c>
      <c r="K238" s="332">
        <f t="shared" si="27"/>
        <v>24764</v>
      </c>
      <c r="L238" s="332">
        <f t="shared" si="27"/>
        <v>60810</v>
      </c>
      <c r="M238" s="332">
        <f t="shared" si="27"/>
        <v>360</v>
      </c>
      <c r="N238" s="332">
        <f t="shared" si="27"/>
        <v>1586437</v>
      </c>
      <c r="O238" s="144">
        <f t="shared" si="18"/>
        <v>3111546</v>
      </c>
      <c r="P238" s="5"/>
      <c r="Q238" s="5"/>
      <c r="R238" s="5"/>
      <c r="S238" s="5"/>
      <c r="T238" s="5"/>
      <c r="U238" s="5"/>
      <c r="V238" s="5"/>
      <c r="W238" s="5"/>
    </row>
    <row r="239" spans="1:23" x14ac:dyDescent="0.2">
      <c r="A239" s="55" t="s">
        <v>568</v>
      </c>
      <c r="B239" s="55"/>
      <c r="C239" s="332">
        <f>C236-(C242+C245)</f>
        <v>3384823</v>
      </c>
      <c r="D239" s="332">
        <f t="shared" ref="D239:N239" si="28">D236-(D242+D245)</f>
        <v>0</v>
      </c>
      <c r="E239" s="332">
        <f t="shared" si="28"/>
        <v>204040</v>
      </c>
      <c r="F239" s="332">
        <f t="shared" si="28"/>
        <v>0</v>
      </c>
      <c r="G239" s="332">
        <f t="shared" si="28"/>
        <v>0</v>
      </c>
      <c r="H239" s="332">
        <f t="shared" si="28"/>
        <v>75000</v>
      </c>
      <c r="I239" s="332">
        <f t="shared" si="28"/>
        <v>1239736</v>
      </c>
      <c r="J239" s="332">
        <f t="shared" si="28"/>
        <v>239439</v>
      </c>
      <c r="K239" s="332">
        <f t="shared" si="28"/>
        <v>24764</v>
      </c>
      <c r="L239" s="332">
        <f t="shared" si="28"/>
        <v>35047</v>
      </c>
      <c r="M239" s="332">
        <f t="shared" si="28"/>
        <v>360</v>
      </c>
      <c r="N239" s="332">
        <f t="shared" si="28"/>
        <v>1566437</v>
      </c>
      <c r="O239" s="144">
        <f t="shared" si="18"/>
        <v>3384823</v>
      </c>
      <c r="P239" s="5"/>
      <c r="Q239" s="5"/>
      <c r="R239" s="5"/>
      <c r="S239" s="5"/>
      <c r="T239" s="5"/>
      <c r="U239" s="5"/>
      <c r="V239" s="5"/>
      <c r="W239" s="5"/>
    </row>
    <row r="240" spans="1:23" x14ac:dyDescent="0.2">
      <c r="A240" s="52" t="s">
        <v>146</v>
      </c>
      <c r="B240" s="52"/>
      <c r="C240" s="333">
        <f>SUM(D240:N240)</f>
        <v>330501</v>
      </c>
      <c r="D240" s="333">
        <f>SUM(D78,D131,D139,D153,D181,D185,D217)</f>
        <v>0</v>
      </c>
      <c r="E240" s="333">
        <f>SUM(E78,E131,E139,E153,E181,E185,E217)</f>
        <v>0</v>
      </c>
      <c r="F240" s="333">
        <f>SUM(F78,F131,F139,F153,F181,F185,F217)</f>
        <v>0</v>
      </c>
      <c r="G240" s="333">
        <f>SUM(G78,G131,G139,G153,G181,G185,G217)</f>
        <v>0</v>
      </c>
      <c r="H240" s="333">
        <f>SUM(H78,H131,H139,H153,H181,H185,H217)</f>
        <v>0</v>
      </c>
      <c r="I240" s="333">
        <v>25501</v>
      </c>
      <c r="J240" s="333">
        <f>SUM(J78,J131,J139,J153,J181,J185,J217)</f>
        <v>5000</v>
      </c>
      <c r="K240" s="333">
        <f>SUM(K78,K131,K139,K153,K181,K185,K217)</f>
        <v>0</v>
      </c>
      <c r="L240" s="333">
        <f>SUM(L78,L131,L139,L153,L181,L185,L217)</f>
        <v>0</v>
      </c>
      <c r="M240" s="333">
        <f>SUM(M78,M131,M139,M153,M181,M185,M217)</f>
        <v>0</v>
      </c>
      <c r="N240" s="333">
        <f>SUM(N78,N131,N139,N153,N181,N185,N217)</f>
        <v>300000</v>
      </c>
      <c r="O240" s="144">
        <f t="shared" si="18"/>
        <v>330501</v>
      </c>
      <c r="P240" s="5"/>
      <c r="Q240" s="5"/>
      <c r="R240" s="5"/>
      <c r="S240" s="5"/>
      <c r="T240" s="5"/>
      <c r="U240" s="5"/>
      <c r="V240" s="5"/>
      <c r="W240" s="5"/>
    </row>
    <row r="241" spans="1:23" x14ac:dyDescent="0.2">
      <c r="A241" s="55" t="s">
        <v>384</v>
      </c>
      <c r="B241" s="55"/>
      <c r="C241" s="332">
        <f>SUM(D241:N241)</f>
        <v>330068</v>
      </c>
      <c r="D241" s="332"/>
      <c r="E241" s="332"/>
      <c r="F241" s="332"/>
      <c r="G241" s="332"/>
      <c r="H241" s="332"/>
      <c r="I241" s="332">
        <v>25068</v>
      </c>
      <c r="J241" s="332">
        <v>5000</v>
      </c>
      <c r="K241" s="332"/>
      <c r="L241" s="332"/>
      <c r="M241" s="332"/>
      <c r="N241" s="332">
        <v>300000</v>
      </c>
      <c r="O241" s="144">
        <f t="shared" si="18"/>
        <v>330068</v>
      </c>
      <c r="P241" s="5"/>
      <c r="Q241" s="5"/>
      <c r="R241" s="5"/>
      <c r="S241" s="5"/>
      <c r="T241" s="5"/>
      <c r="U241" s="5"/>
      <c r="V241" s="5"/>
      <c r="W241" s="5"/>
    </row>
    <row r="242" spans="1:23" x14ac:dyDescent="0.2">
      <c r="A242" s="55" t="s">
        <v>568</v>
      </c>
      <c r="B242" s="55"/>
      <c r="C242" s="332">
        <f>SUM(C80,C133,C141,C151,C155,C183,C187,C219,)</f>
        <v>317700</v>
      </c>
      <c r="D242" s="332">
        <f t="shared" ref="D242:N242" si="29">SUM(D80,D133,D141,D151,D155,D183,D187,D219,)</f>
        <v>0</v>
      </c>
      <c r="E242" s="332">
        <f t="shared" si="29"/>
        <v>0</v>
      </c>
      <c r="F242" s="332">
        <f t="shared" si="29"/>
        <v>5700</v>
      </c>
      <c r="G242" s="332">
        <f t="shared" si="29"/>
        <v>0</v>
      </c>
      <c r="H242" s="332">
        <f t="shared" si="29"/>
        <v>0</v>
      </c>
      <c r="I242" s="332">
        <f t="shared" si="29"/>
        <v>0</v>
      </c>
      <c r="J242" s="332">
        <f t="shared" si="29"/>
        <v>5000</v>
      </c>
      <c r="K242" s="332">
        <f t="shared" si="29"/>
        <v>0</v>
      </c>
      <c r="L242" s="332">
        <f t="shared" si="29"/>
        <v>7000</v>
      </c>
      <c r="M242" s="332">
        <f t="shared" si="29"/>
        <v>0</v>
      </c>
      <c r="N242" s="332">
        <f t="shared" si="29"/>
        <v>300000</v>
      </c>
      <c r="O242" s="144">
        <f t="shared" si="18"/>
        <v>317700</v>
      </c>
      <c r="P242" s="5"/>
      <c r="Q242" s="5"/>
      <c r="R242" s="5"/>
      <c r="S242" s="5"/>
      <c r="T242" s="5"/>
      <c r="U242" s="5"/>
      <c r="V242" s="5"/>
      <c r="W242" s="5"/>
    </row>
    <row r="243" spans="1:23" x14ac:dyDescent="0.2">
      <c r="A243" s="52" t="s">
        <v>147</v>
      </c>
      <c r="B243" s="52"/>
      <c r="C243" s="333">
        <f>SUM(D243:N243)</f>
        <v>56846</v>
      </c>
      <c r="D243" s="333">
        <f>SUM(D12)</f>
        <v>0</v>
      </c>
      <c r="E243" s="126">
        <f>SUM(E12)</f>
        <v>0</v>
      </c>
      <c r="F243" s="126">
        <f>SUM(F12)</f>
        <v>0</v>
      </c>
      <c r="G243" s="126">
        <f>SUM(G12)</f>
        <v>0</v>
      </c>
      <c r="H243" s="126">
        <f>SUM(H12)</f>
        <v>0</v>
      </c>
      <c r="I243" s="126">
        <v>56846</v>
      </c>
      <c r="J243" s="126">
        <f>SUM(J12)</f>
        <v>0</v>
      </c>
      <c r="K243" s="126">
        <f>SUM(K12)</f>
        <v>0</v>
      </c>
      <c r="L243" s="126">
        <f>SUM(L12)</f>
        <v>0</v>
      </c>
      <c r="M243" s="126">
        <f>SUM(M12)</f>
        <v>0</v>
      </c>
      <c r="N243" s="126">
        <f>SUM(N12)</f>
        <v>0</v>
      </c>
      <c r="O243" s="144">
        <f t="shared" si="18"/>
        <v>56846</v>
      </c>
      <c r="P243" s="5"/>
      <c r="Q243" s="5"/>
      <c r="R243" s="5"/>
      <c r="S243" s="5"/>
      <c r="T243" s="5"/>
      <c r="U243" s="5"/>
      <c r="V243" s="5"/>
      <c r="W243" s="5"/>
    </row>
    <row r="244" spans="1:23" x14ac:dyDescent="0.2">
      <c r="A244" s="62" t="s">
        <v>385</v>
      </c>
      <c r="B244" s="334"/>
      <c r="C244" s="332">
        <f>SUM(D244:N244)</f>
        <v>56896</v>
      </c>
      <c r="D244" s="160"/>
      <c r="E244" s="123"/>
      <c r="F244" s="123"/>
      <c r="G244" s="121"/>
      <c r="H244" s="122"/>
      <c r="I244" s="123">
        <v>56896</v>
      </c>
      <c r="J244" s="123"/>
      <c r="K244" s="123"/>
      <c r="L244" s="123"/>
      <c r="M244" s="121"/>
      <c r="N244" s="122"/>
      <c r="O244" s="144">
        <f t="shared" si="18"/>
        <v>56896</v>
      </c>
      <c r="P244" s="5"/>
      <c r="Q244" s="26"/>
      <c r="R244" s="5"/>
      <c r="S244" s="5"/>
      <c r="T244" s="5"/>
      <c r="U244" s="5"/>
      <c r="V244" s="5"/>
      <c r="W244" s="5"/>
    </row>
    <row r="245" spans="1:23" x14ac:dyDescent="0.2">
      <c r="A245" s="55" t="s">
        <v>568</v>
      </c>
      <c r="B245" s="45"/>
      <c r="C245" s="204">
        <f>SUM(C14,)</f>
        <v>0</v>
      </c>
      <c r="D245" s="414"/>
      <c r="E245" s="125"/>
      <c r="F245" s="125"/>
      <c r="G245" s="125"/>
      <c r="H245" s="125"/>
      <c r="I245" s="125">
        <v>0</v>
      </c>
      <c r="J245" s="125"/>
      <c r="K245" s="125"/>
      <c r="L245" s="125"/>
      <c r="M245" s="125"/>
      <c r="N245" s="125"/>
      <c r="O245" s="144">
        <f t="shared" si="18"/>
        <v>0</v>
      </c>
      <c r="P245" s="5"/>
      <c r="Q245" s="26"/>
      <c r="R245" s="5"/>
      <c r="S245" s="5"/>
      <c r="T245" s="5"/>
      <c r="U245" s="5"/>
      <c r="V245" s="5"/>
      <c r="W245" s="5"/>
    </row>
    <row r="246" spans="1:23" x14ac:dyDescent="0.2">
      <c r="A246" s="21" t="s">
        <v>126</v>
      </c>
      <c r="B246" s="5"/>
      <c r="C246" s="5"/>
      <c r="D246" s="185"/>
      <c r="E246" s="12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x14ac:dyDescent="0.2">
      <c r="A247" s="1" t="s">
        <v>114</v>
      </c>
      <c r="B247" s="1"/>
      <c r="C247" s="1"/>
      <c r="D247" s="18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5"/>
      <c r="P247" s="5"/>
      <c r="Q247" s="5"/>
      <c r="R247" s="5"/>
      <c r="S247" s="5"/>
      <c r="T247" s="5"/>
      <c r="U247" s="5"/>
      <c r="V247" s="5"/>
      <c r="W247" s="5"/>
    </row>
    <row r="248" spans="1:23" x14ac:dyDescent="0.2">
      <c r="A248" s="167" t="s">
        <v>198</v>
      </c>
      <c r="B248" s="167"/>
      <c r="C248" s="274">
        <f t="shared" ref="C248:N248" si="30">SUM(C12,C16,C20,C24,C31,C35,C54,C58,C62,C66,C70,C74,C78,C82,C86,C94,C98,C102,C106,C115,C123,C131,C135,C139,C143,C149,C153,)</f>
        <v>2245006</v>
      </c>
      <c r="D248" s="274">
        <f t="shared" si="30"/>
        <v>0</v>
      </c>
      <c r="E248" s="274">
        <f t="shared" si="30"/>
        <v>662536</v>
      </c>
      <c r="F248" s="274">
        <f t="shared" si="30"/>
        <v>5700</v>
      </c>
      <c r="G248" s="274">
        <f t="shared" si="30"/>
        <v>0</v>
      </c>
      <c r="H248" s="274">
        <f t="shared" si="30"/>
        <v>75000</v>
      </c>
      <c r="I248" s="274">
        <f t="shared" si="30"/>
        <v>0</v>
      </c>
      <c r="J248" s="274">
        <f t="shared" si="30"/>
        <v>120161</v>
      </c>
      <c r="K248" s="274">
        <f t="shared" si="30"/>
        <v>22787</v>
      </c>
      <c r="L248" s="274">
        <f t="shared" si="30"/>
        <v>96638</v>
      </c>
      <c r="M248" s="274">
        <f t="shared" si="30"/>
        <v>360</v>
      </c>
      <c r="N248" s="274">
        <f t="shared" si="30"/>
        <v>1261824</v>
      </c>
      <c r="O248" s="149">
        <f>SUM(O12,O20,O24,O35,O58,O62,O66,O70,O74,O82,O86,O94,O98,O102,O106,O115,O123,O135,O139,O143,O153,O157,O177,O181,O185,O16,O78)</f>
        <v>2232306</v>
      </c>
      <c r="P248" s="5"/>
      <c r="Q248" s="5"/>
      <c r="R248" s="5"/>
      <c r="S248" s="5"/>
      <c r="T248" s="5"/>
      <c r="U248" s="5"/>
      <c r="V248" s="5"/>
      <c r="W248" s="5"/>
    </row>
    <row r="249" spans="1:23" x14ac:dyDescent="0.2">
      <c r="A249" s="1"/>
      <c r="B249" s="1"/>
      <c r="C249" s="1"/>
      <c r="D249" s="274">
        <f>SUM(E248:N248)</f>
        <v>2245006</v>
      </c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5"/>
      <c r="P249" s="5"/>
      <c r="Q249" s="5"/>
      <c r="R249" s="5"/>
      <c r="S249" s="5"/>
      <c r="T249" s="5"/>
      <c r="U249" s="5"/>
      <c r="V249" s="5"/>
      <c r="W249" s="5"/>
    </row>
    <row r="250" spans="1:23" x14ac:dyDescent="0.2">
      <c r="A250" s="1"/>
      <c r="B250" s="1"/>
      <c r="C250" s="1"/>
      <c r="D250" s="186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5"/>
      <c r="P250" s="5"/>
      <c r="Q250" s="5"/>
      <c r="R250" s="5"/>
      <c r="S250" s="5"/>
      <c r="T250" s="5"/>
      <c r="U250" s="5"/>
      <c r="V250" s="5"/>
      <c r="W250" s="5"/>
    </row>
    <row r="251" spans="1:23" x14ac:dyDescent="0.2">
      <c r="A251" s="1" t="s">
        <v>277</v>
      </c>
      <c r="B251" s="149">
        <v>231132</v>
      </c>
      <c r="C251" s="149"/>
      <c r="D251" s="186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5"/>
      <c r="P251" s="5"/>
      <c r="Q251" s="5"/>
      <c r="R251" s="5"/>
      <c r="S251" s="5"/>
      <c r="T251" s="5"/>
      <c r="U251" s="5"/>
      <c r="V251" s="5"/>
      <c r="W251" s="5"/>
    </row>
    <row r="252" spans="1:23" x14ac:dyDescent="0.2">
      <c r="A252" s="5" t="s">
        <v>278</v>
      </c>
      <c r="B252" s="112">
        <v>175970</v>
      </c>
      <c r="C252" s="112"/>
      <c r="D252" s="185"/>
      <c r="E252" s="11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x14ac:dyDescent="0.2">
      <c r="A253" s="5" t="s">
        <v>279</v>
      </c>
      <c r="B253" s="112">
        <v>-1133</v>
      </c>
      <c r="C253" s="112"/>
      <c r="D253" s="185"/>
      <c r="E253" s="11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x14ac:dyDescent="0.2">
      <c r="A254" s="5" t="s">
        <v>280</v>
      </c>
      <c r="B254" s="112">
        <v>14820</v>
      </c>
      <c r="C254" s="112"/>
      <c r="D254" s="18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x14ac:dyDescent="0.2">
      <c r="A255" s="5" t="s">
        <v>281</v>
      </c>
      <c r="B255" s="112">
        <f>SUM(B251:B254)</f>
        <v>420789</v>
      </c>
      <c r="C255" s="112"/>
      <c r="D255" s="185"/>
      <c r="E255" s="11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x14ac:dyDescent="0.2">
      <c r="A256" s="5"/>
      <c r="B256" s="5">
        <v>-998609</v>
      </c>
      <c r="C256" s="5"/>
      <c r="D256" s="18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x14ac:dyDescent="0.2">
      <c r="A257" s="5"/>
      <c r="B257" s="112">
        <f>SUM(B255:B256)</f>
        <v>-577820</v>
      </c>
      <c r="C257" s="112"/>
      <c r="D257" s="18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x14ac:dyDescent="0.2">
      <c r="A258" s="5" t="s">
        <v>470</v>
      </c>
      <c r="B258" s="5"/>
      <c r="C258" s="112">
        <f>SUM(C13,C17,C21,C27,C32,C51,C55,C63,C67,C71,C75,C79,C83,C87,C91,C95,C99,C103,C116,C124,C132,C136,C140,C146,)</f>
        <v>166412</v>
      </c>
      <c r="D258" s="112">
        <f t="shared" ref="D258:O258" si="31">SUM(D13,D17,D21,D27,D32,D51,D55,D63,D67,D71,D75,D79,D83,D87,D91,D95,D99,D103,D116,D124,D132,D136,D140,D146,)</f>
        <v>0</v>
      </c>
      <c r="E258" s="112">
        <f t="shared" si="31"/>
        <v>85999</v>
      </c>
      <c r="F258" s="112">
        <f t="shared" si="31"/>
        <v>0</v>
      </c>
      <c r="G258" s="112">
        <f t="shared" si="31"/>
        <v>0</v>
      </c>
      <c r="H258" s="112">
        <f t="shared" si="31"/>
        <v>75000</v>
      </c>
      <c r="I258" s="112">
        <f t="shared" si="31"/>
        <v>0</v>
      </c>
      <c r="J258" s="112">
        <f t="shared" si="31"/>
        <v>4263</v>
      </c>
      <c r="K258" s="112">
        <f t="shared" si="31"/>
        <v>0</v>
      </c>
      <c r="L258" s="112">
        <f t="shared" si="31"/>
        <v>21150</v>
      </c>
      <c r="M258" s="112">
        <f t="shared" si="31"/>
        <v>0</v>
      </c>
      <c r="N258" s="112">
        <f t="shared" si="31"/>
        <v>-20000</v>
      </c>
      <c r="O258" s="112">
        <f t="shared" si="31"/>
        <v>166412</v>
      </c>
      <c r="P258" s="5"/>
      <c r="Q258" s="5"/>
      <c r="R258" s="5"/>
      <c r="S258" s="5"/>
      <c r="T258" s="5"/>
      <c r="U258" s="5"/>
      <c r="V258" s="5"/>
      <c r="W258" s="5"/>
    </row>
    <row r="259" spans="1:23" x14ac:dyDescent="0.2">
      <c r="A259" s="5" t="s">
        <v>471</v>
      </c>
      <c r="B259" s="5"/>
      <c r="C259" s="112">
        <f>SUM(C150,C154,C158,C162,C166,C170,C174,C178,C182,C186,C190,C194,C198,C202,C206,C210,C218)</f>
        <v>326457</v>
      </c>
      <c r="D259" s="112">
        <f t="shared" ref="D259:O259" si="32">SUM(D150,D154,D158,D162,D166,D170,D174,D178,D182,D186,D190,D194,D198,D202,D206,D210,D218)</f>
        <v>0</v>
      </c>
      <c r="E259" s="112">
        <f t="shared" si="32"/>
        <v>0</v>
      </c>
      <c r="F259" s="112">
        <f t="shared" si="32"/>
        <v>5700</v>
      </c>
      <c r="G259" s="112">
        <f t="shared" si="32"/>
        <v>0</v>
      </c>
      <c r="H259" s="112">
        <f t="shared" si="32"/>
        <v>0</v>
      </c>
      <c r="I259" s="112">
        <f t="shared" si="32"/>
        <v>0</v>
      </c>
      <c r="J259" s="112">
        <f t="shared" si="32"/>
        <v>13757</v>
      </c>
      <c r="K259" s="112">
        <f t="shared" si="32"/>
        <v>0</v>
      </c>
      <c r="L259" s="112">
        <f t="shared" si="32"/>
        <v>7000</v>
      </c>
      <c r="M259" s="112">
        <f t="shared" si="32"/>
        <v>0</v>
      </c>
      <c r="N259" s="112">
        <f t="shared" si="32"/>
        <v>300000</v>
      </c>
      <c r="O259" s="112">
        <f t="shared" si="32"/>
        <v>326457</v>
      </c>
      <c r="P259" s="5"/>
      <c r="Q259" s="5"/>
      <c r="R259" s="5"/>
      <c r="S259" s="5"/>
      <c r="T259" s="5"/>
      <c r="U259" s="5"/>
      <c r="V259" s="5"/>
      <c r="W259" s="5"/>
    </row>
    <row r="260" spans="1:23" x14ac:dyDescent="0.2">
      <c r="A260" s="5"/>
      <c r="B260" s="5"/>
      <c r="C260" s="112">
        <f>SUM(C258:C259)</f>
        <v>492869</v>
      </c>
      <c r="D260" s="18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x14ac:dyDescent="0.2">
      <c r="A261" s="5"/>
      <c r="B261" s="5"/>
      <c r="C261" s="5"/>
      <c r="D261" s="18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x14ac:dyDescent="0.2">
      <c r="A262" s="5" t="s">
        <v>707</v>
      </c>
      <c r="B262" s="5"/>
      <c r="C262" s="112">
        <f>SUM(C22,C29,C52,C60,C64,C104,C113,C117,C121,C129,C147,C151,C203,C211,C215,C219)</f>
        <v>5243364</v>
      </c>
      <c r="D262" s="18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x14ac:dyDescent="0.2">
      <c r="A263" s="5"/>
      <c r="B263" s="5"/>
      <c r="C263" s="5"/>
      <c r="D263" s="18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x14ac:dyDescent="0.2">
      <c r="A264" s="5"/>
      <c r="B264" s="5"/>
      <c r="C264" s="5"/>
      <c r="D264" s="18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x14ac:dyDescent="0.2">
      <c r="A265" s="5"/>
      <c r="B265" s="5"/>
      <c r="C265" s="5"/>
      <c r="D265" s="18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x14ac:dyDescent="0.2">
      <c r="A266" s="5"/>
      <c r="B266" s="5"/>
      <c r="C266" s="5"/>
      <c r="D266" s="18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x14ac:dyDescent="0.2">
      <c r="A267" s="5"/>
      <c r="B267" s="5"/>
      <c r="C267" s="5"/>
      <c r="D267" s="18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x14ac:dyDescent="0.2">
      <c r="A268" s="5"/>
      <c r="B268" s="5"/>
      <c r="C268" s="5"/>
      <c r="D268" s="18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x14ac:dyDescent="0.2">
      <c r="A269" s="5"/>
      <c r="B269" s="5"/>
      <c r="C269" s="5"/>
      <c r="D269" s="18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x14ac:dyDescent="0.2">
      <c r="A270" s="5"/>
      <c r="B270" s="5"/>
      <c r="C270" s="5"/>
      <c r="D270" s="18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x14ac:dyDescent="0.2">
      <c r="A271" s="5"/>
      <c r="B271" s="5"/>
      <c r="C271" s="5"/>
      <c r="D271" s="18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x14ac:dyDescent="0.2">
      <c r="A272" s="5"/>
      <c r="B272" s="5"/>
      <c r="C272" s="5"/>
      <c r="D272" s="18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x14ac:dyDescent="0.2">
      <c r="A273" s="5"/>
      <c r="B273" s="5"/>
      <c r="C273" s="5"/>
      <c r="D273" s="18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x14ac:dyDescent="0.2">
      <c r="A274" s="5"/>
      <c r="B274" s="5"/>
      <c r="C274" s="5"/>
      <c r="D274" s="18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x14ac:dyDescent="0.2">
      <c r="A275" s="5"/>
      <c r="B275" s="5"/>
      <c r="C275" s="5"/>
      <c r="D275" s="18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x14ac:dyDescent="0.2">
      <c r="A276" s="5"/>
      <c r="B276" s="5"/>
      <c r="C276" s="5"/>
      <c r="D276" s="18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x14ac:dyDescent="0.2">
      <c r="A277" s="5"/>
      <c r="B277" s="5"/>
      <c r="C277" s="5"/>
      <c r="D277" s="18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x14ac:dyDescent="0.2">
      <c r="A278" s="1"/>
      <c r="B278" s="1"/>
      <c r="C278" s="1"/>
      <c r="D278" s="186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23" x14ac:dyDescent="0.2">
      <c r="A279" s="1"/>
      <c r="B279" s="1"/>
      <c r="C279" s="1"/>
      <c r="D279" s="186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23" x14ac:dyDescent="0.2">
      <c r="A280" s="1"/>
      <c r="B280" s="1"/>
      <c r="C280" s="1"/>
      <c r="D280" s="186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23" x14ac:dyDescent="0.2">
      <c r="A281" s="1"/>
      <c r="B281" s="1"/>
      <c r="C281" s="1"/>
      <c r="D281" s="186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23" x14ac:dyDescent="0.2">
      <c r="A282" s="1"/>
      <c r="B282" s="1"/>
      <c r="C282" s="1"/>
      <c r="D282" s="186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23" x14ac:dyDescent="0.2">
      <c r="A283" s="1"/>
      <c r="B283" s="1"/>
      <c r="C283" s="1"/>
      <c r="D283" s="186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23" x14ac:dyDescent="0.2">
      <c r="A284" s="1"/>
      <c r="B284" s="1"/>
      <c r="C284" s="1"/>
      <c r="D284" s="186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23" x14ac:dyDescent="0.2">
      <c r="A285" s="1"/>
      <c r="B285" s="1"/>
      <c r="C285" s="1"/>
      <c r="D285" s="186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23" x14ac:dyDescent="0.2">
      <c r="A286" s="1"/>
      <c r="B286" s="1"/>
      <c r="C286" s="1"/>
      <c r="D286" s="186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23" x14ac:dyDescent="0.2">
      <c r="A287" s="1"/>
      <c r="B287" s="1"/>
      <c r="C287" s="1"/>
      <c r="D287" s="186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23" x14ac:dyDescent="0.2">
      <c r="A288" s="1"/>
      <c r="B288" s="1"/>
      <c r="C288" s="1"/>
      <c r="D288" s="186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2">
      <c r="A289" s="1"/>
      <c r="B289" s="1"/>
      <c r="C289" s="1"/>
      <c r="D289" s="186"/>
      <c r="E289" s="1"/>
      <c r="F289" s="1"/>
      <c r="G289" s="1"/>
      <c r="H289" s="1"/>
      <c r="I289" s="1"/>
      <c r="J289" s="1"/>
      <c r="K289" s="1"/>
      <c r="L289" s="1"/>
      <c r="M289" s="1"/>
      <c r="N289" s="1"/>
    </row>
  </sheetData>
  <mergeCells count="14">
    <mergeCell ref="N7:N9"/>
    <mergeCell ref="E10:F10"/>
    <mergeCell ref="I7:I9"/>
    <mergeCell ref="J7:J9"/>
    <mergeCell ref="K7:K9"/>
    <mergeCell ref="L7:L9"/>
    <mergeCell ref="M7:M9"/>
    <mergeCell ref="G10:H10"/>
    <mergeCell ref="G7:H8"/>
    <mergeCell ref="C7:C9"/>
    <mergeCell ref="A7:A9"/>
    <mergeCell ref="B7:B9"/>
    <mergeCell ref="D7:D9"/>
    <mergeCell ref="E7:F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59" firstPageNumber="4" orientation="landscape" r:id="rId1"/>
  <headerFooter alignWithMargins="0">
    <oddFooter>&amp;P. oldal</oddFooter>
  </headerFooter>
  <rowBreaks count="3" manualBreakCount="3">
    <brk id="64" max="13" man="1"/>
    <brk id="129" max="13" man="1"/>
    <brk id="18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5"/>
  <sheetViews>
    <sheetView view="pageBreakPreview" zoomScaleNormal="100" zoomScaleSheetLayoutView="100" workbookViewId="0"/>
  </sheetViews>
  <sheetFormatPr defaultRowHeight="12.75" x14ac:dyDescent="0.2"/>
  <cols>
    <col min="1" max="1" width="42.42578125" customWidth="1"/>
    <col min="2" max="3" width="9.5703125" customWidth="1"/>
    <col min="4" max="4" width="10.7109375" style="187" customWidth="1"/>
    <col min="5" max="14" width="10.7109375" customWidth="1"/>
    <col min="15" max="15" width="9.85546875" bestFit="1" customWidth="1"/>
  </cols>
  <sheetData>
    <row r="1" spans="1:14" ht="15.75" x14ac:dyDescent="0.25">
      <c r="A1" s="4" t="s">
        <v>765</v>
      </c>
      <c r="B1" s="4"/>
      <c r="C1" s="4"/>
      <c r="D1" s="6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4" ht="15.75" x14ac:dyDescent="0.25">
      <c r="A2" s="4"/>
      <c r="B2" s="4"/>
      <c r="C2" s="4"/>
      <c r="D2" s="6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4" ht="15.75" x14ac:dyDescent="0.25">
      <c r="A3" s="4"/>
      <c r="B3" s="4"/>
      <c r="C3" s="4"/>
      <c r="D3" s="6"/>
      <c r="E3" s="4"/>
      <c r="F3" s="4"/>
      <c r="G3" s="6"/>
      <c r="H3" s="6"/>
      <c r="I3" s="6" t="s">
        <v>31</v>
      </c>
      <c r="J3" s="5"/>
      <c r="K3" s="5"/>
      <c r="L3" s="5"/>
      <c r="M3" s="5"/>
      <c r="N3" s="5"/>
    </row>
    <row r="4" spans="1:14" ht="15.75" x14ac:dyDescent="0.25">
      <c r="A4" s="4"/>
      <c r="B4" s="4"/>
      <c r="C4" s="4"/>
      <c r="D4" s="6"/>
      <c r="E4" s="4"/>
      <c r="F4" s="4"/>
      <c r="G4" s="6"/>
      <c r="H4" s="6"/>
      <c r="I4" s="294" t="s">
        <v>570</v>
      </c>
      <c r="J4" s="5"/>
      <c r="K4" s="5"/>
      <c r="L4" s="5"/>
      <c r="M4" s="5"/>
      <c r="N4" s="5"/>
    </row>
    <row r="5" spans="1:14" ht="15.75" x14ac:dyDescent="0.25">
      <c r="A5" s="6"/>
      <c r="B5" s="6"/>
      <c r="C5" s="305"/>
      <c r="D5" s="6"/>
      <c r="E5" s="4"/>
      <c r="F5" s="4"/>
      <c r="G5" s="6"/>
      <c r="H5" s="6"/>
      <c r="I5" s="6" t="s">
        <v>2</v>
      </c>
      <c r="J5" s="5"/>
      <c r="K5" s="5"/>
      <c r="L5" s="5"/>
      <c r="M5" s="5"/>
      <c r="N5" s="5"/>
    </row>
    <row r="6" spans="1:14" ht="13.9" customHeight="1" x14ac:dyDescent="0.2">
      <c r="A6" s="5"/>
      <c r="B6" s="5"/>
      <c r="C6" s="5"/>
      <c r="D6" s="185"/>
      <c r="E6" s="5"/>
      <c r="F6" s="5"/>
      <c r="G6" s="5"/>
      <c r="H6" s="326"/>
      <c r="I6" s="5"/>
      <c r="J6" s="5"/>
      <c r="K6" s="5"/>
      <c r="L6" s="5" t="s">
        <v>28</v>
      </c>
      <c r="M6" s="5"/>
      <c r="N6" s="5"/>
    </row>
    <row r="7" spans="1:14" ht="20.45" customHeight="1" x14ac:dyDescent="0.2">
      <c r="A7" s="563" t="s">
        <v>301</v>
      </c>
      <c r="B7" s="563"/>
      <c r="C7" s="563" t="s">
        <v>298</v>
      </c>
      <c r="D7" s="563" t="s">
        <v>185</v>
      </c>
      <c r="E7" s="566" t="s">
        <v>181</v>
      </c>
      <c r="F7" s="567"/>
      <c r="G7" s="566" t="s">
        <v>182</v>
      </c>
      <c r="H7" s="567"/>
      <c r="I7" s="563" t="s">
        <v>137</v>
      </c>
      <c r="J7" s="563" t="s">
        <v>155</v>
      </c>
      <c r="K7" s="563" t="s">
        <v>157</v>
      </c>
      <c r="L7" s="572" t="s">
        <v>183</v>
      </c>
      <c r="M7" s="563" t="s">
        <v>302</v>
      </c>
      <c r="N7" s="563" t="s">
        <v>184</v>
      </c>
    </row>
    <row r="8" spans="1:14" ht="20.45" customHeight="1" x14ac:dyDescent="0.2">
      <c r="A8" s="564"/>
      <c r="B8" s="564"/>
      <c r="C8" s="564"/>
      <c r="D8" s="564"/>
      <c r="E8" s="568"/>
      <c r="F8" s="569"/>
      <c r="G8" s="568"/>
      <c r="H8" s="569"/>
      <c r="I8" s="564"/>
      <c r="J8" s="564"/>
      <c r="K8" s="564"/>
      <c r="L8" s="575"/>
      <c r="M8" s="581"/>
      <c r="N8" s="564"/>
    </row>
    <row r="9" spans="1:14" ht="20.45" customHeight="1" x14ac:dyDescent="0.2">
      <c r="A9" s="565"/>
      <c r="B9" s="565"/>
      <c r="C9" s="565"/>
      <c r="D9" s="565"/>
      <c r="E9" s="303" t="s">
        <v>299</v>
      </c>
      <c r="F9" s="303" t="s">
        <v>300</v>
      </c>
      <c r="G9" s="303" t="s">
        <v>299</v>
      </c>
      <c r="H9" s="303" t="s">
        <v>300</v>
      </c>
      <c r="I9" s="565"/>
      <c r="J9" s="565"/>
      <c r="K9" s="565"/>
      <c r="L9" s="576"/>
      <c r="M9" s="582"/>
      <c r="N9" s="565"/>
    </row>
    <row r="10" spans="1:14" ht="20.45" customHeight="1" x14ac:dyDescent="0.2">
      <c r="A10" s="7" t="s">
        <v>8</v>
      </c>
      <c r="B10" s="7"/>
      <c r="C10" s="7" t="s">
        <v>9</v>
      </c>
      <c r="D10" s="7" t="s">
        <v>10</v>
      </c>
      <c r="E10" s="570" t="s">
        <v>11</v>
      </c>
      <c r="F10" s="571"/>
      <c r="G10" s="570" t="s">
        <v>12</v>
      </c>
      <c r="H10" s="571"/>
      <c r="I10" s="9" t="s">
        <v>13</v>
      </c>
      <c r="J10" s="7" t="s">
        <v>14</v>
      </c>
      <c r="K10" s="9" t="s">
        <v>15</v>
      </c>
      <c r="L10" s="304" t="s">
        <v>16</v>
      </c>
      <c r="M10" s="304" t="s">
        <v>17</v>
      </c>
      <c r="N10" s="19">
        <v>11</v>
      </c>
    </row>
    <row r="11" spans="1:14" x14ac:dyDescent="0.2">
      <c r="A11" s="13" t="s">
        <v>194</v>
      </c>
      <c r="B11" s="13"/>
      <c r="C11" s="13"/>
      <c r="D11" s="309"/>
      <c r="E11" s="111"/>
      <c r="F11" s="111"/>
      <c r="G11" s="115"/>
      <c r="H11" s="111"/>
      <c r="I11" s="115"/>
      <c r="J11" s="111"/>
      <c r="K11" s="113"/>
      <c r="L11" s="114"/>
      <c r="M11" s="111"/>
      <c r="N11" s="115"/>
    </row>
    <row r="12" spans="1:14" x14ac:dyDescent="0.2">
      <c r="A12" s="11" t="s">
        <v>41</v>
      </c>
      <c r="B12" s="11" t="s">
        <v>144</v>
      </c>
      <c r="C12" s="87">
        <f>SUM(D12:N12)</f>
        <v>3847</v>
      </c>
      <c r="D12" s="178">
        <v>0</v>
      </c>
      <c r="E12" s="87"/>
      <c r="F12" s="87">
        <v>0</v>
      </c>
      <c r="G12" s="118">
        <v>0</v>
      </c>
      <c r="H12" s="87">
        <v>0</v>
      </c>
      <c r="I12" s="118">
        <v>0</v>
      </c>
      <c r="J12" s="87">
        <v>3824</v>
      </c>
      <c r="K12" s="108">
        <v>23</v>
      </c>
      <c r="L12" s="127">
        <v>0</v>
      </c>
      <c r="M12" s="87">
        <v>0</v>
      </c>
      <c r="N12" s="118">
        <v>0</v>
      </c>
    </row>
    <row r="13" spans="1:14" x14ac:dyDescent="0.2">
      <c r="A13" s="11" t="s">
        <v>381</v>
      </c>
      <c r="B13" s="11"/>
      <c r="C13" s="87">
        <f>SUM(D13:N13)</f>
        <v>3847</v>
      </c>
      <c r="D13" s="178"/>
      <c r="E13" s="87"/>
      <c r="F13" s="87"/>
      <c r="G13" s="118"/>
      <c r="H13" s="87"/>
      <c r="I13" s="118"/>
      <c r="J13" s="87">
        <v>3824</v>
      </c>
      <c r="K13" s="118">
        <v>23</v>
      </c>
      <c r="L13" s="127"/>
      <c r="M13" s="87"/>
      <c r="N13" s="118"/>
    </row>
    <row r="14" spans="1:14" x14ac:dyDescent="0.2">
      <c r="A14" s="15" t="s">
        <v>569</v>
      </c>
      <c r="B14" s="11"/>
      <c r="C14" s="87">
        <f>SUM(D14:N14)</f>
        <v>3847</v>
      </c>
      <c r="D14" s="178"/>
      <c r="E14" s="87"/>
      <c r="F14" s="87"/>
      <c r="G14" s="118"/>
      <c r="H14" s="87"/>
      <c r="I14" s="118"/>
      <c r="J14" s="87">
        <v>3824</v>
      </c>
      <c r="K14" s="118">
        <v>23</v>
      </c>
      <c r="L14" s="127"/>
      <c r="M14" s="87"/>
      <c r="N14" s="118"/>
    </row>
    <row r="15" spans="1:14" x14ac:dyDescent="0.2">
      <c r="A15" s="13" t="s">
        <v>195</v>
      </c>
      <c r="B15" s="13"/>
      <c r="C15" s="13"/>
      <c r="D15" s="310"/>
      <c r="E15" s="111"/>
      <c r="F15" s="111"/>
      <c r="G15" s="115"/>
      <c r="H15" s="111"/>
      <c r="I15" s="115"/>
      <c r="J15" s="111"/>
      <c r="K15" s="115"/>
      <c r="L15" s="111"/>
      <c r="M15" s="111"/>
      <c r="N15" s="111"/>
    </row>
    <row r="16" spans="1:14" x14ac:dyDescent="0.2">
      <c r="A16" s="11" t="s">
        <v>30</v>
      </c>
      <c r="B16" s="11" t="s">
        <v>144</v>
      </c>
      <c r="C16" s="87">
        <f>SUM(D16:N16)</f>
        <v>0</v>
      </c>
      <c r="D16" s="178">
        <f>SUM(E16:N16)</f>
        <v>0</v>
      </c>
      <c r="E16" s="87"/>
      <c r="F16" s="166"/>
      <c r="G16" s="118"/>
      <c r="H16" s="87">
        <v>0</v>
      </c>
      <c r="I16" s="118">
        <v>0</v>
      </c>
      <c r="J16" s="87">
        <v>0</v>
      </c>
      <c r="K16" s="118">
        <v>0</v>
      </c>
      <c r="L16" s="87">
        <v>0</v>
      </c>
      <c r="M16" s="87">
        <v>0</v>
      </c>
      <c r="N16" s="87">
        <v>0</v>
      </c>
    </row>
    <row r="17" spans="1:23" x14ac:dyDescent="0.2">
      <c r="A17" s="11" t="s">
        <v>381</v>
      </c>
      <c r="B17" s="11"/>
      <c r="C17" s="87">
        <f>SUM(D17:N17)</f>
        <v>0</v>
      </c>
      <c r="D17" s="178"/>
      <c r="E17" s="118"/>
      <c r="F17" s="341"/>
      <c r="G17" s="87"/>
      <c r="H17" s="118"/>
      <c r="I17" s="87"/>
      <c r="J17" s="87"/>
      <c r="K17" s="118"/>
      <c r="L17" s="87"/>
      <c r="M17" s="87"/>
      <c r="N17" s="108"/>
    </row>
    <row r="18" spans="1:23" x14ac:dyDescent="0.2">
      <c r="A18" s="15" t="s">
        <v>569</v>
      </c>
      <c r="B18" s="15"/>
      <c r="C18" s="110">
        <f>SUM(D18:N18)</f>
        <v>0</v>
      </c>
      <c r="D18" s="147"/>
      <c r="E18" s="117"/>
      <c r="F18" s="343"/>
      <c r="G18" s="116"/>
      <c r="H18" s="116"/>
      <c r="I18" s="110"/>
      <c r="J18" s="110"/>
      <c r="K18" s="117"/>
      <c r="L18" s="116"/>
      <c r="M18" s="110"/>
      <c r="N18" s="117"/>
    </row>
    <row r="19" spans="1:23" x14ac:dyDescent="0.2">
      <c r="A19" s="55" t="s">
        <v>231</v>
      </c>
      <c r="B19" s="11"/>
      <c r="C19" s="11"/>
      <c r="D19" s="178"/>
      <c r="E19" s="87"/>
      <c r="F19" s="166"/>
      <c r="G19" s="118"/>
      <c r="H19" s="87"/>
      <c r="I19" s="118"/>
      <c r="J19" s="87"/>
      <c r="K19" s="118"/>
      <c r="L19" s="127"/>
      <c r="M19" s="87"/>
      <c r="N19" s="118"/>
    </row>
    <row r="20" spans="1:23" x14ac:dyDescent="0.2">
      <c r="A20" s="11" t="s">
        <v>30</v>
      </c>
      <c r="B20" s="11" t="s">
        <v>144</v>
      </c>
      <c r="C20" s="87">
        <f>SUM(D20:N20)</f>
        <v>0</v>
      </c>
      <c r="D20" s="178">
        <f>SUM(E20:N20)</f>
        <v>0</v>
      </c>
      <c r="E20" s="87"/>
      <c r="F20" s="166"/>
      <c r="G20" s="118"/>
      <c r="H20" s="87"/>
      <c r="I20" s="118"/>
      <c r="J20" s="87"/>
      <c r="K20" s="118"/>
      <c r="L20" s="127"/>
      <c r="M20" s="87"/>
      <c r="N20" s="118"/>
    </row>
    <row r="21" spans="1:23" x14ac:dyDescent="0.2">
      <c r="A21" s="11" t="s">
        <v>381</v>
      </c>
      <c r="B21" s="11"/>
      <c r="C21" s="87">
        <f>SUM(D21:N21)</f>
        <v>0</v>
      </c>
      <c r="D21" s="178"/>
      <c r="E21" s="87"/>
      <c r="F21" s="166"/>
      <c r="G21" s="118"/>
      <c r="H21" s="87"/>
      <c r="I21" s="118"/>
      <c r="J21" s="87"/>
      <c r="K21" s="118"/>
      <c r="L21" s="127"/>
      <c r="M21" s="87"/>
      <c r="N21" s="118"/>
    </row>
    <row r="22" spans="1:23" x14ac:dyDescent="0.2">
      <c r="A22" s="15" t="s">
        <v>569</v>
      </c>
      <c r="B22" s="11"/>
      <c r="C22" s="87">
        <f>SUM(D22:N22)</f>
        <v>0</v>
      </c>
      <c r="D22" s="178"/>
      <c r="E22" s="87"/>
      <c r="F22" s="166"/>
      <c r="G22" s="118"/>
      <c r="H22" s="87"/>
      <c r="I22" s="118"/>
      <c r="J22" s="87"/>
      <c r="K22" s="118"/>
      <c r="L22" s="127"/>
      <c r="M22" s="116"/>
      <c r="N22" s="110"/>
    </row>
    <row r="23" spans="1:23" x14ac:dyDescent="0.2">
      <c r="A23" s="13" t="s">
        <v>230</v>
      </c>
      <c r="B23" s="13"/>
      <c r="C23" s="13"/>
      <c r="D23" s="310"/>
      <c r="E23" s="111"/>
      <c r="F23" s="111"/>
      <c r="G23" s="115"/>
      <c r="H23" s="111"/>
      <c r="I23" s="115"/>
      <c r="J23" s="111"/>
      <c r="K23" s="113"/>
      <c r="L23" s="111"/>
      <c r="M23" s="115"/>
      <c r="N23" s="111"/>
    </row>
    <row r="24" spans="1:23" x14ac:dyDescent="0.2">
      <c r="A24" s="11" t="s">
        <v>41</v>
      </c>
      <c r="B24" s="11" t="s">
        <v>142</v>
      </c>
      <c r="C24" s="87">
        <f>SUM(D24:N24)</f>
        <v>287430</v>
      </c>
      <c r="D24" s="178">
        <v>287430</v>
      </c>
      <c r="E24" s="166"/>
      <c r="F24" s="87">
        <v>0</v>
      </c>
      <c r="G24" s="118">
        <v>0</v>
      </c>
      <c r="H24" s="87">
        <v>0</v>
      </c>
      <c r="I24" s="118">
        <v>0</v>
      </c>
      <c r="J24" s="87">
        <v>0</v>
      </c>
      <c r="K24" s="108">
        <v>0</v>
      </c>
      <c r="L24" s="87">
        <v>0</v>
      </c>
      <c r="M24" s="118">
        <v>0</v>
      </c>
      <c r="N24" s="87">
        <v>0</v>
      </c>
    </row>
    <row r="25" spans="1:23" s="485" customFormat="1" x14ac:dyDescent="0.2">
      <c r="A25" s="11" t="s">
        <v>381</v>
      </c>
      <c r="B25" s="32"/>
      <c r="C25" s="87">
        <f>SUM(D25:N25)</f>
        <v>297610</v>
      </c>
      <c r="D25" s="340">
        <v>294296</v>
      </c>
      <c r="E25" s="341"/>
      <c r="F25" s="87"/>
      <c r="G25" s="118"/>
      <c r="H25" s="87"/>
      <c r="I25" s="118"/>
      <c r="J25" s="87"/>
      <c r="K25" s="118"/>
      <c r="L25" s="87"/>
      <c r="M25" s="118"/>
      <c r="N25" s="87">
        <v>3314</v>
      </c>
    </row>
    <row r="26" spans="1:23" x14ac:dyDescent="0.2">
      <c r="A26" s="11" t="s">
        <v>407</v>
      </c>
      <c r="B26" s="32"/>
      <c r="C26" s="87">
        <f t="shared" ref="C26" si="0">SUM(D26:N26)</f>
        <v>618</v>
      </c>
      <c r="D26" s="340">
        <v>618</v>
      </c>
      <c r="E26" s="341"/>
      <c r="F26" s="87"/>
      <c r="G26" s="118"/>
      <c r="H26" s="87"/>
      <c r="I26" s="118"/>
      <c r="J26" s="87"/>
      <c r="K26" s="118"/>
      <c r="L26" s="87"/>
      <c r="M26" s="118"/>
      <c r="N26" s="87"/>
    </row>
    <row r="27" spans="1:23" x14ac:dyDescent="0.2">
      <c r="A27" s="11" t="s">
        <v>408</v>
      </c>
      <c r="B27" s="32"/>
      <c r="C27" s="127">
        <f>SUM(C26)</f>
        <v>618</v>
      </c>
      <c r="D27" s="127">
        <f t="shared" ref="D27:N27" si="1">SUM(D26)</f>
        <v>618</v>
      </c>
      <c r="E27" s="127">
        <f t="shared" si="1"/>
        <v>0</v>
      </c>
      <c r="F27" s="127">
        <f t="shared" si="1"/>
        <v>0</v>
      </c>
      <c r="G27" s="127">
        <f t="shared" si="1"/>
        <v>0</v>
      </c>
      <c r="H27" s="127">
        <f t="shared" si="1"/>
        <v>0</v>
      </c>
      <c r="I27" s="127">
        <f t="shared" si="1"/>
        <v>0</v>
      </c>
      <c r="J27" s="127">
        <f t="shared" si="1"/>
        <v>0</v>
      </c>
      <c r="K27" s="127">
        <f t="shared" si="1"/>
        <v>0</v>
      </c>
      <c r="L27" s="127">
        <f t="shared" si="1"/>
        <v>0</v>
      </c>
      <c r="M27" s="127">
        <f t="shared" si="1"/>
        <v>0</v>
      </c>
      <c r="N27" s="127">
        <f t="shared" si="1"/>
        <v>0</v>
      </c>
    </row>
    <row r="28" spans="1:23" x14ac:dyDescent="0.2">
      <c r="A28" s="15" t="s">
        <v>569</v>
      </c>
      <c r="B28" s="32"/>
      <c r="C28" s="127">
        <f>SUM(C25,C27)</f>
        <v>298228</v>
      </c>
      <c r="D28" s="127">
        <f t="shared" ref="D28:N28" si="2">SUM(D25,D27)</f>
        <v>294914</v>
      </c>
      <c r="E28" s="127">
        <f t="shared" si="2"/>
        <v>0</v>
      </c>
      <c r="F28" s="127">
        <f t="shared" si="2"/>
        <v>0</v>
      </c>
      <c r="G28" s="127">
        <f t="shared" si="2"/>
        <v>0</v>
      </c>
      <c r="H28" s="127">
        <f t="shared" si="2"/>
        <v>0</v>
      </c>
      <c r="I28" s="127">
        <f t="shared" si="2"/>
        <v>0</v>
      </c>
      <c r="J28" s="127">
        <f t="shared" si="2"/>
        <v>0</v>
      </c>
      <c r="K28" s="127">
        <f t="shared" si="2"/>
        <v>0</v>
      </c>
      <c r="L28" s="127">
        <f t="shared" si="2"/>
        <v>0</v>
      </c>
      <c r="M28" s="127">
        <f t="shared" si="2"/>
        <v>0</v>
      </c>
      <c r="N28" s="127">
        <f t="shared" si="2"/>
        <v>3314</v>
      </c>
    </row>
    <row r="29" spans="1:23" x14ac:dyDescent="0.2">
      <c r="A29" s="52" t="s">
        <v>117</v>
      </c>
      <c r="B29" s="182"/>
      <c r="C29" s="182"/>
      <c r="D29" s="311"/>
      <c r="E29" s="31"/>
      <c r="F29" s="10"/>
      <c r="G29" s="21"/>
      <c r="H29" s="10"/>
      <c r="I29" s="21"/>
      <c r="J29" s="10"/>
      <c r="K29" s="21"/>
      <c r="L29" s="10"/>
      <c r="M29" s="21"/>
      <c r="N29" s="10"/>
      <c r="O29" s="5"/>
      <c r="P29" s="5"/>
      <c r="Q29" s="5"/>
      <c r="R29" s="5"/>
      <c r="S29" s="5"/>
      <c r="T29" s="5"/>
      <c r="U29" s="5"/>
      <c r="V29" s="5"/>
      <c r="W29" s="5"/>
    </row>
    <row r="30" spans="1:23" s="150" customFormat="1" x14ac:dyDescent="0.2">
      <c r="A30" s="55" t="s">
        <v>40</v>
      </c>
      <c r="B30" s="334"/>
      <c r="C30" s="121">
        <f t="shared" ref="C30:N30" si="3">SUM(C12,C16,C20,C24,)</f>
        <v>291277</v>
      </c>
      <c r="D30" s="121">
        <f t="shared" si="3"/>
        <v>287430</v>
      </c>
      <c r="E30" s="121">
        <f t="shared" si="3"/>
        <v>0</v>
      </c>
      <c r="F30" s="121">
        <f t="shared" si="3"/>
        <v>0</v>
      </c>
      <c r="G30" s="121">
        <f t="shared" si="3"/>
        <v>0</v>
      </c>
      <c r="H30" s="121">
        <f t="shared" si="3"/>
        <v>0</v>
      </c>
      <c r="I30" s="121">
        <f t="shared" si="3"/>
        <v>0</v>
      </c>
      <c r="J30" s="121">
        <f t="shared" si="3"/>
        <v>3824</v>
      </c>
      <c r="K30" s="121">
        <f t="shared" si="3"/>
        <v>23</v>
      </c>
      <c r="L30" s="121">
        <f t="shared" si="3"/>
        <v>0</v>
      </c>
      <c r="M30" s="121">
        <f t="shared" si="3"/>
        <v>0</v>
      </c>
      <c r="N30" s="121">
        <f t="shared" si="3"/>
        <v>0</v>
      </c>
      <c r="O30" s="94"/>
      <c r="P30" s="94"/>
      <c r="Q30" s="94"/>
      <c r="R30" s="94"/>
      <c r="S30" s="94"/>
      <c r="T30" s="94"/>
      <c r="U30" s="94"/>
      <c r="V30" s="94"/>
      <c r="W30" s="94"/>
    </row>
    <row r="31" spans="1:23" s="150" customFormat="1" x14ac:dyDescent="0.2">
      <c r="A31" s="11" t="s">
        <v>381</v>
      </c>
      <c r="B31" s="334"/>
      <c r="C31" s="121">
        <f>SUM(C13,C17,C21,C25,)</f>
        <v>301457</v>
      </c>
      <c r="D31" s="121">
        <v>294296</v>
      </c>
      <c r="E31" s="121">
        <f t="shared" ref="E31:M31" si="4">SUM(E30:E30)</f>
        <v>0</v>
      </c>
      <c r="F31" s="121">
        <f t="shared" si="4"/>
        <v>0</v>
      </c>
      <c r="G31" s="121">
        <f t="shared" si="4"/>
        <v>0</v>
      </c>
      <c r="H31" s="121">
        <f t="shared" si="4"/>
        <v>0</v>
      </c>
      <c r="I31" s="121">
        <f t="shared" si="4"/>
        <v>0</v>
      </c>
      <c r="J31" s="121">
        <f t="shared" si="4"/>
        <v>3824</v>
      </c>
      <c r="K31" s="121">
        <f t="shared" si="4"/>
        <v>23</v>
      </c>
      <c r="L31" s="121">
        <f t="shared" si="4"/>
        <v>0</v>
      </c>
      <c r="M31" s="121">
        <f t="shared" si="4"/>
        <v>0</v>
      </c>
      <c r="N31" s="121">
        <v>3314</v>
      </c>
      <c r="O31" s="94"/>
      <c r="P31" s="94"/>
      <c r="Q31" s="94"/>
      <c r="R31" s="94"/>
      <c r="S31" s="94"/>
      <c r="T31" s="94"/>
      <c r="U31" s="94"/>
      <c r="V31" s="94"/>
      <c r="W31" s="94"/>
    </row>
    <row r="32" spans="1:23" s="150" customFormat="1" x14ac:dyDescent="0.2">
      <c r="A32" s="11" t="s">
        <v>399</v>
      </c>
      <c r="B32" s="334"/>
      <c r="C32" s="121">
        <f>SUM(C27)</f>
        <v>618</v>
      </c>
      <c r="D32" s="121">
        <f t="shared" ref="D32:N32" si="5">SUM(D27)</f>
        <v>618</v>
      </c>
      <c r="E32" s="121">
        <f t="shared" si="5"/>
        <v>0</v>
      </c>
      <c r="F32" s="121">
        <f t="shared" si="5"/>
        <v>0</v>
      </c>
      <c r="G32" s="121">
        <f t="shared" si="5"/>
        <v>0</v>
      </c>
      <c r="H32" s="121">
        <f t="shared" si="5"/>
        <v>0</v>
      </c>
      <c r="I32" s="121">
        <f t="shared" si="5"/>
        <v>0</v>
      </c>
      <c r="J32" s="121">
        <f t="shared" si="5"/>
        <v>0</v>
      </c>
      <c r="K32" s="121">
        <f t="shared" si="5"/>
        <v>0</v>
      </c>
      <c r="L32" s="121">
        <f t="shared" si="5"/>
        <v>0</v>
      </c>
      <c r="M32" s="121">
        <f t="shared" si="5"/>
        <v>0</v>
      </c>
      <c r="N32" s="121">
        <f t="shared" si="5"/>
        <v>0</v>
      </c>
      <c r="O32" s="94"/>
      <c r="P32" s="94"/>
      <c r="Q32" s="94"/>
      <c r="R32" s="94"/>
      <c r="S32" s="94"/>
      <c r="T32" s="94"/>
      <c r="U32" s="94"/>
      <c r="V32" s="94"/>
      <c r="W32" s="94"/>
    </row>
    <row r="33" spans="1:23" s="150" customFormat="1" x14ac:dyDescent="0.2">
      <c r="A33" s="15" t="s">
        <v>569</v>
      </c>
      <c r="B33" s="334"/>
      <c r="C33" s="125">
        <f>SUM(C31:C32)</f>
        <v>302075</v>
      </c>
      <c r="D33" s="125">
        <f t="shared" ref="D33:N33" si="6">SUM(D31:D32)</f>
        <v>294914</v>
      </c>
      <c r="E33" s="125">
        <f t="shared" si="6"/>
        <v>0</v>
      </c>
      <c r="F33" s="125">
        <f t="shared" si="6"/>
        <v>0</v>
      </c>
      <c r="G33" s="125">
        <f t="shared" si="6"/>
        <v>0</v>
      </c>
      <c r="H33" s="125">
        <f t="shared" si="6"/>
        <v>0</v>
      </c>
      <c r="I33" s="125">
        <f t="shared" si="6"/>
        <v>0</v>
      </c>
      <c r="J33" s="125">
        <f t="shared" si="6"/>
        <v>3824</v>
      </c>
      <c r="K33" s="125">
        <f t="shared" si="6"/>
        <v>23</v>
      </c>
      <c r="L33" s="125">
        <f t="shared" si="6"/>
        <v>0</v>
      </c>
      <c r="M33" s="125">
        <f t="shared" si="6"/>
        <v>0</v>
      </c>
      <c r="N33" s="125">
        <f t="shared" si="6"/>
        <v>3314</v>
      </c>
      <c r="O33" s="151">
        <f>SUM(D33:N33)</f>
        <v>302075</v>
      </c>
      <c r="P33" s="94"/>
      <c r="Q33" s="94"/>
      <c r="R33" s="94"/>
      <c r="S33" s="94"/>
      <c r="T33" s="94"/>
      <c r="U33" s="94"/>
      <c r="V33" s="94"/>
      <c r="W33" s="94"/>
    </row>
    <row r="34" spans="1:23" x14ac:dyDescent="0.2">
      <c r="A34" s="550" t="s">
        <v>145</v>
      </c>
      <c r="B34" s="550"/>
      <c r="C34" s="131">
        <f>SUM(D34:N34)</f>
        <v>0</v>
      </c>
      <c r="D34" s="416">
        <v>0</v>
      </c>
      <c r="E34" s="551">
        <f>SUM(E24)</f>
        <v>0</v>
      </c>
      <c r="F34" s="550">
        <v>0</v>
      </c>
      <c r="G34" s="550">
        <v>0</v>
      </c>
      <c r="H34" s="550">
        <v>0</v>
      </c>
      <c r="I34" s="550"/>
      <c r="J34" s="550"/>
      <c r="K34" s="550">
        <v>0</v>
      </c>
      <c r="L34" s="550">
        <v>0</v>
      </c>
      <c r="M34" s="552">
        <v>0</v>
      </c>
      <c r="N34" s="553"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54" t="s">
        <v>383</v>
      </c>
      <c r="B35" s="555"/>
      <c r="C35" s="344"/>
      <c r="D35" s="340"/>
      <c r="E35" s="131"/>
      <c r="F35" s="554"/>
      <c r="G35" s="555"/>
      <c r="H35" s="555"/>
      <c r="I35" s="555"/>
      <c r="J35" s="555"/>
      <c r="K35" s="555"/>
      <c r="L35" s="555"/>
      <c r="M35" s="555"/>
      <c r="N35" s="55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56" t="s">
        <v>752</v>
      </c>
      <c r="B36" s="260"/>
      <c r="C36" s="557"/>
      <c r="D36" s="406"/>
      <c r="E36" s="109"/>
      <c r="F36" s="556"/>
      <c r="G36" s="260"/>
      <c r="H36" s="260"/>
      <c r="I36" s="260"/>
      <c r="J36" s="555"/>
      <c r="K36" s="555"/>
      <c r="L36" s="555"/>
      <c r="M36" s="555"/>
      <c r="N36" s="55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55" t="s">
        <v>146</v>
      </c>
      <c r="B37" s="555"/>
      <c r="C37" s="131">
        <f>SUM(D37:N37)</f>
        <v>0</v>
      </c>
      <c r="D37" s="340">
        <f>SUM(E37:N37)</f>
        <v>0</v>
      </c>
      <c r="E37" s="555">
        <v>0</v>
      </c>
      <c r="F37" s="555">
        <v>0</v>
      </c>
      <c r="G37" s="555">
        <v>0</v>
      </c>
      <c r="H37" s="555">
        <v>0</v>
      </c>
      <c r="I37" s="555">
        <v>0</v>
      </c>
      <c r="J37" s="550">
        <v>0</v>
      </c>
      <c r="K37" s="550">
        <v>0</v>
      </c>
      <c r="L37" s="550">
        <v>0</v>
      </c>
      <c r="M37" s="550">
        <v>0</v>
      </c>
      <c r="N37" s="550"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55" t="s">
        <v>384</v>
      </c>
      <c r="B38" s="555"/>
      <c r="C38" s="131"/>
      <c r="D38" s="340"/>
      <c r="E38" s="555"/>
      <c r="F38" s="555"/>
      <c r="G38" s="555"/>
      <c r="H38" s="555"/>
      <c r="I38" s="555"/>
      <c r="J38" s="555"/>
      <c r="K38" s="555"/>
      <c r="L38" s="555"/>
      <c r="M38" s="555"/>
      <c r="N38" s="55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55" t="s">
        <v>753</v>
      </c>
      <c r="B39" s="555"/>
      <c r="C39" s="131"/>
      <c r="D39" s="340"/>
      <c r="E39" s="555"/>
      <c r="F39" s="555"/>
      <c r="G39" s="555"/>
      <c r="H39" s="555"/>
      <c r="I39" s="555"/>
      <c r="J39" s="555"/>
      <c r="K39" s="555"/>
      <c r="L39" s="555"/>
      <c r="M39" s="554"/>
      <c r="N39" s="55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">
      <c r="A40" s="550" t="s">
        <v>147</v>
      </c>
      <c r="B40" s="550"/>
      <c r="C40" s="551">
        <f>SUM(D40:N40)</f>
        <v>291277</v>
      </c>
      <c r="D40" s="405">
        <v>287430</v>
      </c>
      <c r="E40" s="551">
        <v>0</v>
      </c>
      <c r="F40" s="551">
        <v>0</v>
      </c>
      <c r="G40" s="551"/>
      <c r="H40" s="550">
        <v>0</v>
      </c>
      <c r="I40" s="551">
        <f>SUM(I12)</f>
        <v>0</v>
      </c>
      <c r="J40" s="551">
        <f>SUM(J12)</f>
        <v>3824</v>
      </c>
      <c r="K40" s="550">
        <v>23</v>
      </c>
      <c r="L40" s="550">
        <v>0</v>
      </c>
      <c r="M40" s="553">
        <v>0</v>
      </c>
      <c r="N40" s="550">
        <v>0</v>
      </c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2">
      <c r="A41" s="555" t="s">
        <v>386</v>
      </c>
      <c r="B41" s="555"/>
      <c r="C41" s="131">
        <f>SUM(C31)</f>
        <v>301457</v>
      </c>
      <c r="D41" s="131">
        <f t="shared" ref="D41:N41" si="7">SUM(D31)</f>
        <v>294296</v>
      </c>
      <c r="E41" s="131">
        <f t="shared" si="7"/>
        <v>0</v>
      </c>
      <c r="F41" s="131">
        <f t="shared" si="7"/>
        <v>0</v>
      </c>
      <c r="G41" s="131">
        <f t="shared" si="7"/>
        <v>0</v>
      </c>
      <c r="H41" s="131">
        <f t="shared" si="7"/>
        <v>0</v>
      </c>
      <c r="I41" s="131">
        <f t="shared" si="7"/>
        <v>0</v>
      </c>
      <c r="J41" s="131">
        <f t="shared" si="7"/>
        <v>3824</v>
      </c>
      <c r="K41" s="131">
        <f t="shared" si="7"/>
        <v>23</v>
      </c>
      <c r="L41" s="131">
        <f t="shared" si="7"/>
        <v>0</v>
      </c>
      <c r="M41" s="131">
        <f t="shared" si="7"/>
        <v>0</v>
      </c>
      <c r="N41" s="131">
        <f t="shared" si="7"/>
        <v>3314</v>
      </c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2">
      <c r="A42" s="556" t="s">
        <v>754</v>
      </c>
      <c r="B42" s="363"/>
      <c r="C42" s="558">
        <f>SUM(C33)</f>
        <v>302075</v>
      </c>
      <c r="D42" s="558">
        <f t="shared" ref="D42:N42" si="8">SUM(D33)</f>
        <v>294914</v>
      </c>
      <c r="E42" s="558">
        <f t="shared" si="8"/>
        <v>0</v>
      </c>
      <c r="F42" s="558">
        <f t="shared" si="8"/>
        <v>0</v>
      </c>
      <c r="G42" s="558">
        <f t="shared" si="8"/>
        <v>0</v>
      </c>
      <c r="H42" s="558">
        <f t="shared" si="8"/>
        <v>0</v>
      </c>
      <c r="I42" s="558">
        <f t="shared" si="8"/>
        <v>0</v>
      </c>
      <c r="J42" s="558">
        <f t="shared" si="8"/>
        <v>3824</v>
      </c>
      <c r="K42" s="558">
        <f t="shared" si="8"/>
        <v>23</v>
      </c>
      <c r="L42" s="558">
        <f t="shared" si="8"/>
        <v>0</v>
      </c>
      <c r="M42" s="558">
        <f t="shared" si="8"/>
        <v>0</v>
      </c>
      <c r="N42" s="558">
        <f t="shared" si="8"/>
        <v>3314</v>
      </c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2">
      <c r="A43" s="5"/>
      <c r="B43" s="5"/>
      <c r="C43" s="5"/>
      <c r="D43" s="18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2">
      <c r="A44" s="5"/>
      <c r="B44" s="5"/>
      <c r="C44" s="5"/>
      <c r="D44" s="18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2">
      <c r="A45" s="5"/>
      <c r="B45" s="5"/>
      <c r="C45" s="5"/>
      <c r="D45" s="18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2">
      <c r="A46" s="5"/>
      <c r="B46" s="5"/>
      <c r="C46" s="5"/>
      <c r="D46" s="18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x14ac:dyDescent="0.2">
      <c r="A47" s="5"/>
      <c r="B47" s="5"/>
      <c r="C47" s="5"/>
      <c r="D47" s="18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">
      <c r="A48" s="5"/>
      <c r="B48" s="5"/>
      <c r="C48" s="5"/>
      <c r="D48" s="18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2">
      <c r="A49" s="5"/>
      <c r="B49" s="5"/>
      <c r="C49" s="5"/>
      <c r="D49" s="18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2">
      <c r="A50" s="5"/>
      <c r="B50" s="5"/>
      <c r="C50" s="5"/>
      <c r="D50" s="18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2">
      <c r="A51" s="5"/>
      <c r="B51" s="5"/>
      <c r="C51" s="5"/>
      <c r="D51" s="18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2">
      <c r="A52" s="5"/>
      <c r="B52" s="5"/>
      <c r="C52" s="5"/>
      <c r="D52" s="18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">
      <c r="A53" s="5"/>
      <c r="B53" s="5"/>
      <c r="C53" s="5"/>
      <c r="D53" s="18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2">
      <c r="A54" s="5"/>
      <c r="B54" s="5"/>
      <c r="C54" s="5"/>
      <c r="D54" s="18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">
      <c r="A55" s="5"/>
      <c r="B55" s="5"/>
      <c r="C55" s="5"/>
      <c r="D55" s="18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">
      <c r="A56" s="5"/>
      <c r="B56" s="5"/>
      <c r="C56" s="5"/>
      <c r="D56" s="18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">
      <c r="A57" s="5"/>
      <c r="B57" s="5"/>
      <c r="C57" s="5"/>
      <c r="D57" s="18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">
      <c r="A58" s="5"/>
      <c r="B58" s="5"/>
      <c r="C58" s="5"/>
      <c r="D58" s="18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2">
      <c r="A59" s="5"/>
      <c r="B59" s="5"/>
      <c r="C59" s="5"/>
      <c r="D59" s="18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5"/>
      <c r="B60" s="5"/>
      <c r="C60" s="5"/>
      <c r="D60" s="18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x14ac:dyDescent="0.2">
      <c r="A61" s="5"/>
      <c r="B61" s="5"/>
      <c r="C61" s="5"/>
      <c r="D61" s="18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2">
      <c r="A62" s="5"/>
      <c r="B62" s="5"/>
      <c r="C62" s="5"/>
      <c r="D62" s="18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x14ac:dyDescent="0.2">
      <c r="A63" s="5"/>
      <c r="B63" s="5"/>
      <c r="C63" s="5"/>
      <c r="D63" s="18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x14ac:dyDescent="0.2">
      <c r="A64" s="5"/>
      <c r="B64" s="5"/>
      <c r="C64" s="5"/>
      <c r="D64" s="18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2">
      <c r="A65" s="5"/>
      <c r="B65" s="5"/>
      <c r="C65" s="5"/>
      <c r="D65" s="18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x14ac:dyDescent="0.2">
      <c r="A66" s="5"/>
      <c r="B66" s="5"/>
      <c r="C66" s="5"/>
      <c r="D66" s="18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x14ac:dyDescent="0.2">
      <c r="A67" s="5"/>
      <c r="B67" s="5"/>
      <c r="C67" s="5"/>
      <c r="D67" s="18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x14ac:dyDescent="0.2">
      <c r="A68" s="5"/>
      <c r="B68" s="5"/>
      <c r="C68" s="5"/>
      <c r="D68" s="18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x14ac:dyDescent="0.2">
      <c r="A69" s="5"/>
      <c r="B69" s="5"/>
      <c r="C69" s="5"/>
      <c r="D69" s="18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x14ac:dyDescent="0.2">
      <c r="A70" s="5"/>
      <c r="B70" s="5"/>
      <c r="C70" s="5"/>
      <c r="D70" s="18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x14ac:dyDescent="0.2">
      <c r="A71" s="5"/>
      <c r="B71" s="5"/>
      <c r="C71" s="5"/>
      <c r="D71" s="18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x14ac:dyDescent="0.2">
      <c r="A72" s="5"/>
      <c r="B72" s="5"/>
      <c r="C72" s="5"/>
      <c r="D72" s="18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x14ac:dyDescent="0.2">
      <c r="A73" s="5"/>
      <c r="B73" s="5"/>
      <c r="C73" s="5"/>
      <c r="D73" s="18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x14ac:dyDescent="0.2">
      <c r="A74" s="1"/>
      <c r="B74" s="1"/>
      <c r="C74" s="1"/>
      <c r="D74" s="186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23" x14ac:dyDescent="0.2">
      <c r="A75" s="1"/>
      <c r="B75" s="1"/>
      <c r="C75" s="1"/>
      <c r="D75" s="186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3" x14ac:dyDescent="0.2">
      <c r="A76" s="1"/>
      <c r="B76" s="1"/>
      <c r="C76" s="1"/>
      <c r="D76" s="186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3" x14ac:dyDescent="0.2">
      <c r="A77" s="1"/>
      <c r="B77" s="1"/>
      <c r="C77" s="1"/>
      <c r="D77" s="186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3" x14ac:dyDescent="0.2">
      <c r="A78" s="1"/>
      <c r="B78" s="1"/>
      <c r="C78" s="1"/>
      <c r="D78" s="186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 x14ac:dyDescent="0.2">
      <c r="A79" s="1"/>
      <c r="B79" s="1"/>
      <c r="C79" s="1"/>
      <c r="D79" s="186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 x14ac:dyDescent="0.2">
      <c r="A80" s="1"/>
      <c r="B80" s="1"/>
      <c r="C80" s="1"/>
      <c r="D80" s="186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1"/>
      <c r="C81" s="1"/>
      <c r="D81" s="186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/>
      <c r="B82" s="1"/>
      <c r="C82" s="1"/>
      <c r="D82" s="186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1"/>
      <c r="C83" s="1"/>
      <c r="D83" s="186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86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86"/>
      <c r="E85" s="1"/>
      <c r="F85" s="1"/>
      <c r="G85" s="1"/>
      <c r="H85" s="1"/>
      <c r="I85" s="1"/>
      <c r="J85" s="1"/>
      <c r="K85" s="1"/>
      <c r="L85" s="1"/>
      <c r="M85" s="1"/>
      <c r="N85" s="1"/>
    </row>
  </sheetData>
  <mergeCells count="14">
    <mergeCell ref="I7:I9"/>
    <mergeCell ref="K7:K9"/>
    <mergeCell ref="L7:L9"/>
    <mergeCell ref="M7:M9"/>
    <mergeCell ref="N7:N9"/>
    <mergeCell ref="J7:J9"/>
    <mergeCell ref="E10:F10"/>
    <mergeCell ref="G10:H10"/>
    <mergeCell ref="C7:C9"/>
    <mergeCell ref="A7:A9"/>
    <mergeCell ref="B7:B9"/>
    <mergeCell ref="D7:D9"/>
    <mergeCell ref="E7:F8"/>
    <mergeCell ref="G7:H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5E49-DBE2-41D0-B828-6BF5E1750A08}">
  <dimension ref="A1:Q313"/>
  <sheetViews>
    <sheetView view="pageBreakPreview" topLeftCell="A6" zoomScaleNormal="100" zoomScaleSheetLayoutView="100" workbookViewId="0">
      <pane ySplit="1770" activePane="bottomLeft"/>
      <selection activeCell="Q1" sqref="Q1:Q1048576"/>
      <selection pane="bottomLeft"/>
    </sheetView>
  </sheetViews>
  <sheetFormatPr defaultColWidth="9.28515625" defaultRowHeight="12.75" x14ac:dyDescent="0.2"/>
  <cols>
    <col min="1" max="1" width="32.42578125" style="503" customWidth="1"/>
    <col min="2" max="2" width="8.5703125" style="503" customWidth="1"/>
    <col min="3" max="3" width="13.42578125" style="503" customWidth="1"/>
    <col min="4" max="4" width="14.42578125" style="503" customWidth="1"/>
    <col min="5" max="8" width="11.42578125" style="503" customWidth="1"/>
    <col min="9" max="9" width="9.42578125" style="503" customWidth="1"/>
    <col min="10" max="10" width="11.5703125" style="503" customWidth="1"/>
    <col min="11" max="12" width="10.42578125" style="503" customWidth="1"/>
    <col min="13" max="13" width="10.28515625" style="503" customWidth="1"/>
    <col min="14" max="14" width="10.5703125" style="503" customWidth="1"/>
    <col min="15" max="16384" width="9.28515625" style="503"/>
  </cols>
  <sheetData>
    <row r="1" spans="1:17" x14ac:dyDescent="0.2">
      <c r="A1" s="501" t="s">
        <v>766</v>
      </c>
      <c r="B1" s="502"/>
      <c r="C1" s="501"/>
      <c r="D1" s="501"/>
      <c r="E1" s="501"/>
      <c r="F1" s="501"/>
      <c r="G1" s="501"/>
      <c r="H1" s="501"/>
      <c r="I1" s="501"/>
      <c r="J1" s="501"/>
      <c r="K1" s="374"/>
      <c r="L1" s="374"/>
      <c r="M1" s="374"/>
    </row>
    <row r="2" spans="1:17" x14ac:dyDescent="0.2">
      <c r="A2" s="501"/>
      <c r="B2" s="502"/>
      <c r="C2" s="501"/>
      <c r="D2" s="501"/>
      <c r="E2" s="501"/>
      <c r="F2" s="501"/>
      <c r="G2" s="501"/>
      <c r="H2" s="501"/>
      <c r="I2" s="501"/>
      <c r="J2" s="501"/>
      <c r="K2" s="374"/>
      <c r="L2" s="374"/>
      <c r="M2" s="374"/>
    </row>
    <row r="3" spans="1:17" x14ac:dyDescent="0.2">
      <c r="A3" s="585" t="s">
        <v>476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</row>
    <row r="4" spans="1:17" x14ac:dyDescent="0.2">
      <c r="A4" s="586" t="s">
        <v>731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</row>
    <row r="5" spans="1:17" x14ac:dyDescent="0.2">
      <c r="A5" s="585" t="s">
        <v>2</v>
      </c>
      <c r="B5" s="585"/>
      <c r="C5" s="585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</row>
    <row r="6" spans="1:17" x14ac:dyDescent="0.2">
      <c r="A6" s="375"/>
      <c r="B6" s="374"/>
      <c r="C6" s="375"/>
      <c r="D6" s="375"/>
      <c r="E6" s="375"/>
      <c r="F6" s="375"/>
      <c r="G6" s="498"/>
      <c r="H6" s="498"/>
      <c r="I6" s="498"/>
      <c r="J6" s="375"/>
      <c r="K6" s="375"/>
      <c r="L6" s="375"/>
      <c r="M6" s="376"/>
    </row>
    <row r="7" spans="1:17" ht="15" customHeight="1" x14ac:dyDescent="0.2">
      <c r="A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587"/>
      <c r="N7" s="587"/>
    </row>
    <row r="8" spans="1:17" s="504" customFormat="1" ht="12.75" customHeight="1" x14ac:dyDescent="0.2">
      <c r="A8" s="588" t="s">
        <v>477</v>
      </c>
      <c r="B8" s="583" t="s">
        <v>478</v>
      </c>
      <c r="C8" s="583" t="s">
        <v>298</v>
      </c>
      <c r="D8" s="583" t="s">
        <v>185</v>
      </c>
      <c r="E8" s="583" t="s">
        <v>181</v>
      </c>
      <c r="F8" s="583"/>
      <c r="G8" s="583" t="s">
        <v>182</v>
      </c>
      <c r="H8" s="583"/>
      <c r="I8" s="583" t="s">
        <v>479</v>
      </c>
      <c r="J8" s="583" t="s">
        <v>155</v>
      </c>
      <c r="K8" s="583" t="s">
        <v>480</v>
      </c>
      <c r="L8" s="583" t="s">
        <v>481</v>
      </c>
      <c r="M8" s="583" t="s">
        <v>482</v>
      </c>
      <c r="N8" s="583" t="s">
        <v>483</v>
      </c>
    </row>
    <row r="9" spans="1:17" s="504" customFormat="1" x14ac:dyDescent="0.2">
      <c r="A9" s="588"/>
      <c r="B9" s="583"/>
      <c r="C9" s="584"/>
      <c r="D9" s="583"/>
      <c r="E9" s="583"/>
      <c r="F9" s="583"/>
      <c r="G9" s="583"/>
      <c r="H9" s="583"/>
      <c r="I9" s="584"/>
      <c r="J9" s="584"/>
      <c r="K9" s="584"/>
      <c r="L9" s="583"/>
      <c r="M9" s="583"/>
      <c r="N9" s="584"/>
    </row>
    <row r="10" spans="1:17" s="504" customFormat="1" ht="21.75" customHeight="1" x14ac:dyDescent="0.2">
      <c r="A10" s="588"/>
      <c r="B10" s="583"/>
      <c r="C10" s="584"/>
      <c r="D10" s="583"/>
      <c r="E10" s="505" t="s">
        <v>299</v>
      </c>
      <c r="F10" s="505" t="s">
        <v>484</v>
      </c>
      <c r="G10" s="505" t="s">
        <v>299</v>
      </c>
      <c r="H10" s="505" t="s">
        <v>484</v>
      </c>
      <c r="I10" s="584"/>
      <c r="J10" s="584"/>
      <c r="K10" s="584"/>
      <c r="L10" s="583"/>
      <c r="M10" s="583"/>
      <c r="N10" s="584"/>
    </row>
    <row r="11" spans="1:17" x14ac:dyDescent="0.2">
      <c r="A11" s="506" t="s">
        <v>8</v>
      </c>
      <c r="B11" s="506" t="s">
        <v>9</v>
      </c>
      <c r="C11" s="506" t="s">
        <v>10</v>
      </c>
      <c r="D11" s="506" t="s">
        <v>11</v>
      </c>
      <c r="E11" s="506" t="s">
        <v>12</v>
      </c>
      <c r="F11" s="506" t="s">
        <v>13</v>
      </c>
      <c r="G11" s="506" t="s">
        <v>14</v>
      </c>
      <c r="H11" s="506" t="s">
        <v>15</v>
      </c>
      <c r="I11" s="506" t="s">
        <v>16</v>
      </c>
      <c r="J11" s="506" t="s">
        <v>17</v>
      </c>
      <c r="K11" s="506" t="s">
        <v>18</v>
      </c>
      <c r="L11" s="506" t="s">
        <v>485</v>
      </c>
      <c r="M11" s="506" t="s">
        <v>486</v>
      </c>
      <c r="N11" s="506" t="s">
        <v>19</v>
      </c>
    </row>
    <row r="12" spans="1:17" x14ac:dyDescent="0.2">
      <c r="A12" s="377" t="s">
        <v>487</v>
      </c>
      <c r="B12" s="378" t="s">
        <v>488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507"/>
      <c r="P12" s="507"/>
      <c r="Q12" s="507"/>
    </row>
    <row r="13" spans="1:17" x14ac:dyDescent="0.2">
      <c r="A13" s="380" t="s">
        <v>489</v>
      </c>
      <c r="B13" s="380"/>
      <c r="C13" s="381">
        <f>SUM(D13:N13)</f>
        <v>173041</v>
      </c>
      <c r="D13" s="381">
        <f>'[1]5.3'!C13-'4.3'!E13-'4.3'!F13-'4.3'!G13-'4.3'!H13-'4.3'!I13-'4.3'!J13-'4.3'!K13-'4.3'!L13-'4.3'!M13-'4.3'!N13</f>
        <v>170408</v>
      </c>
      <c r="E13" s="381"/>
      <c r="F13" s="381"/>
      <c r="G13" s="381"/>
      <c r="H13" s="381"/>
      <c r="I13" s="381"/>
      <c r="J13" s="381">
        <v>2633</v>
      </c>
      <c r="K13" s="381"/>
      <c r="L13" s="381"/>
      <c r="M13" s="381"/>
      <c r="N13" s="381"/>
      <c r="O13" s="507">
        <f>SUM(D13:N13)</f>
        <v>173041</v>
      </c>
      <c r="P13" s="507">
        <f>O13-C13</f>
        <v>0</v>
      </c>
      <c r="Q13" s="507">
        <f>O13-'[1]5.3'!M13</f>
        <v>0</v>
      </c>
    </row>
    <row r="14" spans="1:17" x14ac:dyDescent="0.2">
      <c r="A14" s="380" t="s">
        <v>491</v>
      </c>
      <c r="B14" s="380"/>
      <c r="C14" s="381">
        <v>173362</v>
      </c>
      <c r="D14" s="381">
        <v>169368</v>
      </c>
      <c r="E14" s="381">
        <v>0</v>
      </c>
      <c r="F14" s="381">
        <v>0</v>
      </c>
      <c r="G14" s="381">
        <v>0</v>
      </c>
      <c r="H14" s="381">
        <v>0</v>
      </c>
      <c r="I14" s="381">
        <v>0</v>
      </c>
      <c r="J14" s="381">
        <v>2633</v>
      </c>
      <c r="K14" s="381">
        <v>0</v>
      </c>
      <c r="L14" s="381">
        <v>0</v>
      </c>
      <c r="M14" s="381">
        <v>0</v>
      </c>
      <c r="N14" s="381">
        <v>1361</v>
      </c>
      <c r="O14" s="507">
        <f t="shared" ref="O14:O77" si="0">SUM(D14:N14)</f>
        <v>173362</v>
      </c>
      <c r="P14" s="507">
        <f t="shared" ref="P14:P77" si="1">O14-C14</f>
        <v>0</v>
      </c>
      <c r="Q14" s="507">
        <f>O14-'[1]5.3'!M14</f>
        <v>0</v>
      </c>
    </row>
    <row r="15" spans="1:17" x14ac:dyDescent="0.2">
      <c r="A15" s="380" t="s">
        <v>732</v>
      </c>
      <c r="B15" s="380"/>
      <c r="C15" s="381">
        <v>3565</v>
      </c>
      <c r="D15" s="381">
        <v>3565</v>
      </c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507">
        <f t="shared" si="0"/>
        <v>3565</v>
      </c>
      <c r="P15" s="507">
        <f t="shared" si="1"/>
        <v>0</v>
      </c>
      <c r="Q15" s="507">
        <f>O15-'[1]5.3'!M15</f>
        <v>0</v>
      </c>
    </row>
    <row r="16" spans="1:17" x14ac:dyDescent="0.2">
      <c r="A16" s="380" t="s">
        <v>733</v>
      </c>
      <c r="B16" s="380"/>
      <c r="C16" s="381">
        <v>-1800</v>
      </c>
      <c r="D16" s="381">
        <v>-1800</v>
      </c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507">
        <f t="shared" si="0"/>
        <v>-1800</v>
      </c>
      <c r="P16" s="507">
        <f t="shared" si="1"/>
        <v>0</v>
      </c>
      <c r="Q16" s="507">
        <f>O16-'[1]5.3'!M16</f>
        <v>0</v>
      </c>
    </row>
    <row r="17" spans="1:17" x14ac:dyDescent="0.2">
      <c r="A17" s="380" t="s">
        <v>734</v>
      </c>
      <c r="B17" s="380"/>
      <c r="C17" s="381">
        <v>596</v>
      </c>
      <c r="D17" s="381">
        <v>-1500</v>
      </c>
      <c r="E17" s="381"/>
      <c r="F17" s="381"/>
      <c r="G17" s="381"/>
      <c r="H17" s="381"/>
      <c r="I17" s="381"/>
      <c r="J17" s="381">
        <v>2096</v>
      </c>
      <c r="K17" s="381"/>
      <c r="L17" s="381"/>
      <c r="M17" s="381"/>
      <c r="N17" s="381"/>
      <c r="O17" s="507">
        <f t="shared" si="0"/>
        <v>596</v>
      </c>
      <c r="P17" s="507">
        <f t="shared" si="1"/>
        <v>0</v>
      </c>
      <c r="Q17" s="507">
        <f>O17-'[1]5.3'!M17</f>
        <v>0</v>
      </c>
    </row>
    <row r="18" spans="1:17" x14ac:dyDescent="0.2">
      <c r="A18" s="380" t="s">
        <v>490</v>
      </c>
      <c r="B18" s="380"/>
      <c r="C18" s="381">
        <f>SUM(C15:C17)</f>
        <v>2361</v>
      </c>
      <c r="D18" s="381">
        <f t="shared" ref="D18:N18" si="2">SUM(D15:D17)</f>
        <v>265</v>
      </c>
      <c r="E18" s="381">
        <f t="shared" si="2"/>
        <v>0</v>
      </c>
      <c r="F18" s="381">
        <f t="shared" si="2"/>
        <v>0</v>
      </c>
      <c r="G18" s="381">
        <f t="shared" si="2"/>
        <v>0</v>
      </c>
      <c r="H18" s="381">
        <f t="shared" si="2"/>
        <v>0</v>
      </c>
      <c r="I18" s="381">
        <f t="shared" si="2"/>
        <v>0</v>
      </c>
      <c r="J18" s="381">
        <f t="shared" si="2"/>
        <v>2096</v>
      </c>
      <c r="K18" s="381">
        <f t="shared" si="2"/>
        <v>0</v>
      </c>
      <c r="L18" s="381">
        <f t="shared" si="2"/>
        <v>0</v>
      </c>
      <c r="M18" s="381">
        <f t="shared" si="2"/>
        <v>0</v>
      </c>
      <c r="N18" s="381">
        <f t="shared" si="2"/>
        <v>0</v>
      </c>
      <c r="O18" s="507">
        <f t="shared" si="0"/>
        <v>2361</v>
      </c>
      <c r="P18" s="507">
        <f t="shared" si="1"/>
        <v>0</v>
      </c>
      <c r="Q18" s="507">
        <f>O18-'[1]5.3'!M18</f>
        <v>0</v>
      </c>
    </row>
    <row r="19" spans="1:17" x14ac:dyDescent="0.2">
      <c r="A19" s="382" t="s">
        <v>735</v>
      </c>
      <c r="B19" s="382"/>
      <c r="C19" s="383">
        <f>C14+C18</f>
        <v>175723</v>
      </c>
      <c r="D19" s="383">
        <f t="shared" ref="D19:N19" si="3">D14+D18</f>
        <v>169633</v>
      </c>
      <c r="E19" s="383">
        <f t="shared" si="3"/>
        <v>0</v>
      </c>
      <c r="F19" s="383">
        <f t="shared" si="3"/>
        <v>0</v>
      </c>
      <c r="G19" s="383">
        <f t="shared" si="3"/>
        <v>0</v>
      </c>
      <c r="H19" s="383">
        <f t="shared" si="3"/>
        <v>0</v>
      </c>
      <c r="I19" s="383">
        <f t="shared" si="3"/>
        <v>0</v>
      </c>
      <c r="J19" s="383">
        <f t="shared" si="3"/>
        <v>4729</v>
      </c>
      <c r="K19" s="383">
        <f t="shared" si="3"/>
        <v>0</v>
      </c>
      <c r="L19" s="383">
        <f t="shared" si="3"/>
        <v>0</v>
      </c>
      <c r="M19" s="383">
        <f t="shared" si="3"/>
        <v>0</v>
      </c>
      <c r="N19" s="383">
        <f t="shared" si="3"/>
        <v>1361</v>
      </c>
      <c r="O19" s="507">
        <f t="shared" si="0"/>
        <v>175723</v>
      </c>
      <c r="P19" s="507">
        <f t="shared" si="1"/>
        <v>0</v>
      </c>
      <c r="Q19" s="507">
        <f>O19-'[1]5.3'!M19</f>
        <v>0</v>
      </c>
    </row>
    <row r="20" spans="1:17" x14ac:dyDescent="0.2">
      <c r="A20" s="384" t="s">
        <v>492</v>
      </c>
      <c r="B20" s="380" t="s">
        <v>488</v>
      </c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507">
        <f t="shared" si="0"/>
        <v>0</v>
      </c>
      <c r="P20" s="507">
        <f t="shared" si="1"/>
        <v>0</v>
      </c>
      <c r="Q20" s="507">
        <f>O20-'[1]5.3'!M20</f>
        <v>0</v>
      </c>
    </row>
    <row r="21" spans="1:17" x14ac:dyDescent="0.2">
      <c r="A21" s="380" t="s">
        <v>489</v>
      </c>
      <c r="B21" s="380"/>
      <c r="C21" s="381">
        <f>SUM(D21:N21)</f>
        <v>144271</v>
      </c>
      <c r="D21" s="381">
        <f>'[1]5.3'!C21-'4.3'!E21-'4.3'!F21-'4.3'!G21-'4.3'!H21-'4.3'!I21-'4.3'!J21-'4.3'!K21-'4.3'!L21-'4.3'!M21-'4.3'!N21</f>
        <v>142345</v>
      </c>
      <c r="E21" s="381"/>
      <c r="F21" s="381"/>
      <c r="G21" s="381"/>
      <c r="H21" s="381"/>
      <c r="I21" s="381"/>
      <c r="J21" s="381">
        <v>1926</v>
      </c>
      <c r="K21" s="381"/>
      <c r="L21" s="381"/>
      <c r="M21" s="381"/>
      <c r="N21" s="381"/>
      <c r="O21" s="507">
        <f t="shared" si="0"/>
        <v>144271</v>
      </c>
      <c r="P21" s="507">
        <f t="shared" si="1"/>
        <v>0</v>
      </c>
      <c r="Q21" s="507">
        <f>O21-'[1]5.3'!M21</f>
        <v>0</v>
      </c>
    </row>
    <row r="22" spans="1:17" x14ac:dyDescent="0.2">
      <c r="A22" s="380" t="s">
        <v>491</v>
      </c>
      <c r="B22" s="380"/>
      <c r="C22" s="381">
        <v>145092</v>
      </c>
      <c r="D22" s="381">
        <v>141545</v>
      </c>
      <c r="E22" s="381">
        <v>0</v>
      </c>
      <c r="F22" s="381">
        <v>0</v>
      </c>
      <c r="G22" s="381">
        <v>0</v>
      </c>
      <c r="H22" s="381">
        <v>0</v>
      </c>
      <c r="I22" s="381">
        <v>0</v>
      </c>
      <c r="J22" s="381">
        <v>1926</v>
      </c>
      <c r="K22" s="381">
        <v>0</v>
      </c>
      <c r="L22" s="381">
        <v>0</v>
      </c>
      <c r="M22" s="381">
        <v>0</v>
      </c>
      <c r="N22" s="381">
        <v>1621</v>
      </c>
      <c r="O22" s="507">
        <f t="shared" si="0"/>
        <v>145092</v>
      </c>
      <c r="P22" s="507">
        <f t="shared" si="1"/>
        <v>0</v>
      </c>
      <c r="Q22" s="507">
        <f>O22-'[1]5.3'!M22</f>
        <v>0</v>
      </c>
    </row>
    <row r="23" spans="1:17" x14ac:dyDescent="0.2">
      <c r="A23" s="380" t="s">
        <v>732</v>
      </c>
      <c r="B23" s="380"/>
      <c r="C23" s="381">
        <v>3281</v>
      </c>
      <c r="D23" s="381">
        <v>3281</v>
      </c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507">
        <f t="shared" si="0"/>
        <v>3281</v>
      </c>
      <c r="P23" s="507">
        <f t="shared" si="1"/>
        <v>0</v>
      </c>
      <c r="Q23" s="507">
        <f>O23-'[1]5.3'!M23</f>
        <v>0</v>
      </c>
    </row>
    <row r="24" spans="1:17" x14ac:dyDescent="0.2">
      <c r="A24" s="380" t="s">
        <v>733</v>
      </c>
      <c r="B24" s="380"/>
      <c r="C24" s="381">
        <v>-1461</v>
      </c>
      <c r="D24" s="381">
        <v>-1461</v>
      </c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507">
        <f t="shared" si="0"/>
        <v>-1461</v>
      </c>
      <c r="P24" s="507">
        <f t="shared" si="1"/>
        <v>0</v>
      </c>
      <c r="Q24" s="507">
        <f>O24-'[1]5.3'!M24</f>
        <v>0</v>
      </c>
    </row>
    <row r="25" spans="1:17" x14ac:dyDescent="0.2">
      <c r="A25" s="380" t="s">
        <v>734</v>
      </c>
      <c r="B25" s="380"/>
      <c r="C25" s="381">
        <v>689</v>
      </c>
      <c r="D25" s="381">
        <v>-1000</v>
      </c>
      <c r="E25" s="381"/>
      <c r="F25" s="381"/>
      <c r="G25" s="381"/>
      <c r="H25" s="381"/>
      <c r="I25" s="381"/>
      <c r="J25" s="381">
        <v>1689</v>
      </c>
      <c r="K25" s="381"/>
      <c r="L25" s="381"/>
      <c r="M25" s="381"/>
      <c r="N25" s="381"/>
      <c r="O25" s="507">
        <f t="shared" si="0"/>
        <v>689</v>
      </c>
      <c r="P25" s="507">
        <f t="shared" si="1"/>
        <v>0</v>
      </c>
      <c r="Q25" s="507">
        <f>O25-'[1]5.3'!M25</f>
        <v>0</v>
      </c>
    </row>
    <row r="26" spans="1:17" x14ac:dyDescent="0.2">
      <c r="A26" s="380" t="s">
        <v>490</v>
      </c>
      <c r="B26" s="380"/>
      <c r="C26" s="381">
        <f>SUM(C23:C25)</f>
        <v>2509</v>
      </c>
      <c r="D26" s="381">
        <f t="shared" ref="D26:N26" si="4">SUM(D23:D25)</f>
        <v>820</v>
      </c>
      <c r="E26" s="381">
        <f t="shared" si="4"/>
        <v>0</v>
      </c>
      <c r="F26" s="381">
        <f t="shared" si="4"/>
        <v>0</v>
      </c>
      <c r="G26" s="381">
        <f t="shared" si="4"/>
        <v>0</v>
      </c>
      <c r="H26" s="381">
        <f t="shared" si="4"/>
        <v>0</v>
      </c>
      <c r="I26" s="381">
        <f t="shared" si="4"/>
        <v>0</v>
      </c>
      <c r="J26" s="381">
        <f t="shared" si="4"/>
        <v>1689</v>
      </c>
      <c r="K26" s="381">
        <f t="shared" si="4"/>
        <v>0</v>
      </c>
      <c r="L26" s="381">
        <f t="shared" si="4"/>
        <v>0</v>
      </c>
      <c r="M26" s="381">
        <f t="shared" si="4"/>
        <v>0</v>
      </c>
      <c r="N26" s="381">
        <f t="shared" si="4"/>
        <v>0</v>
      </c>
      <c r="O26" s="507">
        <f t="shared" si="0"/>
        <v>2509</v>
      </c>
      <c r="P26" s="507">
        <f t="shared" si="1"/>
        <v>0</v>
      </c>
      <c r="Q26" s="507">
        <f>O26-'[1]5.3'!M26</f>
        <v>0</v>
      </c>
    </row>
    <row r="27" spans="1:17" x14ac:dyDescent="0.2">
      <c r="A27" s="382" t="s">
        <v>735</v>
      </c>
      <c r="B27" s="382"/>
      <c r="C27" s="383">
        <f>C22+C26</f>
        <v>147601</v>
      </c>
      <c r="D27" s="383">
        <f t="shared" ref="D27:N27" si="5">D22+D26</f>
        <v>142365</v>
      </c>
      <c r="E27" s="383">
        <f t="shared" si="5"/>
        <v>0</v>
      </c>
      <c r="F27" s="383">
        <f t="shared" si="5"/>
        <v>0</v>
      </c>
      <c r="G27" s="383">
        <f t="shared" si="5"/>
        <v>0</v>
      </c>
      <c r="H27" s="383">
        <f t="shared" si="5"/>
        <v>0</v>
      </c>
      <c r="I27" s="383">
        <f t="shared" si="5"/>
        <v>0</v>
      </c>
      <c r="J27" s="383">
        <f t="shared" si="5"/>
        <v>3615</v>
      </c>
      <c r="K27" s="383">
        <f t="shared" si="5"/>
        <v>0</v>
      </c>
      <c r="L27" s="383">
        <f t="shared" si="5"/>
        <v>0</v>
      </c>
      <c r="M27" s="383">
        <f t="shared" si="5"/>
        <v>0</v>
      </c>
      <c r="N27" s="383">
        <f t="shared" si="5"/>
        <v>1621</v>
      </c>
      <c r="O27" s="507">
        <f t="shared" si="0"/>
        <v>147601</v>
      </c>
      <c r="P27" s="507">
        <f t="shared" si="1"/>
        <v>0</v>
      </c>
      <c r="Q27" s="507">
        <f>O27-'[1]5.3'!M27</f>
        <v>0</v>
      </c>
    </row>
    <row r="28" spans="1:17" x14ac:dyDescent="0.2">
      <c r="A28" s="384" t="s">
        <v>493</v>
      </c>
      <c r="B28" s="380" t="s">
        <v>488</v>
      </c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507">
        <f t="shared" si="0"/>
        <v>0</v>
      </c>
      <c r="P28" s="507">
        <f t="shared" si="1"/>
        <v>0</v>
      </c>
      <c r="Q28" s="507">
        <f>O28-'[1]5.3'!M28</f>
        <v>0</v>
      </c>
    </row>
    <row r="29" spans="1:17" s="508" customFormat="1" x14ac:dyDescent="0.2">
      <c r="A29" s="380" t="s">
        <v>489</v>
      </c>
      <c r="B29" s="380"/>
      <c r="C29" s="381">
        <f>SUM(D29:M29)</f>
        <v>77785</v>
      </c>
      <c r="D29" s="381">
        <f>'[1]5.3'!C29-'4.3'!E29-'4.3'!F29-'4.3'!G29-'4.3'!H29-'4.3'!I29-'4.3'!J29-'4.3'!K29-'4.3'!L29-'4.3'!M29-'4.3'!N29</f>
        <v>76937</v>
      </c>
      <c r="E29" s="381"/>
      <c r="F29" s="381"/>
      <c r="G29" s="381"/>
      <c r="H29" s="381"/>
      <c r="I29" s="381"/>
      <c r="J29" s="381">
        <v>848</v>
      </c>
      <c r="K29" s="381"/>
      <c r="L29" s="381"/>
      <c r="M29" s="381"/>
      <c r="N29" s="381"/>
      <c r="O29" s="507">
        <f t="shared" si="0"/>
        <v>77785</v>
      </c>
      <c r="P29" s="507">
        <f t="shared" si="1"/>
        <v>0</v>
      </c>
      <c r="Q29" s="507">
        <f>O29-'[1]5.3'!M29</f>
        <v>0</v>
      </c>
    </row>
    <row r="30" spans="1:17" x14ac:dyDescent="0.2">
      <c r="A30" s="380" t="s">
        <v>491</v>
      </c>
      <c r="B30" s="380"/>
      <c r="C30" s="509">
        <v>78685</v>
      </c>
      <c r="D30" s="381">
        <v>76177</v>
      </c>
      <c r="E30" s="381">
        <v>0</v>
      </c>
      <c r="F30" s="381">
        <v>0</v>
      </c>
      <c r="G30" s="381">
        <v>0</v>
      </c>
      <c r="H30" s="381">
        <v>0</v>
      </c>
      <c r="I30" s="381">
        <v>0</v>
      </c>
      <c r="J30" s="381">
        <v>848</v>
      </c>
      <c r="K30" s="381">
        <v>0</v>
      </c>
      <c r="L30" s="381">
        <v>0</v>
      </c>
      <c r="M30" s="381">
        <v>0</v>
      </c>
      <c r="N30" s="381">
        <v>1660</v>
      </c>
      <c r="O30" s="507">
        <f t="shared" si="0"/>
        <v>78685</v>
      </c>
      <c r="P30" s="507">
        <f t="shared" si="1"/>
        <v>0</v>
      </c>
      <c r="Q30" s="507">
        <f>O30-'[1]5.3'!M30</f>
        <v>0</v>
      </c>
    </row>
    <row r="31" spans="1:17" x14ac:dyDescent="0.2">
      <c r="A31" s="380" t="s">
        <v>732</v>
      </c>
      <c r="B31" s="380"/>
      <c r="C31" s="509">
        <v>3350</v>
      </c>
      <c r="D31" s="381">
        <v>3350</v>
      </c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507">
        <f t="shared" si="0"/>
        <v>3350</v>
      </c>
      <c r="P31" s="507">
        <f t="shared" si="1"/>
        <v>0</v>
      </c>
      <c r="Q31" s="507">
        <f>O31-'[1]5.3'!M31</f>
        <v>0</v>
      </c>
    </row>
    <row r="32" spans="1:17" x14ac:dyDescent="0.2">
      <c r="A32" s="380" t="s">
        <v>733</v>
      </c>
      <c r="B32" s="510"/>
      <c r="C32" s="503">
        <v>-300</v>
      </c>
      <c r="D32" s="381">
        <v>-300</v>
      </c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507">
        <f t="shared" si="0"/>
        <v>-300</v>
      </c>
      <c r="P32" s="507">
        <f t="shared" si="1"/>
        <v>0</v>
      </c>
      <c r="Q32" s="507">
        <f>O32-'[1]5.3'!M32</f>
        <v>0</v>
      </c>
    </row>
    <row r="33" spans="1:17" x14ac:dyDescent="0.2">
      <c r="A33" s="380" t="s">
        <v>734</v>
      </c>
      <c r="B33" s="510"/>
      <c r="C33" s="503">
        <v>332</v>
      </c>
      <c r="D33" s="381">
        <v>-500</v>
      </c>
      <c r="E33" s="381"/>
      <c r="F33" s="381"/>
      <c r="G33" s="381"/>
      <c r="H33" s="381"/>
      <c r="I33" s="381"/>
      <c r="J33" s="381">
        <v>832</v>
      </c>
      <c r="K33" s="381"/>
      <c r="L33" s="381"/>
      <c r="M33" s="381"/>
      <c r="N33" s="381"/>
      <c r="O33" s="507">
        <f t="shared" si="0"/>
        <v>332</v>
      </c>
      <c r="P33" s="507">
        <f t="shared" si="1"/>
        <v>0</v>
      </c>
      <c r="Q33" s="507">
        <f>O33-'[1]5.3'!M33</f>
        <v>0</v>
      </c>
    </row>
    <row r="34" spans="1:17" x14ac:dyDescent="0.2">
      <c r="A34" s="380" t="s">
        <v>490</v>
      </c>
      <c r="B34" s="380"/>
      <c r="C34" s="381">
        <f>SUM(C31:C33)</f>
        <v>3382</v>
      </c>
      <c r="D34" s="381">
        <f t="shared" ref="D34:N34" si="6">SUM(D31:D33)</f>
        <v>2550</v>
      </c>
      <c r="E34" s="381">
        <f t="shared" si="6"/>
        <v>0</v>
      </c>
      <c r="F34" s="381">
        <f t="shared" si="6"/>
        <v>0</v>
      </c>
      <c r="G34" s="381">
        <f t="shared" si="6"/>
        <v>0</v>
      </c>
      <c r="H34" s="381">
        <f t="shared" si="6"/>
        <v>0</v>
      </c>
      <c r="I34" s="381">
        <f t="shared" si="6"/>
        <v>0</v>
      </c>
      <c r="J34" s="381">
        <f t="shared" si="6"/>
        <v>832</v>
      </c>
      <c r="K34" s="381">
        <f t="shared" si="6"/>
        <v>0</v>
      </c>
      <c r="L34" s="381">
        <f t="shared" si="6"/>
        <v>0</v>
      </c>
      <c r="M34" s="381">
        <f t="shared" si="6"/>
        <v>0</v>
      </c>
      <c r="N34" s="381">
        <f t="shared" si="6"/>
        <v>0</v>
      </c>
      <c r="O34" s="507">
        <f t="shared" si="0"/>
        <v>3382</v>
      </c>
      <c r="P34" s="507">
        <f t="shared" si="1"/>
        <v>0</v>
      </c>
      <c r="Q34" s="507">
        <f>O34-'[1]5.3'!M34</f>
        <v>0</v>
      </c>
    </row>
    <row r="35" spans="1:17" x14ac:dyDescent="0.2">
      <c r="A35" s="382" t="s">
        <v>735</v>
      </c>
      <c r="B35" s="382"/>
      <c r="C35" s="383">
        <f>C30+C34</f>
        <v>82067</v>
      </c>
      <c r="D35" s="383">
        <f t="shared" ref="D35:N35" si="7">D30+D34</f>
        <v>78727</v>
      </c>
      <c r="E35" s="383">
        <f t="shared" si="7"/>
        <v>0</v>
      </c>
      <c r="F35" s="383">
        <f t="shared" si="7"/>
        <v>0</v>
      </c>
      <c r="G35" s="383">
        <f t="shared" si="7"/>
        <v>0</v>
      </c>
      <c r="H35" s="383">
        <f t="shared" si="7"/>
        <v>0</v>
      </c>
      <c r="I35" s="383">
        <f t="shared" si="7"/>
        <v>0</v>
      </c>
      <c r="J35" s="383">
        <f t="shared" si="7"/>
        <v>1680</v>
      </c>
      <c r="K35" s="383">
        <f t="shared" si="7"/>
        <v>0</v>
      </c>
      <c r="L35" s="383">
        <f t="shared" si="7"/>
        <v>0</v>
      </c>
      <c r="M35" s="383">
        <f t="shared" si="7"/>
        <v>0</v>
      </c>
      <c r="N35" s="383">
        <f t="shared" si="7"/>
        <v>1660</v>
      </c>
      <c r="O35" s="507">
        <f t="shared" si="0"/>
        <v>82067</v>
      </c>
      <c r="P35" s="507">
        <f t="shared" si="1"/>
        <v>0</v>
      </c>
      <c r="Q35" s="507">
        <f>O35-'[1]5.3'!M35</f>
        <v>0</v>
      </c>
    </row>
    <row r="36" spans="1:17" x14ac:dyDescent="0.2">
      <c r="A36" s="377" t="s">
        <v>196</v>
      </c>
      <c r="B36" s="385"/>
      <c r="C36" s="381"/>
      <c r="D36" s="381"/>
      <c r="E36" s="379"/>
      <c r="F36" s="379"/>
      <c r="G36" s="379"/>
      <c r="H36" s="379"/>
      <c r="I36" s="381"/>
      <c r="J36" s="381"/>
      <c r="K36" s="381"/>
      <c r="L36" s="381"/>
      <c r="M36" s="381"/>
      <c r="N36" s="381"/>
      <c r="O36" s="507">
        <f t="shared" si="0"/>
        <v>0</v>
      </c>
      <c r="P36" s="507">
        <f t="shared" si="1"/>
        <v>0</v>
      </c>
      <c r="Q36" s="507">
        <f>O36-'[1]5.3'!M36</f>
        <v>0</v>
      </c>
    </row>
    <row r="37" spans="1:17" x14ac:dyDescent="0.2">
      <c r="A37" s="380" t="s">
        <v>489</v>
      </c>
      <c r="B37" s="380" t="s">
        <v>488</v>
      </c>
      <c r="C37" s="381">
        <f>C42+C47</f>
        <v>78206</v>
      </c>
      <c r="D37" s="381">
        <f t="shared" ref="D37:N38" si="8">D42+D47</f>
        <v>76436</v>
      </c>
      <c r="E37" s="381">
        <f t="shared" si="8"/>
        <v>0</v>
      </c>
      <c r="F37" s="381">
        <f t="shared" si="8"/>
        <v>0</v>
      </c>
      <c r="G37" s="381">
        <f t="shared" si="8"/>
        <v>0</v>
      </c>
      <c r="H37" s="381">
        <f t="shared" si="8"/>
        <v>0</v>
      </c>
      <c r="I37" s="381">
        <f t="shared" si="8"/>
        <v>0</v>
      </c>
      <c r="J37" s="381">
        <f t="shared" si="8"/>
        <v>1770</v>
      </c>
      <c r="K37" s="381">
        <f t="shared" si="8"/>
        <v>0</v>
      </c>
      <c r="L37" s="381">
        <f t="shared" si="8"/>
        <v>0</v>
      </c>
      <c r="M37" s="381">
        <f t="shared" si="8"/>
        <v>0</v>
      </c>
      <c r="N37" s="381">
        <f t="shared" si="8"/>
        <v>0</v>
      </c>
      <c r="O37" s="507">
        <f t="shared" si="0"/>
        <v>78206</v>
      </c>
      <c r="P37" s="507">
        <f t="shared" si="1"/>
        <v>0</v>
      </c>
      <c r="Q37" s="507">
        <f>O37-'[1]5.3'!M37</f>
        <v>0</v>
      </c>
    </row>
    <row r="38" spans="1:17" x14ac:dyDescent="0.2">
      <c r="A38" s="380" t="s">
        <v>491</v>
      </c>
      <c r="B38" s="380"/>
      <c r="C38" s="381">
        <f>C43+C48</f>
        <v>78649</v>
      </c>
      <c r="D38" s="381">
        <f t="shared" si="8"/>
        <v>75194</v>
      </c>
      <c r="E38" s="381">
        <f t="shared" si="8"/>
        <v>0</v>
      </c>
      <c r="F38" s="381">
        <f t="shared" si="8"/>
        <v>0</v>
      </c>
      <c r="G38" s="381">
        <f t="shared" si="8"/>
        <v>0</v>
      </c>
      <c r="H38" s="381">
        <f t="shared" si="8"/>
        <v>0</v>
      </c>
      <c r="I38" s="381">
        <f t="shared" si="8"/>
        <v>0</v>
      </c>
      <c r="J38" s="381">
        <f t="shared" si="8"/>
        <v>1770</v>
      </c>
      <c r="K38" s="381">
        <f t="shared" si="8"/>
        <v>0</v>
      </c>
      <c r="L38" s="381">
        <f t="shared" si="8"/>
        <v>0</v>
      </c>
      <c r="M38" s="381">
        <f t="shared" si="8"/>
        <v>0</v>
      </c>
      <c r="N38" s="381">
        <f t="shared" si="8"/>
        <v>1685</v>
      </c>
      <c r="O38" s="507">
        <f t="shared" si="0"/>
        <v>78649</v>
      </c>
      <c r="P38" s="507">
        <f t="shared" si="1"/>
        <v>0</v>
      </c>
      <c r="Q38" s="507">
        <f>O38-'[1]5.3'!M38</f>
        <v>0</v>
      </c>
    </row>
    <row r="39" spans="1:17" x14ac:dyDescent="0.2">
      <c r="A39" s="380" t="s">
        <v>490</v>
      </c>
      <c r="B39" s="380"/>
      <c r="C39" s="381">
        <f>C44+C50</f>
        <v>-3800</v>
      </c>
      <c r="D39" s="381">
        <f t="shared" ref="D39:N40" si="9">D44+D50</f>
        <v>-3800</v>
      </c>
      <c r="E39" s="381">
        <f t="shared" si="9"/>
        <v>0</v>
      </c>
      <c r="F39" s="381">
        <f t="shared" si="9"/>
        <v>0</v>
      </c>
      <c r="G39" s="381">
        <f t="shared" si="9"/>
        <v>0</v>
      </c>
      <c r="H39" s="381">
        <f t="shared" si="9"/>
        <v>0</v>
      </c>
      <c r="I39" s="381">
        <f t="shared" si="9"/>
        <v>0</v>
      </c>
      <c r="J39" s="381">
        <f t="shared" si="9"/>
        <v>0</v>
      </c>
      <c r="K39" s="381">
        <f t="shared" si="9"/>
        <v>0</v>
      </c>
      <c r="L39" s="381">
        <f t="shared" si="9"/>
        <v>0</v>
      </c>
      <c r="M39" s="381">
        <f t="shared" si="9"/>
        <v>0</v>
      </c>
      <c r="N39" s="381">
        <f t="shared" si="9"/>
        <v>0</v>
      </c>
      <c r="O39" s="507">
        <f t="shared" si="0"/>
        <v>-3800</v>
      </c>
      <c r="P39" s="507">
        <f t="shared" si="1"/>
        <v>0</v>
      </c>
      <c r="Q39" s="507">
        <f>O39-'[1]5.3'!M39</f>
        <v>0</v>
      </c>
    </row>
    <row r="40" spans="1:17" x14ac:dyDescent="0.2">
      <c r="A40" s="382" t="s">
        <v>735</v>
      </c>
      <c r="B40" s="382"/>
      <c r="C40" s="383">
        <f>C45+C51</f>
        <v>74849</v>
      </c>
      <c r="D40" s="383">
        <f t="shared" si="9"/>
        <v>71394</v>
      </c>
      <c r="E40" s="383">
        <f t="shared" si="9"/>
        <v>0</v>
      </c>
      <c r="F40" s="383">
        <f t="shared" si="9"/>
        <v>0</v>
      </c>
      <c r="G40" s="383">
        <f t="shared" si="9"/>
        <v>0</v>
      </c>
      <c r="H40" s="383">
        <f t="shared" si="9"/>
        <v>0</v>
      </c>
      <c r="I40" s="383">
        <f t="shared" si="9"/>
        <v>0</v>
      </c>
      <c r="J40" s="383">
        <f t="shared" si="9"/>
        <v>1770</v>
      </c>
      <c r="K40" s="383">
        <f t="shared" si="9"/>
        <v>0</v>
      </c>
      <c r="L40" s="383">
        <f t="shared" si="9"/>
        <v>0</v>
      </c>
      <c r="M40" s="383">
        <f t="shared" si="9"/>
        <v>0</v>
      </c>
      <c r="N40" s="383">
        <f t="shared" si="9"/>
        <v>1685</v>
      </c>
      <c r="O40" s="507">
        <f t="shared" si="0"/>
        <v>74849</v>
      </c>
      <c r="P40" s="507">
        <f t="shared" si="1"/>
        <v>0</v>
      </c>
      <c r="Q40" s="507">
        <f>O40-'[1]5.3'!M40</f>
        <v>0</v>
      </c>
    </row>
    <row r="41" spans="1:17" x14ac:dyDescent="0.2">
      <c r="A41" s="386" t="s">
        <v>494</v>
      </c>
      <c r="B41" s="380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507">
        <f t="shared" si="0"/>
        <v>0</v>
      </c>
      <c r="P41" s="507">
        <f t="shared" si="1"/>
        <v>0</v>
      </c>
      <c r="Q41" s="507">
        <f>O41-'[1]5.3'!M41</f>
        <v>0</v>
      </c>
    </row>
    <row r="42" spans="1:17" x14ac:dyDescent="0.2">
      <c r="A42" s="380" t="s">
        <v>489</v>
      </c>
      <c r="B42" s="380"/>
      <c r="C42" s="381">
        <f>SUM(D42:N42)</f>
        <v>43985</v>
      </c>
      <c r="D42" s="381">
        <f>'[1]5.3'!C42-'4.3'!E42-'4.3'!F42-'4.3'!G42-'4.3'!H42-'4.3'!I42-'4.3'!J42-'4.3'!K42-'4.3'!L42-'4.3'!M42-'4.3'!N42</f>
        <v>43240</v>
      </c>
      <c r="E42" s="381"/>
      <c r="F42" s="381"/>
      <c r="G42" s="381"/>
      <c r="H42" s="381"/>
      <c r="I42" s="381"/>
      <c r="J42" s="381">
        <v>745</v>
      </c>
      <c r="K42" s="381"/>
      <c r="L42" s="381"/>
      <c r="M42" s="381"/>
      <c r="N42" s="381"/>
      <c r="O42" s="507">
        <f t="shared" si="0"/>
        <v>43985</v>
      </c>
      <c r="P42" s="507">
        <f t="shared" si="1"/>
        <v>0</v>
      </c>
      <c r="Q42" s="507">
        <f>O42-'[1]5.3'!M42</f>
        <v>0</v>
      </c>
    </row>
    <row r="43" spans="1:17" x14ac:dyDescent="0.2">
      <c r="A43" s="380" t="s">
        <v>491</v>
      </c>
      <c r="B43" s="380"/>
      <c r="C43" s="381">
        <v>44428</v>
      </c>
      <c r="D43" s="381">
        <v>41998</v>
      </c>
      <c r="E43" s="381">
        <v>0</v>
      </c>
      <c r="F43" s="381">
        <v>0</v>
      </c>
      <c r="G43" s="381">
        <v>0</v>
      </c>
      <c r="H43" s="381">
        <v>0</v>
      </c>
      <c r="I43" s="381">
        <v>0</v>
      </c>
      <c r="J43" s="381">
        <v>745</v>
      </c>
      <c r="K43" s="381">
        <v>0</v>
      </c>
      <c r="L43" s="381">
        <v>0</v>
      </c>
      <c r="M43" s="381">
        <v>0</v>
      </c>
      <c r="N43" s="381">
        <v>1685</v>
      </c>
      <c r="O43" s="507">
        <f t="shared" si="0"/>
        <v>44428</v>
      </c>
      <c r="P43" s="507">
        <f t="shared" si="1"/>
        <v>0</v>
      </c>
      <c r="Q43" s="507">
        <f>O43-'[1]5.3'!M43</f>
        <v>0</v>
      </c>
    </row>
    <row r="44" spans="1:17" x14ac:dyDescent="0.2">
      <c r="A44" s="380" t="s">
        <v>490</v>
      </c>
      <c r="B44" s="380"/>
      <c r="C44" s="381">
        <v>0</v>
      </c>
      <c r="D44" s="381">
        <v>0</v>
      </c>
      <c r="E44" s="381">
        <v>0</v>
      </c>
      <c r="F44" s="381">
        <v>0</v>
      </c>
      <c r="G44" s="381">
        <v>0</v>
      </c>
      <c r="H44" s="381">
        <v>0</v>
      </c>
      <c r="I44" s="381">
        <v>0</v>
      </c>
      <c r="J44" s="381">
        <v>0</v>
      </c>
      <c r="K44" s="381">
        <v>0</v>
      </c>
      <c r="L44" s="381">
        <v>0</v>
      </c>
      <c r="M44" s="381">
        <v>0</v>
      </c>
      <c r="N44" s="381">
        <v>0</v>
      </c>
      <c r="O44" s="507">
        <f t="shared" si="0"/>
        <v>0</v>
      </c>
      <c r="P44" s="507">
        <f t="shared" si="1"/>
        <v>0</v>
      </c>
      <c r="Q44" s="507">
        <f>O44-'[1]5.3'!M44</f>
        <v>0</v>
      </c>
    </row>
    <row r="45" spans="1:17" x14ac:dyDescent="0.2">
      <c r="A45" s="382" t="s">
        <v>735</v>
      </c>
      <c r="B45" s="382"/>
      <c r="C45" s="383">
        <f>C43+C44</f>
        <v>44428</v>
      </c>
      <c r="D45" s="383">
        <f t="shared" ref="D45:N45" si="10">D43+D44</f>
        <v>41998</v>
      </c>
      <c r="E45" s="383">
        <f t="shared" si="10"/>
        <v>0</v>
      </c>
      <c r="F45" s="383">
        <f t="shared" si="10"/>
        <v>0</v>
      </c>
      <c r="G45" s="383">
        <f t="shared" si="10"/>
        <v>0</v>
      </c>
      <c r="H45" s="383">
        <f t="shared" si="10"/>
        <v>0</v>
      </c>
      <c r="I45" s="383">
        <f t="shared" si="10"/>
        <v>0</v>
      </c>
      <c r="J45" s="383">
        <f t="shared" si="10"/>
        <v>745</v>
      </c>
      <c r="K45" s="383">
        <f t="shared" si="10"/>
        <v>0</v>
      </c>
      <c r="L45" s="383">
        <f t="shared" si="10"/>
        <v>0</v>
      </c>
      <c r="M45" s="383">
        <f t="shared" si="10"/>
        <v>0</v>
      </c>
      <c r="N45" s="383">
        <f t="shared" si="10"/>
        <v>1685</v>
      </c>
      <c r="O45" s="507">
        <f t="shared" si="0"/>
        <v>44428</v>
      </c>
      <c r="P45" s="507">
        <f t="shared" si="1"/>
        <v>0</v>
      </c>
      <c r="Q45" s="507">
        <f>O45-'[1]5.3'!M45</f>
        <v>0</v>
      </c>
    </row>
    <row r="46" spans="1:17" x14ac:dyDescent="0.2">
      <c r="A46" s="386" t="s">
        <v>495</v>
      </c>
      <c r="B46" s="380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507">
        <f t="shared" si="0"/>
        <v>0</v>
      </c>
      <c r="P46" s="507">
        <f t="shared" si="1"/>
        <v>0</v>
      </c>
      <c r="Q46" s="507">
        <f>O46-'[1]5.3'!M46</f>
        <v>0</v>
      </c>
    </row>
    <row r="47" spans="1:17" x14ac:dyDescent="0.2">
      <c r="A47" s="380" t="s">
        <v>489</v>
      </c>
      <c r="B47" s="380"/>
      <c r="C47" s="381">
        <f>SUM(D47:N47)</f>
        <v>34221</v>
      </c>
      <c r="D47" s="381">
        <f>'[1]5.3'!C47-'4.3'!E47-'4.3'!F47-'4.3'!G47-'4.3'!H47-'4.3'!I47-'4.3'!J47-'4.3'!K47-'4.3'!L47-'4.3'!M47-'4.3'!N47</f>
        <v>33196</v>
      </c>
      <c r="E47" s="381"/>
      <c r="F47" s="381"/>
      <c r="G47" s="381"/>
      <c r="H47" s="381"/>
      <c r="I47" s="381"/>
      <c r="J47" s="381">
        <v>1025</v>
      </c>
      <c r="K47" s="381"/>
      <c r="L47" s="381"/>
      <c r="M47" s="381"/>
      <c r="N47" s="381"/>
      <c r="O47" s="507">
        <f t="shared" si="0"/>
        <v>34221</v>
      </c>
      <c r="P47" s="507">
        <f t="shared" si="1"/>
        <v>0</v>
      </c>
      <c r="Q47" s="507">
        <f>O47-'[1]5.3'!M47</f>
        <v>0</v>
      </c>
    </row>
    <row r="48" spans="1:17" x14ac:dyDescent="0.2">
      <c r="A48" s="380" t="s">
        <v>491</v>
      </c>
      <c r="B48" s="380"/>
      <c r="C48" s="381">
        <v>34221</v>
      </c>
      <c r="D48" s="381">
        <v>33196</v>
      </c>
      <c r="E48" s="381">
        <v>0</v>
      </c>
      <c r="F48" s="381">
        <v>0</v>
      </c>
      <c r="G48" s="381">
        <v>0</v>
      </c>
      <c r="H48" s="381">
        <v>0</v>
      </c>
      <c r="I48" s="381">
        <v>0</v>
      </c>
      <c r="J48" s="381">
        <v>1025</v>
      </c>
      <c r="K48" s="381">
        <v>0</v>
      </c>
      <c r="L48" s="381">
        <v>0</v>
      </c>
      <c r="M48" s="381">
        <v>0</v>
      </c>
      <c r="N48" s="381">
        <v>0</v>
      </c>
      <c r="O48" s="507">
        <f t="shared" si="0"/>
        <v>34221</v>
      </c>
      <c r="P48" s="507">
        <f t="shared" si="1"/>
        <v>0</v>
      </c>
      <c r="Q48" s="507">
        <f>O48-'[1]5.3'!M48</f>
        <v>0</v>
      </c>
    </row>
    <row r="49" spans="1:17" x14ac:dyDescent="0.2">
      <c r="A49" s="380" t="s">
        <v>736</v>
      </c>
      <c r="B49" s="380"/>
      <c r="C49" s="381">
        <v>-3800</v>
      </c>
      <c r="D49" s="381">
        <v>-3800</v>
      </c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507">
        <f t="shared" si="0"/>
        <v>-3800</v>
      </c>
      <c r="P49" s="507">
        <f t="shared" si="1"/>
        <v>0</v>
      </c>
      <c r="Q49" s="507">
        <f>O49-'[1]5.3'!M49</f>
        <v>0</v>
      </c>
    </row>
    <row r="50" spans="1:17" x14ac:dyDescent="0.2">
      <c r="A50" s="380" t="s">
        <v>490</v>
      </c>
      <c r="B50" s="380"/>
      <c r="C50" s="381">
        <f>SUM(C49)</f>
        <v>-3800</v>
      </c>
      <c r="D50" s="381">
        <f t="shared" ref="D50:N50" si="11">SUM(D49)</f>
        <v>-3800</v>
      </c>
      <c r="E50" s="381">
        <f t="shared" si="11"/>
        <v>0</v>
      </c>
      <c r="F50" s="381">
        <f t="shared" si="11"/>
        <v>0</v>
      </c>
      <c r="G50" s="381">
        <f t="shared" si="11"/>
        <v>0</v>
      </c>
      <c r="H50" s="381">
        <f t="shared" si="11"/>
        <v>0</v>
      </c>
      <c r="I50" s="381">
        <f t="shared" si="11"/>
        <v>0</v>
      </c>
      <c r="J50" s="381">
        <f t="shared" si="11"/>
        <v>0</v>
      </c>
      <c r="K50" s="381">
        <f t="shared" si="11"/>
        <v>0</v>
      </c>
      <c r="L50" s="381">
        <f t="shared" si="11"/>
        <v>0</v>
      </c>
      <c r="M50" s="381">
        <f t="shared" si="11"/>
        <v>0</v>
      </c>
      <c r="N50" s="381">
        <f t="shared" si="11"/>
        <v>0</v>
      </c>
      <c r="O50" s="507">
        <f t="shared" si="0"/>
        <v>-3800</v>
      </c>
      <c r="P50" s="507">
        <f t="shared" si="1"/>
        <v>0</v>
      </c>
      <c r="Q50" s="507">
        <f>O50-'[1]5.3'!M50</f>
        <v>0</v>
      </c>
    </row>
    <row r="51" spans="1:17" x14ac:dyDescent="0.2">
      <c r="A51" s="382" t="s">
        <v>735</v>
      </c>
      <c r="B51" s="382"/>
      <c r="C51" s="383">
        <f>C48+C50</f>
        <v>30421</v>
      </c>
      <c r="D51" s="383">
        <f t="shared" ref="D51:N51" si="12">D48+D50</f>
        <v>29396</v>
      </c>
      <c r="E51" s="383">
        <f t="shared" si="12"/>
        <v>0</v>
      </c>
      <c r="F51" s="383">
        <f t="shared" si="12"/>
        <v>0</v>
      </c>
      <c r="G51" s="383">
        <f t="shared" si="12"/>
        <v>0</v>
      </c>
      <c r="H51" s="383">
        <f t="shared" si="12"/>
        <v>0</v>
      </c>
      <c r="I51" s="383">
        <f t="shared" si="12"/>
        <v>0</v>
      </c>
      <c r="J51" s="383">
        <f t="shared" si="12"/>
        <v>1025</v>
      </c>
      <c r="K51" s="383">
        <f t="shared" si="12"/>
        <v>0</v>
      </c>
      <c r="L51" s="383">
        <f t="shared" si="12"/>
        <v>0</v>
      </c>
      <c r="M51" s="383">
        <f t="shared" si="12"/>
        <v>0</v>
      </c>
      <c r="N51" s="383">
        <f t="shared" si="12"/>
        <v>0</v>
      </c>
      <c r="O51" s="507">
        <f t="shared" si="0"/>
        <v>30421</v>
      </c>
      <c r="P51" s="507">
        <f t="shared" si="1"/>
        <v>0</v>
      </c>
      <c r="Q51" s="507">
        <f>O51-'[1]5.3'!M51</f>
        <v>0</v>
      </c>
    </row>
    <row r="52" spans="1:17" x14ac:dyDescent="0.2">
      <c r="A52" s="384" t="s">
        <v>559</v>
      </c>
      <c r="B52" s="380"/>
      <c r="C52" s="381"/>
      <c r="D52" s="381"/>
      <c r="E52" s="381"/>
      <c r="F52" s="381"/>
      <c r="G52" s="381"/>
      <c r="H52" s="381"/>
      <c r="I52" s="381"/>
      <c r="J52" s="381"/>
      <c r="K52" s="381"/>
      <c r="L52" s="381"/>
      <c r="M52" s="381"/>
      <c r="N52" s="381"/>
      <c r="O52" s="507">
        <f t="shared" si="0"/>
        <v>0</v>
      </c>
      <c r="P52" s="507">
        <f t="shared" si="1"/>
        <v>0</v>
      </c>
      <c r="Q52" s="507">
        <f>O52-'[1]5.3'!M52</f>
        <v>0</v>
      </c>
    </row>
    <row r="53" spans="1:17" x14ac:dyDescent="0.2">
      <c r="A53" s="380" t="s">
        <v>489</v>
      </c>
      <c r="B53" s="380"/>
      <c r="C53" s="381">
        <f>C58+C63+C68</f>
        <v>242856</v>
      </c>
      <c r="D53" s="381">
        <f t="shared" ref="D53:N54" si="13">D58+D63+D68</f>
        <v>132418</v>
      </c>
      <c r="E53" s="381">
        <f t="shared" si="13"/>
        <v>0</v>
      </c>
      <c r="F53" s="381">
        <f t="shared" si="13"/>
        <v>0</v>
      </c>
      <c r="G53" s="381">
        <f t="shared" si="13"/>
        <v>0</v>
      </c>
      <c r="H53" s="381">
        <f t="shared" si="13"/>
        <v>0</v>
      </c>
      <c r="I53" s="381">
        <f t="shared" si="13"/>
        <v>0</v>
      </c>
      <c r="J53" s="381">
        <f t="shared" si="13"/>
        <v>110438</v>
      </c>
      <c r="K53" s="381">
        <f t="shared" si="13"/>
        <v>0</v>
      </c>
      <c r="L53" s="381">
        <f t="shared" si="13"/>
        <v>0</v>
      </c>
      <c r="M53" s="381">
        <f t="shared" si="13"/>
        <v>0</v>
      </c>
      <c r="N53" s="381">
        <f t="shared" si="13"/>
        <v>0</v>
      </c>
      <c r="O53" s="507">
        <f t="shared" si="0"/>
        <v>242856</v>
      </c>
      <c r="P53" s="507">
        <f t="shared" si="1"/>
        <v>0</v>
      </c>
      <c r="Q53" s="507">
        <f>O53-'[1]5.3'!M53</f>
        <v>0</v>
      </c>
    </row>
    <row r="54" spans="1:17" x14ac:dyDescent="0.2">
      <c r="A54" s="380" t="s">
        <v>491</v>
      </c>
      <c r="B54" s="380"/>
      <c r="C54" s="381">
        <f>C59+C64+C69</f>
        <v>297925</v>
      </c>
      <c r="D54" s="381">
        <f t="shared" si="13"/>
        <v>166129</v>
      </c>
      <c r="E54" s="381">
        <f t="shared" si="13"/>
        <v>14297</v>
      </c>
      <c r="F54" s="381">
        <f t="shared" si="13"/>
        <v>0</v>
      </c>
      <c r="G54" s="381">
        <f t="shared" si="13"/>
        <v>0</v>
      </c>
      <c r="H54" s="381">
        <f t="shared" si="13"/>
        <v>0</v>
      </c>
      <c r="I54" s="381">
        <f t="shared" si="13"/>
        <v>0</v>
      </c>
      <c r="J54" s="381">
        <f t="shared" si="13"/>
        <v>110438</v>
      </c>
      <c r="K54" s="381">
        <f t="shared" si="13"/>
        <v>0</v>
      </c>
      <c r="L54" s="381">
        <f t="shared" si="13"/>
        <v>0</v>
      </c>
      <c r="M54" s="381">
        <f t="shared" si="13"/>
        <v>0</v>
      </c>
      <c r="N54" s="381">
        <f t="shared" si="13"/>
        <v>7061</v>
      </c>
      <c r="O54" s="507">
        <f t="shared" si="0"/>
        <v>297925</v>
      </c>
      <c r="P54" s="507">
        <f t="shared" si="1"/>
        <v>0</v>
      </c>
      <c r="Q54" s="507">
        <f>O54-'[1]5.3'!M54</f>
        <v>0</v>
      </c>
    </row>
    <row r="55" spans="1:17" x14ac:dyDescent="0.2">
      <c r="A55" s="380" t="s">
        <v>496</v>
      </c>
      <c r="B55" s="380"/>
      <c r="C55" s="381">
        <f>C60+C65+C71</f>
        <v>0</v>
      </c>
      <c r="D55" s="381">
        <f t="shared" ref="D55:N56" si="14">D60+D65+D71</f>
        <v>3328</v>
      </c>
      <c r="E55" s="381">
        <f t="shared" si="14"/>
        <v>-3328</v>
      </c>
      <c r="F55" s="381">
        <f t="shared" si="14"/>
        <v>0</v>
      </c>
      <c r="G55" s="381">
        <f t="shared" si="14"/>
        <v>0</v>
      </c>
      <c r="H55" s="381">
        <f t="shared" si="14"/>
        <v>0</v>
      </c>
      <c r="I55" s="381">
        <f t="shared" si="14"/>
        <v>0</v>
      </c>
      <c r="J55" s="381">
        <f t="shared" si="14"/>
        <v>0</v>
      </c>
      <c r="K55" s="381">
        <f t="shared" si="14"/>
        <v>0</v>
      </c>
      <c r="L55" s="381">
        <f t="shared" si="14"/>
        <v>0</v>
      </c>
      <c r="M55" s="381">
        <f t="shared" si="14"/>
        <v>0</v>
      </c>
      <c r="N55" s="381">
        <f t="shared" si="14"/>
        <v>0</v>
      </c>
      <c r="O55" s="507">
        <f t="shared" si="0"/>
        <v>0</v>
      </c>
      <c r="P55" s="507">
        <f t="shared" si="1"/>
        <v>0</v>
      </c>
      <c r="Q55" s="507">
        <f>O55-'[1]5.3'!M55</f>
        <v>0</v>
      </c>
    </row>
    <row r="56" spans="1:17" x14ac:dyDescent="0.2">
      <c r="A56" s="382" t="s">
        <v>735</v>
      </c>
      <c r="B56" s="382"/>
      <c r="C56" s="383">
        <f>C61+C66+C72</f>
        <v>297925</v>
      </c>
      <c r="D56" s="383">
        <f t="shared" si="14"/>
        <v>169457</v>
      </c>
      <c r="E56" s="383">
        <f t="shared" si="14"/>
        <v>10969</v>
      </c>
      <c r="F56" s="383">
        <f t="shared" si="14"/>
        <v>0</v>
      </c>
      <c r="G56" s="383">
        <f t="shared" si="14"/>
        <v>0</v>
      </c>
      <c r="H56" s="383">
        <f t="shared" si="14"/>
        <v>0</v>
      </c>
      <c r="I56" s="383">
        <f t="shared" si="14"/>
        <v>0</v>
      </c>
      <c r="J56" s="383">
        <f t="shared" si="14"/>
        <v>110438</v>
      </c>
      <c r="K56" s="383">
        <f t="shared" si="14"/>
        <v>0</v>
      </c>
      <c r="L56" s="383">
        <f t="shared" si="14"/>
        <v>0</v>
      </c>
      <c r="M56" s="383">
        <f t="shared" si="14"/>
        <v>0</v>
      </c>
      <c r="N56" s="383">
        <f t="shared" si="14"/>
        <v>7061</v>
      </c>
      <c r="O56" s="507">
        <f t="shared" si="0"/>
        <v>297925</v>
      </c>
      <c r="P56" s="507">
        <f t="shared" si="1"/>
        <v>0</v>
      </c>
      <c r="Q56" s="507">
        <f>O56-'[1]5.3'!M56</f>
        <v>0</v>
      </c>
    </row>
    <row r="57" spans="1:17" x14ac:dyDescent="0.2">
      <c r="A57" s="386" t="s">
        <v>497</v>
      </c>
      <c r="B57" s="380" t="s">
        <v>498</v>
      </c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507">
        <f t="shared" si="0"/>
        <v>0</v>
      </c>
      <c r="P57" s="507">
        <f t="shared" si="1"/>
        <v>0</v>
      </c>
      <c r="Q57" s="507">
        <f>O57-'[1]5.3'!M57</f>
        <v>0</v>
      </c>
    </row>
    <row r="58" spans="1:17" x14ac:dyDescent="0.2">
      <c r="A58" s="380" t="s">
        <v>489</v>
      </c>
      <c r="B58" s="380"/>
      <c r="C58" s="381">
        <f>SUM(D58:N58)</f>
        <v>150934</v>
      </c>
      <c r="D58" s="381">
        <f>'[1]5.3'!C58-'4.3'!E58-'4.3'!F58-'4.3'!G58-'4.3'!H58-'4.3'!I58-'4.3'!J58-'4.3'!K58-'4.3'!L58-'4.3'!M58-'4.3'!N58</f>
        <v>79471</v>
      </c>
      <c r="E58" s="381"/>
      <c r="F58" s="381"/>
      <c r="G58" s="381"/>
      <c r="H58" s="381"/>
      <c r="I58" s="381"/>
      <c r="J58" s="381">
        <v>71463</v>
      </c>
      <c r="K58" s="381"/>
      <c r="L58" s="381"/>
      <c r="M58" s="381"/>
      <c r="N58" s="381"/>
      <c r="O58" s="507">
        <f t="shared" si="0"/>
        <v>150934</v>
      </c>
      <c r="P58" s="507">
        <f t="shared" si="1"/>
        <v>0</v>
      </c>
      <c r="Q58" s="507">
        <f>O58-'[1]5.3'!M58</f>
        <v>0</v>
      </c>
    </row>
    <row r="59" spans="1:17" x14ac:dyDescent="0.2">
      <c r="A59" s="380" t="s">
        <v>491</v>
      </c>
      <c r="B59" s="380"/>
      <c r="C59" s="381">
        <v>151587</v>
      </c>
      <c r="D59" s="381">
        <v>73063</v>
      </c>
      <c r="E59" s="381">
        <v>0</v>
      </c>
      <c r="F59" s="381">
        <v>0</v>
      </c>
      <c r="G59" s="381">
        <v>0</v>
      </c>
      <c r="H59" s="381">
        <v>0</v>
      </c>
      <c r="I59" s="381">
        <v>0</v>
      </c>
      <c r="J59" s="381">
        <v>71463</v>
      </c>
      <c r="K59" s="381">
        <v>0</v>
      </c>
      <c r="L59" s="381">
        <v>0</v>
      </c>
      <c r="M59" s="381">
        <v>0</v>
      </c>
      <c r="N59" s="381">
        <v>7061</v>
      </c>
      <c r="O59" s="507">
        <f t="shared" si="0"/>
        <v>151587</v>
      </c>
      <c r="P59" s="507">
        <f t="shared" si="1"/>
        <v>0</v>
      </c>
      <c r="Q59" s="507">
        <f>O59-'[1]5.3'!M59</f>
        <v>0</v>
      </c>
    </row>
    <row r="60" spans="1:17" x14ac:dyDescent="0.2">
      <c r="A60" s="380" t="s">
        <v>496</v>
      </c>
      <c r="B60" s="380"/>
      <c r="C60" s="381">
        <v>0</v>
      </c>
      <c r="D60" s="381">
        <v>0</v>
      </c>
      <c r="E60" s="381">
        <v>0</v>
      </c>
      <c r="F60" s="381">
        <v>0</v>
      </c>
      <c r="G60" s="381">
        <v>0</v>
      </c>
      <c r="H60" s="381">
        <v>0</v>
      </c>
      <c r="I60" s="381">
        <v>0</v>
      </c>
      <c r="J60" s="381">
        <v>0</v>
      </c>
      <c r="K60" s="381">
        <v>0</v>
      </c>
      <c r="L60" s="381">
        <v>0</v>
      </c>
      <c r="M60" s="381">
        <v>0</v>
      </c>
      <c r="N60" s="381">
        <v>0</v>
      </c>
      <c r="O60" s="507">
        <f t="shared" si="0"/>
        <v>0</v>
      </c>
      <c r="P60" s="507">
        <f t="shared" si="1"/>
        <v>0</v>
      </c>
      <c r="Q60" s="507">
        <f>O60-'[1]5.3'!M60</f>
        <v>0</v>
      </c>
    </row>
    <row r="61" spans="1:17" x14ac:dyDescent="0.2">
      <c r="A61" s="382" t="s">
        <v>735</v>
      </c>
      <c r="B61" s="382"/>
      <c r="C61" s="383">
        <f>C59+C60</f>
        <v>151587</v>
      </c>
      <c r="D61" s="383">
        <f t="shared" ref="D61:N61" si="15">D59+D60</f>
        <v>73063</v>
      </c>
      <c r="E61" s="383">
        <f t="shared" si="15"/>
        <v>0</v>
      </c>
      <c r="F61" s="383">
        <f t="shared" si="15"/>
        <v>0</v>
      </c>
      <c r="G61" s="383">
        <f t="shared" si="15"/>
        <v>0</v>
      </c>
      <c r="H61" s="383">
        <f t="shared" si="15"/>
        <v>0</v>
      </c>
      <c r="I61" s="383">
        <f t="shared" si="15"/>
        <v>0</v>
      </c>
      <c r="J61" s="383">
        <f t="shared" si="15"/>
        <v>71463</v>
      </c>
      <c r="K61" s="383">
        <f t="shared" si="15"/>
        <v>0</v>
      </c>
      <c r="L61" s="383">
        <f t="shared" si="15"/>
        <v>0</v>
      </c>
      <c r="M61" s="383">
        <f t="shared" si="15"/>
        <v>0</v>
      </c>
      <c r="N61" s="383">
        <f t="shared" si="15"/>
        <v>7061</v>
      </c>
      <c r="O61" s="507">
        <f t="shared" si="0"/>
        <v>151587</v>
      </c>
      <c r="P61" s="507">
        <f t="shared" si="1"/>
        <v>0</v>
      </c>
      <c r="Q61" s="507">
        <f>O61-'[1]5.3'!M61</f>
        <v>0</v>
      </c>
    </row>
    <row r="62" spans="1:17" x14ac:dyDescent="0.2">
      <c r="A62" s="386" t="s">
        <v>499</v>
      </c>
      <c r="B62" s="380" t="s">
        <v>498</v>
      </c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507">
        <f t="shared" si="0"/>
        <v>0</v>
      </c>
      <c r="P62" s="507">
        <f t="shared" si="1"/>
        <v>0</v>
      </c>
      <c r="Q62" s="507">
        <f>O62-'[1]5.3'!M62</f>
        <v>0</v>
      </c>
    </row>
    <row r="63" spans="1:17" x14ac:dyDescent="0.2">
      <c r="A63" s="380" t="s">
        <v>489</v>
      </c>
      <c r="B63" s="380"/>
      <c r="C63" s="381">
        <f>SUM(D63:N63)</f>
        <v>91922</v>
      </c>
      <c r="D63" s="381">
        <f>'[1]5.3'!C63-'4.3'!E63-'4.3'!F63-'4.3'!G63-'4.3'!H63-'4.3'!I63-'4.3'!J63-'4.3'!K63-'4.3'!L63-'4.3'!M63-'4.3'!N63</f>
        <v>52947</v>
      </c>
      <c r="E63" s="381"/>
      <c r="F63" s="381"/>
      <c r="G63" s="381"/>
      <c r="H63" s="381"/>
      <c r="I63" s="381"/>
      <c r="J63" s="381">
        <v>38975</v>
      </c>
      <c r="K63" s="381"/>
      <c r="L63" s="381"/>
      <c r="M63" s="381"/>
      <c r="N63" s="381"/>
      <c r="O63" s="507">
        <f t="shared" si="0"/>
        <v>91922</v>
      </c>
      <c r="P63" s="507">
        <f t="shared" si="1"/>
        <v>0</v>
      </c>
      <c r="Q63" s="507">
        <f>O63-'[1]5.3'!M63</f>
        <v>0</v>
      </c>
    </row>
    <row r="64" spans="1:17" x14ac:dyDescent="0.2">
      <c r="A64" s="380" t="s">
        <v>491</v>
      </c>
      <c r="B64" s="380"/>
      <c r="C64" s="381">
        <v>91922</v>
      </c>
      <c r="D64" s="381">
        <v>52947</v>
      </c>
      <c r="E64" s="381"/>
      <c r="F64" s="381"/>
      <c r="G64" s="381"/>
      <c r="H64" s="381"/>
      <c r="I64" s="381"/>
      <c r="J64" s="381">
        <v>38975</v>
      </c>
      <c r="K64" s="381"/>
      <c r="L64" s="381"/>
      <c r="M64" s="381"/>
      <c r="N64" s="381"/>
      <c r="O64" s="507">
        <f t="shared" si="0"/>
        <v>91922</v>
      </c>
      <c r="P64" s="507">
        <f t="shared" si="1"/>
        <v>0</v>
      </c>
      <c r="Q64" s="507">
        <f>O64-'[1]5.3'!M64</f>
        <v>0</v>
      </c>
    </row>
    <row r="65" spans="1:17" x14ac:dyDescent="0.2">
      <c r="A65" s="380" t="s">
        <v>496</v>
      </c>
      <c r="B65" s="380"/>
      <c r="C65" s="381">
        <v>0</v>
      </c>
      <c r="D65" s="381">
        <v>0</v>
      </c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507">
        <f t="shared" si="0"/>
        <v>0</v>
      </c>
      <c r="P65" s="507">
        <f t="shared" si="1"/>
        <v>0</v>
      </c>
      <c r="Q65" s="507">
        <f>O65-'[1]5.3'!M65</f>
        <v>0</v>
      </c>
    </row>
    <row r="66" spans="1:17" x14ac:dyDescent="0.2">
      <c r="A66" s="382" t="s">
        <v>735</v>
      </c>
      <c r="B66" s="382"/>
      <c r="C66" s="383">
        <f>C63+C65</f>
        <v>91922</v>
      </c>
      <c r="D66" s="383">
        <f t="shared" ref="D66:N66" si="16">D63+D65</f>
        <v>52947</v>
      </c>
      <c r="E66" s="383">
        <f t="shared" si="16"/>
        <v>0</v>
      </c>
      <c r="F66" s="383">
        <f t="shared" si="16"/>
        <v>0</v>
      </c>
      <c r="G66" s="383">
        <f t="shared" si="16"/>
        <v>0</v>
      </c>
      <c r="H66" s="383">
        <f t="shared" si="16"/>
        <v>0</v>
      </c>
      <c r="I66" s="383">
        <f t="shared" si="16"/>
        <v>0</v>
      </c>
      <c r="J66" s="383">
        <f t="shared" si="16"/>
        <v>38975</v>
      </c>
      <c r="K66" s="383">
        <f t="shared" si="16"/>
        <v>0</v>
      </c>
      <c r="L66" s="383">
        <f t="shared" si="16"/>
        <v>0</v>
      </c>
      <c r="M66" s="383">
        <f t="shared" si="16"/>
        <v>0</v>
      </c>
      <c r="N66" s="383">
        <f t="shared" si="16"/>
        <v>0</v>
      </c>
      <c r="O66" s="507">
        <f t="shared" si="0"/>
        <v>91922</v>
      </c>
      <c r="P66" s="507">
        <f t="shared" si="1"/>
        <v>0</v>
      </c>
      <c r="Q66" s="507">
        <f>O66-'[1]5.3'!M66</f>
        <v>0</v>
      </c>
    </row>
    <row r="67" spans="1:17" x14ac:dyDescent="0.2">
      <c r="A67" s="386" t="s">
        <v>500</v>
      </c>
      <c r="B67" s="380" t="s">
        <v>488</v>
      </c>
      <c r="C67" s="381"/>
      <c r="D67" s="381"/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507">
        <f t="shared" si="0"/>
        <v>0</v>
      </c>
      <c r="P67" s="507">
        <f t="shared" si="1"/>
        <v>0</v>
      </c>
      <c r="Q67" s="507">
        <f>O67-'[1]5.3'!M67</f>
        <v>0</v>
      </c>
    </row>
    <row r="68" spans="1:17" x14ac:dyDescent="0.2">
      <c r="A68" s="380" t="s">
        <v>489</v>
      </c>
      <c r="B68" s="380"/>
      <c r="C68" s="381">
        <v>0</v>
      </c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507">
        <f t="shared" si="0"/>
        <v>0</v>
      </c>
      <c r="P68" s="507">
        <f t="shared" si="1"/>
        <v>0</v>
      </c>
      <c r="Q68" s="507">
        <f>O68-'[1]5.3'!M68</f>
        <v>0</v>
      </c>
    </row>
    <row r="69" spans="1:17" x14ac:dyDescent="0.2">
      <c r="A69" s="380" t="s">
        <v>491</v>
      </c>
      <c r="B69" s="380"/>
      <c r="C69" s="381">
        <v>54416</v>
      </c>
      <c r="D69" s="381">
        <v>40119</v>
      </c>
      <c r="E69" s="381">
        <v>14297</v>
      </c>
      <c r="F69" s="381">
        <v>0</v>
      </c>
      <c r="G69" s="381">
        <v>0</v>
      </c>
      <c r="H69" s="381">
        <v>0</v>
      </c>
      <c r="I69" s="381">
        <v>0</v>
      </c>
      <c r="J69" s="381">
        <v>0</v>
      </c>
      <c r="K69" s="381">
        <v>0</v>
      </c>
      <c r="L69" s="381">
        <v>0</v>
      </c>
      <c r="M69" s="381">
        <v>0</v>
      </c>
      <c r="N69" s="381">
        <v>0</v>
      </c>
      <c r="O69" s="507">
        <f t="shared" si="0"/>
        <v>54416</v>
      </c>
      <c r="P69" s="507">
        <f t="shared" si="1"/>
        <v>0</v>
      </c>
      <c r="Q69" s="507">
        <f>O69-'[1]5.3'!M69</f>
        <v>0</v>
      </c>
    </row>
    <row r="70" spans="1:17" x14ac:dyDescent="0.2">
      <c r="A70" s="380" t="s">
        <v>737</v>
      </c>
      <c r="B70" s="380"/>
      <c r="C70" s="381"/>
      <c r="D70" s="381">
        <v>3328</v>
      </c>
      <c r="E70" s="381">
        <v>-3328</v>
      </c>
      <c r="F70" s="381"/>
      <c r="G70" s="381"/>
      <c r="H70" s="381"/>
      <c r="I70" s="381"/>
      <c r="J70" s="381"/>
      <c r="K70" s="381"/>
      <c r="L70" s="381"/>
      <c r="M70" s="381"/>
      <c r="N70" s="381"/>
      <c r="O70" s="507">
        <f t="shared" si="0"/>
        <v>0</v>
      </c>
      <c r="P70" s="507">
        <f t="shared" si="1"/>
        <v>0</v>
      </c>
      <c r="Q70" s="507">
        <f>O70-'[1]5.3'!M70</f>
        <v>0</v>
      </c>
    </row>
    <row r="71" spans="1:17" x14ac:dyDescent="0.2">
      <c r="A71" s="380" t="s">
        <v>496</v>
      </c>
      <c r="B71" s="380"/>
      <c r="C71" s="381">
        <f>SUM(C70)</f>
        <v>0</v>
      </c>
      <c r="D71" s="381">
        <f t="shared" ref="D71:N71" si="17">SUM(D70)</f>
        <v>3328</v>
      </c>
      <c r="E71" s="381">
        <f t="shared" si="17"/>
        <v>-3328</v>
      </c>
      <c r="F71" s="381">
        <f t="shared" si="17"/>
        <v>0</v>
      </c>
      <c r="G71" s="381">
        <f t="shared" si="17"/>
        <v>0</v>
      </c>
      <c r="H71" s="381">
        <f t="shared" si="17"/>
        <v>0</v>
      </c>
      <c r="I71" s="381">
        <f t="shared" si="17"/>
        <v>0</v>
      </c>
      <c r="J71" s="381">
        <f t="shared" si="17"/>
        <v>0</v>
      </c>
      <c r="K71" s="381">
        <f t="shared" si="17"/>
        <v>0</v>
      </c>
      <c r="L71" s="381">
        <f t="shared" si="17"/>
        <v>0</v>
      </c>
      <c r="M71" s="381">
        <f t="shared" si="17"/>
        <v>0</v>
      </c>
      <c r="N71" s="381">
        <f t="shared" si="17"/>
        <v>0</v>
      </c>
      <c r="O71" s="507">
        <f t="shared" si="0"/>
        <v>0</v>
      </c>
      <c r="P71" s="507">
        <f t="shared" si="1"/>
        <v>0</v>
      </c>
      <c r="Q71" s="507">
        <f>C71-'[1]5.3'!C70</f>
        <v>0</v>
      </c>
    </row>
    <row r="72" spans="1:17" x14ac:dyDescent="0.2">
      <c r="A72" s="382" t="s">
        <v>735</v>
      </c>
      <c r="B72" s="382"/>
      <c r="C72" s="383">
        <f>C69+C71</f>
        <v>54416</v>
      </c>
      <c r="D72" s="383">
        <f t="shared" ref="D72:N72" si="18">D69+D71</f>
        <v>43447</v>
      </c>
      <c r="E72" s="383">
        <f t="shared" si="18"/>
        <v>10969</v>
      </c>
      <c r="F72" s="383">
        <f t="shared" si="18"/>
        <v>0</v>
      </c>
      <c r="G72" s="383">
        <f t="shared" si="18"/>
        <v>0</v>
      </c>
      <c r="H72" s="383">
        <f t="shared" si="18"/>
        <v>0</v>
      </c>
      <c r="I72" s="383">
        <f t="shared" si="18"/>
        <v>0</v>
      </c>
      <c r="J72" s="383">
        <f t="shared" si="18"/>
        <v>0</v>
      </c>
      <c r="K72" s="383">
        <f t="shared" si="18"/>
        <v>0</v>
      </c>
      <c r="L72" s="383">
        <f t="shared" si="18"/>
        <v>0</v>
      </c>
      <c r="M72" s="383">
        <f t="shared" si="18"/>
        <v>0</v>
      </c>
      <c r="N72" s="383">
        <f t="shared" si="18"/>
        <v>0</v>
      </c>
      <c r="O72" s="507">
        <f t="shared" si="0"/>
        <v>54416</v>
      </c>
      <c r="P72" s="507">
        <f t="shared" si="1"/>
        <v>0</v>
      </c>
      <c r="Q72" s="507">
        <f>C72-'[1]5.3'!C71</f>
        <v>0</v>
      </c>
    </row>
    <row r="73" spans="1:17" x14ac:dyDescent="0.2">
      <c r="A73" s="384" t="s">
        <v>501</v>
      </c>
      <c r="B73" s="380" t="s">
        <v>488</v>
      </c>
      <c r="C73" s="381"/>
      <c r="D73" s="381"/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507">
        <f t="shared" si="0"/>
        <v>0</v>
      </c>
      <c r="P73" s="507">
        <f t="shared" si="1"/>
        <v>0</v>
      </c>
      <c r="Q73" s="507">
        <f>C73-'[1]5.3'!C72</f>
        <v>0</v>
      </c>
    </row>
    <row r="74" spans="1:17" x14ac:dyDescent="0.2">
      <c r="A74" s="380" t="s">
        <v>489</v>
      </c>
      <c r="B74" s="380"/>
      <c r="C74" s="381">
        <f>SUM(D74:N74)</f>
        <v>72615</v>
      </c>
      <c r="D74" s="381">
        <f>'[1]5.3'!C73-'4.3'!E74-'4.3'!F74-'4.3'!G74-'4.3'!H74-'4.3'!I74-'4.3'!J74-'4.3'!K74-'4.3'!L74-'4.3'!M74-'4.3'!N74</f>
        <v>69373</v>
      </c>
      <c r="E74" s="381"/>
      <c r="F74" s="381"/>
      <c r="G74" s="381"/>
      <c r="H74" s="381"/>
      <c r="I74" s="381"/>
      <c r="J74" s="381">
        <v>3242</v>
      </c>
      <c r="K74" s="381"/>
      <c r="L74" s="381"/>
      <c r="M74" s="381"/>
      <c r="N74" s="381"/>
      <c r="O74" s="507">
        <f t="shared" si="0"/>
        <v>72615</v>
      </c>
      <c r="P74" s="507">
        <f t="shared" si="1"/>
        <v>0</v>
      </c>
      <c r="Q74" s="507">
        <f>C74-'[1]5.3'!C73</f>
        <v>0</v>
      </c>
    </row>
    <row r="75" spans="1:17" x14ac:dyDescent="0.2">
      <c r="A75" s="380" t="s">
        <v>491</v>
      </c>
      <c r="B75" s="380"/>
      <c r="C75" s="381">
        <v>72713</v>
      </c>
      <c r="D75" s="381">
        <v>67876</v>
      </c>
      <c r="E75" s="381">
        <v>0</v>
      </c>
      <c r="F75" s="381">
        <v>0</v>
      </c>
      <c r="G75" s="381">
        <v>0</v>
      </c>
      <c r="H75" s="381">
        <v>0</v>
      </c>
      <c r="I75" s="381">
        <v>0</v>
      </c>
      <c r="J75" s="381">
        <v>3242</v>
      </c>
      <c r="K75" s="381">
        <v>0</v>
      </c>
      <c r="L75" s="381">
        <v>0</v>
      </c>
      <c r="M75" s="381">
        <v>0</v>
      </c>
      <c r="N75" s="381">
        <v>1595</v>
      </c>
      <c r="O75" s="507">
        <f t="shared" si="0"/>
        <v>72713</v>
      </c>
      <c r="P75" s="507">
        <f t="shared" si="1"/>
        <v>0</v>
      </c>
      <c r="Q75" s="507">
        <f>C75-'[1]5.3'!C74</f>
        <v>0</v>
      </c>
    </row>
    <row r="76" spans="1:17" x14ac:dyDescent="0.2">
      <c r="A76" s="380" t="s">
        <v>496</v>
      </c>
      <c r="B76" s="380"/>
      <c r="C76" s="381">
        <v>0</v>
      </c>
      <c r="D76" s="381">
        <v>0</v>
      </c>
      <c r="E76" s="381">
        <v>0</v>
      </c>
      <c r="F76" s="381">
        <v>0</v>
      </c>
      <c r="G76" s="381">
        <v>0</v>
      </c>
      <c r="H76" s="381">
        <v>0</v>
      </c>
      <c r="I76" s="381">
        <v>0</v>
      </c>
      <c r="J76" s="381">
        <v>0</v>
      </c>
      <c r="K76" s="381">
        <v>0</v>
      </c>
      <c r="L76" s="381">
        <v>0</v>
      </c>
      <c r="M76" s="381">
        <v>0</v>
      </c>
      <c r="N76" s="381">
        <v>0</v>
      </c>
      <c r="O76" s="507">
        <f t="shared" si="0"/>
        <v>0</v>
      </c>
      <c r="P76" s="507">
        <f t="shared" si="1"/>
        <v>0</v>
      </c>
      <c r="Q76" s="507">
        <f>C76-'[1]5.3'!C75</f>
        <v>0</v>
      </c>
    </row>
    <row r="77" spans="1:17" x14ac:dyDescent="0.2">
      <c r="A77" s="382" t="s">
        <v>735</v>
      </c>
      <c r="B77" s="382"/>
      <c r="C77" s="383">
        <f>C75+C76</f>
        <v>72713</v>
      </c>
      <c r="D77" s="383">
        <f t="shared" ref="D77:N77" si="19">D75+D76</f>
        <v>67876</v>
      </c>
      <c r="E77" s="383">
        <f t="shared" si="19"/>
        <v>0</v>
      </c>
      <c r="F77" s="383">
        <f t="shared" si="19"/>
        <v>0</v>
      </c>
      <c r="G77" s="383">
        <f t="shared" si="19"/>
        <v>0</v>
      </c>
      <c r="H77" s="383">
        <f t="shared" si="19"/>
        <v>0</v>
      </c>
      <c r="I77" s="383">
        <f t="shared" si="19"/>
        <v>0</v>
      </c>
      <c r="J77" s="383">
        <f t="shared" si="19"/>
        <v>3242</v>
      </c>
      <c r="K77" s="383">
        <f t="shared" si="19"/>
        <v>0</v>
      </c>
      <c r="L77" s="383">
        <f t="shared" si="19"/>
        <v>0</v>
      </c>
      <c r="M77" s="383">
        <f t="shared" si="19"/>
        <v>0</v>
      </c>
      <c r="N77" s="383">
        <f t="shared" si="19"/>
        <v>1595</v>
      </c>
      <c r="O77" s="507">
        <f t="shared" si="0"/>
        <v>72713</v>
      </c>
      <c r="P77" s="507">
        <f t="shared" si="1"/>
        <v>0</v>
      </c>
      <c r="Q77" s="507">
        <f>C77-'[1]5.3'!C76</f>
        <v>0</v>
      </c>
    </row>
    <row r="78" spans="1:17" x14ac:dyDescent="0.2">
      <c r="A78" s="511" t="s">
        <v>502</v>
      </c>
      <c r="B78" s="511"/>
      <c r="C78" s="381"/>
      <c r="D78" s="381"/>
      <c r="E78" s="381"/>
      <c r="F78" s="381"/>
      <c r="G78" s="512"/>
      <c r="H78" s="512"/>
      <c r="I78" s="512"/>
      <c r="J78" s="512"/>
      <c r="K78" s="512"/>
      <c r="L78" s="512"/>
      <c r="M78" s="512"/>
      <c r="N78" s="512"/>
      <c r="O78" s="507">
        <f t="shared" ref="O78:O142" si="20">SUM(D78:N78)</f>
        <v>0</v>
      </c>
      <c r="P78" s="507">
        <f t="shared" ref="P78:P142" si="21">O78-C78</f>
        <v>0</v>
      </c>
      <c r="Q78" s="507">
        <f>C78-'[1]5.3'!C77</f>
        <v>0</v>
      </c>
    </row>
    <row r="79" spans="1:17" x14ac:dyDescent="0.2">
      <c r="A79" s="380" t="s">
        <v>489</v>
      </c>
      <c r="B79" s="513"/>
      <c r="C79" s="512">
        <f>SUM(C84,C89,C94,C99+C105)</f>
        <v>175492</v>
      </c>
      <c r="D79" s="512">
        <f t="shared" ref="D79:N80" si="22">SUM(D84,D89,D94,D99+D105)</f>
        <v>102807</v>
      </c>
      <c r="E79" s="512">
        <f t="shared" si="22"/>
        <v>5200</v>
      </c>
      <c r="F79" s="512">
        <f t="shared" si="22"/>
        <v>0</v>
      </c>
      <c r="G79" s="512">
        <f t="shared" si="22"/>
        <v>2100</v>
      </c>
      <c r="H79" s="512">
        <f t="shared" si="22"/>
        <v>0</v>
      </c>
      <c r="I79" s="512">
        <f t="shared" si="22"/>
        <v>0</v>
      </c>
      <c r="J79" s="512">
        <f t="shared" si="22"/>
        <v>63285</v>
      </c>
      <c r="K79" s="512">
        <f t="shared" si="22"/>
        <v>0</v>
      </c>
      <c r="L79" s="512">
        <f t="shared" si="22"/>
        <v>0</v>
      </c>
      <c r="M79" s="512">
        <f t="shared" si="22"/>
        <v>0</v>
      </c>
      <c r="N79" s="512">
        <f t="shared" si="22"/>
        <v>2100</v>
      </c>
      <c r="O79" s="507">
        <f t="shared" si="20"/>
        <v>175492</v>
      </c>
      <c r="P79" s="507">
        <f t="shared" si="21"/>
        <v>0</v>
      </c>
      <c r="Q79" s="507">
        <f>C79-'[1]5.3'!C78</f>
        <v>0</v>
      </c>
    </row>
    <row r="80" spans="1:17" x14ac:dyDescent="0.2">
      <c r="A80" s="380" t="s">
        <v>491</v>
      </c>
      <c r="B80" s="513"/>
      <c r="C80" s="512">
        <f>SUM(C85,C90,C95,C100+C106)</f>
        <v>179116</v>
      </c>
      <c r="D80" s="512">
        <f t="shared" si="22"/>
        <v>89680</v>
      </c>
      <c r="E80" s="512">
        <f t="shared" si="22"/>
        <v>5200</v>
      </c>
      <c r="F80" s="512">
        <f t="shared" si="22"/>
        <v>0</v>
      </c>
      <c r="G80" s="512">
        <f t="shared" si="22"/>
        <v>2100</v>
      </c>
      <c r="H80" s="512">
        <f t="shared" si="22"/>
        <v>0</v>
      </c>
      <c r="I80" s="512">
        <f t="shared" si="22"/>
        <v>0</v>
      </c>
      <c r="J80" s="512">
        <f t="shared" si="22"/>
        <v>63285</v>
      </c>
      <c r="K80" s="512">
        <f t="shared" si="22"/>
        <v>0</v>
      </c>
      <c r="L80" s="512">
        <f t="shared" si="22"/>
        <v>0</v>
      </c>
      <c r="M80" s="512">
        <f t="shared" si="22"/>
        <v>0</v>
      </c>
      <c r="N80" s="512">
        <f t="shared" si="22"/>
        <v>18851</v>
      </c>
      <c r="O80" s="507">
        <f t="shared" si="20"/>
        <v>179116</v>
      </c>
      <c r="P80" s="507">
        <f t="shared" si="21"/>
        <v>0</v>
      </c>
      <c r="Q80" s="507">
        <f>C80-'[1]5.3'!C79</f>
        <v>0</v>
      </c>
    </row>
    <row r="81" spans="1:17" x14ac:dyDescent="0.2">
      <c r="A81" s="380" t="s">
        <v>496</v>
      </c>
      <c r="B81" s="513"/>
      <c r="C81" s="512">
        <f>C86+C91+C96+C102+C107</f>
        <v>-2100</v>
      </c>
      <c r="D81" s="512">
        <f t="shared" ref="D81:N82" si="23">D86+D91+D96+D102+D107</f>
        <v>0</v>
      </c>
      <c r="E81" s="512">
        <f t="shared" si="23"/>
        <v>0</v>
      </c>
      <c r="F81" s="512">
        <f t="shared" si="23"/>
        <v>0</v>
      </c>
      <c r="G81" s="512">
        <f t="shared" si="23"/>
        <v>0</v>
      </c>
      <c r="H81" s="512">
        <f t="shared" si="23"/>
        <v>0</v>
      </c>
      <c r="I81" s="512">
        <f t="shared" si="23"/>
        <v>0</v>
      </c>
      <c r="J81" s="512">
        <f t="shared" si="23"/>
        <v>0</v>
      </c>
      <c r="K81" s="512">
        <f t="shared" si="23"/>
        <v>0</v>
      </c>
      <c r="L81" s="512">
        <f t="shared" si="23"/>
        <v>0</v>
      </c>
      <c r="M81" s="512">
        <f t="shared" si="23"/>
        <v>0</v>
      </c>
      <c r="N81" s="512">
        <f t="shared" si="23"/>
        <v>-2100</v>
      </c>
      <c r="O81" s="507">
        <f t="shared" si="20"/>
        <v>-2100</v>
      </c>
      <c r="P81" s="507">
        <f t="shared" si="21"/>
        <v>0</v>
      </c>
      <c r="Q81" s="507">
        <f>C81-'[1]5.3'!C80</f>
        <v>0</v>
      </c>
    </row>
    <row r="82" spans="1:17" x14ac:dyDescent="0.2">
      <c r="A82" s="382" t="s">
        <v>735</v>
      </c>
      <c r="B82" s="515"/>
      <c r="C82" s="560">
        <f>C87+C92+C97+C103+C108</f>
        <v>177016</v>
      </c>
      <c r="D82" s="560">
        <f t="shared" si="23"/>
        <v>89680</v>
      </c>
      <c r="E82" s="560">
        <f t="shared" si="23"/>
        <v>5200</v>
      </c>
      <c r="F82" s="560">
        <f t="shared" si="23"/>
        <v>0</v>
      </c>
      <c r="G82" s="560">
        <f t="shared" si="23"/>
        <v>2100</v>
      </c>
      <c r="H82" s="560">
        <f t="shared" si="23"/>
        <v>0</v>
      </c>
      <c r="I82" s="560">
        <f t="shared" si="23"/>
        <v>0</v>
      </c>
      <c r="J82" s="560">
        <f t="shared" si="23"/>
        <v>63285</v>
      </c>
      <c r="K82" s="560">
        <f t="shared" si="23"/>
        <v>0</v>
      </c>
      <c r="L82" s="560">
        <f t="shared" si="23"/>
        <v>0</v>
      </c>
      <c r="M82" s="560">
        <f t="shared" si="23"/>
        <v>0</v>
      </c>
      <c r="N82" s="560">
        <f t="shared" si="23"/>
        <v>16751</v>
      </c>
      <c r="O82" s="507">
        <f t="shared" si="20"/>
        <v>177016</v>
      </c>
      <c r="P82" s="507">
        <f t="shared" si="21"/>
        <v>0</v>
      </c>
      <c r="Q82" s="507">
        <f>C82-'[1]5.3'!C81</f>
        <v>0</v>
      </c>
    </row>
    <row r="83" spans="1:17" x14ac:dyDescent="0.2">
      <c r="A83" s="514" t="s">
        <v>503</v>
      </c>
      <c r="B83" s="380" t="s">
        <v>498</v>
      </c>
      <c r="C83" s="381"/>
      <c r="D83" s="381"/>
      <c r="E83" s="381"/>
      <c r="F83" s="381"/>
      <c r="G83" s="512"/>
      <c r="H83" s="512"/>
      <c r="I83" s="512"/>
      <c r="J83" s="512"/>
      <c r="K83" s="512"/>
      <c r="L83" s="512"/>
      <c r="M83" s="512"/>
      <c r="N83" s="512"/>
      <c r="O83" s="507">
        <f t="shared" si="20"/>
        <v>0</v>
      </c>
      <c r="P83" s="507">
        <f t="shared" si="21"/>
        <v>0</v>
      </c>
      <c r="Q83" s="507">
        <f>C83-'[1]5.3'!C82</f>
        <v>0</v>
      </c>
    </row>
    <row r="84" spans="1:17" x14ac:dyDescent="0.2">
      <c r="A84" s="380" t="s">
        <v>489</v>
      </c>
      <c r="B84" s="513"/>
      <c r="C84" s="381">
        <f>SUM(D84:N84)</f>
        <v>72434</v>
      </c>
      <c r="D84" s="381">
        <f>'[1]5.3'!C83-'4.3'!E84-'4.3'!F84-'4.3'!G84-'4.3'!H84-'4.3'!I84-'4.3'!J84-'4.3'!K84-'4.3'!L84-'4.3'!M84-'4.3'!N84</f>
        <v>16134</v>
      </c>
      <c r="E84" s="381"/>
      <c r="F84" s="381"/>
      <c r="G84" s="512">
        <v>2100</v>
      </c>
      <c r="H84" s="512"/>
      <c r="I84" s="512"/>
      <c r="J84" s="512">
        <v>52100</v>
      </c>
      <c r="K84" s="512"/>
      <c r="L84" s="512"/>
      <c r="M84" s="512"/>
      <c r="N84" s="512">
        <v>2100</v>
      </c>
      <c r="O84" s="507">
        <f t="shared" si="20"/>
        <v>72434</v>
      </c>
      <c r="P84" s="507">
        <f t="shared" si="21"/>
        <v>0</v>
      </c>
      <c r="Q84" s="507">
        <f>C84-'[1]5.3'!C83</f>
        <v>0</v>
      </c>
    </row>
    <row r="85" spans="1:17" x14ac:dyDescent="0.2">
      <c r="A85" s="380" t="s">
        <v>491</v>
      </c>
      <c r="B85" s="513"/>
      <c r="C85" s="381">
        <v>72434</v>
      </c>
      <c r="D85" s="381">
        <v>16134</v>
      </c>
      <c r="E85" s="381">
        <v>0</v>
      </c>
      <c r="F85" s="381">
        <v>0</v>
      </c>
      <c r="G85" s="512">
        <v>2100</v>
      </c>
      <c r="H85" s="512">
        <v>0</v>
      </c>
      <c r="I85" s="512">
        <v>0</v>
      </c>
      <c r="J85" s="512">
        <v>52100</v>
      </c>
      <c r="K85" s="512">
        <v>0</v>
      </c>
      <c r="L85" s="512">
        <v>0</v>
      </c>
      <c r="M85" s="512">
        <v>0</v>
      </c>
      <c r="N85" s="512">
        <v>2100</v>
      </c>
      <c r="O85" s="507">
        <f t="shared" si="20"/>
        <v>72434</v>
      </c>
      <c r="P85" s="507">
        <f t="shared" si="21"/>
        <v>0</v>
      </c>
      <c r="Q85" s="507">
        <f>C85-'[1]5.3'!C84</f>
        <v>0</v>
      </c>
    </row>
    <row r="86" spans="1:17" x14ac:dyDescent="0.2">
      <c r="A86" s="380" t="s">
        <v>496</v>
      </c>
      <c r="B86" s="513"/>
      <c r="C86" s="381">
        <v>0</v>
      </c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507">
        <f t="shared" si="20"/>
        <v>0</v>
      </c>
      <c r="P86" s="507">
        <f t="shared" si="21"/>
        <v>0</v>
      </c>
      <c r="Q86" s="507">
        <f>C86-'[1]5.3'!C85</f>
        <v>0</v>
      </c>
    </row>
    <row r="87" spans="1:17" x14ac:dyDescent="0.2">
      <c r="A87" s="382" t="s">
        <v>735</v>
      </c>
      <c r="B87" s="515"/>
      <c r="C87" s="383">
        <f t="shared" ref="C87:N87" si="24">C86+C84</f>
        <v>72434</v>
      </c>
      <c r="D87" s="383">
        <f t="shared" si="24"/>
        <v>16134</v>
      </c>
      <c r="E87" s="383">
        <f t="shared" si="24"/>
        <v>0</v>
      </c>
      <c r="F87" s="383">
        <f t="shared" si="24"/>
        <v>0</v>
      </c>
      <c r="G87" s="383">
        <f t="shared" si="24"/>
        <v>2100</v>
      </c>
      <c r="H87" s="383">
        <f t="shared" si="24"/>
        <v>0</v>
      </c>
      <c r="I87" s="383">
        <f t="shared" si="24"/>
        <v>0</v>
      </c>
      <c r="J87" s="383">
        <f t="shared" si="24"/>
        <v>52100</v>
      </c>
      <c r="K87" s="383">
        <f t="shared" si="24"/>
        <v>0</v>
      </c>
      <c r="L87" s="383">
        <f t="shared" si="24"/>
        <v>0</v>
      </c>
      <c r="M87" s="383">
        <f t="shared" si="24"/>
        <v>0</v>
      </c>
      <c r="N87" s="383">
        <f t="shared" si="24"/>
        <v>2100</v>
      </c>
      <c r="O87" s="507">
        <f t="shared" si="20"/>
        <v>72434</v>
      </c>
      <c r="P87" s="507">
        <f t="shared" si="21"/>
        <v>0</v>
      </c>
      <c r="Q87" s="507">
        <f>C87-'[1]5.3'!C86</f>
        <v>0</v>
      </c>
    </row>
    <row r="88" spans="1:17" x14ac:dyDescent="0.2">
      <c r="A88" s="514" t="s">
        <v>504</v>
      </c>
      <c r="B88" s="380" t="s">
        <v>488</v>
      </c>
      <c r="C88" s="381"/>
      <c r="D88" s="381"/>
      <c r="E88" s="381"/>
      <c r="F88" s="381"/>
      <c r="G88" s="512"/>
      <c r="H88" s="512"/>
      <c r="I88" s="512"/>
      <c r="J88" s="512"/>
      <c r="K88" s="512"/>
      <c r="L88" s="512"/>
      <c r="M88" s="512"/>
      <c r="N88" s="512"/>
      <c r="O88" s="507">
        <f t="shared" si="20"/>
        <v>0</v>
      </c>
      <c r="P88" s="507">
        <f t="shared" si="21"/>
        <v>0</v>
      </c>
      <c r="Q88" s="507">
        <f>C88-'[1]5.3'!C87</f>
        <v>0</v>
      </c>
    </row>
    <row r="89" spans="1:17" x14ac:dyDescent="0.2">
      <c r="A89" s="380" t="s">
        <v>489</v>
      </c>
      <c r="B89" s="513"/>
      <c r="C89" s="381">
        <f>SUM(D89:N89)</f>
        <v>13520</v>
      </c>
      <c r="D89" s="381">
        <f>'[1]5.3'!C88-'4.3'!E89-'4.3'!F89-'4.3'!G89-'4.3'!H89-'4.3'!I89-'4.3'!J89-'4.3'!K89-'4.3'!L89-'4.3'!M89-'4.3'!N89</f>
        <v>5265</v>
      </c>
      <c r="E89" s="381"/>
      <c r="F89" s="381"/>
      <c r="G89" s="512"/>
      <c r="H89" s="512"/>
      <c r="I89" s="512"/>
      <c r="J89" s="512">
        <v>8255</v>
      </c>
      <c r="K89" s="512"/>
      <c r="L89" s="512"/>
      <c r="M89" s="512"/>
      <c r="N89" s="512"/>
      <c r="O89" s="507">
        <f t="shared" si="20"/>
        <v>13520</v>
      </c>
      <c r="P89" s="507">
        <f t="shared" si="21"/>
        <v>0</v>
      </c>
      <c r="Q89" s="507">
        <f>C89-'[1]5.3'!C88</f>
        <v>0</v>
      </c>
    </row>
    <row r="90" spans="1:17" x14ac:dyDescent="0.2">
      <c r="A90" s="380" t="s">
        <v>491</v>
      </c>
      <c r="B90" s="513"/>
      <c r="C90" s="381">
        <f t="shared" ref="C90:N90" si="25">C86+C89</f>
        <v>13520</v>
      </c>
      <c r="D90" s="381">
        <f t="shared" si="25"/>
        <v>5265</v>
      </c>
      <c r="E90" s="381">
        <f t="shared" si="25"/>
        <v>0</v>
      </c>
      <c r="F90" s="381">
        <f t="shared" si="25"/>
        <v>0</v>
      </c>
      <c r="G90" s="381">
        <f t="shared" si="25"/>
        <v>0</v>
      </c>
      <c r="H90" s="381">
        <f t="shared" si="25"/>
        <v>0</v>
      </c>
      <c r="I90" s="381">
        <f t="shared" si="25"/>
        <v>0</v>
      </c>
      <c r="J90" s="381">
        <f t="shared" si="25"/>
        <v>8255</v>
      </c>
      <c r="K90" s="381">
        <f t="shared" si="25"/>
        <v>0</v>
      </c>
      <c r="L90" s="381">
        <f t="shared" si="25"/>
        <v>0</v>
      </c>
      <c r="M90" s="381">
        <f t="shared" si="25"/>
        <v>0</v>
      </c>
      <c r="N90" s="381">
        <f t="shared" si="25"/>
        <v>0</v>
      </c>
      <c r="O90" s="507">
        <f t="shared" si="20"/>
        <v>13520</v>
      </c>
      <c r="P90" s="507">
        <f t="shared" si="21"/>
        <v>0</v>
      </c>
      <c r="Q90" s="507">
        <f>C90-'[1]5.3'!C89</f>
        <v>0</v>
      </c>
    </row>
    <row r="91" spans="1:17" x14ac:dyDescent="0.2">
      <c r="A91" s="380" t="s">
        <v>496</v>
      </c>
      <c r="B91" s="513"/>
      <c r="C91" s="381">
        <v>0</v>
      </c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507">
        <f t="shared" si="20"/>
        <v>0</v>
      </c>
      <c r="P91" s="507">
        <f t="shared" si="21"/>
        <v>0</v>
      </c>
      <c r="Q91" s="507">
        <f>C91-'[1]5.3'!C90</f>
        <v>0</v>
      </c>
    </row>
    <row r="92" spans="1:17" x14ac:dyDescent="0.2">
      <c r="A92" s="382" t="s">
        <v>735</v>
      </c>
      <c r="B92" s="515"/>
      <c r="C92" s="383">
        <f t="shared" ref="C92:N92" si="26">C89+C91</f>
        <v>13520</v>
      </c>
      <c r="D92" s="383">
        <f t="shared" si="26"/>
        <v>5265</v>
      </c>
      <c r="E92" s="383">
        <f t="shared" si="26"/>
        <v>0</v>
      </c>
      <c r="F92" s="383">
        <f t="shared" si="26"/>
        <v>0</v>
      </c>
      <c r="G92" s="383">
        <f t="shared" si="26"/>
        <v>0</v>
      </c>
      <c r="H92" s="383">
        <f t="shared" si="26"/>
        <v>0</v>
      </c>
      <c r="I92" s="383">
        <f t="shared" si="26"/>
        <v>0</v>
      </c>
      <c r="J92" s="383">
        <f t="shared" si="26"/>
        <v>8255</v>
      </c>
      <c r="K92" s="383">
        <f t="shared" si="26"/>
        <v>0</v>
      </c>
      <c r="L92" s="383">
        <f t="shared" si="26"/>
        <v>0</v>
      </c>
      <c r="M92" s="383">
        <f t="shared" si="26"/>
        <v>0</v>
      </c>
      <c r="N92" s="383">
        <f t="shared" si="26"/>
        <v>0</v>
      </c>
      <c r="O92" s="507">
        <f t="shared" si="20"/>
        <v>13520</v>
      </c>
      <c r="P92" s="507">
        <f t="shared" si="21"/>
        <v>0</v>
      </c>
      <c r="Q92" s="507">
        <f>C92-'[1]5.3'!C91</f>
        <v>0</v>
      </c>
    </row>
    <row r="93" spans="1:17" x14ac:dyDescent="0.2">
      <c r="A93" s="514" t="s">
        <v>505</v>
      </c>
      <c r="B93" s="380" t="s">
        <v>488</v>
      </c>
      <c r="C93" s="381"/>
      <c r="D93" s="381"/>
      <c r="E93" s="381"/>
      <c r="F93" s="381"/>
      <c r="G93" s="512"/>
      <c r="H93" s="512"/>
      <c r="I93" s="512"/>
      <c r="J93" s="512"/>
      <c r="K93" s="512"/>
      <c r="L93" s="512"/>
      <c r="M93" s="512"/>
      <c r="N93" s="512"/>
      <c r="O93" s="507">
        <f t="shared" si="20"/>
        <v>0</v>
      </c>
      <c r="P93" s="507">
        <f t="shared" si="21"/>
        <v>0</v>
      </c>
      <c r="Q93" s="507">
        <f>C93-'[1]5.3'!C92</f>
        <v>0</v>
      </c>
    </row>
    <row r="94" spans="1:17" x14ac:dyDescent="0.2">
      <c r="A94" s="380" t="s">
        <v>489</v>
      </c>
      <c r="B94" s="513"/>
      <c r="C94" s="381">
        <f>SUM(D94:N94)</f>
        <v>12607</v>
      </c>
      <c r="D94" s="381">
        <f>'[1]5.3'!C93-'4.3'!E94-'4.3'!F94-'4.3'!G94-'4.3'!H94-'4.3'!I94-'4.3'!J94-'4.3'!K94-'4.3'!L94-'4.3'!M94-'4.3'!N94</f>
        <v>6137</v>
      </c>
      <c r="E94" s="381">
        <v>5200</v>
      </c>
      <c r="F94" s="381"/>
      <c r="G94" s="512"/>
      <c r="H94" s="512"/>
      <c r="I94" s="512"/>
      <c r="J94" s="512">
        <v>1270</v>
      </c>
      <c r="K94" s="512"/>
      <c r="L94" s="512"/>
      <c r="M94" s="512"/>
      <c r="N94" s="512"/>
      <c r="O94" s="507">
        <f t="shared" si="20"/>
        <v>12607</v>
      </c>
      <c r="P94" s="507">
        <f t="shared" si="21"/>
        <v>0</v>
      </c>
      <c r="Q94" s="507">
        <f>C94-'[1]5.3'!C93</f>
        <v>0</v>
      </c>
    </row>
    <row r="95" spans="1:17" x14ac:dyDescent="0.2">
      <c r="A95" s="380" t="s">
        <v>491</v>
      </c>
      <c r="B95" s="513"/>
      <c r="C95" s="381">
        <v>12607</v>
      </c>
      <c r="D95" s="381">
        <v>6137</v>
      </c>
      <c r="E95" s="381">
        <v>5200</v>
      </c>
      <c r="F95" s="381">
        <v>0</v>
      </c>
      <c r="G95" s="512">
        <v>0</v>
      </c>
      <c r="H95" s="512">
        <v>0</v>
      </c>
      <c r="I95" s="512">
        <v>0</v>
      </c>
      <c r="J95" s="512">
        <v>1270</v>
      </c>
      <c r="K95" s="512">
        <v>0</v>
      </c>
      <c r="L95" s="512">
        <v>0</v>
      </c>
      <c r="M95" s="512">
        <v>0</v>
      </c>
      <c r="N95" s="512">
        <v>0</v>
      </c>
      <c r="O95" s="507">
        <f t="shared" si="20"/>
        <v>12607</v>
      </c>
      <c r="P95" s="507">
        <f t="shared" si="21"/>
        <v>0</v>
      </c>
      <c r="Q95" s="507">
        <f>C95-'[1]5.3'!C94</f>
        <v>0</v>
      </c>
    </row>
    <row r="96" spans="1:17" x14ac:dyDescent="0.2">
      <c r="A96" s="380" t="s">
        <v>496</v>
      </c>
      <c r="B96" s="513"/>
      <c r="C96" s="381">
        <v>0</v>
      </c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507">
        <f t="shared" si="20"/>
        <v>0</v>
      </c>
      <c r="P96" s="507">
        <f t="shared" si="21"/>
        <v>0</v>
      </c>
      <c r="Q96" s="507">
        <f>C96-'[1]5.3'!C95</f>
        <v>0</v>
      </c>
    </row>
    <row r="97" spans="1:17" x14ac:dyDescent="0.2">
      <c r="A97" s="382" t="s">
        <v>735</v>
      </c>
      <c r="B97" s="515"/>
      <c r="C97" s="383">
        <f t="shared" ref="C97:N97" si="27">C94+C96</f>
        <v>12607</v>
      </c>
      <c r="D97" s="383">
        <f t="shared" si="27"/>
        <v>6137</v>
      </c>
      <c r="E97" s="383">
        <f t="shared" si="27"/>
        <v>5200</v>
      </c>
      <c r="F97" s="383">
        <f t="shared" si="27"/>
        <v>0</v>
      </c>
      <c r="G97" s="383">
        <f t="shared" si="27"/>
        <v>0</v>
      </c>
      <c r="H97" s="383">
        <f t="shared" si="27"/>
        <v>0</v>
      </c>
      <c r="I97" s="383">
        <f t="shared" si="27"/>
        <v>0</v>
      </c>
      <c r="J97" s="383">
        <f t="shared" si="27"/>
        <v>1270</v>
      </c>
      <c r="K97" s="383">
        <f t="shared" si="27"/>
        <v>0</v>
      </c>
      <c r="L97" s="383">
        <f t="shared" si="27"/>
        <v>0</v>
      </c>
      <c r="M97" s="383">
        <f t="shared" si="27"/>
        <v>0</v>
      </c>
      <c r="N97" s="383">
        <f t="shared" si="27"/>
        <v>0</v>
      </c>
      <c r="O97" s="507">
        <f t="shared" si="20"/>
        <v>12607</v>
      </c>
      <c r="P97" s="507">
        <f t="shared" si="21"/>
        <v>0</v>
      </c>
      <c r="Q97" s="507">
        <f>C97-'[1]5.3'!C96</f>
        <v>0</v>
      </c>
    </row>
    <row r="98" spans="1:17" x14ac:dyDescent="0.2">
      <c r="A98" s="514" t="s">
        <v>506</v>
      </c>
      <c r="B98" s="380" t="s">
        <v>488</v>
      </c>
      <c r="C98" s="381"/>
      <c r="D98" s="381"/>
      <c r="E98" s="381"/>
      <c r="F98" s="381"/>
      <c r="G98" s="512"/>
      <c r="H98" s="512"/>
      <c r="I98" s="512"/>
      <c r="J98" s="512"/>
      <c r="K98" s="512"/>
      <c r="L98" s="512"/>
      <c r="M98" s="512"/>
      <c r="N98" s="512"/>
      <c r="O98" s="507">
        <f t="shared" si="20"/>
        <v>0</v>
      </c>
      <c r="P98" s="507">
        <f t="shared" si="21"/>
        <v>0</v>
      </c>
      <c r="Q98" s="507">
        <f>C98-'[1]5.3'!C97</f>
        <v>0</v>
      </c>
    </row>
    <row r="99" spans="1:17" x14ac:dyDescent="0.2">
      <c r="A99" s="380" t="s">
        <v>489</v>
      </c>
      <c r="B99" s="513"/>
      <c r="C99" s="381">
        <f>SUM(D99:N99)</f>
        <v>73829</v>
      </c>
      <c r="D99" s="381">
        <f>'[1]5.3'!C98-'4.3'!E99-'4.3'!F99-'4.3'!G99-'4.3'!H99-'4.3'!I99-'4.3'!J99-'4.3'!K99-'4.3'!L99-'4.3'!M99-'4.3'!N99</f>
        <v>73019</v>
      </c>
      <c r="E99" s="381"/>
      <c r="F99" s="381"/>
      <c r="G99" s="512"/>
      <c r="H99" s="512"/>
      <c r="I99" s="512"/>
      <c r="J99" s="512">
        <v>810</v>
      </c>
      <c r="K99" s="512"/>
      <c r="L99" s="512"/>
      <c r="M99" s="512"/>
      <c r="N99" s="512"/>
      <c r="O99" s="507">
        <f t="shared" si="20"/>
        <v>73829</v>
      </c>
      <c r="P99" s="507">
        <f t="shared" si="21"/>
        <v>0</v>
      </c>
      <c r="Q99" s="507">
        <f>C99-'[1]5.3'!C98</f>
        <v>0</v>
      </c>
    </row>
    <row r="100" spans="1:17" x14ac:dyDescent="0.2">
      <c r="A100" s="380" t="s">
        <v>491</v>
      </c>
      <c r="B100" s="513"/>
      <c r="C100" s="381">
        <v>77453</v>
      </c>
      <c r="D100" s="381">
        <v>59892</v>
      </c>
      <c r="E100" s="381">
        <v>0</v>
      </c>
      <c r="F100" s="381">
        <v>0</v>
      </c>
      <c r="G100" s="512">
        <v>0</v>
      </c>
      <c r="H100" s="512">
        <v>0</v>
      </c>
      <c r="I100" s="512">
        <v>0</v>
      </c>
      <c r="J100" s="512">
        <v>810</v>
      </c>
      <c r="K100" s="512">
        <v>0</v>
      </c>
      <c r="L100" s="512">
        <v>0</v>
      </c>
      <c r="M100" s="512">
        <v>0</v>
      </c>
      <c r="N100" s="512">
        <v>16751</v>
      </c>
      <c r="O100" s="507">
        <f t="shared" si="20"/>
        <v>77453</v>
      </c>
      <c r="P100" s="507">
        <f t="shared" si="21"/>
        <v>0</v>
      </c>
      <c r="Q100" s="507">
        <f>C100-'[1]5.3'!C99</f>
        <v>0</v>
      </c>
    </row>
    <row r="101" spans="1:17" x14ac:dyDescent="0.2">
      <c r="A101" s="380" t="s">
        <v>738</v>
      </c>
      <c r="B101" s="513"/>
      <c r="C101" s="381">
        <v>-2100</v>
      </c>
      <c r="D101" s="381"/>
      <c r="E101" s="381"/>
      <c r="F101" s="381"/>
      <c r="G101" s="512"/>
      <c r="H101" s="512"/>
      <c r="I101" s="512"/>
      <c r="J101" s="512"/>
      <c r="K101" s="512"/>
      <c r="L101" s="512"/>
      <c r="M101" s="512"/>
      <c r="N101" s="512">
        <v>-2100</v>
      </c>
      <c r="O101" s="507">
        <f t="shared" si="20"/>
        <v>-2100</v>
      </c>
      <c r="P101" s="507">
        <f t="shared" si="21"/>
        <v>0</v>
      </c>
      <c r="Q101" s="507">
        <f>C101-'[1]5.3'!C100</f>
        <v>0</v>
      </c>
    </row>
    <row r="102" spans="1:17" x14ac:dyDescent="0.2">
      <c r="A102" s="380" t="s">
        <v>496</v>
      </c>
      <c r="B102" s="513"/>
      <c r="C102" s="381">
        <f>SUM(C101)</f>
        <v>-2100</v>
      </c>
      <c r="D102" s="381">
        <f t="shared" ref="D102:N102" si="28">SUM(D101)</f>
        <v>0</v>
      </c>
      <c r="E102" s="381">
        <f t="shared" si="28"/>
        <v>0</v>
      </c>
      <c r="F102" s="381">
        <f t="shared" si="28"/>
        <v>0</v>
      </c>
      <c r="G102" s="381">
        <f t="shared" si="28"/>
        <v>0</v>
      </c>
      <c r="H102" s="381">
        <f t="shared" si="28"/>
        <v>0</v>
      </c>
      <c r="I102" s="381">
        <f t="shared" si="28"/>
        <v>0</v>
      </c>
      <c r="J102" s="381">
        <f t="shared" si="28"/>
        <v>0</v>
      </c>
      <c r="K102" s="381">
        <f t="shared" si="28"/>
        <v>0</v>
      </c>
      <c r="L102" s="381">
        <f t="shared" si="28"/>
        <v>0</v>
      </c>
      <c r="M102" s="381">
        <f t="shared" si="28"/>
        <v>0</v>
      </c>
      <c r="N102" s="381">
        <f t="shared" si="28"/>
        <v>-2100</v>
      </c>
      <c r="O102" s="507">
        <f t="shared" si="20"/>
        <v>-2100</v>
      </c>
      <c r="P102" s="507">
        <f t="shared" si="21"/>
        <v>0</v>
      </c>
      <c r="Q102" s="507">
        <f>C102-'[1]5.3'!C101</f>
        <v>0</v>
      </c>
    </row>
    <row r="103" spans="1:17" x14ac:dyDescent="0.2">
      <c r="A103" s="382" t="s">
        <v>735</v>
      </c>
      <c r="B103" s="515"/>
      <c r="C103" s="383">
        <f>C100+C102</f>
        <v>75353</v>
      </c>
      <c r="D103" s="383">
        <f t="shared" ref="D103:N103" si="29">D100+D102</f>
        <v>59892</v>
      </c>
      <c r="E103" s="383">
        <f t="shared" si="29"/>
        <v>0</v>
      </c>
      <c r="F103" s="383">
        <f t="shared" si="29"/>
        <v>0</v>
      </c>
      <c r="G103" s="383">
        <f t="shared" si="29"/>
        <v>0</v>
      </c>
      <c r="H103" s="383">
        <f t="shared" si="29"/>
        <v>0</v>
      </c>
      <c r="I103" s="383">
        <f t="shared" si="29"/>
        <v>0</v>
      </c>
      <c r="J103" s="383">
        <f t="shared" si="29"/>
        <v>810</v>
      </c>
      <c r="K103" s="383">
        <f t="shared" si="29"/>
        <v>0</v>
      </c>
      <c r="L103" s="383">
        <f t="shared" si="29"/>
        <v>0</v>
      </c>
      <c r="M103" s="383">
        <f t="shared" si="29"/>
        <v>0</v>
      </c>
      <c r="N103" s="383">
        <f t="shared" si="29"/>
        <v>14651</v>
      </c>
      <c r="O103" s="507">
        <f t="shared" si="20"/>
        <v>75353</v>
      </c>
      <c r="P103" s="507">
        <f t="shared" si="21"/>
        <v>0</v>
      </c>
      <c r="Q103" s="507">
        <f>C103-'[1]5.3'!C102</f>
        <v>0</v>
      </c>
    </row>
    <row r="104" spans="1:17" x14ac:dyDescent="0.2">
      <c r="A104" s="514" t="s">
        <v>507</v>
      </c>
      <c r="B104" s="380" t="s">
        <v>488</v>
      </c>
      <c r="C104" s="381"/>
      <c r="D104" s="381"/>
      <c r="E104" s="381"/>
      <c r="F104" s="381"/>
      <c r="G104" s="512"/>
      <c r="H104" s="512"/>
      <c r="I104" s="512"/>
      <c r="J104" s="512"/>
      <c r="K104" s="512"/>
      <c r="L104" s="512"/>
      <c r="M104" s="512"/>
      <c r="N104" s="512"/>
      <c r="O104" s="507">
        <f t="shared" si="20"/>
        <v>0</v>
      </c>
      <c r="P104" s="507">
        <f t="shared" si="21"/>
        <v>0</v>
      </c>
      <c r="Q104" s="507">
        <f>C104-'[1]5.3'!C103</f>
        <v>0</v>
      </c>
    </row>
    <row r="105" spans="1:17" x14ac:dyDescent="0.2">
      <c r="A105" s="380" t="s">
        <v>489</v>
      </c>
      <c r="B105" s="513"/>
      <c r="C105" s="381">
        <f>SUM(D105:N105)</f>
        <v>3102</v>
      </c>
      <c r="D105" s="381">
        <f>'[1]5.3'!C104-'4.3'!E105-'4.3'!F105-'4.3'!G105-'4.3'!H105-'4.3'!I105-'4.3'!J105-'4.3'!K105-'4.3'!L105-'4.3'!M105-'4.3'!N105</f>
        <v>2252</v>
      </c>
      <c r="E105" s="381"/>
      <c r="F105" s="381"/>
      <c r="G105" s="512"/>
      <c r="H105" s="512"/>
      <c r="I105" s="512"/>
      <c r="J105" s="512">
        <v>850</v>
      </c>
      <c r="K105" s="512"/>
      <c r="L105" s="512"/>
      <c r="M105" s="512"/>
      <c r="N105" s="512"/>
      <c r="O105" s="507">
        <f t="shared" si="20"/>
        <v>3102</v>
      </c>
      <c r="P105" s="507">
        <f t="shared" si="21"/>
        <v>0</v>
      </c>
      <c r="Q105" s="507">
        <f>C105-'[1]5.3'!C104</f>
        <v>0</v>
      </c>
    </row>
    <row r="106" spans="1:17" x14ac:dyDescent="0.2">
      <c r="A106" s="380" t="s">
        <v>491</v>
      </c>
      <c r="B106" s="513"/>
      <c r="C106" s="381">
        <v>3102</v>
      </c>
      <c r="D106" s="381">
        <v>2252</v>
      </c>
      <c r="E106" s="381">
        <v>0</v>
      </c>
      <c r="F106" s="381">
        <v>0</v>
      </c>
      <c r="G106" s="512">
        <v>0</v>
      </c>
      <c r="H106" s="512">
        <v>0</v>
      </c>
      <c r="I106" s="512">
        <v>0</v>
      </c>
      <c r="J106" s="512">
        <v>850</v>
      </c>
      <c r="K106" s="512">
        <v>0</v>
      </c>
      <c r="L106" s="512">
        <v>0</v>
      </c>
      <c r="M106" s="512">
        <v>0</v>
      </c>
      <c r="N106" s="512">
        <v>0</v>
      </c>
      <c r="O106" s="507">
        <f t="shared" si="20"/>
        <v>3102</v>
      </c>
      <c r="P106" s="507">
        <f t="shared" si="21"/>
        <v>0</v>
      </c>
      <c r="Q106" s="507">
        <f>C106-'[1]5.3'!C105</f>
        <v>0</v>
      </c>
    </row>
    <row r="107" spans="1:17" x14ac:dyDescent="0.2">
      <c r="A107" s="380" t="s">
        <v>496</v>
      </c>
      <c r="B107" s="513"/>
      <c r="C107" s="381">
        <v>0</v>
      </c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507">
        <f t="shared" si="20"/>
        <v>0</v>
      </c>
      <c r="P107" s="507">
        <f t="shared" si="21"/>
        <v>0</v>
      </c>
      <c r="Q107" s="507">
        <f>C107-'[1]5.3'!C106</f>
        <v>0</v>
      </c>
    </row>
    <row r="108" spans="1:17" s="508" customFormat="1" x14ac:dyDescent="0.2">
      <c r="A108" s="382" t="s">
        <v>735</v>
      </c>
      <c r="B108" s="515"/>
      <c r="C108" s="383">
        <f t="shared" ref="C108:N108" si="30">C105+C107</f>
        <v>3102</v>
      </c>
      <c r="D108" s="383">
        <f t="shared" si="30"/>
        <v>2252</v>
      </c>
      <c r="E108" s="383">
        <f t="shared" si="30"/>
        <v>0</v>
      </c>
      <c r="F108" s="383">
        <f t="shared" si="30"/>
        <v>0</v>
      </c>
      <c r="G108" s="383">
        <f t="shared" si="30"/>
        <v>0</v>
      </c>
      <c r="H108" s="383">
        <f t="shared" si="30"/>
        <v>0</v>
      </c>
      <c r="I108" s="383">
        <f t="shared" si="30"/>
        <v>0</v>
      </c>
      <c r="J108" s="383">
        <f t="shared" si="30"/>
        <v>850</v>
      </c>
      <c r="K108" s="383">
        <f t="shared" si="30"/>
        <v>0</v>
      </c>
      <c r="L108" s="383">
        <f t="shared" si="30"/>
        <v>0</v>
      </c>
      <c r="M108" s="383">
        <f t="shared" si="30"/>
        <v>0</v>
      </c>
      <c r="N108" s="383">
        <f t="shared" si="30"/>
        <v>0</v>
      </c>
      <c r="O108" s="507">
        <f t="shared" si="20"/>
        <v>3102</v>
      </c>
      <c r="P108" s="507">
        <f t="shared" si="21"/>
        <v>0</v>
      </c>
      <c r="Q108" s="507">
        <f>C108-'[1]5.3'!C107</f>
        <v>0</v>
      </c>
    </row>
    <row r="109" spans="1:17" x14ac:dyDescent="0.2">
      <c r="A109" s="516" t="s">
        <v>197</v>
      </c>
      <c r="B109" s="380" t="s">
        <v>488</v>
      </c>
      <c r="C109" s="381"/>
      <c r="D109" s="381"/>
      <c r="E109" s="381"/>
      <c r="F109" s="381"/>
      <c r="G109" s="512"/>
      <c r="H109" s="512"/>
      <c r="I109" s="512"/>
      <c r="J109" s="512"/>
      <c r="K109" s="512"/>
      <c r="L109" s="512"/>
      <c r="M109" s="512"/>
      <c r="N109" s="512"/>
      <c r="O109" s="507">
        <f t="shared" si="20"/>
        <v>0</v>
      </c>
      <c r="P109" s="507">
        <f t="shared" si="21"/>
        <v>0</v>
      </c>
      <c r="Q109" s="507">
        <f>C109-'[1]5.3'!C108</f>
        <v>0</v>
      </c>
    </row>
    <row r="110" spans="1:17" s="508" customFormat="1" x14ac:dyDescent="0.2">
      <c r="A110" s="380" t="s">
        <v>489</v>
      </c>
      <c r="B110" s="513"/>
      <c r="C110" s="381">
        <f>SUM(D110:N110)</f>
        <v>52157</v>
      </c>
      <c r="D110" s="381">
        <f>'[1]5.3'!C109-'4.3'!E110-'4.3'!F110-'4.3'!G110-'4.3'!H110-'4.3'!I110-'4.3'!J110-'4.3'!K110-'4.3'!L110-'4.3'!M110-'4.3'!N110</f>
        <v>48157</v>
      </c>
      <c r="E110" s="381"/>
      <c r="F110" s="381"/>
      <c r="G110" s="512"/>
      <c r="H110" s="512"/>
      <c r="I110" s="512"/>
      <c r="J110" s="512">
        <v>4000</v>
      </c>
      <c r="K110" s="512"/>
      <c r="L110" s="512"/>
      <c r="M110" s="512"/>
      <c r="N110" s="512"/>
      <c r="O110" s="507">
        <f t="shared" si="20"/>
        <v>52157</v>
      </c>
      <c r="P110" s="507">
        <f t="shared" si="21"/>
        <v>0</v>
      </c>
      <c r="Q110" s="507">
        <f>C110-'[1]5.3'!C109</f>
        <v>0</v>
      </c>
    </row>
    <row r="111" spans="1:17" x14ac:dyDescent="0.2">
      <c r="A111" s="380" t="s">
        <v>491</v>
      </c>
      <c r="B111" s="513"/>
      <c r="C111" s="381">
        <v>53042</v>
      </c>
      <c r="D111" s="381">
        <v>47313</v>
      </c>
      <c r="E111" s="381">
        <v>0</v>
      </c>
      <c r="F111" s="381">
        <v>0</v>
      </c>
      <c r="G111" s="512">
        <v>0</v>
      </c>
      <c r="H111" s="512">
        <v>0</v>
      </c>
      <c r="I111" s="512">
        <v>0</v>
      </c>
      <c r="J111" s="512">
        <v>4000</v>
      </c>
      <c r="K111" s="512">
        <v>0</v>
      </c>
      <c r="L111" s="512">
        <v>0</v>
      </c>
      <c r="M111" s="512">
        <v>0</v>
      </c>
      <c r="N111" s="512">
        <v>1729</v>
      </c>
      <c r="O111" s="507">
        <f t="shared" si="20"/>
        <v>53042</v>
      </c>
      <c r="P111" s="507">
        <f t="shared" si="21"/>
        <v>0</v>
      </c>
      <c r="Q111" s="507">
        <f>C111-'[1]5.3'!C110</f>
        <v>0</v>
      </c>
    </row>
    <row r="112" spans="1:17" x14ac:dyDescent="0.2">
      <c r="A112" s="380" t="s">
        <v>739</v>
      </c>
      <c r="B112" s="513"/>
      <c r="C112" s="381">
        <v>-5000</v>
      </c>
      <c r="D112" s="381">
        <v>-5000</v>
      </c>
      <c r="E112" s="381"/>
      <c r="F112" s="381"/>
      <c r="G112" s="512"/>
      <c r="H112" s="512"/>
      <c r="I112" s="512"/>
      <c r="J112" s="512"/>
      <c r="K112" s="512"/>
      <c r="L112" s="512"/>
      <c r="M112" s="512"/>
      <c r="N112" s="512"/>
      <c r="O112" s="507">
        <f t="shared" si="20"/>
        <v>-5000</v>
      </c>
      <c r="P112" s="507">
        <f t="shared" si="21"/>
        <v>0</v>
      </c>
      <c r="Q112" s="507">
        <f>C112-'[1]5.3'!C111</f>
        <v>0</v>
      </c>
    </row>
    <row r="113" spans="1:17" x14ac:dyDescent="0.2">
      <c r="A113" s="380" t="s">
        <v>496</v>
      </c>
      <c r="B113" s="513"/>
      <c r="C113" s="381">
        <f>SUM(C112)</f>
        <v>-5000</v>
      </c>
      <c r="D113" s="381">
        <f t="shared" ref="D113:N113" si="31">SUM(D112)</f>
        <v>-5000</v>
      </c>
      <c r="E113" s="381">
        <f t="shared" si="31"/>
        <v>0</v>
      </c>
      <c r="F113" s="381">
        <f t="shared" si="31"/>
        <v>0</v>
      </c>
      <c r="G113" s="381">
        <f t="shared" si="31"/>
        <v>0</v>
      </c>
      <c r="H113" s="381">
        <f t="shared" si="31"/>
        <v>0</v>
      </c>
      <c r="I113" s="381">
        <f t="shared" si="31"/>
        <v>0</v>
      </c>
      <c r="J113" s="381">
        <f t="shared" si="31"/>
        <v>0</v>
      </c>
      <c r="K113" s="381">
        <f t="shared" si="31"/>
        <v>0</v>
      </c>
      <c r="L113" s="381">
        <f t="shared" si="31"/>
        <v>0</v>
      </c>
      <c r="M113" s="381">
        <f t="shared" si="31"/>
        <v>0</v>
      </c>
      <c r="N113" s="381">
        <f t="shared" si="31"/>
        <v>0</v>
      </c>
      <c r="O113" s="507">
        <f t="shared" si="20"/>
        <v>-5000</v>
      </c>
      <c r="P113" s="507">
        <f t="shared" si="21"/>
        <v>0</v>
      </c>
      <c r="Q113" s="507">
        <f>C113-'[1]5.3'!C112</f>
        <v>0</v>
      </c>
    </row>
    <row r="114" spans="1:17" x14ac:dyDescent="0.2">
      <c r="A114" s="382" t="s">
        <v>735</v>
      </c>
      <c r="B114" s="515"/>
      <c r="C114" s="383">
        <f>C111+C113</f>
        <v>48042</v>
      </c>
      <c r="D114" s="383">
        <f t="shared" ref="D114:N114" si="32">D111+D113</f>
        <v>42313</v>
      </c>
      <c r="E114" s="383">
        <f t="shared" si="32"/>
        <v>0</v>
      </c>
      <c r="F114" s="383">
        <f t="shared" si="32"/>
        <v>0</v>
      </c>
      <c r="G114" s="383">
        <f t="shared" si="32"/>
        <v>0</v>
      </c>
      <c r="H114" s="383">
        <f t="shared" si="32"/>
        <v>0</v>
      </c>
      <c r="I114" s="383">
        <f t="shared" si="32"/>
        <v>0</v>
      </c>
      <c r="J114" s="383">
        <f t="shared" si="32"/>
        <v>4000</v>
      </c>
      <c r="K114" s="383">
        <f t="shared" si="32"/>
        <v>0</v>
      </c>
      <c r="L114" s="383">
        <f t="shared" si="32"/>
        <v>0</v>
      </c>
      <c r="M114" s="383">
        <f t="shared" si="32"/>
        <v>0</v>
      </c>
      <c r="N114" s="383">
        <f t="shared" si="32"/>
        <v>1729</v>
      </c>
      <c r="O114" s="507">
        <f t="shared" si="20"/>
        <v>48042</v>
      </c>
      <c r="P114" s="507">
        <f t="shared" si="21"/>
        <v>0</v>
      </c>
      <c r="Q114" s="507">
        <f>C114-'[1]5.3'!C113</f>
        <v>0</v>
      </c>
    </row>
    <row r="115" spans="1:17" x14ac:dyDescent="0.2">
      <c r="A115" s="384" t="s">
        <v>508</v>
      </c>
      <c r="B115" s="385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507">
        <f t="shared" si="20"/>
        <v>0</v>
      </c>
      <c r="P115" s="507">
        <f t="shared" si="21"/>
        <v>0</v>
      </c>
      <c r="Q115" s="507">
        <f>C115-'[1]5.3'!C114</f>
        <v>0</v>
      </c>
    </row>
    <row r="116" spans="1:17" x14ac:dyDescent="0.2">
      <c r="A116" s="380" t="s">
        <v>489</v>
      </c>
      <c r="B116" s="380"/>
      <c r="C116" s="381">
        <f t="shared" ref="C116:N117" si="33">C121+C128+C134</f>
        <v>497820</v>
      </c>
      <c r="D116" s="381">
        <f t="shared" si="33"/>
        <v>404837</v>
      </c>
      <c r="E116" s="381">
        <f t="shared" si="33"/>
        <v>41016</v>
      </c>
      <c r="F116" s="381">
        <f t="shared" si="33"/>
        <v>0</v>
      </c>
      <c r="G116" s="381">
        <f t="shared" si="33"/>
        <v>0</v>
      </c>
      <c r="H116" s="381">
        <f t="shared" si="33"/>
        <v>0</v>
      </c>
      <c r="I116" s="381">
        <f t="shared" si="33"/>
        <v>0</v>
      </c>
      <c r="J116" s="381">
        <f t="shared" si="33"/>
        <v>51967</v>
      </c>
      <c r="K116" s="381">
        <f t="shared" si="33"/>
        <v>0</v>
      </c>
      <c r="L116" s="381">
        <f t="shared" si="33"/>
        <v>0</v>
      </c>
      <c r="M116" s="381">
        <f t="shared" si="33"/>
        <v>0</v>
      </c>
      <c r="N116" s="381">
        <f t="shared" si="33"/>
        <v>0</v>
      </c>
      <c r="O116" s="507">
        <f t="shared" si="20"/>
        <v>497820</v>
      </c>
      <c r="P116" s="507">
        <f t="shared" si="21"/>
        <v>0</v>
      </c>
      <c r="Q116" s="507">
        <f>C116-'[1]5.3'!C115</f>
        <v>0</v>
      </c>
    </row>
    <row r="117" spans="1:17" x14ac:dyDescent="0.2">
      <c r="A117" s="380" t="s">
        <v>491</v>
      </c>
      <c r="B117" s="380"/>
      <c r="C117" s="381">
        <f t="shared" si="33"/>
        <v>494948</v>
      </c>
      <c r="D117" s="381">
        <f t="shared" si="33"/>
        <v>396037</v>
      </c>
      <c r="E117" s="381">
        <f t="shared" si="33"/>
        <v>41016</v>
      </c>
      <c r="F117" s="381">
        <f t="shared" si="33"/>
        <v>0</v>
      </c>
      <c r="G117" s="381">
        <f t="shared" si="33"/>
        <v>0</v>
      </c>
      <c r="H117" s="381">
        <f t="shared" si="33"/>
        <v>0</v>
      </c>
      <c r="I117" s="381">
        <f t="shared" si="33"/>
        <v>0</v>
      </c>
      <c r="J117" s="381">
        <f t="shared" si="33"/>
        <v>51967</v>
      </c>
      <c r="K117" s="381">
        <f t="shared" si="33"/>
        <v>0</v>
      </c>
      <c r="L117" s="381">
        <f t="shared" si="33"/>
        <v>0</v>
      </c>
      <c r="M117" s="381">
        <f t="shared" si="33"/>
        <v>0</v>
      </c>
      <c r="N117" s="381">
        <f t="shared" si="33"/>
        <v>5928</v>
      </c>
      <c r="O117" s="507">
        <f t="shared" si="20"/>
        <v>494948</v>
      </c>
      <c r="P117" s="507">
        <f t="shared" si="21"/>
        <v>0</v>
      </c>
      <c r="Q117" s="507">
        <f>C117-'[1]5.3'!C116</f>
        <v>0</v>
      </c>
    </row>
    <row r="118" spans="1:17" x14ac:dyDescent="0.2">
      <c r="A118" s="380" t="s">
        <v>496</v>
      </c>
      <c r="B118" s="380"/>
      <c r="C118" s="381">
        <f>C125+C131+C136</f>
        <v>23164</v>
      </c>
      <c r="D118" s="381">
        <f t="shared" ref="D118:N119" si="34">D125+D131+D136</f>
        <v>18445</v>
      </c>
      <c r="E118" s="381">
        <f t="shared" si="34"/>
        <v>4559</v>
      </c>
      <c r="F118" s="381">
        <f t="shared" si="34"/>
        <v>0</v>
      </c>
      <c r="G118" s="381">
        <f t="shared" si="34"/>
        <v>0</v>
      </c>
      <c r="H118" s="381">
        <f t="shared" si="34"/>
        <v>0</v>
      </c>
      <c r="I118" s="381">
        <f t="shared" si="34"/>
        <v>0</v>
      </c>
      <c r="J118" s="381">
        <f t="shared" si="34"/>
        <v>160</v>
      </c>
      <c r="K118" s="381">
        <f t="shared" si="34"/>
        <v>0</v>
      </c>
      <c r="L118" s="381">
        <f t="shared" si="34"/>
        <v>0</v>
      </c>
      <c r="M118" s="381">
        <f t="shared" si="34"/>
        <v>0</v>
      </c>
      <c r="N118" s="381">
        <f t="shared" si="34"/>
        <v>0</v>
      </c>
      <c r="O118" s="507">
        <f t="shared" si="20"/>
        <v>23164</v>
      </c>
      <c r="P118" s="507">
        <f t="shared" si="21"/>
        <v>0</v>
      </c>
      <c r="Q118" s="507">
        <f>C118-'[1]5.3'!C117</f>
        <v>0</v>
      </c>
    </row>
    <row r="119" spans="1:17" x14ac:dyDescent="0.2">
      <c r="A119" s="382" t="s">
        <v>735</v>
      </c>
      <c r="B119" s="382"/>
      <c r="C119" s="383">
        <f>C126+C132+C137</f>
        <v>518112</v>
      </c>
      <c r="D119" s="383">
        <f t="shared" si="34"/>
        <v>414482</v>
      </c>
      <c r="E119" s="383">
        <f t="shared" si="34"/>
        <v>45575</v>
      </c>
      <c r="F119" s="383">
        <f t="shared" si="34"/>
        <v>0</v>
      </c>
      <c r="G119" s="383">
        <f t="shared" si="34"/>
        <v>0</v>
      </c>
      <c r="H119" s="383">
        <f t="shared" si="34"/>
        <v>0</v>
      </c>
      <c r="I119" s="383">
        <f t="shared" si="34"/>
        <v>0</v>
      </c>
      <c r="J119" s="383">
        <f t="shared" si="34"/>
        <v>52127</v>
      </c>
      <c r="K119" s="383">
        <f t="shared" si="34"/>
        <v>0</v>
      </c>
      <c r="L119" s="383">
        <f t="shared" si="34"/>
        <v>0</v>
      </c>
      <c r="M119" s="383">
        <f t="shared" si="34"/>
        <v>0</v>
      </c>
      <c r="N119" s="383">
        <f t="shared" si="34"/>
        <v>5928</v>
      </c>
      <c r="O119" s="507">
        <f t="shared" si="20"/>
        <v>518112</v>
      </c>
      <c r="P119" s="507">
        <f t="shared" si="21"/>
        <v>0</v>
      </c>
      <c r="Q119" s="507">
        <f>C119-'[1]5.3'!C118</f>
        <v>0</v>
      </c>
    </row>
    <row r="120" spans="1:17" x14ac:dyDescent="0.2">
      <c r="A120" s="386" t="s">
        <v>509</v>
      </c>
      <c r="B120" s="380" t="s">
        <v>488</v>
      </c>
      <c r="C120" s="381"/>
      <c r="D120" s="381"/>
      <c r="E120" s="381"/>
      <c r="F120" s="381"/>
      <c r="G120" s="381"/>
      <c r="H120" s="381"/>
      <c r="I120" s="381"/>
      <c r="J120" s="381"/>
      <c r="K120" s="381"/>
      <c r="L120" s="381"/>
      <c r="M120" s="381"/>
      <c r="N120" s="381"/>
      <c r="O120" s="507">
        <f t="shared" si="20"/>
        <v>0</v>
      </c>
      <c r="P120" s="507">
        <f t="shared" si="21"/>
        <v>0</v>
      </c>
      <c r="Q120" s="507">
        <f>C120-'[1]5.3'!C119</f>
        <v>0</v>
      </c>
    </row>
    <row r="121" spans="1:17" x14ac:dyDescent="0.2">
      <c r="A121" s="380" t="s">
        <v>489</v>
      </c>
      <c r="B121" s="380"/>
      <c r="C121" s="381">
        <f>SUM(D121:N121)</f>
        <v>47280</v>
      </c>
      <c r="D121" s="381">
        <f>'[1]5.3'!C120-'4.3'!E121-'4.3'!F121-'4.3'!G121-'4.3'!H121-'4.3'!I121-'4.3'!J121-'4.3'!K121-'4.3'!L121-'4.3'!M121-'4.3'!N121</f>
        <v>45100</v>
      </c>
      <c r="E121" s="381">
        <v>2150</v>
      </c>
      <c r="F121" s="381"/>
      <c r="G121" s="381"/>
      <c r="H121" s="381"/>
      <c r="I121" s="381"/>
      <c r="J121" s="381">
        <v>30</v>
      </c>
      <c r="K121" s="381"/>
      <c r="L121" s="381"/>
      <c r="M121" s="381"/>
      <c r="N121" s="381"/>
      <c r="O121" s="507">
        <f t="shared" si="20"/>
        <v>47280</v>
      </c>
      <c r="P121" s="507">
        <f t="shared" si="21"/>
        <v>0</v>
      </c>
      <c r="Q121" s="507">
        <f>C121-'[1]5.3'!C120</f>
        <v>0</v>
      </c>
    </row>
    <row r="122" spans="1:17" x14ac:dyDescent="0.2">
      <c r="A122" s="380" t="s">
        <v>491</v>
      </c>
      <c r="B122" s="380"/>
      <c r="C122" s="381">
        <v>47780</v>
      </c>
      <c r="D122" s="381">
        <v>45100</v>
      </c>
      <c r="E122" s="381">
        <v>2150</v>
      </c>
      <c r="F122" s="381">
        <v>0</v>
      </c>
      <c r="G122" s="381">
        <v>0</v>
      </c>
      <c r="H122" s="381">
        <v>0</v>
      </c>
      <c r="I122" s="381">
        <v>0</v>
      </c>
      <c r="J122" s="381">
        <v>30</v>
      </c>
      <c r="K122" s="381">
        <v>0</v>
      </c>
      <c r="L122" s="381">
        <v>0</v>
      </c>
      <c r="M122" s="381">
        <v>0</v>
      </c>
      <c r="N122" s="381">
        <v>500</v>
      </c>
      <c r="O122" s="507">
        <f t="shared" si="20"/>
        <v>47780</v>
      </c>
      <c r="P122" s="507">
        <f t="shared" si="21"/>
        <v>0</v>
      </c>
      <c r="Q122" s="507">
        <f>C122-'[1]5.3'!C121</f>
        <v>0</v>
      </c>
    </row>
    <row r="123" spans="1:17" x14ac:dyDescent="0.2">
      <c r="A123" s="380" t="s">
        <v>740</v>
      </c>
      <c r="B123" s="380"/>
      <c r="C123" s="381">
        <v>687</v>
      </c>
      <c r="D123" s="381"/>
      <c r="E123" s="381">
        <v>687</v>
      </c>
      <c r="F123" s="381"/>
      <c r="G123" s="381"/>
      <c r="H123" s="381"/>
      <c r="I123" s="381"/>
      <c r="J123" s="381"/>
      <c r="K123" s="381"/>
      <c r="L123" s="381"/>
      <c r="M123" s="381"/>
      <c r="N123" s="381"/>
      <c r="O123" s="507">
        <f t="shared" si="20"/>
        <v>687</v>
      </c>
      <c r="P123" s="507">
        <f t="shared" si="21"/>
        <v>0</v>
      </c>
      <c r="Q123" s="507">
        <f>C123-'[1]5.3'!C122</f>
        <v>0</v>
      </c>
    </row>
    <row r="124" spans="1:17" x14ac:dyDescent="0.2">
      <c r="A124" s="380" t="s">
        <v>741</v>
      </c>
      <c r="B124" s="380"/>
      <c r="C124" s="381">
        <v>100</v>
      </c>
      <c r="D124" s="381">
        <v>100</v>
      </c>
      <c r="E124" s="381"/>
      <c r="F124" s="381"/>
      <c r="G124" s="381"/>
      <c r="H124" s="381"/>
      <c r="I124" s="381"/>
      <c r="J124" s="381"/>
      <c r="K124" s="381"/>
      <c r="L124" s="381"/>
      <c r="M124" s="381"/>
      <c r="N124" s="381"/>
      <c r="O124" s="507"/>
      <c r="P124" s="507"/>
      <c r="Q124" s="507"/>
    </row>
    <row r="125" spans="1:17" x14ac:dyDescent="0.2">
      <c r="A125" s="380" t="s">
        <v>496</v>
      </c>
      <c r="B125" s="380"/>
      <c r="C125" s="381">
        <f t="shared" ref="C125:N125" si="35">SUM(C123:C124)</f>
        <v>787</v>
      </c>
      <c r="D125" s="381">
        <f t="shared" si="35"/>
        <v>100</v>
      </c>
      <c r="E125" s="381">
        <f t="shared" si="35"/>
        <v>687</v>
      </c>
      <c r="F125" s="381">
        <f t="shared" si="35"/>
        <v>0</v>
      </c>
      <c r="G125" s="381">
        <f t="shared" si="35"/>
        <v>0</v>
      </c>
      <c r="H125" s="381">
        <f t="shared" si="35"/>
        <v>0</v>
      </c>
      <c r="I125" s="381">
        <f t="shared" si="35"/>
        <v>0</v>
      </c>
      <c r="J125" s="381">
        <f t="shared" si="35"/>
        <v>0</v>
      </c>
      <c r="K125" s="381">
        <f t="shared" si="35"/>
        <v>0</v>
      </c>
      <c r="L125" s="381">
        <f t="shared" si="35"/>
        <v>0</v>
      </c>
      <c r="M125" s="381">
        <f t="shared" si="35"/>
        <v>0</v>
      </c>
      <c r="N125" s="381">
        <f t="shared" si="35"/>
        <v>0</v>
      </c>
      <c r="O125" s="507">
        <f t="shared" si="20"/>
        <v>787</v>
      </c>
      <c r="P125" s="507">
        <f t="shared" si="21"/>
        <v>0</v>
      </c>
      <c r="Q125" s="507">
        <f>C125-'[1]5.3'!C124</f>
        <v>0</v>
      </c>
    </row>
    <row r="126" spans="1:17" x14ac:dyDescent="0.2">
      <c r="A126" s="382" t="s">
        <v>735</v>
      </c>
      <c r="B126" s="382"/>
      <c r="C126" s="383">
        <f t="shared" ref="C126:N126" si="36">C122+C125</f>
        <v>48567</v>
      </c>
      <c r="D126" s="383">
        <f t="shared" si="36"/>
        <v>45200</v>
      </c>
      <c r="E126" s="383">
        <f t="shared" si="36"/>
        <v>2837</v>
      </c>
      <c r="F126" s="383">
        <f t="shared" si="36"/>
        <v>0</v>
      </c>
      <c r="G126" s="383">
        <f t="shared" si="36"/>
        <v>0</v>
      </c>
      <c r="H126" s="383">
        <f t="shared" si="36"/>
        <v>0</v>
      </c>
      <c r="I126" s="383">
        <f t="shared" si="36"/>
        <v>0</v>
      </c>
      <c r="J126" s="383">
        <f t="shared" si="36"/>
        <v>30</v>
      </c>
      <c r="K126" s="383">
        <f t="shared" si="36"/>
        <v>0</v>
      </c>
      <c r="L126" s="383">
        <f t="shared" si="36"/>
        <v>0</v>
      </c>
      <c r="M126" s="383">
        <f t="shared" si="36"/>
        <v>0</v>
      </c>
      <c r="N126" s="383">
        <f t="shared" si="36"/>
        <v>500</v>
      </c>
      <c r="O126" s="507">
        <f t="shared" si="20"/>
        <v>48567</v>
      </c>
      <c r="P126" s="507">
        <f t="shared" si="21"/>
        <v>0</v>
      </c>
      <c r="Q126" s="507">
        <f>C126-'[1]5.3'!C125</f>
        <v>0</v>
      </c>
    </row>
    <row r="127" spans="1:17" x14ac:dyDescent="0.2">
      <c r="A127" s="386" t="s">
        <v>510</v>
      </c>
      <c r="B127" s="380" t="s">
        <v>488</v>
      </c>
      <c r="C127" s="381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507">
        <f t="shared" si="20"/>
        <v>0</v>
      </c>
      <c r="P127" s="507">
        <f t="shared" si="21"/>
        <v>0</v>
      </c>
      <c r="Q127" s="507">
        <f>C127-'[1]5.3'!C126</f>
        <v>0</v>
      </c>
    </row>
    <row r="128" spans="1:17" x14ac:dyDescent="0.2">
      <c r="A128" s="380" t="s">
        <v>489</v>
      </c>
      <c r="B128" s="380"/>
      <c r="C128" s="381">
        <f>SUM(D128:N128)</f>
        <v>38876</v>
      </c>
      <c r="D128" s="381">
        <f>'[1]5.3'!C127-'4.3'!E128-'4.3'!F128-'4.3'!G128-'4.3'!H128-'4.3'!I128-'4.3'!J128-'4.3'!K128-'4.3'!L128-'4.3'!M128-'4.3'!N128</f>
        <v>0</v>
      </c>
      <c r="E128" s="381">
        <v>38866</v>
      </c>
      <c r="F128" s="381"/>
      <c r="G128" s="381"/>
      <c r="H128" s="381"/>
      <c r="I128" s="381"/>
      <c r="J128" s="381">
        <v>10</v>
      </c>
      <c r="K128" s="381"/>
      <c r="L128" s="381"/>
      <c r="M128" s="381"/>
      <c r="N128" s="381"/>
      <c r="O128" s="507">
        <f t="shared" si="20"/>
        <v>38876</v>
      </c>
      <c r="P128" s="507">
        <f t="shared" si="21"/>
        <v>0</v>
      </c>
      <c r="Q128" s="507">
        <f>C128-'[1]5.3'!C127</f>
        <v>0</v>
      </c>
    </row>
    <row r="129" spans="1:17" x14ac:dyDescent="0.2">
      <c r="A129" s="380" t="s">
        <v>491</v>
      </c>
      <c r="B129" s="380"/>
      <c r="C129" s="381">
        <v>38876</v>
      </c>
      <c r="D129" s="381">
        <v>0</v>
      </c>
      <c r="E129" s="381">
        <v>38866</v>
      </c>
      <c r="F129" s="381">
        <v>0</v>
      </c>
      <c r="G129" s="381">
        <v>0</v>
      </c>
      <c r="H129" s="381">
        <v>0</v>
      </c>
      <c r="I129" s="381">
        <v>0</v>
      </c>
      <c r="J129" s="381">
        <v>10</v>
      </c>
      <c r="K129" s="381">
        <v>0</v>
      </c>
      <c r="L129" s="381">
        <v>0</v>
      </c>
      <c r="M129" s="381">
        <v>0</v>
      </c>
      <c r="N129" s="381">
        <v>0</v>
      </c>
      <c r="O129" s="507">
        <f t="shared" si="20"/>
        <v>38876</v>
      </c>
      <c r="P129" s="507">
        <f t="shared" si="21"/>
        <v>0</v>
      </c>
      <c r="Q129" s="507">
        <f>C129-'[1]5.3'!C128</f>
        <v>0</v>
      </c>
    </row>
    <row r="130" spans="1:17" x14ac:dyDescent="0.2">
      <c r="A130" s="380" t="s">
        <v>742</v>
      </c>
      <c r="B130" s="380"/>
      <c r="C130" s="381">
        <v>3872</v>
      </c>
      <c r="D130" s="381"/>
      <c r="E130" s="381">
        <v>3872</v>
      </c>
      <c r="F130" s="381"/>
      <c r="G130" s="381"/>
      <c r="H130" s="381"/>
      <c r="I130" s="381"/>
      <c r="J130" s="381"/>
      <c r="K130" s="381"/>
      <c r="L130" s="381"/>
      <c r="M130" s="381"/>
      <c r="N130" s="381"/>
      <c r="O130" s="507">
        <f t="shared" si="20"/>
        <v>3872</v>
      </c>
      <c r="P130" s="507">
        <f t="shared" si="21"/>
        <v>0</v>
      </c>
      <c r="Q130" s="507">
        <f>C130-'[1]5.3'!C129</f>
        <v>0</v>
      </c>
    </row>
    <row r="131" spans="1:17" x14ac:dyDescent="0.2">
      <c r="A131" s="380" t="s">
        <v>496</v>
      </c>
      <c r="B131" s="380"/>
      <c r="C131" s="381">
        <f>SUM(C130)</f>
        <v>3872</v>
      </c>
      <c r="D131" s="381">
        <f t="shared" ref="D131:N131" si="37">SUM(D130)</f>
        <v>0</v>
      </c>
      <c r="E131" s="381">
        <f t="shared" si="37"/>
        <v>3872</v>
      </c>
      <c r="F131" s="381">
        <f t="shared" si="37"/>
        <v>0</v>
      </c>
      <c r="G131" s="381">
        <f t="shared" si="37"/>
        <v>0</v>
      </c>
      <c r="H131" s="381">
        <f t="shared" si="37"/>
        <v>0</v>
      </c>
      <c r="I131" s="381">
        <f t="shared" si="37"/>
        <v>0</v>
      </c>
      <c r="J131" s="381">
        <f t="shared" si="37"/>
        <v>0</v>
      </c>
      <c r="K131" s="381">
        <f t="shared" si="37"/>
        <v>0</v>
      </c>
      <c r="L131" s="381">
        <f t="shared" si="37"/>
        <v>0</v>
      </c>
      <c r="M131" s="381">
        <f t="shared" si="37"/>
        <v>0</v>
      </c>
      <c r="N131" s="381">
        <f t="shared" si="37"/>
        <v>0</v>
      </c>
      <c r="O131" s="507">
        <f t="shared" si="20"/>
        <v>3872</v>
      </c>
      <c r="P131" s="507">
        <f t="shared" si="21"/>
        <v>0</v>
      </c>
      <c r="Q131" s="507">
        <f>C131-'[1]5.3'!C130</f>
        <v>0</v>
      </c>
    </row>
    <row r="132" spans="1:17" x14ac:dyDescent="0.2">
      <c r="A132" s="382" t="s">
        <v>735</v>
      </c>
      <c r="B132" s="382"/>
      <c r="C132" s="383">
        <f>C128+C131</f>
        <v>42748</v>
      </c>
      <c r="D132" s="383">
        <f t="shared" ref="D132:N132" si="38">D128+D131</f>
        <v>0</v>
      </c>
      <c r="E132" s="383">
        <f t="shared" si="38"/>
        <v>42738</v>
      </c>
      <c r="F132" s="383">
        <f t="shared" si="38"/>
        <v>0</v>
      </c>
      <c r="G132" s="383">
        <f t="shared" si="38"/>
        <v>0</v>
      </c>
      <c r="H132" s="383">
        <f t="shared" si="38"/>
        <v>0</v>
      </c>
      <c r="I132" s="383">
        <f t="shared" si="38"/>
        <v>0</v>
      </c>
      <c r="J132" s="383">
        <f t="shared" si="38"/>
        <v>10</v>
      </c>
      <c r="K132" s="383">
        <f t="shared" si="38"/>
        <v>0</v>
      </c>
      <c r="L132" s="383">
        <f t="shared" si="38"/>
        <v>0</v>
      </c>
      <c r="M132" s="383">
        <f t="shared" si="38"/>
        <v>0</v>
      </c>
      <c r="N132" s="383">
        <f t="shared" si="38"/>
        <v>0</v>
      </c>
      <c r="O132" s="507">
        <f t="shared" si="20"/>
        <v>42748</v>
      </c>
      <c r="P132" s="507">
        <f t="shared" si="21"/>
        <v>0</v>
      </c>
      <c r="Q132" s="507">
        <f>C132-'[1]5.3'!C131</f>
        <v>0</v>
      </c>
    </row>
    <row r="133" spans="1:17" x14ac:dyDescent="0.2">
      <c r="A133" s="385" t="s">
        <v>511</v>
      </c>
      <c r="B133" s="385"/>
      <c r="C133" s="381"/>
      <c r="D133" s="381"/>
      <c r="E133" s="381"/>
      <c r="F133" s="381"/>
      <c r="G133" s="388"/>
      <c r="H133" s="388"/>
      <c r="I133" s="388"/>
      <c r="J133" s="388"/>
      <c r="K133" s="388"/>
      <c r="L133" s="388"/>
      <c r="M133" s="388"/>
      <c r="N133" s="388"/>
      <c r="O133" s="507">
        <f t="shared" si="20"/>
        <v>0</v>
      </c>
      <c r="P133" s="507">
        <f t="shared" si="21"/>
        <v>0</v>
      </c>
      <c r="Q133" s="507">
        <f>C133-'[1]5.3'!C132</f>
        <v>0</v>
      </c>
    </row>
    <row r="134" spans="1:17" x14ac:dyDescent="0.2">
      <c r="A134" s="380" t="s">
        <v>489</v>
      </c>
      <c r="B134" s="380"/>
      <c r="C134" s="381">
        <f>C139+C145+C151+C158+C165+C172+C178+C184+C190+C202+C208+C214+C226+C239+C245+C252+C266+C272+C277+C282+C233+C259+C196</f>
        <v>411664</v>
      </c>
      <c r="D134" s="381">
        <f t="shared" ref="D134:N134" si="39">D139+D145+D151+D158+D165+D172+D178+D184+D190+D202+D208+D214+D226+D239+D245+D252+D266+D272+D277+D282+D233+D259+D196</f>
        <v>359737</v>
      </c>
      <c r="E134" s="381">
        <f t="shared" si="39"/>
        <v>0</v>
      </c>
      <c r="F134" s="381">
        <f t="shared" si="39"/>
        <v>0</v>
      </c>
      <c r="G134" s="381">
        <f t="shared" si="39"/>
        <v>0</v>
      </c>
      <c r="H134" s="381">
        <f t="shared" si="39"/>
        <v>0</v>
      </c>
      <c r="I134" s="381">
        <f t="shared" si="39"/>
        <v>0</v>
      </c>
      <c r="J134" s="381">
        <f t="shared" si="39"/>
        <v>51927</v>
      </c>
      <c r="K134" s="381">
        <f t="shared" si="39"/>
        <v>0</v>
      </c>
      <c r="L134" s="381">
        <f t="shared" si="39"/>
        <v>0</v>
      </c>
      <c r="M134" s="381">
        <f t="shared" si="39"/>
        <v>0</v>
      </c>
      <c r="N134" s="381">
        <f t="shared" si="39"/>
        <v>0</v>
      </c>
      <c r="O134" s="507">
        <f t="shared" si="20"/>
        <v>411664</v>
      </c>
      <c r="P134" s="507">
        <f t="shared" si="21"/>
        <v>0</v>
      </c>
      <c r="Q134" s="507">
        <f>C134-'[1]5.3'!C133</f>
        <v>0</v>
      </c>
    </row>
    <row r="135" spans="1:17" x14ac:dyDescent="0.2">
      <c r="A135" s="380" t="s">
        <v>491</v>
      </c>
      <c r="B135" s="380"/>
      <c r="C135" s="381">
        <f>C140+C146+C152+C159+C166+C173+C179+C185+C191+C203+C209+C215+C227+C240+C246+C253+C267+C273+C278+C283+C234+C260+C197+C221</f>
        <v>408292</v>
      </c>
      <c r="D135" s="381">
        <f t="shared" ref="D135:N135" si="40">D140+D146+D152+D159+D166+D173+D179+D185+D191+D203+D209+D215+D227+D240+D246+D253+D267+D273+D278+D283+D234+D260+D197+D221</f>
        <v>350937</v>
      </c>
      <c r="E135" s="381">
        <f t="shared" si="40"/>
        <v>0</v>
      </c>
      <c r="F135" s="381">
        <f t="shared" si="40"/>
        <v>0</v>
      </c>
      <c r="G135" s="381">
        <f t="shared" si="40"/>
        <v>0</v>
      </c>
      <c r="H135" s="381">
        <f t="shared" si="40"/>
        <v>0</v>
      </c>
      <c r="I135" s="381">
        <f t="shared" si="40"/>
        <v>0</v>
      </c>
      <c r="J135" s="381">
        <f t="shared" si="40"/>
        <v>51927</v>
      </c>
      <c r="K135" s="381">
        <f t="shared" si="40"/>
        <v>0</v>
      </c>
      <c r="L135" s="381">
        <f t="shared" si="40"/>
        <v>0</v>
      </c>
      <c r="M135" s="381">
        <f t="shared" si="40"/>
        <v>0</v>
      </c>
      <c r="N135" s="381">
        <f t="shared" si="40"/>
        <v>5428</v>
      </c>
      <c r="O135" s="507">
        <f t="shared" si="20"/>
        <v>408292</v>
      </c>
      <c r="P135" s="507">
        <f t="shared" si="21"/>
        <v>0</v>
      </c>
      <c r="Q135" s="507">
        <f>C135-'[1]5.3'!C134</f>
        <v>0</v>
      </c>
    </row>
    <row r="136" spans="1:17" x14ac:dyDescent="0.2">
      <c r="A136" s="380" t="s">
        <v>496</v>
      </c>
      <c r="B136" s="380"/>
      <c r="C136" s="381">
        <f>C142+C148+C155+C162+C169+C175+C181+C187+C193+C199+C205+C211+C217+C223+C230+C236+C242+C249+C256+C263+C269+C274+C279+C284</f>
        <v>18505</v>
      </c>
      <c r="D136" s="381">
        <f t="shared" ref="D136:N137" si="41">D142+D148+D155+D162+D169+D175+D181+D187+D193+D199+D205+D211+D217+D223+D230+D236+D242+D249+D256+D263+D269+D274+D279+D284</f>
        <v>18345</v>
      </c>
      <c r="E136" s="381">
        <f t="shared" si="41"/>
        <v>0</v>
      </c>
      <c r="F136" s="381">
        <f t="shared" si="41"/>
        <v>0</v>
      </c>
      <c r="G136" s="381">
        <f t="shared" si="41"/>
        <v>0</v>
      </c>
      <c r="H136" s="381">
        <f t="shared" si="41"/>
        <v>0</v>
      </c>
      <c r="I136" s="381">
        <f t="shared" si="41"/>
        <v>0</v>
      </c>
      <c r="J136" s="381">
        <f t="shared" si="41"/>
        <v>160</v>
      </c>
      <c r="K136" s="381">
        <f t="shared" si="41"/>
        <v>0</v>
      </c>
      <c r="L136" s="381">
        <f t="shared" si="41"/>
        <v>0</v>
      </c>
      <c r="M136" s="381">
        <f t="shared" si="41"/>
        <v>0</v>
      </c>
      <c r="N136" s="381">
        <f t="shared" si="41"/>
        <v>0</v>
      </c>
      <c r="O136" s="507">
        <f t="shared" si="20"/>
        <v>18505</v>
      </c>
      <c r="P136" s="507">
        <f t="shared" si="21"/>
        <v>0</v>
      </c>
      <c r="Q136" s="507">
        <f>C136-'[1]5.3'!C135</f>
        <v>0</v>
      </c>
    </row>
    <row r="137" spans="1:17" x14ac:dyDescent="0.2">
      <c r="A137" s="382" t="s">
        <v>735</v>
      </c>
      <c r="B137" s="382"/>
      <c r="C137" s="383">
        <f>C143+C149+C156+C163+C170+C176+C182+C188+C194+C200+C206+C212+C218+C224+C231+C237+C243+C250+C257+C264+C270+C275+C280+C285</f>
        <v>426797</v>
      </c>
      <c r="D137" s="383">
        <f t="shared" si="41"/>
        <v>369282</v>
      </c>
      <c r="E137" s="383">
        <f t="shared" si="41"/>
        <v>0</v>
      </c>
      <c r="F137" s="383">
        <f t="shared" si="41"/>
        <v>0</v>
      </c>
      <c r="G137" s="383">
        <f t="shared" si="41"/>
        <v>0</v>
      </c>
      <c r="H137" s="383">
        <f t="shared" si="41"/>
        <v>0</v>
      </c>
      <c r="I137" s="383">
        <f t="shared" si="41"/>
        <v>0</v>
      </c>
      <c r="J137" s="383">
        <f t="shared" si="41"/>
        <v>52087</v>
      </c>
      <c r="K137" s="383">
        <f t="shared" si="41"/>
        <v>0</v>
      </c>
      <c r="L137" s="383">
        <f t="shared" si="41"/>
        <v>0</v>
      </c>
      <c r="M137" s="383">
        <f t="shared" si="41"/>
        <v>0</v>
      </c>
      <c r="N137" s="383">
        <f t="shared" si="41"/>
        <v>5428</v>
      </c>
      <c r="O137" s="507">
        <f t="shared" si="20"/>
        <v>426797</v>
      </c>
      <c r="P137" s="507">
        <f t="shared" si="21"/>
        <v>0</v>
      </c>
      <c r="Q137" s="507">
        <f>C137-'[1]5.3'!C136</f>
        <v>0</v>
      </c>
    </row>
    <row r="138" spans="1:17" x14ac:dyDescent="0.2">
      <c r="A138" s="389" t="s">
        <v>512</v>
      </c>
      <c r="B138" s="380" t="s">
        <v>488</v>
      </c>
      <c r="C138" s="381"/>
      <c r="D138" s="381"/>
      <c r="E138" s="388"/>
      <c r="F138" s="388"/>
      <c r="G138" s="388"/>
      <c r="H138" s="388"/>
      <c r="I138" s="388"/>
      <c r="J138" s="388"/>
      <c r="K138" s="388"/>
      <c r="L138" s="388"/>
      <c r="M138" s="388"/>
      <c r="N138" s="388"/>
      <c r="O138" s="507">
        <f t="shared" si="20"/>
        <v>0</v>
      </c>
      <c r="P138" s="507">
        <f t="shared" si="21"/>
        <v>0</v>
      </c>
      <c r="Q138" s="507">
        <f>C138-'[1]5.3'!C137</f>
        <v>0</v>
      </c>
    </row>
    <row r="139" spans="1:17" x14ac:dyDescent="0.2">
      <c r="A139" s="380" t="s">
        <v>489</v>
      </c>
      <c r="B139" s="380"/>
      <c r="C139" s="381">
        <f>SUM(D139:N139)</f>
        <v>39897</v>
      </c>
      <c r="D139" s="381">
        <f>'[1]5.3'!C138-'4.3'!E139-'4.3'!F139-'4.3'!G139-'4.3'!H139-'4.3'!I139-'4.3'!J139-'4.3'!K139-'4.3'!L139-'4.3'!M139-'4.3'!N139</f>
        <v>39897</v>
      </c>
      <c r="E139" s="381"/>
      <c r="F139" s="381"/>
      <c r="G139" s="388"/>
      <c r="H139" s="388"/>
      <c r="I139" s="388"/>
      <c r="J139" s="388"/>
      <c r="K139" s="388"/>
      <c r="L139" s="388"/>
      <c r="M139" s="388"/>
      <c r="N139" s="388"/>
      <c r="O139" s="507">
        <f t="shared" si="20"/>
        <v>39897</v>
      </c>
      <c r="P139" s="507">
        <f t="shared" si="21"/>
        <v>0</v>
      </c>
      <c r="Q139" s="507">
        <f>C139-'[1]5.3'!C138</f>
        <v>0</v>
      </c>
    </row>
    <row r="140" spans="1:17" x14ac:dyDescent="0.2">
      <c r="A140" s="380" t="s">
        <v>491</v>
      </c>
      <c r="B140" s="380"/>
      <c r="C140" s="381">
        <v>40597</v>
      </c>
      <c r="D140" s="381">
        <v>39897</v>
      </c>
      <c r="E140" s="381">
        <v>0</v>
      </c>
      <c r="F140" s="381">
        <v>0</v>
      </c>
      <c r="G140" s="388">
        <v>0</v>
      </c>
      <c r="H140" s="388">
        <v>0</v>
      </c>
      <c r="I140" s="388">
        <v>0</v>
      </c>
      <c r="J140" s="388">
        <v>0</v>
      </c>
      <c r="K140" s="388">
        <v>0</v>
      </c>
      <c r="L140" s="388">
        <v>0</v>
      </c>
      <c r="M140" s="388">
        <v>0</v>
      </c>
      <c r="N140" s="388">
        <v>700</v>
      </c>
      <c r="O140" s="507">
        <f t="shared" si="20"/>
        <v>40597</v>
      </c>
      <c r="P140" s="507">
        <f t="shared" si="21"/>
        <v>0</v>
      </c>
      <c r="Q140" s="507">
        <f>C140-'[1]5.3'!C139</f>
        <v>0</v>
      </c>
    </row>
    <row r="141" spans="1:17" x14ac:dyDescent="0.2">
      <c r="A141" s="380" t="s">
        <v>741</v>
      </c>
      <c r="B141" s="380"/>
      <c r="C141" s="388">
        <v>500</v>
      </c>
      <c r="D141" s="381">
        <v>500</v>
      </c>
      <c r="E141" s="381"/>
      <c r="F141" s="381"/>
      <c r="G141" s="388"/>
      <c r="H141" s="388"/>
      <c r="I141" s="388"/>
      <c r="J141" s="388"/>
      <c r="K141" s="388"/>
      <c r="L141" s="388"/>
      <c r="M141" s="388"/>
      <c r="N141" s="388"/>
      <c r="O141" s="507">
        <f t="shared" si="20"/>
        <v>500</v>
      </c>
      <c r="P141" s="507">
        <f t="shared" si="21"/>
        <v>0</v>
      </c>
      <c r="Q141" s="507">
        <f>C141-'[1]5.3'!C140</f>
        <v>0</v>
      </c>
    </row>
    <row r="142" spans="1:17" x14ac:dyDescent="0.2">
      <c r="A142" s="380" t="s">
        <v>496</v>
      </c>
      <c r="B142" s="380"/>
      <c r="C142" s="381">
        <f>SUM(C141)</f>
        <v>500</v>
      </c>
      <c r="D142" s="381">
        <f t="shared" ref="D142:N142" si="42">SUM(D141)</f>
        <v>500</v>
      </c>
      <c r="E142" s="381">
        <f t="shared" si="42"/>
        <v>0</v>
      </c>
      <c r="F142" s="381">
        <f t="shared" si="42"/>
        <v>0</v>
      </c>
      <c r="G142" s="381">
        <f t="shared" si="42"/>
        <v>0</v>
      </c>
      <c r="H142" s="381">
        <f t="shared" si="42"/>
        <v>0</v>
      </c>
      <c r="I142" s="381">
        <f t="shared" si="42"/>
        <v>0</v>
      </c>
      <c r="J142" s="381">
        <f t="shared" si="42"/>
        <v>0</v>
      </c>
      <c r="K142" s="381">
        <f t="shared" si="42"/>
        <v>0</v>
      </c>
      <c r="L142" s="381">
        <f t="shared" si="42"/>
        <v>0</v>
      </c>
      <c r="M142" s="381">
        <f t="shared" si="42"/>
        <v>0</v>
      </c>
      <c r="N142" s="381">
        <f t="shared" si="42"/>
        <v>0</v>
      </c>
      <c r="O142" s="507">
        <f t="shared" si="20"/>
        <v>500</v>
      </c>
      <c r="P142" s="507">
        <f t="shared" si="21"/>
        <v>0</v>
      </c>
      <c r="Q142" s="507">
        <f>C142-'[1]5.3'!C141</f>
        <v>0</v>
      </c>
    </row>
    <row r="143" spans="1:17" x14ac:dyDescent="0.2">
      <c r="A143" s="382" t="s">
        <v>735</v>
      </c>
      <c r="B143" s="382"/>
      <c r="C143" s="383">
        <f>C140+C142</f>
        <v>41097</v>
      </c>
      <c r="D143" s="383">
        <f t="shared" ref="D143:N143" si="43">D140+D142</f>
        <v>40397</v>
      </c>
      <c r="E143" s="383">
        <f t="shared" si="43"/>
        <v>0</v>
      </c>
      <c r="F143" s="383">
        <f t="shared" si="43"/>
        <v>0</v>
      </c>
      <c r="G143" s="383">
        <f t="shared" si="43"/>
        <v>0</v>
      </c>
      <c r="H143" s="383">
        <f t="shared" si="43"/>
        <v>0</v>
      </c>
      <c r="I143" s="383">
        <f t="shared" si="43"/>
        <v>0</v>
      </c>
      <c r="J143" s="383">
        <f t="shared" si="43"/>
        <v>0</v>
      </c>
      <c r="K143" s="383">
        <f t="shared" si="43"/>
        <v>0</v>
      </c>
      <c r="L143" s="383">
        <f t="shared" si="43"/>
        <v>0</v>
      </c>
      <c r="M143" s="383">
        <f t="shared" si="43"/>
        <v>0</v>
      </c>
      <c r="N143" s="383">
        <f t="shared" si="43"/>
        <v>700</v>
      </c>
      <c r="O143" s="507">
        <f t="shared" ref="O143:O209" si="44">SUM(D143:N143)</f>
        <v>41097</v>
      </c>
      <c r="P143" s="507">
        <f t="shared" ref="P143:P209" si="45">O143-C143</f>
        <v>0</v>
      </c>
      <c r="Q143" s="507">
        <f>C143-'[1]5.3'!C142</f>
        <v>0</v>
      </c>
    </row>
    <row r="144" spans="1:17" x14ac:dyDescent="0.2">
      <c r="A144" s="389" t="s">
        <v>513</v>
      </c>
      <c r="B144" s="380" t="s">
        <v>488</v>
      </c>
      <c r="C144" s="381"/>
      <c r="D144" s="381"/>
      <c r="E144" s="388"/>
      <c r="F144" s="388"/>
      <c r="G144" s="388"/>
      <c r="H144" s="388"/>
      <c r="I144" s="388"/>
      <c r="J144" s="388"/>
      <c r="K144" s="388"/>
      <c r="L144" s="388"/>
      <c r="M144" s="388"/>
      <c r="N144" s="388"/>
      <c r="O144" s="507">
        <f t="shared" si="44"/>
        <v>0</v>
      </c>
      <c r="P144" s="507">
        <f t="shared" si="45"/>
        <v>0</v>
      </c>
      <c r="Q144" s="507">
        <f>C144-'[1]5.3'!C143</f>
        <v>0</v>
      </c>
    </row>
    <row r="145" spans="1:17" x14ac:dyDescent="0.2">
      <c r="A145" s="380" t="s">
        <v>489</v>
      </c>
      <c r="B145" s="380"/>
      <c r="C145" s="381">
        <f>SUM(D145:N145)</f>
        <v>9970</v>
      </c>
      <c r="D145" s="381">
        <f>'[1]5.3'!C144-'4.3'!E145-'4.3'!F145-'4.3'!G145-'4.3'!H145-'4.3'!I145-'4.3'!J145-'4.3'!K145-'4.3'!L145-'4.3'!M145-'4.3'!N145</f>
        <v>9970</v>
      </c>
      <c r="E145" s="381"/>
      <c r="F145" s="381"/>
      <c r="G145" s="388"/>
      <c r="H145" s="388"/>
      <c r="I145" s="388"/>
      <c r="J145" s="388"/>
      <c r="K145" s="388"/>
      <c r="L145" s="388"/>
      <c r="M145" s="388"/>
      <c r="N145" s="388"/>
      <c r="O145" s="507">
        <f t="shared" si="44"/>
        <v>9970</v>
      </c>
      <c r="P145" s="507">
        <f t="shared" si="45"/>
        <v>0</v>
      </c>
      <c r="Q145" s="507">
        <f>C145-'[1]5.3'!C144</f>
        <v>0</v>
      </c>
    </row>
    <row r="146" spans="1:17" x14ac:dyDescent="0.2">
      <c r="A146" s="380" t="s">
        <v>491</v>
      </c>
      <c r="B146" s="380"/>
      <c r="C146" s="381">
        <v>10170</v>
      </c>
      <c r="D146" s="381">
        <v>9970</v>
      </c>
      <c r="E146" s="381">
        <v>0</v>
      </c>
      <c r="F146" s="381">
        <v>0</v>
      </c>
      <c r="G146" s="388">
        <v>0</v>
      </c>
      <c r="H146" s="388">
        <v>0</v>
      </c>
      <c r="I146" s="388">
        <v>0</v>
      </c>
      <c r="J146" s="388">
        <v>0</v>
      </c>
      <c r="K146" s="388">
        <v>0</v>
      </c>
      <c r="L146" s="388">
        <v>0</v>
      </c>
      <c r="M146" s="388">
        <v>0</v>
      </c>
      <c r="N146" s="388">
        <v>200</v>
      </c>
      <c r="O146" s="507">
        <f t="shared" si="44"/>
        <v>10170</v>
      </c>
      <c r="P146" s="507">
        <f t="shared" si="45"/>
        <v>0</v>
      </c>
      <c r="Q146" s="507">
        <f>C146-'[1]5.3'!C145</f>
        <v>0</v>
      </c>
    </row>
    <row r="147" spans="1:17" x14ac:dyDescent="0.2">
      <c r="A147" s="380" t="s">
        <v>741</v>
      </c>
      <c r="B147" s="380"/>
      <c r="C147" s="381">
        <v>100</v>
      </c>
      <c r="D147" s="381">
        <v>100</v>
      </c>
      <c r="E147" s="381"/>
      <c r="F147" s="381"/>
      <c r="G147" s="388"/>
      <c r="H147" s="388"/>
      <c r="I147" s="388"/>
      <c r="J147" s="388"/>
      <c r="K147" s="388"/>
      <c r="L147" s="388"/>
      <c r="M147" s="388"/>
      <c r="N147" s="388"/>
      <c r="O147" s="507">
        <f t="shared" si="44"/>
        <v>100</v>
      </c>
      <c r="P147" s="507">
        <f t="shared" si="45"/>
        <v>0</v>
      </c>
      <c r="Q147" s="507">
        <f>C147-'[1]5.3'!C146</f>
        <v>0</v>
      </c>
    </row>
    <row r="148" spans="1:17" x14ac:dyDescent="0.2">
      <c r="A148" s="380" t="s">
        <v>496</v>
      </c>
      <c r="B148" s="380"/>
      <c r="C148" s="381">
        <f>SUM(C147)</f>
        <v>100</v>
      </c>
      <c r="D148" s="381">
        <f t="shared" ref="D148:N148" si="46">SUM(D147)</f>
        <v>100</v>
      </c>
      <c r="E148" s="381">
        <f t="shared" si="46"/>
        <v>0</v>
      </c>
      <c r="F148" s="381">
        <f t="shared" si="46"/>
        <v>0</v>
      </c>
      <c r="G148" s="381">
        <f t="shared" si="46"/>
        <v>0</v>
      </c>
      <c r="H148" s="381">
        <f t="shared" si="46"/>
        <v>0</v>
      </c>
      <c r="I148" s="381">
        <f t="shared" si="46"/>
        <v>0</v>
      </c>
      <c r="J148" s="381">
        <f t="shared" si="46"/>
        <v>0</v>
      </c>
      <c r="K148" s="381">
        <f t="shared" si="46"/>
        <v>0</v>
      </c>
      <c r="L148" s="381">
        <f t="shared" si="46"/>
        <v>0</v>
      </c>
      <c r="M148" s="381">
        <f t="shared" si="46"/>
        <v>0</v>
      </c>
      <c r="N148" s="381">
        <f t="shared" si="46"/>
        <v>0</v>
      </c>
      <c r="O148" s="507">
        <f t="shared" si="44"/>
        <v>100</v>
      </c>
      <c r="P148" s="507">
        <f t="shared" si="45"/>
        <v>0</v>
      </c>
      <c r="Q148" s="507">
        <f>C148-'[1]5.3'!C147</f>
        <v>0</v>
      </c>
    </row>
    <row r="149" spans="1:17" x14ac:dyDescent="0.2">
      <c r="A149" s="382" t="s">
        <v>735</v>
      </c>
      <c r="B149" s="382"/>
      <c r="C149" s="383">
        <f>C146+C148</f>
        <v>10270</v>
      </c>
      <c r="D149" s="383">
        <f t="shared" ref="D149:N149" si="47">D146+D148</f>
        <v>10070</v>
      </c>
      <c r="E149" s="383">
        <f t="shared" si="47"/>
        <v>0</v>
      </c>
      <c r="F149" s="383">
        <f t="shared" si="47"/>
        <v>0</v>
      </c>
      <c r="G149" s="383">
        <f t="shared" si="47"/>
        <v>0</v>
      </c>
      <c r="H149" s="383">
        <f t="shared" si="47"/>
        <v>0</v>
      </c>
      <c r="I149" s="383">
        <f t="shared" si="47"/>
        <v>0</v>
      </c>
      <c r="J149" s="383">
        <f t="shared" si="47"/>
        <v>0</v>
      </c>
      <c r="K149" s="383">
        <f t="shared" si="47"/>
        <v>0</v>
      </c>
      <c r="L149" s="383">
        <f t="shared" si="47"/>
        <v>0</v>
      </c>
      <c r="M149" s="383">
        <f t="shared" si="47"/>
        <v>0</v>
      </c>
      <c r="N149" s="383">
        <f t="shared" si="47"/>
        <v>200</v>
      </c>
      <c r="O149" s="507">
        <f t="shared" si="44"/>
        <v>10270</v>
      </c>
      <c r="P149" s="507">
        <f t="shared" si="45"/>
        <v>0</v>
      </c>
      <c r="Q149" s="507">
        <f>C149-'[1]5.3'!C148</f>
        <v>0</v>
      </c>
    </row>
    <row r="150" spans="1:17" x14ac:dyDescent="0.2">
      <c r="A150" s="389" t="s">
        <v>514</v>
      </c>
      <c r="B150" s="380" t="s">
        <v>488</v>
      </c>
      <c r="C150" s="381"/>
      <c r="D150" s="381"/>
      <c r="E150" s="388"/>
      <c r="F150" s="388"/>
      <c r="G150" s="388"/>
      <c r="H150" s="388"/>
      <c r="I150" s="388"/>
      <c r="J150" s="388"/>
      <c r="K150" s="388"/>
      <c r="L150" s="388"/>
      <c r="M150" s="388"/>
      <c r="N150" s="388"/>
      <c r="O150" s="507">
        <f t="shared" si="44"/>
        <v>0</v>
      </c>
      <c r="P150" s="507">
        <f t="shared" si="45"/>
        <v>0</v>
      </c>
      <c r="Q150" s="507">
        <f>C150-'[1]5.3'!C149</f>
        <v>0</v>
      </c>
    </row>
    <row r="151" spans="1:17" x14ac:dyDescent="0.2">
      <c r="A151" s="380" t="s">
        <v>489</v>
      </c>
      <c r="B151" s="380"/>
      <c r="C151" s="381">
        <f>SUM(D151:N151)</f>
        <v>11422</v>
      </c>
      <c r="D151" s="381">
        <f>'[1]5.3'!C150-'4.3'!E151-'4.3'!F151-'4.3'!G151-'4.3'!H151-'4.3'!I151-'4.3'!J151-'4.3'!K151-'4.3'!L151-'4.3'!M151-'4.3'!N151</f>
        <v>11422</v>
      </c>
      <c r="E151" s="381"/>
      <c r="F151" s="381"/>
      <c r="G151" s="388"/>
      <c r="H151" s="388"/>
      <c r="I151" s="388"/>
      <c r="J151" s="388"/>
      <c r="K151" s="388"/>
      <c r="L151" s="388"/>
      <c r="M151" s="388"/>
      <c r="N151" s="388"/>
      <c r="O151" s="507">
        <f t="shared" si="44"/>
        <v>11422</v>
      </c>
      <c r="P151" s="507">
        <f t="shared" si="45"/>
        <v>0</v>
      </c>
      <c r="Q151" s="507">
        <f>C151-'[1]5.3'!C150</f>
        <v>0</v>
      </c>
    </row>
    <row r="152" spans="1:17" x14ac:dyDescent="0.2">
      <c r="A152" s="380" t="s">
        <v>491</v>
      </c>
      <c r="B152" s="380"/>
      <c r="C152" s="381">
        <v>11822</v>
      </c>
      <c r="D152" s="381">
        <v>11422</v>
      </c>
      <c r="E152" s="381">
        <v>0</v>
      </c>
      <c r="F152" s="381">
        <v>0</v>
      </c>
      <c r="G152" s="388">
        <v>0</v>
      </c>
      <c r="H152" s="388">
        <v>0</v>
      </c>
      <c r="I152" s="388">
        <v>0</v>
      </c>
      <c r="J152" s="388">
        <v>0</v>
      </c>
      <c r="K152" s="388">
        <v>0</v>
      </c>
      <c r="L152" s="388">
        <v>0</v>
      </c>
      <c r="M152" s="388">
        <v>0</v>
      </c>
      <c r="N152" s="388">
        <v>400</v>
      </c>
      <c r="O152" s="507">
        <f t="shared" si="44"/>
        <v>11822</v>
      </c>
      <c r="P152" s="507">
        <f t="shared" si="45"/>
        <v>0</v>
      </c>
      <c r="Q152" s="507">
        <f>C152-'[1]5.3'!C151</f>
        <v>0</v>
      </c>
    </row>
    <row r="153" spans="1:17" x14ac:dyDescent="0.2">
      <c r="A153" s="380" t="s">
        <v>741</v>
      </c>
      <c r="B153" s="380"/>
      <c r="C153" s="381">
        <v>450</v>
      </c>
      <c r="D153" s="381">
        <v>450</v>
      </c>
      <c r="E153" s="381"/>
      <c r="F153" s="381"/>
      <c r="G153" s="388"/>
      <c r="H153" s="388"/>
      <c r="I153" s="388"/>
      <c r="J153" s="388"/>
      <c r="K153" s="388"/>
      <c r="L153" s="388"/>
      <c r="M153" s="388"/>
      <c r="N153" s="388"/>
      <c r="O153" s="507">
        <f t="shared" si="44"/>
        <v>450</v>
      </c>
      <c r="P153" s="507">
        <f t="shared" si="45"/>
        <v>0</v>
      </c>
      <c r="Q153" s="507">
        <f>C153-'[1]5.3'!C152</f>
        <v>0</v>
      </c>
    </row>
    <row r="154" spans="1:17" x14ac:dyDescent="0.2">
      <c r="A154" s="380" t="s">
        <v>743</v>
      </c>
      <c r="B154" s="380"/>
      <c r="C154" s="381">
        <v>197</v>
      </c>
      <c r="D154" s="381">
        <v>197</v>
      </c>
      <c r="E154" s="381"/>
      <c r="F154" s="381"/>
      <c r="G154" s="388"/>
      <c r="H154" s="388"/>
      <c r="I154" s="388"/>
      <c r="J154" s="388"/>
      <c r="K154" s="388"/>
      <c r="L154" s="388"/>
      <c r="M154" s="388"/>
      <c r="N154" s="388"/>
      <c r="O154" s="507"/>
      <c r="P154" s="507"/>
      <c r="Q154" s="507"/>
    </row>
    <row r="155" spans="1:17" x14ac:dyDescent="0.2">
      <c r="A155" s="380" t="s">
        <v>496</v>
      </c>
      <c r="B155" s="380"/>
      <c r="C155" s="381">
        <f>SUM(C153:C154)</f>
        <v>647</v>
      </c>
      <c r="D155" s="381">
        <f>SUM(D153:D154)</f>
        <v>647</v>
      </c>
      <c r="E155" s="381">
        <f t="shared" ref="E155:M155" si="48">SUM(E153)</f>
        <v>0</v>
      </c>
      <c r="F155" s="381">
        <f t="shared" si="48"/>
        <v>0</v>
      </c>
      <c r="G155" s="381">
        <f t="shared" si="48"/>
        <v>0</v>
      </c>
      <c r="H155" s="381">
        <f t="shared" si="48"/>
        <v>0</v>
      </c>
      <c r="I155" s="381">
        <f t="shared" si="48"/>
        <v>0</v>
      </c>
      <c r="J155" s="381">
        <f t="shared" si="48"/>
        <v>0</v>
      </c>
      <c r="K155" s="381">
        <f t="shared" si="48"/>
        <v>0</v>
      </c>
      <c r="L155" s="381">
        <f t="shared" si="48"/>
        <v>0</v>
      </c>
      <c r="M155" s="381">
        <f t="shared" si="48"/>
        <v>0</v>
      </c>
      <c r="N155" s="381"/>
      <c r="O155" s="507">
        <f t="shared" si="44"/>
        <v>647</v>
      </c>
      <c r="P155" s="507">
        <f t="shared" si="45"/>
        <v>0</v>
      </c>
      <c r="Q155" s="507">
        <f>C155-'[1]5.3'!C154</f>
        <v>0</v>
      </c>
    </row>
    <row r="156" spans="1:17" x14ac:dyDescent="0.2">
      <c r="A156" s="380" t="s">
        <v>735</v>
      </c>
      <c r="B156" s="380"/>
      <c r="C156" s="381">
        <f>C152+C155</f>
        <v>12469</v>
      </c>
      <c r="D156" s="381">
        <f t="shared" ref="D156:N156" si="49">D152+D155</f>
        <v>12069</v>
      </c>
      <c r="E156" s="381">
        <f t="shared" si="49"/>
        <v>0</v>
      </c>
      <c r="F156" s="381">
        <f t="shared" si="49"/>
        <v>0</v>
      </c>
      <c r="G156" s="381">
        <f t="shared" si="49"/>
        <v>0</v>
      </c>
      <c r="H156" s="381">
        <f t="shared" si="49"/>
        <v>0</v>
      </c>
      <c r="I156" s="381">
        <f t="shared" si="49"/>
        <v>0</v>
      </c>
      <c r="J156" s="381">
        <f t="shared" si="49"/>
        <v>0</v>
      </c>
      <c r="K156" s="381">
        <f t="shared" si="49"/>
        <v>0</v>
      </c>
      <c r="L156" s="381">
        <f t="shared" si="49"/>
        <v>0</v>
      </c>
      <c r="M156" s="381">
        <f t="shared" si="49"/>
        <v>0</v>
      </c>
      <c r="N156" s="381">
        <f t="shared" si="49"/>
        <v>400</v>
      </c>
      <c r="O156" s="507">
        <f t="shared" si="44"/>
        <v>12469</v>
      </c>
      <c r="P156" s="507">
        <f t="shared" si="45"/>
        <v>0</v>
      </c>
      <c r="Q156" s="507">
        <f>C156-'[1]5.3'!C155</f>
        <v>0</v>
      </c>
    </row>
    <row r="157" spans="1:17" x14ac:dyDescent="0.2">
      <c r="A157" s="389" t="s">
        <v>515</v>
      </c>
      <c r="B157" s="380" t="s">
        <v>488</v>
      </c>
      <c r="C157" s="381"/>
      <c r="D157" s="381"/>
      <c r="E157" s="388"/>
      <c r="F157" s="388"/>
      <c r="G157" s="388"/>
      <c r="H157" s="388"/>
      <c r="I157" s="388"/>
      <c r="J157" s="388"/>
      <c r="K157" s="388"/>
      <c r="L157" s="388"/>
      <c r="M157" s="388"/>
      <c r="N157" s="388"/>
      <c r="O157" s="507">
        <f t="shared" si="44"/>
        <v>0</v>
      </c>
      <c r="P157" s="507">
        <f t="shared" si="45"/>
        <v>0</v>
      </c>
      <c r="Q157" s="507">
        <f>C157-'[1]5.3'!C156</f>
        <v>0</v>
      </c>
    </row>
    <row r="158" spans="1:17" x14ac:dyDescent="0.2">
      <c r="A158" s="380" t="s">
        <v>489</v>
      </c>
      <c r="B158" s="380"/>
      <c r="C158" s="381">
        <f>SUM(D158:N158)</f>
        <v>10013</v>
      </c>
      <c r="D158" s="381">
        <f>'[1]5.3'!C157-'4.3'!E158-'4.3'!F158-'4.3'!G158-'4.3'!H158-'4.3'!I158-'4.3'!J158-'4.3'!K158-'4.3'!L158-'4.3'!M158-'4.3'!N158</f>
        <v>10013</v>
      </c>
      <c r="E158" s="381"/>
      <c r="F158" s="381"/>
      <c r="G158" s="388"/>
      <c r="H158" s="388"/>
      <c r="I158" s="388"/>
      <c r="J158" s="388"/>
      <c r="K158" s="388"/>
      <c r="L158" s="388"/>
      <c r="M158" s="388"/>
      <c r="N158" s="388"/>
      <c r="O158" s="507">
        <f t="shared" si="44"/>
        <v>10013</v>
      </c>
      <c r="P158" s="507">
        <f t="shared" si="45"/>
        <v>0</v>
      </c>
      <c r="Q158" s="507">
        <f>C158-'[1]5.3'!C157</f>
        <v>0</v>
      </c>
    </row>
    <row r="159" spans="1:17" x14ac:dyDescent="0.2">
      <c r="A159" s="380" t="s">
        <v>491</v>
      </c>
      <c r="B159" s="380"/>
      <c r="C159" s="381">
        <v>10313</v>
      </c>
      <c r="D159" s="381">
        <v>10013</v>
      </c>
      <c r="E159" s="381">
        <v>0</v>
      </c>
      <c r="F159" s="381">
        <v>0</v>
      </c>
      <c r="G159" s="388">
        <v>0</v>
      </c>
      <c r="H159" s="388">
        <v>0</v>
      </c>
      <c r="I159" s="388">
        <v>0</v>
      </c>
      <c r="J159" s="388">
        <v>0</v>
      </c>
      <c r="K159" s="388">
        <v>0</v>
      </c>
      <c r="L159" s="388">
        <v>0</v>
      </c>
      <c r="M159" s="388">
        <v>0</v>
      </c>
      <c r="N159" s="388">
        <v>300</v>
      </c>
      <c r="O159" s="507">
        <f t="shared" si="44"/>
        <v>10313</v>
      </c>
      <c r="P159" s="507">
        <f t="shared" si="45"/>
        <v>0</v>
      </c>
      <c r="Q159" s="507">
        <f>C159-'[1]5.3'!C158</f>
        <v>0</v>
      </c>
    </row>
    <row r="160" spans="1:17" x14ac:dyDescent="0.2">
      <c r="A160" s="380" t="s">
        <v>741</v>
      </c>
      <c r="B160" s="380"/>
      <c r="C160" s="381">
        <v>350</v>
      </c>
      <c r="D160" s="381">
        <v>350</v>
      </c>
      <c r="E160" s="381"/>
      <c r="F160" s="381"/>
      <c r="G160" s="388"/>
      <c r="H160" s="388"/>
      <c r="I160" s="388"/>
      <c r="J160" s="388"/>
      <c r="K160" s="388"/>
      <c r="L160" s="388"/>
      <c r="M160" s="388"/>
      <c r="N160" s="388"/>
      <c r="O160" s="507">
        <f t="shared" si="44"/>
        <v>350</v>
      </c>
      <c r="P160" s="507">
        <f t="shared" si="45"/>
        <v>0</v>
      </c>
      <c r="Q160" s="507">
        <f>C160-'[1]5.3'!C159</f>
        <v>0</v>
      </c>
    </row>
    <row r="161" spans="1:17" x14ac:dyDescent="0.2">
      <c r="A161" s="380" t="s">
        <v>743</v>
      </c>
      <c r="B161" s="380"/>
      <c r="C161" s="381">
        <v>133</v>
      </c>
      <c r="D161" s="381">
        <v>133</v>
      </c>
      <c r="E161" s="381"/>
      <c r="F161" s="381"/>
      <c r="G161" s="388"/>
      <c r="H161" s="388"/>
      <c r="I161" s="388"/>
      <c r="J161" s="388"/>
      <c r="K161" s="388"/>
      <c r="L161" s="388"/>
      <c r="M161" s="388"/>
      <c r="N161" s="388"/>
      <c r="O161" s="507"/>
      <c r="P161" s="507"/>
      <c r="Q161" s="507"/>
    </row>
    <row r="162" spans="1:17" x14ac:dyDescent="0.2">
      <c r="A162" s="380" t="s">
        <v>496</v>
      </c>
      <c r="B162" s="380"/>
      <c r="C162" s="381">
        <f>SUM(C160:C161)</f>
        <v>483</v>
      </c>
      <c r="D162" s="381">
        <f>SUM(D160:D161)</f>
        <v>483</v>
      </c>
      <c r="E162" s="381">
        <f t="shared" ref="E162:N162" si="50">SUM(E160)</f>
        <v>0</v>
      </c>
      <c r="F162" s="381">
        <f t="shared" si="50"/>
        <v>0</v>
      </c>
      <c r="G162" s="381">
        <f t="shared" si="50"/>
        <v>0</v>
      </c>
      <c r="H162" s="381">
        <f t="shared" si="50"/>
        <v>0</v>
      </c>
      <c r="I162" s="381">
        <f t="shared" si="50"/>
        <v>0</v>
      </c>
      <c r="J162" s="381">
        <f t="shared" si="50"/>
        <v>0</v>
      </c>
      <c r="K162" s="381">
        <f t="shared" si="50"/>
        <v>0</v>
      </c>
      <c r="L162" s="381">
        <f t="shared" si="50"/>
        <v>0</v>
      </c>
      <c r="M162" s="381">
        <f t="shared" si="50"/>
        <v>0</v>
      </c>
      <c r="N162" s="381">
        <f t="shared" si="50"/>
        <v>0</v>
      </c>
      <c r="O162" s="507">
        <f t="shared" si="44"/>
        <v>483</v>
      </c>
      <c r="P162" s="507">
        <f t="shared" si="45"/>
        <v>0</v>
      </c>
      <c r="Q162" s="507">
        <f>C162-'[1]5.3'!C161</f>
        <v>0</v>
      </c>
    </row>
    <row r="163" spans="1:17" x14ac:dyDescent="0.2">
      <c r="A163" s="382" t="s">
        <v>735</v>
      </c>
      <c r="B163" s="382"/>
      <c r="C163" s="383">
        <f>C159+C162</f>
        <v>10796</v>
      </c>
      <c r="D163" s="383">
        <f t="shared" ref="D163:N163" si="51">D159+D162</f>
        <v>10496</v>
      </c>
      <c r="E163" s="383">
        <f t="shared" si="51"/>
        <v>0</v>
      </c>
      <c r="F163" s="383">
        <f t="shared" si="51"/>
        <v>0</v>
      </c>
      <c r="G163" s="383">
        <f t="shared" si="51"/>
        <v>0</v>
      </c>
      <c r="H163" s="383">
        <f t="shared" si="51"/>
        <v>0</v>
      </c>
      <c r="I163" s="383">
        <f t="shared" si="51"/>
        <v>0</v>
      </c>
      <c r="J163" s="383">
        <f t="shared" si="51"/>
        <v>0</v>
      </c>
      <c r="K163" s="383">
        <f t="shared" si="51"/>
        <v>0</v>
      </c>
      <c r="L163" s="383">
        <f t="shared" si="51"/>
        <v>0</v>
      </c>
      <c r="M163" s="383">
        <f t="shared" si="51"/>
        <v>0</v>
      </c>
      <c r="N163" s="383">
        <f t="shared" si="51"/>
        <v>300</v>
      </c>
      <c r="O163" s="507">
        <f t="shared" si="44"/>
        <v>10796</v>
      </c>
      <c r="P163" s="507">
        <f t="shared" si="45"/>
        <v>0</v>
      </c>
      <c r="Q163" s="507">
        <f>C163-'[1]5.3'!C162</f>
        <v>0</v>
      </c>
    </row>
    <row r="164" spans="1:17" x14ac:dyDescent="0.2">
      <c r="A164" s="389" t="s">
        <v>516</v>
      </c>
      <c r="B164" s="380" t="s">
        <v>488</v>
      </c>
      <c r="C164" s="381"/>
      <c r="D164" s="381"/>
      <c r="E164" s="388"/>
      <c r="F164" s="388"/>
      <c r="G164" s="388"/>
      <c r="H164" s="388"/>
      <c r="I164" s="388"/>
      <c r="J164" s="388"/>
      <c r="K164" s="388"/>
      <c r="L164" s="388"/>
      <c r="M164" s="388"/>
      <c r="N164" s="388"/>
      <c r="O164" s="507">
        <f t="shared" si="44"/>
        <v>0</v>
      </c>
      <c r="P164" s="507">
        <f t="shared" si="45"/>
        <v>0</v>
      </c>
      <c r="Q164" s="507">
        <f>C164-'[1]5.3'!C163</f>
        <v>0</v>
      </c>
    </row>
    <row r="165" spans="1:17" x14ac:dyDescent="0.2">
      <c r="A165" s="380" t="s">
        <v>489</v>
      </c>
      <c r="B165" s="380"/>
      <c r="C165" s="381">
        <f>SUM(D165:N165)</f>
        <v>13100</v>
      </c>
      <c r="D165" s="381">
        <f>'[1]5.3'!C164-'4.3'!E165-'4.3'!F165-'4.3'!G165-'4.3'!H165-'4.3'!I165-'4.3'!J165-'4.3'!K165-'4.3'!L165-'4.3'!M165-'4.3'!N165</f>
        <v>13100</v>
      </c>
      <c r="E165" s="381"/>
      <c r="F165" s="381"/>
      <c r="G165" s="388"/>
      <c r="H165" s="388"/>
      <c r="I165" s="388"/>
      <c r="J165" s="388"/>
      <c r="K165" s="388"/>
      <c r="L165" s="388"/>
      <c r="M165" s="388"/>
      <c r="N165" s="388"/>
      <c r="O165" s="507">
        <f t="shared" si="44"/>
        <v>13100</v>
      </c>
      <c r="P165" s="507">
        <f t="shared" si="45"/>
        <v>0</v>
      </c>
      <c r="Q165" s="507">
        <f>C165-'[1]5.3'!C164</f>
        <v>0</v>
      </c>
    </row>
    <row r="166" spans="1:17" x14ac:dyDescent="0.2">
      <c r="A166" s="380" t="s">
        <v>491</v>
      </c>
      <c r="B166" s="380"/>
      <c r="C166" s="381">
        <v>13500</v>
      </c>
      <c r="D166" s="381">
        <v>13100</v>
      </c>
      <c r="E166" s="381">
        <v>0</v>
      </c>
      <c r="F166" s="381">
        <v>0</v>
      </c>
      <c r="G166" s="388">
        <v>0</v>
      </c>
      <c r="H166" s="388">
        <v>0</v>
      </c>
      <c r="I166" s="388">
        <v>0</v>
      </c>
      <c r="J166" s="388">
        <v>0</v>
      </c>
      <c r="K166" s="388">
        <v>0</v>
      </c>
      <c r="L166" s="388">
        <v>0</v>
      </c>
      <c r="M166" s="388">
        <v>0</v>
      </c>
      <c r="N166" s="388">
        <v>400</v>
      </c>
      <c r="O166" s="507">
        <f t="shared" si="44"/>
        <v>13500</v>
      </c>
      <c r="P166" s="507">
        <f t="shared" si="45"/>
        <v>0</v>
      </c>
      <c r="Q166" s="507">
        <f>C166-'[1]5.3'!C165</f>
        <v>0</v>
      </c>
    </row>
    <row r="167" spans="1:17" x14ac:dyDescent="0.2">
      <c r="A167" s="380" t="s">
        <v>741</v>
      </c>
      <c r="B167" s="380"/>
      <c r="C167" s="381">
        <v>600</v>
      </c>
      <c r="D167" s="381">
        <v>600</v>
      </c>
      <c r="E167" s="381"/>
      <c r="F167" s="381"/>
      <c r="G167" s="388"/>
      <c r="H167" s="388"/>
      <c r="I167" s="388"/>
      <c r="J167" s="388"/>
      <c r="K167" s="388"/>
      <c r="L167" s="388"/>
      <c r="M167" s="388"/>
      <c r="N167" s="388"/>
      <c r="O167" s="507">
        <f t="shared" si="44"/>
        <v>600</v>
      </c>
      <c r="P167" s="507">
        <f t="shared" si="45"/>
        <v>0</v>
      </c>
      <c r="Q167" s="507">
        <f>C167-'[1]5.3'!C166</f>
        <v>0</v>
      </c>
    </row>
    <row r="168" spans="1:17" x14ac:dyDescent="0.2">
      <c r="A168" s="380" t="s">
        <v>743</v>
      </c>
      <c r="B168" s="380"/>
      <c r="C168" s="381">
        <v>237</v>
      </c>
      <c r="D168" s="381">
        <v>237</v>
      </c>
      <c r="E168" s="381"/>
      <c r="F168" s="381"/>
      <c r="G168" s="388"/>
      <c r="H168" s="388"/>
      <c r="I168" s="388"/>
      <c r="J168" s="388"/>
      <c r="K168" s="388"/>
      <c r="L168" s="388"/>
      <c r="M168" s="388"/>
      <c r="N168" s="388"/>
      <c r="O168" s="507"/>
      <c r="P168" s="507"/>
      <c r="Q168" s="507"/>
    </row>
    <row r="169" spans="1:17" x14ac:dyDescent="0.2">
      <c r="A169" s="380" t="s">
        <v>496</v>
      </c>
      <c r="B169" s="380"/>
      <c r="C169" s="381">
        <f>SUM(C167:C168)</f>
        <v>837</v>
      </c>
      <c r="D169" s="381">
        <f>SUM(D167:D168)</f>
        <v>837</v>
      </c>
      <c r="E169" s="381">
        <f t="shared" ref="E169:N169" si="52">SUM(E167)</f>
        <v>0</v>
      </c>
      <c r="F169" s="381">
        <f t="shared" si="52"/>
        <v>0</v>
      </c>
      <c r="G169" s="381">
        <f t="shared" si="52"/>
        <v>0</v>
      </c>
      <c r="H169" s="381">
        <f t="shared" si="52"/>
        <v>0</v>
      </c>
      <c r="I169" s="381">
        <f t="shared" si="52"/>
        <v>0</v>
      </c>
      <c r="J169" s="381">
        <f t="shared" si="52"/>
        <v>0</v>
      </c>
      <c r="K169" s="381">
        <f t="shared" si="52"/>
        <v>0</v>
      </c>
      <c r="L169" s="381">
        <f t="shared" si="52"/>
        <v>0</v>
      </c>
      <c r="M169" s="381">
        <f t="shared" si="52"/>
        <v>0</v>
      </c>
      <c r="N169" s="381">
        <f t="shared" si="52"/>
        <v>0</v>
      </c>
      <c r="O169" s="507">
        <f t="shared" si="44"/>
        <v>837</v>
      </c>
      <c r="P169" s="507">
        <f t="shared" si="45"/>
        <v>0</v>
      </c>
      <c r="Q169" s="507">
        <f>C169-'[1]5.3'!C168</f>
        <v>0</v>
      </c>
    </row>
    <row r="170" spans="1:17" x14ac:dyDescent="0.2">
      <c r="A170" s="382" t="s">
        <v>735</v>
      </c>
      <c r="B170" s="382"/>
      <c r="C170" s="383">
        <f>C166+C169</f>
        <v>14337</v>
      </c>
      <c r="D170" s="383">
        <f t="shared" ref="D170:N170" si="53">D166+D169</f>
        <v>13937</v>
      </c>
      <c r="E170" s="383">
        <f t="shared" si="53"/>
        <v>0</v>
      </c>
      <c r="F170" s="383">
        <f t="shared" si="53"/>
        <v>0</v>
      </c>
      <c r="G170" s="383">
        <f t="shared" si="53"/>
        <v>0</v>
      </c>
      <c r="H170" s="383">
        <f t="shared" si="53"/>
        <v>0</v>
      </c>
      <c r="I170" s="383">
        <f t="shared" si="53"/>
        <v>0</v>
      </c>
      <c r="J170" s="383">
        <f t="shared" si="53"/>
        <v>0</v>
      </c>
      <c r="K170" s="383">
        <f t="shared" si="53"/>
        <v>0</v>
      </c>
      <c r="L170" s="383">
        <f t="shared" si="53"/>
        <v>0</v>
      </c>
      <c r="M170" s="383">
        <f t="shared" si="53"/>
        <v>0</v>
      </c>
      <c r="N170" s="383">
        <f t="shared" si="53"/>
        <v>400</v>
      </c>
      <c r="O170" s="507">
        <f t="shared" si="44"/>
        <v>14337</v>
      </c>
      <c r="P170" s="507">
        <f t="shared" si="45"/>
        <v>0</v>
      </c>
      <c r="Q170" s="507">
        <f>C170-'[1]5.3'!C169</f>
        <v>0</v>
      </c>
    </row>
    <row r="171" spans="1:17" x14ac:dyDescent="0.2">
      <c r="A171" s="389" t="s">
        <v>517</v>
      </c>
      <c r="B171" s="380" t="s">
        <v>488</v>
      </c>
      <c r="C171" s="381"/>
      <c r="D171" s="381"/>
      <c r="E171" s="388"/>
      <c r="F171" s="388"/>
      <c r="G171" s="388"/>
      <c r="H171" s="388"/>
      <c r="I171" s="388"/>
      <c r="J171" s="388"/>
      <c r="K171" s="388"/>
      <c r="L171" s="388"/>
      <c r="M171" s="388"/>
      <c r="N171" s="388"/>
      <c r="O171" s="507">
        <f t="shared" si="44"/>
        <v>0</v>
      </c>
      <c r="P171" s="507">
        <f t="shared" si="45"/>
        <v>0</v>
      </c>
      <c r="Q171" s="507">
        <f>C171-'[1]5.3'!C170</f>
        <v>0</v>
      </c>
    </row>
    <row r="172" spans="1:17" x14ac:dyDescent="0.2">
      <c r="A172" s="380" t="s">
        <v>489</v>
      </c>
      <c r="B172" s="380"/>
      <c r="C172" s="381">
        <f>SUM(D172:N172)</f>
        <v>28904</v>
      </c>
      <c r="D172" s="381">
        <f>'[1]5.3'!C171-'4.3'!E172-'4.3'!F172-'4.3'!G172-'4.3'!H172-'4.3'!I172-'4.3'!J172-'4.3'!K172-'4.3'!L172-'4.3'!M172-'4.3'!N172</f>
        <v>18250</v>
      </c>
      <c r="E172" s="381"/>
      <c r="F172" s="381"/>
      <c r="G172" s="388"/>
      <c r="H172" s="388"/>
      <c r="I172" s="388"/>
      <c r="J172" s="388">
        <v>10654</v>
      </c>
      <c r="K172" s="388"/>
      <c r="L172" s="388"/>
      <c r="M172" s="388"/>
      <c r="N172" s="388"/>
      <c r="O172" s="507">
        <f t="shared" si="44"/>
        <v>28904</v>
      </c>
      <c r="P172" s="507">
        <f t="shared" si="45"/>
        <v>0</v>
      </c>
      <c r="Q172" s="507">
        <f>C172-'[1]5.3'!C171</f>
        <v>0</v>
      </c>
    </row>
    <row r="173" spans="1:17" x14ac:dyDescent="0.2">
      <c r="A173" s="380" t="s">
        <v>491</v>
      </c>
      <c r="B173" s="380"/>
      <c r="C173" s="381">
        <v>26504</v>
      </c>
      <c r="D173" s="381">
        <v>15850</v>
      </c>
      <c r="E173" s="381">
        <v>0</v>
      </c>
      <c r="F173" s="381">
        <v>0</v>
      </c>
      <c r="G173" s="388">
        <v>0</v>
      </c>
      <c r="H173" s="388">
        <v>0</v>
      </c>
      <c r="I173" s="388">
        <v>0</v>
      </c>
      <c r="J173" s="388">
        <v>10654</v>
      </c>
      <c r="K173" s="388">
        <v>0</v>
      </c>
      <c r="L173" s="388">
        <v>0</v>
      </c>
      <c r="M173" s="388">
        <v>0</v>
      </c>
      <c r="N173" s="388">
        <v>0</v>
      </c>
      <c r="O173" s="507">
        <f t="shared" si="44"/>
        <v>26504</v>
      </c>
      <c r="P173" s="507">
        <f t="shared" si="45"/>
        <v>0</v>
      </c>
      <c r="Q173" s="507">
        <f>C173-'[1]5.3'!C172</f>
        <v>0</v>
      </c>
    </row>
    <row r="174" spans="1:17" x14ac:dyDescent="0.2">
      <c r="A174" s="380" t="s">
        <v>741</v>
      </c>
      <c r="B174" s="380"/>
      <c r="C174" s="381">
        <v>50</v>
      </c>
      <c r="D174" s="381">
        <v>50</v>
      </c>
      <c r="E174" s="381"/>
      <c r="F174" s="381"/>
      <c r="G174" s="388"/>
      <c r="H174" s="388"/>
      <c r="I174" s="388"/>
      <c r="J174" s="388"/>
      <c r="K174" s="388"/>
      <c r="L174" s="388"/>
      <c r="M174" s="388"/>
      <c r="N174" s="388"/>
      <c r="O174" s="507">
        <f t="shared" si="44"/>
        <v>50</v>
      </c>
      <c r="P174" s="507">
        <f t="shared" si="45"/>
        <v>0</v>
      </c>
      <c r="Q174" s="507">
        <f>C174-'[1]5.3'!C173</f>
        <v>0</v>
      </c>
    </row>
    <row r="175" spans="1:17" x14ac:dyDescent="0.2">
      <c r="A175" s="380" t="s">
        <v>496</v>
      </c>
      <c r="B175" s="380"/>
      <c r="C175" s="381">
        <f>SUM(C174)</f>
        <v>50</v>
      </c>
      <c r="D175" s="381">
        <f t="shared" ref="D175:N175" si="54">SUM(D174)</f>
        <v>50</v>
      </c>
      <c r="E175" s="381">
        <f t="shared" si="54"/>
        <v>0</v>
      </c>
      <c r="F175" s="381">
        <f t="shared" si="54"/>
        <v>0</v>
      </c>
      <c r="G175" s="381">
        <f t="shared" si="54"/>
        <v>0</v>
      </c>
      <c r="H175" s="381">
        <f t="shared" si="54"/>
        <v>0</v>
      </c>
      <c r="I175" s="381">
        <f t="shared" si="54"/>
        <v>0</v>
      </c>
      <c r="J175" s="381">
        <f t="shared" si="54"/>
        <v>0</v>
      </c>
      <c r="K175" s="381">
        <f t="shared" si="54"/>
        <v>0</v>
      </c>
      <c r="L175" s="381">
        <f t="shared" si="54"/>
        <v>0</v>
      </c>
      <c r="M175" s="381">
        <f t="shared" si="54"/>
        <v>0</v>
      </c>
      <c r="N175" s="381">
        <f t="shared" si="54"/>
        <v>0</v>
      </c>
      <c r="O175" s="507">
        <f t="shared" si="44"/>
        <v>50</v>
      </c>
      <c r="P175" s="507">
        <f t="shared" si="45"/>
        <v>0</v>
      </c>
      <c r="Q175" s="507">
        <f>C175-'[1]5.3'!C174</f>
        <v>0</v>
      </c>
    </row>
    <row r="176" spans="1:17" x14ac:dyDescent="0.2">
      <c r="A176" s="382" t="s">
        <v>735</v>
      </c>
      <c r="B176" s="382"/>
      <c r="C176" s="383">
        <f>C173+C175</f>
        <v>26554</v>
      </c>
      <c r="D176" s="383">
        <f t="shared" ref="D176:N176" si="55">D173+D175</f>
        <v>15900</v>
      </c>
      <c r="E176" s="383">
        <f t="shared" si="55"/>
        <v>0</v>
      </c>
      <c r="F176" s="383">
        <f t="shared" si="55"/>
        <v>0</v>
      </c>
      <c r="G176" s="383">
        <f t="shared" si="55"/>
        <v>0</v>
      </c>
      <c r="H176" s="383">
        <f t="shared" si="55"/>
        <v>0</v>
      </c>
      <c r="I176" s="383">
        <f t="shared" si="55"/>
        <v>0</v>
      </c>
      <c r="J176" s="383">
        <f t="shared" si="55"/>
        <v>10654</v>
      </c>
      <c r="K176" s="383">
        <f t="shared" si="55"/>
        <v>0</v>
      </c>
      <c r="L176" s="383">
        <f t="shared" si="55"/>
        <v>0</v>
      </c>
      <c r="M176" s="383">
        <f t="shared" si="55"/>
        <v>0</v>
      </c>
      <c r="N176" s="383">
        <f t="shared" si="55"/>
        <v>0</v>
      </c>
      <c r="O176" s="507">
        <f t="shared" si="44"/>
        <v>26554</v>
      </c>
      <c r="P176" s="507">
        <f t="shared" si="45"/>
        <v>0</v>
      </c>
      <c r="Q176" s="507">
        <f>C176-'[1]5.3'!C175</f>
        <v>0</v>
      </c>
    </row>
    <row r="177" spans="1:17" x14ac:dyDescent="0.2">
      <c r="A177" s="389" t="s">
        <v>518</v>
      </c>
      <c r="B177" s="380" t="s">
        <v>488</v>
      </c>
      <c r="C177" s="381"/>
      <c r="D177" s="381"/>
      <c r="E177" s="388"/>
      <c r="F177" s="388"/>
      <c r="G177" s="388"/>
      <c r="H177" s="388"/>
      <c r="I177" s="388"/>
      <c r="J177" s="388"/>
      <c r="K177" s="388"/>
      <c r="L177" s="388"/>
      <c r="M177" s="388"/>
      <c r="N177" s="388"/>
      <c r="O177" s="507">
        <f t="shared" si="44"/>
        <v>0</v>
      </c>
      <c r="P177" s="507">
        <f t="shared" si="45"/>
        <v>0</v>
      </c>
      <c r="Q177" s="507">
        <f>C177-'[1]5.3'!C176</f>
        <v>0</v>
      </c>
    </row>
    <row r="178" spans="1:17" x14ac:dyDescent="0.2">
      <c r="A178" s="380" t="s">
        <v>489</v>
      </c>
      <c r="B178" s="380"/>
      <c r="C178" s="381">
        <f>SUM(D178:N178)</f>
        <v>24304</v>
      </c>
      <c r="D178" s="381">
        <f>'[1]5.3'!C177-'4.3'!E178-'4.3'!F178-'4.3'!G178-'4.3'!H178-'4.3'!I178-'4.3'!J178-'4.3'!K178-'4.3'!L178-'4.3'!M178-'4.3'!N178</f>
        <v>10958</v>
      </c>
      <c r="E178" s="381"/>
      <c r="F178" s="381"/>
      <c r="G178" s="388"/>
      <c r="H178" s="388"/>
      <c r="I178" s="388"/>
      <c r="J178" s="388">
        <v>13346</v>
      </c>
      <c r="K178" s="388"/>
      <c r="L178" s="388"/>
      <c r="M178" s="388"/>
      <c r="N178" s="388"/>
      <c r="O178" s="507">
        <f t="shared" si="44"/>
        <v>24304</v>
      </c>
      <c r="P178" s="507">
        <f t="shared" si="45"/>
        <v>0</v>
      </c>
      <c r="Q178" s="507">
        <f>C178-'[1]5.3'!C177</f>
        <v>0</v>
      </c>
    </row>
    <row r="179" spans="1:17" x14ac:dyDescent="0.2">
      <c r="A179" s="380" t="s">
        <v>491</v>
      </c>
      <c r="B179" s="380"/>
      <c r="C179" s="381">
        <v>22064</v>
      </c>
      <c r="D179" s="381">
        <v>8718</v>
      </c>
      <c r="E179" s="381">
        <v>0</v>
      </c>
      <c r="F179" s="381">
        <v>0</v>
      </c>
      <c r="G179" s="388">
        <v>0</v>
      </c>
      <c r="H179" s="388">
        <v>0</v>
      </c>
      <c r="I179" s="388">
        <v>0</v>
      </c>
      <c r="J179" s="388">
        <v>13346</v>
      </c>
      <c r="K179" s="388">
        <v>0</v>
      </c>
      <c r="L179" s="388">
        <v>0</v>
      </c>
      <c r="M179" s="388">
        <v>0</v>
      </c>
      <c r="N179" s="388">
        <v>0</v>
      </c>
      <c r="O179" s="507">
        <f t="shared" si="44"/>
        <v>22064</v>
      </c>
      <c r="P179" s="507">
        <f t="shared" si="45"/>
        <v>0</v>
      </c>
      <c r="Q179" s="507">
        <f>C179-'[1]5.3'!C178</f>
        <v>0</v>
      </c>
    </row>
    <row r="180" spans="1:17" x14ac:dyDescent="0.2">
      <c r="A180" s="380" t="s">
        <v>741</v>
      </c>
      <c r="B180" s="380"/>
      <c r="C180" s="381">
        <v>50</v>
      </c>
      <c r="D180" s="381">
        <v>50</v>
      </c>
      <c r="E180" s="381"/>
      <c r="F180" s="381"/>
      <c r="G180" s="388"/>
      <c r="H180" s="388"/>
      <c r="I180" s="388"/>
      <c r="J180" s="388"/>
      <c r="K180" s="388"/>
      <c r="L180" s="388"/>
      <c r="M180" s="388"/>
      <c r="N180" s="388"/>
      <c r="O180" s="507">
        <f t="shared" si="44"/>
        <v>50</v>
      </c>
      <c r="P180" s="507">
        <f t="shared" si="45"/>
        <v>0</v>
      </c>
      <c r="Q180" s="507">
        <f>C180-'[1]5.3'!C179</f>
        <v>0</v>
      </c>
    </row>
    <row r="181" spans="1:17" x14ac:dyDescent="0.2">
      <c r="A181" s="380" t="s">
        <v>496</v>
      </c>
      <c r="B181" s="380"/>
      <c r="C181" s="381">
        <f>SUM(C180)</f>
        <v>50</v>
      </c>
      <c r="D181" s="381">
        <f t="shared" ref="D181:N181" si="56">SUM(D180)</f>
        <v>50</v>
      </c>
      <c r="E181" s="381">
        <f t="shared" si="56"/>
        <v>0</v>
      </c>
      <c r="F181" s="381">
        <f t="shared" si="56"/>
        <v>0</v>
      </c>
      <c r="G181" s="381">
        <f t="shared" si="56"/>
        <v>0</v>
      </c>
      <c r="H181" s="381">
        <f t="shared" si="56"/>
        <v>0</v>
      </c>
      <c r="I181" s="381">
        <f t="shared" si="56"/>
        <v>0</v>
      </c>
      <c r="J181" s="381">
        <f t="shared" si="56"/>
        <v>0</v>
      </c>
      <c r="K181" s="381">
        <f t="shared" si="56"/>
        <v>0</v>
      </c>
      <c r="L181" s="381">
        <f t="shared" si="56"/>
        <v>0</v>
      </c>
      <c r="M181" s="381">
        <f t="shared" si="56"/>
        <v>0</v>
      </c>
      <c r="N181" s="381">
        <f t="shared" si="56"/>
        <v>0</v>
      </c>
      <c r="O181" s="507">
        <f t="shared" si="44"/>
        <v>50</v>
      </c>
      <c r="P181" s="507">
        <f t="shared" si="45"/>
        <v>0</v>
      </c>
      <c r="Q181" s="507">
        <f>C181-'[1]5.3'!C180</f>
        <v>0</v>
      </c>
    </row>
    <row r="182" spans="1:17" x14ac:dyDescent="0.2">
      <c r="A182" s="382" t="s">
        <v>735</v>
      </c>
      <c r="B182" s="382"/>
      <c r="C182" s="383">
        <f>C179+C181</f>
        <v>22114</v>
      </c>
      <c r="D182" s="383">
        <f t="shared" ref="D182:N182" si="57">D179+D181</f>
        <v>8768</v>
      </c>
      <c r="E182" s="383">
        <f t="shared" si="57"/>
        <v>0</v>
      </c>
      <c r="F182" s="383">
        <f t="shared" si="57"/>
        <v>0</v>
      </c>
      <c r="G182" s="383">
        <f t="shared" si="57"/>
        <v>0</v>
      </c>
      <c r="H182" s="383">
        <f t="shared" si="57"/>
        <v>0</v>
      </c>
      <c r="I182" s="383">
        <f t="shared" si="57"/>
        <v>0</v>
      </c>
      <c r="J182" s="383">
        <f t="shared" si="57"/>
        <v>13346</v>
      </c>
      <c r="K182" s="383">
        <f t="shared" si="57"/>
        <v>0</v>
      </c>
      <c r="L182" s="383">
        <f t="shared" si="57"/>
        <v>0</v>
      </c>
      <c r="M182" s="383">
        <f t="shared" si="57"/>
        <v>0</v>
      </c>
      <c r="N182" s="383">
        <f t="shared" si="57"/>
        <v>0</v>
      </c>
      <c r="O182" s="507">
        <f t="shared" si="44"/>
        <v>22114</v>
      </c>
      <c r="P182" s="507">
        <f t="shared" si="45"/>
        <v>0</v>
      </c>
      <c r="Q182" s="507">
        <f>C182-'[1]5.3'!C181</f>
        <v>0</v>
      </c>
    </row>
    <row r="183" spans="1:17" x14ac:dyDescent="0.2">
      <c r="A183" s="389" t="s">
        <v>519</v>
      </c>
      <c r="B183" s="380" t="s">
        <v>488</v>
      </c>
      <c r="C183" s="381"/>
      <c r="D183" s="381"/>
      <c r="E183" s="388"/>
      <c r="F183" s="388"/>
      <c r="G183" s="388"/>
      <c r="H183" s="388"/>
      <c r="I183" s="388"/>
      <c r="J183" s="388"/>
      <c r="K183" s="388"/>
      <c r="L183" s="388"/>
      <c r="M183" s="388"/>
      <c r="N183" s="388"/>
      <c r="O183" s="507">
        <f t="shared" si="44"/>
        <v>0</v>
      </c>
      <c r="P183" s="507">
        <f t="shared" si="45"/>
        <v>0</v>
      </c>
      <c r="Q183" s="507">
        <f>C183-'[1]5.3'!C182</f>
        <v>0</v>
      </c>
    </row>
    <row r="184" spans="1:17" x14ac:dyDescent="0.2">
      <c r="A184" s="380" t="s">
        <v>489</v>
      </c>
      <c r="B184" s="380"/>
      <c r="C184" s="381">
        <f>SUM(D184:N184)</f>
        <v>44793</v>
      </c>
      <c r="D184" s="381">
        <f>'[1]5.3'!C183-'4.3'!E184-'4.3'!F184-'4.3'!G184-'4.3'!H184-'4.3'!I184-'4.3'!J184-'4.3'!K184-'4.3'!L184-'4.3'!M184-'4.3'!N184</f>
        <v>20901</v>
      </c>
      <c r="E184" s="381"/>
      <c r="F184" s="381"/>
      <c r="G184" s="388"/>
      <c r="H184" s="388"/>
      <c r="I184" s="388"/>
      <c r="J184" s="388">
        <v>23892</v>
      </c>
      <c r="K184" s="388"/>
      <c r="L184" s="388"/>
      <c r="M184" s="388"/>
      <c r="N184" s="388"/>
      <c r="O184" s="507">
        <f t="shared" si="44"/>
        <v>44793</v>
      </c>
      <c r="P184" s="507">
        <f t="shared" si="45"/>
        <v>0</v>
      </c>
      <c r="Q184" s="507">
        <f>C184-'[1]5.3'!C183</f>
        <v>0</v>
      </c>
    </row>
    <row r="185" spans="1:17" x14ac:dyDescent="0.2">
      <c r="A185" s="380" t="s">
        <v>491</v>
      </c>
      <c r="B185" s="380"/>
      <c r="C185" s="381">
        <v>40633</v>
      </c>
      <c r="D185" s="381">
        <v>16741</v>
      </c>
      <c r="E185" s="381">
        <v>0</v>
      </c>
      <c r="F185" s="381">
        <v>0</v>
      </c>
      <c r="G185" s="388">
        <v>0</v>
      </c>
      <c r="H185" s="388">
        <v>0</v>
      </c>
      <c r="I185" s="388">
        <v>0</v>
      </c>
      <c r="J185" s="388">
        <v>23892</v>
      </c>
      <c r="K185" s="388">
        <v>0</v>
      </c>
      <c r="L185" s="388">
        <v>0</v>
      </c>
      <c r="M185" s="388">
        <v>0</v>
      </c>
      <c r="N185" s="388">
        <v>0</v>
      </c>
      <c r="O185" s="507">
        <f t="shared" si="44"/>
        <v>40633</v>
      </c>
      <c r="P185" s="507">
        <f t="shared" si="45"/>
        <v>0</v>
      </c>
      <c r="Q185" s="507">
        <f>C185-'[1]5.3'!C184</f>
        <v>0</v>
      </c>
    </row>
    <row r="186" spans="1:17" x14ac:dyDescent="0.2">
      <c r="A186" s="380" t="s">
        <v>741</v>
      </c>
      <c r="B186" s="380"/>
      <c r="C186" s="381">
        <v>100</v>
      </c>
      <c r="D186" s="381">
        <v>100</v>
      </c>
      <c r="E186" s="381"/>
      <c r="F186" s="381"/>
      <c r="G186" s="388"/>
      <c r="H186" s="388"/>
      <c r="I186" s="388"/>
      <c r="J186" s="388"/>
      <c r="K186" s="388"/>
      <c r="L186" s="388"/>
      <c r="M186" s="388"/>
      <c r="N186" s="388"/>
      <c r="O186" s="507">
        <f t="shared" si="44"/>
        <v>100</v>
      </c>
      <c r="P186" s="507">
        <f t="shared" si="45"/>
        <v>0</v>
      </c>
      <c r="Q186" s="507">
        <f>C186-'[1]5.3'!C185</f>
        <v>0</v>
      </c>
    </row>
    <row r="187" spans="1:17" x14ac:dyDescent="0.2">
      <c r="A187" s="380" t="s">
        <v>496</v>
      </c>
      <c r="B187" s="380"/>
      <c r="C187" s="381">
        <f>SUM(C186)</f>
        <v>100</v>
      </c>
      <c r="D187" s="381">
        <f t="shared" ref="D187:N187" si="58">SUM(D186)</f>
        <v>100</v>
      </c>
      <c r="E187" s="381">
        <f t="shared" si="58"/>
        <v>0</v>
      </c>
      <c r="F187" s="381">
        <f t="shared" si="58"/>
        <v>0</v>
      </c>
      <c r="G187" s="381">
        <f t="shared" si="58"/>
        <v>0</v>
      </c>
      <c r="H187" s="381">
        <f t="shared" si="58"/>
        <v>0</v>
      </c>
      <c r="I187" s="381">
        <f t="shared" si="58"/>
        <v>0</v>
      </c>
      <c r="J187" s="381">
        <f t="shared" si="58"/>
        <v>0</v>
      </c>
      <c r="K187" s="381">
        <f t="shared" si="58"/>
        <v>0</v>
      </c>
      <c r="L187" s="381">
        <f t="shared" si="58"/>
        <v>0</v>
      </c>
      <c r="M187" s="381">
        <f t="shared" si="58"/>
        <v>0</v>
      </c>
      <c r="N187" s="381">
        <f t="shared" si="58"/>
        <v>0</v>
      </c>
      <c r="O187" s="507">
        <f t="shared" si="44"/>
        <v>100</v>
      </c>
      <c r="P187" s="507">
        <f t="shared" si="45"/>
        <v>0</v>
      </c>
      <c r="Q187" s="507">
        <f>C187-'[1]5.3'!C186</f>
        <v>0</v>
      </c>
    </row>
    <row r="188" spans="1:17" x14ac:dyDescent="0.2">
      <c r="A188" s="382" t="s">
        <v>735</v>
      </c>
      <c r="B188" s="382"/>
      <c r="C188" s="383">
        <f>C185+C187</f>
        <v>40733</v>
      </c>
      <c r="D188" s="383">
        <f t="shared" ref="D188:N188" si="59">D185+D187</f>
        <v>16841</v>
      </c>
      <c r="E188" s="383">
        <f t="shared" si="59"/>
        <v>0</v>
      </c>
      <c r="F188" s="383">
        <f t="shared" si="59"/>
        <v>0</v>
      </c>
      <c r="G188" s="383">
        <f t="shared" si="59"/>
        <v>0</v>
      </c>
      <c r="H188" s="383">
        <f t="shared" si="59"/>
        <v>0</v>
      </c>
      <c r="I188" s="383">
        <f t="shared" si="59"/>
        <v>0</v>
      </c>
      <c r="J188" s="383">
        <f t="shared" si="59"/>
        <v>23892</v>
      </c>
      <c r="K188" s="383">
        <f t="shared" si="59"/>
        <v>0</v>
      </c>
      <c r="L188" s="383">
        <f t="shared" si="59"/>
        <v>0</v>
      </c>
      <c r="M188" s="383">
        <f t="shared" si="59"/>
        <v>0</v>
      </c>
      <c r="N188" s="383">
        <f t="shared" si="59"/>
        <v>0</v>
      </c>
      <c r="O188" s="507">
        <f t="shared" si="44"/>
        <v>40733</v>
      </c>
      <c r="P188" s="507">
        <f t="shared" si="45"/>
        <v>0</v>
      </c>
      <c r="Q188" s="507">
        <f>C188-'[1]5.3'!C187</f>
        <v>0</v>
      </c>
    </row>
    <row r="189" spans="1:17" x14ac:dyDescent="0.2">
      <c r="A189" s="389" t="s">
        <v>520</v>
      </c>
      <c r="B189" s="389"/>
      <c r="C189" s="381"/>
      <c r="D189" s="381"/>
      <c r="E189" s="388"/>
      <c r="F189" s="388"/>
      <c r="G189" s="388"/>
      <c r="H189" s="388"/>
      <c r="I189" s="388"/>
      <c r="J189" s="388"/>
      <c r="K189" s="388"/>
      <c r="L189" s="388"/>
      <c r="M189" s="388"/>
      <c r="N189" s="388"/>
      <c r="O189" s="507">
        <f t="shared" si="44"/>
        <v>0</v>
      </c>
      <c r="P189" s="507">
        <f t="shared" si="45"/>
        <v>0</v>
      </c>
      <c r="Q189" s="507">
        <f>C189-'[1]5.3'!C188</f>
        <v>0</v>
      </c>
    </row>
    <row r="190" spans="1:17" x14ac:dyDescent="0.2">
      <c r="A190" s="380" t="s">
        <v>489</v>
      </c>
      <c r="B190" s="380" t="s">
        <v>488</v>
      </c>
      <c r="C190" s="381">
        <f>SUM(D190:N190)</f>
        <v>6908</v>
      </c>
      <c r="D190" s="381">
        <f>'[1]5.3'!C189-'4.3'!E190-'4.3'!F190-'4.3'!G190-'4.3'!H190-'4.3'!I190-'4.3'!J190-'4.3'!K190-'4.3'!L190-'4.3'!M190-'4.3'!N190</f>
        <v>6908</v>
      </c>
      <c r="E190" s="381"/>
      <c r="F190" s="381"/>
      <c r="G190" s="388"/>
      <c r="H190" s="388"/>
      <c r="I190" s="388"/>
      <c r="J190" s="388"/>
      <c r="K190" s="388"/>
      <c r="L190" s="388"/>
      <c r="M190" s="388"/>
      <c r="N190" s="388"/>
      <c r="O190" s="507">
        <f t="shared" si="44"/>
        <v>6908</v>
      </c>
      <c r="P190" s="507">
        <f t="shared" si="45"/>
        <v>0</v>
      </c>
      <c r="Q190" s="507">
        <f>C190-'[1]5.3'!C189</f>
        <v>0</v>
      </c>
    </row>
    <row r="191" spans="1:17" x14ac:dyDescent="0.2">
      <c r="A191" s="380" t="s">
        <v>491</v>
      </c>
      <c r="B191" s="380"/>
      <c r="C191" s="381">
        <v>7058</v>
      </c>
      <c r="D191" s="381">
        <v>6908</v>
      </c>
      <c r="E191" s="381">
        <v>0</v>
      </c>
      <c r="F191" s="381">
        <v>0</v>
      </c>
      <c r="G191" s="388">
        <v>0</v>
      </c>
      <c r="H191" s="388">
        <v>0</v>
      </c>
      <c r="I191" s="388">
        <v>0</v>
      </c>
      <c r="J191" s="388">
        <v>0</v>
      </c>
      <c r="K191" s="388">
        <v>0</v>
      </c>
      <c r="L191" s="388">
        <v>0</v>
      </c>
      <c r="M191" s="388">
        <v>0</v>
      </c>
      <c r="N191" s="388">
        <v>150</v>
      </c>
      <c r="O191" s="507">
        <f t="shared" si="44"/>
        <v>7058</v>
      </c>
      <c r="P191" s="507">
        <f t="shared" si="45"/>
        <v>0</v>
      </c>
      <c r="Q191" s="507">
        <f>C191-'[1]5.3'!C190</f>
        <v>0</v>
      </c>
    </row>
    <row r="192" spans="1:17" x14ac:dyDescent="0.2">
      <c r="A192" s="380" t="s">
        <v>741</v>
      </c>
      <c r="B192" s="380"/>
      <c r="C192" s="381">
        <v>100</v>
      </c>
      <c r="D192" s="381">
        <v>100</v>
      </c>
      <c r="E192" s="381"/>
      <c r="F192" s="381"/>
      <c r="G192" s="388"/>
      <c r="H192" s="388"/>
      <c r="I192" s="388"/>
      <c r="J192" s="388"/>
      <c r="K192" s="388"/>
      <c r="L192" s="388"/>
      <c r="M192" s="388"/>
      <c r="N192" s="388"/>
      <c r="O192" s="507">
        <f t="shared" si="44"/>
        <v>100</v>
      </c>
      <c r="P192" s="507">
        <f t="shared" si="45"/>
        <v>0</v>
      </c>
      <c r="Q192" s="507">
        <f>C192-'[1]5.3'!C191</f>
        <v>0</v>
      </c>
    </row>
    <row r="193" spans="1:17" x14ac:dyDescent="0.2">
      <c r="A193" s="380" t="s">
        <v>496</v>
      </c>
      <c r="B193" s="380"/>
      <c r="C193" s="381">
        <f>SUM(C192)</f>
        <v>100</v>
      </c>
      <c r="D193" s="381">
        <f t="shared" ref="D193:N193" si="60">SUM(D192)</f>
        <v>100</v>
      </c>
      <c r="E193" s="381">
        <f t="shared" si="60"/>
        <v>0</v>
      </c>
      <c r="F193" s="381">
        <f t="shared" si="60"/>
        <v>0</v>
      </c>
      <c r="G193" s="381">
        <f t="shared" si="60"/>
        <v>0</v>
      </c>
      <c r="H193" s="381">
        <f t="shared" si="60"/>
        <v>0</v>
      </c>
      <c r="I193" s="381">
        <f t="shared" si="60"/>
        <v>0</v>
      </c>
      <c r="J193" s="381">
        <f t="shared" si="60"/>
        <v>0</v>
      </c>
      <c r="K193" s="381">
        <f t="shared" si="60"/>
        <v>0</v>
      </c>
      <c r="L193" s="381">
        <f t="shared" si="60"/>
        <v>0</v>
      </c>
      <c r="M193" s="381">
        <f t="shared" si="60"/>
        <v>0</v>
      </c>
      <c r="N193" s="381">
        <f t="shared" si="60"/>
        <v>0</v>
      </c>
      <c r="O193" s="507">
        <f t="shared" si="44"/>
        <v>100</v>
      </c>
      <c r="P193" s="507">
        <f t="shared" si="45"/>
        <v>0</v>
      </c>
      <c r="Q193" s="507">
        <f>C193-'[1]5.3'!C192</f>
        <v>0</v>
      </c>
    </row>
    <row r="194" spans="1:17" x14ac:dyDescent="0.2">
      <c r="A194" s="382" t="s">
        <v>735</v>
      </c>
      <c r="B194" s="382"/>
      <c r="C194" s="383">
        <f>C191+C193</f>
        <v>7158</v>
      </c>
      <c r="D194" s="383">
        <f t="shared" ref="D194:N194" si="61">D191+D193</f>
        <v>7008</v>
      </c>
      <c r="E194" s="383">
        <f t="shared" si="61"/>
        <v>0</v>
      </c>
      <c r="F194" s="383">
        <f t="shared" si="61"/>
        <v>0</v>
      </c>
      <c r="G194" s="383">
        <f t="shared" si="61"/>
        <v>0</v>
      </c>
      <c r="H194" s="383">
        <f t="shared" si="61"/>
        <v>0</v>
      </c>
      <c r="I194" s="383">
        <f t="shared" si="61"/>
        <v>0</v>
      </c>
      <c r="J194" s="383">
        <f t="shared" si="61"/>
        <v>0</v>
      </c>
      <c r="K194" s="383">
        <f t="shared" si="61"/>
        <v>0</v>
      </c>
      <c r="L194" s="383">
        <f t="shared" si="61"/>
        <v>0</v>
      </c>
      <c r="M194" s="383">
        <f t="shared" si="61"/>
        <v>0</v>
      </c>
      <c r="N194" s="383">
        <f t="shared" si="61"/>
        <v>150</v>
      </c>
      <c r="O194" s="507">
        <f t="shared" si="44"/>
        <v>7158</v>
      </c>
      <c r="P194" s="507">
        <f t="shared" si="45"/>
        <v>0</v>
      </c>
      <c r="Q194" s="507">
        <f>C194-'[1]5.3'!C193</f>
        <v>0</v>
      </c>
    </row>
    <row r="195" spans="1:17" x14ac:dyDescent="0.2">
      <c r="A195" s="389" t="s">
        <v>521</v>
      </c>
      <c r="B195" s="389"/>
      <c r="C195" s="381"/>
      <c r="D195" s="381"/>
      <c r="E195" s="388"/>
      <c r="F195" s="388"/>
      <c r="G195" s="388"/>
      <c r="H195" s="388"/>
      <c r="I195" s="388"/>
      <c r="J195" s="388"/>
      <c r="K195" s="388"/>
      <c r="L195" s="388"/>
      <c r="M195" s="388"/>
      <c r="N195" s="388"/>
      <c r="O195" s="507">
        <f t="shared" si="44"/>
        <v>0</v>
      </c>
      <c r="P195" s="507">
        <f t="shared" si="45"/>
        <v>0</v>
      </c>
      <c r="Q195" s="507">
        <f>C195-'[1]5.3'!C194</f>
        <v>0</v>
      </c>
    </row>
    <row r="196" spans="1:17" x14ac:dyDescent="0.2">
      <c r="A196" s="380" t="s">
        <v>489</v>
      </c>
      <c r="B196" s="380" t="s">
        <v>488</v>
      </c>
      <c r="C196" s="381">
        <f>SUM(D196:N196)</f>
        <v>9448</v>
      </c>
      <c r="D196" s="381">
        <f>'[1]5.3'!C195-'4.3'!E196-'4.3'!F196-'4.3'!G196-'4.3'!H196-'4.3'!I196-'4.3'!J196-'4.3'!K196-'4.3'!L196-'4.3'!M196-'4.3'!N196</f>
        <v>9448</v>
      </c>
      <c r="E196" s="381"/>
      <c r="F196" s="381"/>
      <c r="G196" s="388"/>
      <c r="H196" s="388"/>
      <c r="I196" s="388"/>
      <c r="J196" s="388"/>
      <c r="K196" s="388"/>
      <c r="L196" s="388"/>
      <c r="M196" s="388"/>
      <c r="N196" s="388"/>
      <c r="O196" s="507">
        <f t="shared" si="44"/>
        <v>9448</v>
      </c>
      <c r="P196" s="507">
        <f t="shared" si="45"/>
        <v>0</v>
      </c>
      <c r="Q196" s="507">
        <f>C196-'[1]5.3'!C195</f>
        <v>0</v>
      </c>
    </row>
    <row r="197" spans="1:17" x14ac:dyDescent="0.2">
      <c r="A197" s="380" t="s">
        <v>491</v>
      </c>
      <c r="B197" s="380"/>
      <c r="C197" s="381">
        <v>9648</v>
      </c>
      <c r="D197" s="381">
        <v>9448</v>
      </c>
      <c r="E197" s="381">
        <v>0</v>
      </c>
      <c r="F197" s="381">
        <v>0</v>
      </c>
      <c r="G197" s="388">
        <v>0</v>
      </c>
      <c r="H197" s="388">
        <v>0</v>
      </c>
      <c r="I197" s="388">
        <v>0</v>
      </c>
      <c r="J197" s="388">
        <v>0</v>
      </c>
      <c r="K197" s="388">
        <v>0</v>
      </c>
      <c r="L197" s="388">
        <v>0</v>
      </c>
      <c r="M197" s="388">
        <v>0</v>
      </c>
      <c r="N197" s="388">
        <v>200</v>
      </c>
      <c r="O197" s="507">
        <f t="shared" si="44"/>
        <v>9648</v>
      </c>
      <c r="P197" s="507">
        <f t="shared" si="45"/>
        <v>0</v>
      </c>
      <c r="Q197" s="507">
        <f>C197-'[1]5.3'!C196</f>
        <v>0</v>
      </c>
    </row>
    <row r="198" spans="1:17" x14ac:dyDescent="0.2">
      <c r="A198" s="380" t="s">
        <v>741</v>
      </c>
      <c r="B198" s="380"/>
      <c r="C198" s="381">
        <v>100</v>
      </c>
      <c r="D198" s="381">
        <v>100</v>
      </c>
      <c r="E198" s="381"/>
      <c r="F198" s="381"/>
      <c r="G198" s="388"/>
      <c r="H198" s="388"/>
      <c r="I198" s="388"/>
      <c r="J198" s="388"/>
      <c r="K198" s="388"/>
      <c r="L198" s="388"/>
      <c r="M198" s="388"/>
      <c r="N198" s="388"/>
      <c r="O198" s="507">
        <f t="shared" si="44"/>
        <v>100</v>
      </c>
      <c r="P198" s="507">
        <f t="shared" si="45"/>
        <v>0</v>
      </c>
      <c r="Q198" s="507">
        <f>C198-'[1]5.3'!C197</f>
        <v>0</v>
      </c>
    </row>
    <row r="199" spans="1:17" x14ac:dyDescent="0.2">
      <c r="A199" s="380" t="s">
        <v>496</v>
      </c>
      <c r="B199" s="380"/>
      <c r="C199" s="381">
        <f>SUM(C198)</f>
        <v>100</v>
      </c>
      <c r="D199" s="381">
        <f t="shared" ref="D199:N199" si="62">SUM(D198)</f>
        <v>100</v>
      </c>
      <c r="E199" s="381">
        <f t="shared" si="62"/>
        <v>0</v>
      </c>
      <c r="F199" s="381">
        <f t="shared" si="62"/>
        <v>0</v>
      </c>
      <c r="G199" s="381">
        <f t="shared" si="62"/>
        <v>0</v>
      </c>
      <c r="H199" s="381">
        <f t="shared" si="62"/>
        <v>0</v>
      </c>
      <c r="I199" s="381">
        <f t="shared" si="62"/>
        <v>0</v>
      </c>
      <c r="J199" s="381">
        <f t="shared" si="62"/>
        <v>0</v>
      </c>
      <c r="K199" s="381">
        <f t="shared" si="62"/>
        <v>0</v>
      </c>
      <c r="L199" s="381">
        <f t="shared" si="62"/>
        <v>0</v>
      </c>
      <c r="M199" s="381">
        <f t="shared" si="62"/>
        <v>0</v>
      </c>
      <c r="N199" s="381">
        <f t="shared" si="62"/>
        <v>0</v>
      </c>
      <c r="O199" s="507">
        <f t="shared" si="44"/>
        <v>100</v>
      </c>
      <c r="P199" s="507">
        <f t="shared" si="45"/>
        <v>0</v>
      </c>
      <c r="Q199" s="507">
        <f>C199-'[1]5.3'!C198</f>
        <v>0</v>
      </c>
    </row>
    <row r="200" spans="1:17" x14ac:dyDescent="0.2">
      <c r="A200" s="382" t="s">
        <v>735</v>
      </c>
      <c r="B200" s="382"/>
      <c r="C200" s="383">
        <f>C197+C199</f>
        <v>9748</v>
      </c>
      <c r="D200" s="383">
        <f>D197+D199</f>
        <v>9548</v>
      </c>
      <c r="E200" s="383">
        <f t="shared" ref="E200:N200" si="63">E197+E199</f>
        <v>0</v>
      </c>
      <c r="F200" s="383">
        <f t="shared" si="63"/>
        <v>0</v>
      </c>
      <c r="G200" s="383">
        <f t="shared" si="63"/>
        <v>0</v>
      </c>
      <c r="H200" s="383">
        <f t="shared" si="63"/>
        <v>0</v>
      </c>
      <c r="I200" s="383">
        <f t="shared" si="63"/>
        <v>0</v>
      </c>
      <c r="J200" s="383">
        <f t="shared" si="63"/>
        <v>0</v>
      </c>
      <c r="K200" s="383">
        <f t="shared" si="63"/>
        <v>0</v>
      </c>
      <c r="L200" s="383">
        <f t="shared" si="63"/>
        <v>0</v>
      </c>
      <c r="M200" s="383">
        <f t="shared" si="63"/>
        <v>0</v>
      </c>
      <c r="N200" s="383">
        <f t="shared" si="63"/>
        <v>200</v>
      </c>
      <c r="O200" s="507">
        <f t="shared" si="44"/>
        <v>9748</v>
      </c>
      <c r="P200" s="507">
        <f t="shared" si="45"/>
        <v>0</v>
      </c>
      <c r="Q200" s="507">
        <f>C200-'[1]5.3'!C199</f>
        <v>0</v>
      </c>
    </row>
    <row r="201" spans="1:17" x14ac:dyDescent="0.2">
      <c r="A201" s="389" t="s">
        <v>522</v>
      </c>
      <c r="B201" s="380" t="s">
        <v>488</v>
      </c>
      <c r="C201" s="381"/>
      <c r="D201" s="381"/>
      <c r="E201" s="388"/>
      <c r="F201" s="388"/>
      <c r="G201" s="388"/>
      <c r="H201" s="388"/>
      <c r="I201" s="388"/>
      <c r="J201" s="388"/>
      <c r="K201" s="388"/>
      <c r="L201" s="388"/>
      <c r="M201" s="388"/>
      <c r="N201" s="388"/>
      <c r="O201" s="507">
        <f t="shared" si="44"/>
        <v>0</v>
      </c>
      <c r="P201" s="507">
        <f t="shared" si="45"/>
        <v>0</v>
      </c>
      <c r="Q201" s="507">
        <f>C201-'[1]5.3'!C200</f>
        <v>0</v>
      </c>
    </row>
    <row r="202" spans="1:17" x14ac:dyDescent="0.2">
      <c r="A202" s="380" t="s">
        <v>489</v>
      </c>
      <c r="B202" s="380"/>
      <c r="C202" s="381">
        <f>SUM(D202:N202)</f>
        <v>11917</v>
      </c>
      <c r="D202" s="381">
        <f>'[1]5.3'!C201-'4.3'!E202-'4.3'!F202-'4.3'!G202-'4.3'!H202-'4.3'!I202-'4.3'!J202-'4.3'!K202-'4.3'!L202-'4.3'!M202-'4.3'!N202</f>
        <v>11917</v>
      </c>
      <c r="E202" s="381"/>
      <c r="F202" s="381"/>
      <c r="G202" s="388"/>
      <c r="H202" s="388"/>
      <c r="I202" s="388"/>
      <c r="J202" s="388"/>
      <c r="K202" s="388"/>
      <c r="L202" s="388"/>
      <c r="M202" s="388"/>
      <c r="N202" s="388"/>
      <c r="O202" s="507">
        <f t="shared" si="44"/>
        <v>11917</v>
      </c>
      <c r="P202" s="507">
        <f t="shared" si="45"/>
        <v>0</v>
      </c>
      <c r="Q202" s="507">
        <f>C202-'[1]5.3'!C201</f>
        <v>0</v>
      </c>
    </row>
    <row r="203" spans="1:17" x14ac:dyDescent="0.2">
      <c r="A203" s="380" t="s">
        <v>491</v>
      </c>
      <c r="B203" s="380"/>
      <c r="C203" s="381">
        <v>12217</v>
      </c>
      <c r="D203" s="381">
        <v>11917</v>
      </c>
      <c r="E203" s="381">
        <v>0</v>
      </c>
      <c r="F203" s="381">
        <v>0</v>
      </c>
      <c r="G203" s="388">
        <v>0</v>
      </c>
      <c r="H203" s="388">
        <v>0</v>
      </c>
      <c r="I203" s="388">
        <v>0</v>
      </c>
      <c r="J203" s="388">
        <v>0</v>
      </c>
      <c r="K203" s="388">
        <v>0</v>
      </c>
      <c r="L203" s="388">
        <v>0</v>
      </c>
      <c r="M203" s="388">
        <v>0</v>
      </c>
      <c r="N203" s="388">
        <v>300</v>
      </c>
      <c r="O203" s="507">
        <f t="shared" si="44"/>
        <v>12217</v>
      </c>
      <c r="P203" s="507">
        <f t="shared" si="45"/>
        <v>0</v>
      </c>
      <c r="Q203" s="507">
        <f>C203-'[1]5.3'!C202</f>
        <v>0</v>
      </c>
    </row>
    <row r="204" spans="1:17" x14ac:dyDescent="0.2">
      <c r="A204" s="380" t="s">
        <v>741</v>
      </c>
      <c r="B204" s="380"/>
      <c r="C204" s="381">
        <v>500</v>
      </c>
      <c r="D204" s="381">
        <v>500</v>
      </c>
      <c r="E204" s="381"/>
      <c r="F204" s="381"/>
      <c r="G204" s="388"/>
      <c r="H204" s="388"/>
      <c r="I204" s="388"/>
      <c r="J204" s="388"/>
      <c r="K204" s="388"/>
      <c r="L204" s="388"/>
      <c r="M204" s="388"/>
      <c r="N204" s="388"/>
      <c r="O204" s="507">
        <f t="shared" si="44"/>
        <v>500</v>
      </c>
      <c r="P204" s="507">
        <f t="shared" si="45"/>
        <v>0</v>
      </c>
      <c r="Q204" s="507">
        <f>C204-'[1]5.3'!C203</f>
        <v>0</v>
      </c>
    </row>
    <row r="205" spans="1:17" x14ac:dyDescent="0.2">
      <c r="A205" s="380" t="s">
        <v>496</v>
      </c>
      <c r="B205" s="380"/>
      <c r="C205" s="381">
        <f>SUM(C204)</f>
        <v>500</v>
      </c>
      <c r="D205" s="381">
        <f t="shared" ref="D205:N205" si="64">SUM(D204)</f>
        <v>500</v>
      </c>
      <c r="E205" s="381">
        <f t="shared" si="64"/>
        <v>0</v>
      </c>
      <c r="F205" s="381">
        <f t="shared" si="64"/>
        <v>0</v>
      </c>
      <c r="G205" s="381">
        <f t="shared" si="64"/>
        <v>0</v>
      </c>
      <c r="H205" s="381">
        <f t="shared" si="64"/>
        <v>0</v>
      </c>
      <c r="I205" s="381">
        <f t="shared" si="64"/>
        <v>0</v>
      </c>
      <c r="J205" s="381">
        <f t="shared" si="64"/>
        <v>0</v>
      </c>
      <c r="K205" s="381">
        <f t="shared" si="64"/>
        <v>0</v>
      </c>
      <c r="L205" s="381">
        <f t="shared" si="64"/>
        <v>0</v>
      </c>
      <c r="M205" s="381">
        <f t="shared" si="64"/>
        <v>0</v>
      </c>
      <c r="N205" s="381">
        <f t="shared" si="64"/>
        <v>0</v>
      </c>
      <c r="O205" s="507">
        <f t="shared" si="44"/>
        <v>500</v>
      </c>
      <c r="P205" s="507">
        <f t="shared" si="45"/>
        <v>0</v>
      </c>
      <c r="Q205" s="507">
        <f>C205-'[1]5.3'!C204</f>
        <v>0</v>
      </c>
    </row>
    <row r="206" spans="1:17" x14ac:dyDescent="0.2">
      <c r="A206" s="380" t="s">
        <v>735</v>
      </c>
      <c r="B206" s="380"/>
      <c r="C206" s="381">
        <f>C203+C205</f>
        <v>12717</v>
      </c>
      <c r="D206" s="381">
        <f t="shared" ref="D206:N206" si="65">D203+D205</f>
        <v>12417</v>
      </c>
      <c r="E206" s="381">
        <f t="shared" si="65"/>
        <v>0</v>
      </c>
      <c r="F206" s="381">
        <f t="shared" si="65"/>
        <v>0</v>
      </c>
      <c r="G206" s="381">
        <f t="shared" si="65"/>
        <v>0</v>
      </c>
      <c r="H206" s="381">
        <f t="shared" si="65"/>
        <v>0</v>
      </c>
      <c r="I206" s="381">
        <f t="shared" si="65"/>
        <v>0</v>
      </c>
      <c r="J206" s="381">
        <f t="shared" si="65"/>
        <v>0</v>
      </c>
      <c r="K206" s="381">
        <f t="shared" si="65"/>
        <v>0</v>
      </c>
      <c r="L206" s="381">
        <f t="shared" si="65"/>
        <v>0</v>
      </c>
      <c r="M206" s="381">
        <f t="shared" si="65"/>
        <v>0</v>
      </c>
      <c r="N206" s="381">
        <f t="shared" si="65"/>
        <v>300</v>
      </c>
      <c r="O206" s="507">
        <f t="shared" si="44"/>
        <v>12717</v>
      </c>
      <c r="P206" s="507">
        <f t="shared" si="45"/>
        <v>0</v>
      </c>
      <c r="Q206" s="507">
        <f>C206-'[1]5.3'!C205</f>
        <v>0</v>
      </c>
    </row>
    <row r="207" spans="1:17" x14ac:dyDescent="0.2">
      <c r="A207" s="389" t="s">
        <v>744</v>
      </c>
      <c r="B207" s="380" t="s">
        <v>498</v>
      </c>
      <c r="C207" s="381"/>
      <c r="D207" s="381"/>
      <c r="E207" s="388"/>
      <c r="F207" s="388"/>
      <c r="G207" s="388"/>
      <c r="H207" s="388"/>
      <c r="I207" s="388"/>
      <c r="J207" s="388"/>
      <c r="K207" s="388"/>
      <c r="L207" s="388"/>
      <c r="M207" s="388"/>
      <c r="N207" s="388"/>
      <c r="O207" s="507">
        <f t="shared" si="44"/>
        <v>0</v>
      </c>
      <c r="P207" s="507">
        <f t="shared" si="45"/>
        <v>0</v>
      </c>
      <c r="Q207" s="507">
        <f>C207-'[1]5.3'!C206</f>
        <v>0</v>
      </c>
    </row>
    <row r="208" spans="1:17" x14ac:dyDescent="0.2">
      <c r="A208" s="380" t="s">
        <v>489</v>
      </c>
      <c r="B208" s="380"/>
      <c r="C208" s="381">
        <f>SUM(D208:N208)</f>
        <v>34841</v>
      </c>
      <c r="D208" s="381">
        <f>'[1]5.3'!C207-'4.3'!E208-'4.3'!F208-'4.3'!G208-'4.3'!H208-'4.3'!I208-'4.3'!J208-'4.3'!K208-'4.3'!L208-'4.3'!M208-'4.3'!N208</f>
        <v>34841</v>
      </c>
      <c r="E208" s="381"/>
      <c r="F208" s="381"/>
      <c r="G208" s="388"/>
      <c r="H208" s="388"/>
      <c r="I208" s="388"/>
      <c r="J208" s="388"/>
      <c r="K208" s="388"/>
      <c r="L208" s="388"/>
      <c r="M208" s="388"/>
      <c r="N208" s="388"/>
      <c r="O208" s="507">
        <f t="shared" si="44"/>
        <v>34841</v>
      </c>
      <c r="P208" s="507">
        <f t="shared" si="45"/>
        <v>0</v>
      </c>
      <c r="Q208" s="507">
        <f>C208-'[1]5.3'!C207</f>
        <v>0</v>
      </c>
    </row>
    <row r="209" spans="1:17" x14ac:dyDescent="0.2">
      <c r="A209" s="380" t="s">
        <v>491</v>
      </c>
      <c r="B209" s="380"/>
      <c r="C209" s="381">
        <v>35541</v>
      </c>
      <c r="D209" s="381">
        <v>34841</v>
      </c>
      <c r="E209" s="381">
        <v>0</v>
      </c>
      <c r="F209" s="381">
        <v>0</v>
      </c>
      <c r="G209" s="388">
        <v>0</v>
      </c>
      <c r="H209" s="388">
        <v>0</v>
      </c>
      <c r="I209" s="388">
        <v>0</v>
      </c>
      <c r="J209" s="388">
        <v>0</v>
      </c>
      <c r="K209" s="388">
        <v>0</v>
      </c>
      <c r="L209" s="388">
        <v>0</v>
      </c>
      <c r="M209" s="388">
        <v>0</v>
      </c>
      <c r="N209" s="388">
        <v>700</v>
      </c>
      <c r="O209" s="507">
        <f t="shared" si="44"/>
        <v>35541</v>
      </c>
      <c r="P209" s="507">
        <f t="shared" si="45"/>
        <v>0</v>
      </c>
      <c r="Q209" s="507">
        <f>C209-'[1]5.3'!C208</f>
        <v>0</v>
      </c>
    </row>
    <row r="210" spans="1:17" x14ac:dyDescent="0.2">
      <c r="A210" s="380" t="s">
        <v>741</v>
      </c>
      <c r="B210" s="380"/>
      <c r="C210" s="381">
        <v>900</v>
      </c>
      <c r="D210" s="381">
        <v>900</v>
      </c>
      <c r="E210" s="381"/>
      <c r="F210" s="381"/>
      <c r="G210" s="388"/>
      <c r="H210" s="388"/>
      <c r="I210" s="388"/>
      <c r="J210" s="388"/>
      <c r="K210" s="388"/>
      <c r="L210" s="388"/>
      <c r="M210" s="388"/>
      <c r="N210" s="388"/>
      <c r="O210" s="507">
        <f t="shared" ref="O210:O278" si="66">SUM(D210:N210)</f>
        <v>900</v>
      </c>
      <c r="P210" s="507">
        <f t="shared" ref="P210:P278" si="67">O210-C210</f>
        <v>0</v>
      </c>
      <c r="Q210" s="507">
        <f>C210-'[1]5.3'!C209</f>
        <v>0</v>
      </c>
    </row>
    <row r="211" spans="1:17" x14ac:dyDescent="0.2">
      <c r="A211" s="380" t="s">
        <v>496</v>
      </c>
      <c r="B211" s="380"/>
      <c r="C211" s="381">
        <f>SUM(C210)</f>
        <v>900</v>
      </c>
      <c r="D211" s="381">
        <f t="shared" ref="D211:N211" si="68">SUM(D210)</f>
        <v>900</v>
      </c>
      <c r="E211" s="381">
        <f t="shared" si="68"/>
        <v>0</v>
      </c>
      <c r="F211" s="381">
        <f t="shared" si="68"/>
        <v>0</v>
      </c>
      <c r="G211" s="381">
        <f t="shared" si="68"/>
        <v>0</v>
      </c>
      <c r="H211" s="381">
        <f t="shared" si="68"/>
        <v>0</v>
      </c>
      <c r="I211" s="381">
        <f t="shared" si="68"/>
        <v>0</v>
      </c>
      <c r="J211" s="381">
        <f t="shared" si="68"/>
        <v>0</v>
      </c>
      <c r="K211" s="381">
        <f t="shared" si="68"/>
        <v>0</v>
      </c>
      <c r="L211" s="381">
        <f t="shared" si="68"/>
        <v>0</v>
      </c>
      <c r="M211" s="381">
        <f t="shared" si="68"/>
        <v>0</v>
      </c>
      <c r="N211" s="381">
        <f t="shared" si="68"/>
        <v>0</v>
      </c>
      <c r="O211" s="507">
        <f t="shared" si="66"/>
        <v>900</v>
      </c>
      <c r="P211" s="507">
        <f t="shared" si="67"/>
        <v>0</v>
      </c>
      <c r="Q211" s="507">
        <f>C211-'[1]5.3'!C210</f>
        <v>0</v>
      </c>
    </row>
    <row r="212" spans="1:17" x14ac:dyDescent="0.2">
      <c r="A212" s="382" t="s">
        <v>735</v>
      </c>
      <c r="B212" s="382"/>
      <c r="C212" s="383">
        <f>C209+C211</f>
        <v>36441</v>
      </c>
      <c r="D212" s="383">
        <f t="shared" ref="D212:N212" si="69">D209+D211</f>
        <v>35741</v>
      </c>
      <c r="E212" s="383">
        <f t="shared" si="69"/>
        <v>0</v>
      </c>
      <c r="F212" s="383">
        <f t="shared" si="69"/>
        <v>0</v>
      </c>
      <c r="G212" s="383">
        <f t="shared" si="69"/>
        <v>0</v>
      </c>
      <c r="H212" s="383">
        <f t="shared" si="69"/>
        <v>0</v>
      </c>
      <c r="I212" s="383">
        <f t="shared" si="69"/>
        <v>0</v>
      </c>
      <c r="J212" s="383">
        <f t="shared" si="69"/>
        <v>0</v>
      </c>
      <c r="K212" s="383">
        <f t="shared" si="69"/>
        <v>0</v>
      </c>
      <c r="L212" s="383">
        <f t="shared" si="69"/>
        <v>0</v>
      </c>
      <c r="M212" s="383">
        <f t="shared" si="69"/>
        <v>0</v>
      </c>
      <c r="N212" s="383">
        <f t="shared" si="69"/>
        <v>700</v>
      </c>
      <c r="O212" s="507">
        <f t="shared" si="66"/>
        <v>36441</v>
      </c>
      <c r="P212" s="507">
        <f t="shared" si="67"/>
        <v>0</v>
      </c>
      <c r="Q212" s="507">
        <f>C212-'[1]5.3'!C211</f>
        <v>0</v>
      </c>
    </row>
    <row r="213" spans="1:17" x14ac:dyDescent="0.2">
      <c r="A213" s="389" t="s">
        <v>745</v>
      </c>
      <c r="B213" s="380" t="s">
        <v>498</v>
      </c>
      <c r="C213" s="381"/>
      <c r="D213" s="381"/>
      <c r="E213" s="388"/>
      <c r="F213" s="388"/>
      <c r="G213" s="388"/>
      <c r="H213" s="388"/>
      <c r="I213" s="388"/>
      <c r="J213" s="388"/>
      <c r="K213" s="388"/>
      <c r="L213" s="388"/>
      <c r="M213" s="388"/>
      <c r="N213" s="388"/>
      <c r="O213" s="507">
        <f t="shared" si="66"/>
        <v>0</v>
      </c>
      <c r="P213" s="507">
        <f t="shared" si="67"/>
        <v>0</v>
      </c>
      <c r="Q213" s="507">
        <f>C213-'[1]5.3'!C212</f>
        <v>0</v>
      </c>
    </row>
    <row r="214" spans="1:17" x14ac:dyDescent="0.2">
      <c r="A214" s="380" t="s">
        <v>489</v>
      </c>
      <c r="B214" s="380"/>
      <c r="C214" s="381">
        <f>SUM(D214:N214)</f>
        <v>16029</v>
      </c>
      <c r="D214" s="381">
        <f>'[1]5.3'!C213-'4.3'!E214-'4.3'!F214-'4.3'!G214-'4.3'!H214-'4.3'!I214-'4.3'!J214-'4.3'!K214-'4.3'!L214-'4.3'!M214-'4.3'!N214</f>
        <v>16029</v>
      </c>
      <c r="E214" s="381"/>
      <c r="F214" s="381"/>
      <c r="G214" s="388"/>
      <c r="H214" s="388"/>
      <c r="I214" s="388"/>
      <c r="J214" s="388"/>
      <c r="K214" s="388"/>
      <c r="L214" s="388"/>
      <c r="M214" s="388"/>
      <c r="N214" s="388"/>
      <c r="O214" s="507">
        <f t="shared" si="66"/>
        <v>16029</v>
      </c>
      <c r="P214" s="507">
        <f t="shared" si="67"/>
        <v>0</v>
      </c>
      <c r="Q214" s="507">
        <f>C214-'[1]5.3'!C213</f>
        <v>0</v>
      </c>
    </row>
    <row r="215" spans="1:17" x14ac:dyDescent="0.2">
      <c r="A215" s="380" t="s">
        <v>491</v>
      </c>
      <c r="B215" s="380"/>
      <c r="C215" s="381">
        <v>16629</v>
      </c>
      <c r="D215" s="381">
        <v>16029</v>
      </c>
      <c r="E215" s="381">
        <v>0</v>
      </c>
      <c r="F215" s="381">
        <v>0</v>
      </c>
      <c r="G215" s="388">
        <v>0</v>
      </c>
      <c r="H215" s="388">
        <v>0</v>
      </c>
      <c r="I215" s="388">
        <v>0</v>
      </c>
      <c r="J215" s="388">
        <v>0</v>
      </c>
      <c r="K215" s="388">
        <v>0</v>
      </c>
      <c r="L215" s="388">
        <v>0</v>
      </c>
      <c r="M215" s="388">
        <v>0</v>
      </c>
      <c r="N215" s="388">
        <v>600</v>
      </c>
      <c r="O215" s="507">
        <f t="shared" si="66"/>
        <v>16629</v>
      </c>
      <c r="P215" s="507">
        <f t="shared" si="67"/>
        <v>0</v>
      </c>
      <c r="Q215" s="507">
        <f>C215-'[1]5.3'!C214</f>
        <v>0</v>
      </c>
    </row>
    <row r="216" spans="1:17" x14ac:dyDescent="0.2">
      <c r="A216" s="380" t="s">
        <v>741</v>
      </c>
      <c r="B216" s="380"/>
      <c r="C216" s="381">
        <v>700</v>
      </c>
      <c r="D216" s="381">
        <v>700</v>
      </c>
      <c r="E216" s="381"/>
      <c r="F216" s="381"/>
      <c r="G216" s="388"/>
      <c r="H216" s="388"/>
      <c r="I216" s="388"/>
      <c r="J216" s="388"/>
      <c r="K216" s="388"/>
      <c r="L216" s="388"/>
      <c r="M216" s="388"/>
      <c r="N216" s="388"/>
      <c r="O216" s="507">
        <f t="shared" si="66"/>
        <v>700</v>
      </c>
      <c r="P216" s="507">
        <f t="shared" si="67"/>
        <v>0</v>
      </c>
      <c r="Q216" s="507">
        <f>C216-'[1]5.3'!C215</f>
        <v>0</v>
      </c>
    </row>
    <row r="217" spans="1:17" x14ac:dyDescent="0.2">
      <c r="A217" s="380" t="s">
        <v>496</v>
      </c>
      <c r="B217" s="380"/>
      <c r="C217" s="381">
        <f>SUM(C216)</f>
        <v>700</v>
      </c>
      <c r="D217" s="381">
        <f t="shared" ref="D217:N217" si="70">SUM(D216)</f>
        <v>700</v>
      </c>
      <c r="E217" s="381">
        <f t="shared" si="70"/>
        <v>0</v>
      </c>
      <c r="F217" s="381">
        <f t="shared" si="70"/>
        <v>0</v>
      </c>
      <c r="G217" s="381">
        <f t="shared" si="70"/>
        <v>0</v>
      </c>
      <c r="H217" s="381">
        <f t="shared" si="70"/>
        <v>0</v>
      </c>
      <c r="I217" s="381">
        <f t="shared" si="70"/>
        <v>0</v>
      </c>
      <c r="J217" s="381">
        <f t="shared" si="70"/>
        <v>0</v>
      </c>
      <c r="K217" s="381">
        <f t="shared" si="70"/>
        <v>0</v>
      </c>
      <c r="L217" s="381">
        <f t="shared" si="70"/>
        <v>0</v>
      </c>
      <c r="M217" s="381">
        <f t="shared" si="70"/>
        <v>0</v>
      </c>
      <c r="N217" s="381">
        <f t="shared" si="70"/>
        <v>0</v>
      </c>
      <c r="O217" s="507">
        <f t="shared" si="66"/>
        <v>700</v>
      </c>
      <c r="P217" s="507">
        <f t="shared" si="67"/>
        <v>0</v>
      </c>
      <c r="Q217" s="507">
        <f>C217-'[1]5.3'!C216</f>
        <v>0</v>
      </c>
    </row>
    <row r="218" spans="1:17" x14ac:dyDescent="0.2">
      <c r="A218" s="382" t="s">
        <v>735</v>
      </c>
      <c r="B218" s="382"/>
      <c r="C218" s="383">
        <f>C215+C217</f>
        <v>17329</v>
      </c>
      <c r="D218" s="383">
        <f t="shared" ref="D218:N218" si="71">D215+D217</f>
        <v>16729</v>
      </c>
      <c r="E218" s="383">
        <f t="shared" si="71"/>
        <v>0</v>
      </c>
      <c r="F218" s="383">
        <f t="shared" si="71"/>
        <v>0</v>
      </c>
      <c r="G218" s="383">
        <f t="shared" si="71"/>
        <v>0</v>
      </c>
      <c r="H218" s="383">
        <f t="shared" si="71"/>
        <v>0</v>
      </c>
      <c r="I218" s="383">
        <f t="shared" si="71"/>
        <v>0</v>
      </c>
      <c r="J218" s="383">
        <f t="shared" si="71"/>
        <v>0</v>
      </c>
      <c r="K218" s="383">
        <f t="shared" si="71"/>
        <v>0</v>
      </c>
      <c r="L218" s="383">
        <f t="shared" si="71"/>
        <v>0</v>
      </c>
      <c r="M218" s="383">
        <f t="shared" si="71"/>
        <v>0</v>
      </c>
      <c r="N218" s="383">
        <f t="shared" si="71"/>
        <v>600</v>
      </c>
      <c r="O218" s="507">
        <f t="shared" si="66"/>
        <v>17329</v>
      </c>
      <c r="P218" s="507">
        <f t="shared" si="67"/>
        <v>0</v>
      </c>
      <c r="Q218" s="507">
        <f>C218-'[1]5.3'!C217</f>
        <v>0</v>
      </c>
    </row>
    <row r="219" spans="1:17" x14ac:dyDescent="0.2">
      <c r="A219" s="389" t="s">
        <v>523</v>
      </c>
      <c r="B219" s="380"/>
      <c r="C219" s="381"/>
      <c r="D219" s="381"/>
      <c r="E219" s="381"/>
      <c r="F219" s="381"/>
      <c r="G219" s="388"/>
      <c r="H219" s="388"/>
      <c r="I219" s="388"/>
      <c r="J219" s="388"/>
      <c r="K219" s="388"/>
      <c r="L219" s="388"/>
      <c r="M219" s="388"/>
      <c r="N219" s="388"/>
      <c r="O219" s="507">
        <f t="shared" si="66"/>
        <v>0</v>
      </c>
      <c r="P219" s="507">
        <f t="shared" si="67"/>
        <v>0</v>
      </c>
      <c r="Q219" s="507">
        <f>C219-'[1]5.3'!C218</f>
        <v>0</v>
      </c>
    </row>
    <row r="220" spans="1:17" x14ac:dyDescent="0.2">
      <c r="A220" s="380" t="s">
        <v>489</v>
      </c>
      <c r="B220" s="380" t="s">
        <v>524</v>
      </c>
      <c r="C220" s="381"/>
      <c r="D220" s="381"/>
      <c r="E220" s="381"/>
      <c r="F220" s="381"/>
      <c r="G220" s="388"/>
      <c r="H220" s="388"/>
      <c r="I220" s="388"/>
      <c r="J220" s="388"/>
      <c r="K220" s="388"/>
      <c r="L220" s="388"/>
      <c r="M220" s="388"/>
      <c r="N220" s="388"/>
      <c r="O220" s="507">
        <f t="shared" si="66"/>
        <v>0</v>
      </c>
      <c r="P220" s="507">
        <f t="shared" si="67"/>
        <v>0</v>
      </c>
      <c r="Q220" s="507">
        <f>C220-'[1]5.3'!C219</f>
        <v>0</v>
      </c>
    </row>
    <row r="221" spans="1:17" x14ac:dyDescent="0.2">
      <c r="A221" s="380" t="s">
        <v>491</v>
      </c>
      <c r="B221" s="380"/>
      <c r="C221" s="381">
        <v>150</v>
      </c>
      <c r="D221" s="381">
        <v>0</v>
      </c>
      <c r="E221" s="381">
        <v>0</v>
      </c>
      <c r="F221" s="381">
        <v>0</v>
      </c>
      <c r="G221" s="388">
        <v>0</v>
      </c>
      <c r="H221" s="388">
        <v>0</v>
      </c>
      <c r="I221" s="388">
        <v>0</v>
      </c>
      <c r="J221" s="388">
        <v>0</v>
      </c>
      <c r="K221" s="388">
        <v>0</v>
      </c>
      <c r="L221" s="388">
        <v>0</v>
      </c>
      <c r="M221" s="388">
        <v>0</v>
      </c>
      <c r="N221" s="388">
        <v>150</v>
      </c>
      <c r="O221" s="507">
        <f t="shared" si="66"/>
        <v>150</v>
      </c>
      <c r="P221" s="507">
        <f t="shared" si="67"/>
        <v>0</v>
      </c>
      <c r="Q221" s="507">
        <f>C221-'[1]5.3'!C220</f>
        <v>0</v>
      </c>
    </row>
    <row r="222" spans="1:17" x14ac:dyDescent="0.2">
      <c r="A222" s="380" t="s">
        <v>741</v>
      </c>
      <c r="B222" s="380"/>
      <c r="C222" s="381">
        <v>100</v>
      </c>
      <c r="D222" s="381">
        <v>100</v>
      </c>
      <c r="E222" s="381"/>
      <c r="F222" s="381"/>
      <c r="G222" s="388"/>
      <c r="H222" s="388"/>
      <c r="I222" s="388"/>
      <c r="J222" s="388"/>
      <c r="K222" s="388"/>
      <c r="L222" s="388"/>
      <c r="M222" s="388"/>
      <c r="N222" s="388"/>
      <c r="O222" s="507">
        <f t="shared" si="66"/>
        <v>100</v>
      </c>
      <c r="P222" s="507">
        <f t="shared" si="67"/>
        <v>0</v>
      </c>
      <c r="Q222" s="507">
        <f>C222-'[1]5.3'!C221</f>
        <v>0</v>
      </c>
    </row>
    <row r="223" spans="1:17" x14ac:dyDescent="0.2">
      <c r="A223" s="380" t="s">
        <v>496</v>
      </c>
      <c r="B223" s="380"/>
      <c r="C223" s="381">
        <f>SUM(C222)</f>
        <v>100</v>
      </c>
      <c r="D223" s="381">
        <f t="shared" ref="D223:N223" si="72">SUM(D222)</f>
        <v>100</v>
      </c>
      <c r="E223" s="381">
        <f t="shared" si="72"/>
        <v>0</v>
      </c>
      <c r="F223" s="381">
        <f t="shared" si="72"/>
        <v>0</v>
      </c>
      <c r="G223" s="381">
        <f t="shared" si="72"/>
        <v>0</v>
      </c>
      <c r="H223" s="381">
        <f t="shared" si="72"/>
        <v>0</v>
      </c>
      <c r="I223" s="381">
        <f t="shared" si="72"/>
        <v>0</v>
      </c>
      <c r="J223" s="381">
        <f t="shared" si="72"/>
        <v>0</v>
      </c>
      <c r="K223" s="381">
        <f t="shared" si="72"/>
        <v>0</v>
      </c>
      <c r="L223" s="381">
        <f t="shared" si="72"/>
        <v>0</v>
      </c>
      <c r="M223" s="381">
        <f t="shared" si="72"/>
        <v>0</v>
      </c>
      <c r="N223" s="381">
        <f t="shared" si="72"/>
        <v>0</v>
      </c>
      <c r="O223" s="507">
        <f t="shared" si="66"/>
        <v>100</v>
      </c>
      <c r="P223" s="507">
        <f t="shared" si="67"/>
        <v>0</v>
      </c>
      <c r="Q223" s="507">
        <f>C223-'[1]5.3'!C222</f>
        <v>0</v>
      </c>
    </row>
    <row r="224" spans="1:17" x14ac:dyDescent="0.2">
      <c r="A224" s="382" t="s">
        <v>735</v>
      </c>
      <c r="B224" s="382"/>
      <c r="C224" s="383">
        <f>C221+C223</f>
        <v>250</v>
      </c>
      <c r="D224" s="383">
        <f t="shared" ref="D224:N224" si="73">D221+D223</f>
        <v>100</v>
      </c>
      <c r="E224" s="383">
        <f t="shared" si="73"/>
        <v>0</v>
      </c>
      <c r="F224" s="383">
        <f t="shared" si="73"/>
        <v>0</v>
      </c>
      <c r="G224" s="383">
        <f t="shared" si="73"/>
        <v>0</v>
      </c>
      <c r="H224" s="383">
        <f t="shared" si="73"/>
        <v>0</v>
      </c>
      <c r="I224" s="383">
        <f t="shared" si="73"/>
        <v>0</v>
      </c>
      <c r="J224" s="383">
        <f t="shared" si="73"/>
        <v>0</v>
      </c>
      <c r="K224" s="383">
        <f t="shared" si="73"/>
        <v>0</v>
      </c>
      <c r="L224" s="383">
        <f t="shared" si="73"/>
        <v>0</v>
      </c>
      <c r="M224" s="383">
        <f t="shared" si="73"/>
        <v>0</v>
      </c>
      <c r="N224" s="383">
        <f t="shared" si="73"/>
        <v>150</v>
      </c>
      <c r="O224" s="507">
        <f t="shared" si="66"/>
        <v>250</v>
      </c>
      <c r="P224" s="507">
        <f t="shared" si="67"/>
        <v>0</v>
      </c>
      <c r="Q224" s="507">
        <f>C224-'[1]5.3'!C223</f>
        <v>0</v>
      </c>
    </row>
    <row r="225" spans="1:17" x14ac:dyDescent="0.2">
      <c r="A225" s="389" t="s">
        <v>525</v>
      </c>
      <c r="B225" s="380" t="s">
        <v>488</v>
      </c>
      <c r="C225" s="381"/>
      <c r="D225" s="381"/>
      <c r="E225" s="381"/>
      <c r="F225" s="381"/>
      <c r="G225" s="388"/>
      <c r="H225" s="388"/>
      <c r="I225" s="388"/>
      <c r="J225" s="388"/>
      <c r="K225" s="388"/>
      <c r="L225" s="388"/>
      <c r="M225" s="388"/>
      <c r="N225" s="388"/>
      <c r="O225" s="507">
        <f t="shared" si="66"/>
        <v>0</v>
      </c>
      <c r="P225" s="507">
        <f t="shared" si="67"/>
        <v>0</v>
      </c>
      <c r="Q225" s="507">
        <f>C225-'[1]5.3'!C224</f>
        <v>0</v>
      </c>
    </row>
    <row r="226" spans="1:17" x14ac:dyDescent="0.2">
      <c r="A226" s="380" t="s">
        <v>489</v>
      </c>
      <c r="B226" s="380"/>
      <c r="C226" s="381">
        <f>SUM(D226:N226)</f>
        <v>33845</v>
      </c>
      <c r="D226" s="381">
        <f>'[1]5.3'!C225-'4.3'!E226-'4.3'!F226-'4.3'!G226-'4.3'!H226-'4.3'!I226-'4.3'!J226-'4.3'!K226-'4.3'!L226-'4.3'!M226-'4.3'!N226</f>
        <v>33845</v>
      </c>
      <c r="E226" s="381"/>
      <c r="F226" s="381"/>
      <c r="G226" s="388"/>
      <c r="H226" s="388"/>
      <c r="I226" s="388"/>
      <c r="J226" s="388"/>
      <c r="K226" s="388"/>
      <c r="L226" s="388"/>
      <c r="M226" s="388"/>
      <c r="N226" s="388"/>
      <c r="O226" s="507">
        <f t="shared" si="66"/>
        <v>33845</v>
      </c>
      <c r="P226" s="507">
        <f t="shared" si="67"/>
        <v>0</v>
      </c>
      <c r="Q226" s="507">
        <f>C226-'[1]5.3'!C225</f>
        <v>0</v>
      </c>
    </row>
    <row r="227" spans="1:17" x14ac:dyDescent="0.2">
      <c r="A227" s="380" t="s">
        <v>491</v>
      </c>
      <c r="B227" s="380"/>
      <c r="C227" s="381">
        <v>34095</v>
      </c>
      <c r="D227" s="381">
        <v>33845</v>
      </c>
      <c r="E227" s="381">
        <v>0</v>
      </c>
      <c r="F227" s="381">
        <v>0</v>
      </c>
      <c r="G227" s="388">
        <v>0</v>
      </c>
      <c r="H227" s="388">
        <v>0</v>
      </c>
      <c r="I227" s="388">
        <v>0</v>
      </c>
      <c r="J227" s="388">
        <v>0</v>
      </c>
      <c r="K227" s="388">
        <v>0</v>
      </c>
      <c r="L227" s="388">
        <v>0</v>
      </c>
      <c r="M227" s="388">
        <v>0</v>
      </c>
      <c r="N227" s="388">
        <v>250</v>
      </c>
      <c r="O227" s="507">
        <f t="shared" si="66"/>
        <v>34095</v>
      </c>
      <c r="P227" s="507">
        <f t="shared" si="67"/>
        <v>0</v>
      </c>
      <c r="Q227" s="507">
        <f>C227-'[1]5.3'!C226</f>
        <v>0</v>
      </c>
    </row>
    <row r="228" spans="1:17" x14ac:dyDescent="0.2">
      <c r="A228" s="380" t="s">
        <v>741</v>
      </c>
      <c r="B228" s="380"/>
      <c r="C228" s="381">
        <v>200</v>
      </c>
      <c r="D228" s="381">
        <v>200</v>
      </c>
      <c r="E228" s="381"/>
      <c r="F228" s="381"/>
      <c r="G228" s="388"/>
      <c r="H228" s="388"/>
      <c r="I228" s="388"/>
      <c r="J228" s="388"/>
      <c r="K228" s="388"/>
      <c r="L228" s="388"/>
      <c r="M228" s="388"/>
      <c r="N228" s="388"/>
      <c r="O228" s="507">
        <f t="shared" si="66"/>
        <v>200</v>
      </c>
      <c r="P228" s="507">
        <f t="shared" si="67"/>
        <v>0</v>
      </c>
      <c r="Q228" s="507">
        <f>C228-'[1]5.3'!C227</f>
        <v>0</v>
      </c>
    </row>
    <row r="229" spans="1:17" x14ac:dyDescent="0.2">
      <c r="A229" s="380" t="s">
        <v>743</v>
      </c>
      <c r="B229" s="380"/>
      <c r="C229" s="388">
        <v>2565</v>
      </c>
      <c r="D229" s="381">
        <v>2565</v>
      </c>
      <c r="E229" s="381"/>
      <c r="F229" s="381"/>
      <c r="G229" s="388"/>
      <c r="H229" s="388"/>
      <c r="I229" s="388"/>
      <c r="J229" s="388"/>
      <c r="K229" s="388"/>
      <c r="L229" s="388"/>
      <c r="M229" s="388"/>
      <c r="N229" s="388"/>
      <c r="O229" s="507"/>
      <c r="P229" s="507"/>
      <c r="Q229" s="507"/>
    </row>
    <row r="230" spans="1:17" x14ac:dyDescent="0.2">
      <c r="A230" s="380" t="s">
        <v>496</v>
      </c>
      <c r="B230" s="380"/>
      <c r="C230" s="381">
        <f>SUM(C228:C229)</f>
        <v>2765</v>
      </c>
      <c r="D230" s="381">
        <f>SUM(D228:D229)</f>
        <v>2765</v>
      </c>
      <c r="E230" s="381">
        <f t="shared" ref="E230:N230" si="74">SUM(E228)</f>
        <v>0</v>
      </c>
      <c r="F230" s="381">
        <f t="shared" si="74"/>
        <v>0</v>
      </c>
      <c r="G230" s="381">
        <f t="shared" si="74"/>
        <v>0</v>
      </c>
      <c r="H230" s="381">
        <f t="shared" si="74"/>
        <v>0</v>
      </c>
      <c r="I230" s="381">
        <f t="shared" si="74"/>
        <v>0</v>
      </c>
      <c r="J230" s="381">
        <f t="shared" si="74"/>
        <v>0</v>
      </c>
      <c r="K230" s="381">
        <f t="shared" si="74"/>
        <v>0</v>
      </c>
      <c r="L230" s="381">
        <f t="shared" si="74"/>
        <v>0</v>
      </c>
      <c r="M230" s="381">
        <f t="shared" si="74"/>
        <v>0</v>
      </c>
      <c r="N230" s="381">
        <f t="shared" si="74"/>
        <v>0</v>
      </c>
      <c r="O230" s="507">
        <f t="shared" si="66"/>
        <v>2765</v>
      </c>
      <c r="P230" s="507">
        <f t="shared" si="67"/>
        <v>0</v>
      </c>
      <c r="Q230" s="507">
        <f>C230-'[1]5.3'!C229</f>
        <v>0</v>
      </c>
    </row>
    <row r="231" spans="1:17" x14ac:dyDescent="0.2">
      <c r="A231" s="382" t="s">
        <v>735</v>
      </c>
      <c r="B231" s="382"/>
      <c r="C231" s="383">
        <f>C227+C230</f>
        <v>36860</v>
      </c>
      <c r="D231" s="383">
        <f t="shared" ref="D231:N231" si="75">D227+D230</f>
        <v>36610</v>
      </c>
      <c r="E231" s="383">
        <f t="shared" si="75"/>
        <v>0</v>
      </c>
      <c r="F231" s="383">
        <f t="shared" si="75"/>
        <v>0</v>
      </c>
      <c r="G231" s="383">
        <f t="shared" si="75"/>
        <v>0</v>
      </c>
      <c r="H231" s="383">
        <f t="shared" si="75"/>
        <v>0</v>
      </c>
      <c r="I231" s="383">
        <f t="shared" si="75"/>
        <v>0</v>
      </c>
      <c r="J231" s="383">
        <f t="shared" si="75"/>
        <v>0</v>
      </c>
      <c r="K231" s="383">
        <f t="shared" si="75"/>
        <v>0</v>
      </c>
      <c r="L231" s="383">
        <f t="shared" si="75"/>
        <v>0</v>
      </c>
      <c r="M231" s="383">
        <f t="shared" si="75"/>
        <v>0</v>
      </c>
      <c r="N231" s="383">
        <f t="shared" si="75"/>
        <v>250</v>
      </c>
      <c r="O231" s="507">
        <f t="shared" si="66"/>
        <v>36860</v>
      </c>
      <c r="P231" s="507">
        <f t="shared" si="67"/>
        <v>0</v>
      </c>
      <c r="Q231" s="507">
        <f>C231-'[1]5.3'!C230</f>
        <v>0</v>
      </c>
    </row>
    <row r="232" spans="1:17" x14ac:dyDescent="0.2">
      <c r="A232" s="389" t="s">
        <v>526</v>
      </c>
      <c r="B232" s="380" t="s">
        <v>488</v>
      </c>
      <c r="C232" s="381"/>
      <c r="D232" s="381"/>
      <c r="E232" s="381"/>
      <c r="F232" s="381"/>
      <c r="G232" s="388"/>
      <c r="H232" s="388"/>
      <c r="I232" s="388"/>
      <c r="J232" s="388"/>
      <c r="K232" s="388"/>
      <c r="L232" s="388"/>
      <c r="M232" s="388"/>
      <c r="N232" s="388"/>
      <c r="O232" s="507">
        <f t="shared" si="66"/>
        <v>0</v>
      </c>
      <c r="P232" s="507">
        <f t="shared" si="67"/>
        <v>0</v>
      </c>
      <c r="Q232" s="507">
        <f>C232-'[1]5.3'!C231</f>
        <v>0</v>
      </c>
    </row>
    <row r="233" spans="1:17" x14ac:dyDescent="0.2">
      <c r="A233" s="380" t="s">
        <v>489</v>
      </c>
      <c r="B233" s="380"/>
      <c r="C233" s="381">
        <f>SUM(D233:N233)</f>
        <v>3998</v>
      </c>
      <c r="D233" s="381">
        <f>'[1]5.3'!C232-'4.3'!E233-'4.3'!F233-'4.3'!G233-'4.3'!H233-'4.3'!I233-'4.3'!J233-'4.3'!K233-'4.3'!L233-'4.3'!M233-'4.3'!N233</f>
        <v>3038</v>
      </c>
      <c r="E233" s="381"/>
      <c r="F233" s="381"/>
      <c r="G233" s="388"/>
      <c r="H233" s="388"/>
      <c r="I233" s="388"/>
      <c r="J233" s="388">
        <v>960</v>
      </c>
      <c r="K233" s="388"/>
      <c r="L233" s="388"/>
      <c r="M233" s="388"/>
      <c r="N233" s="388"/>
      <c r="O233" s="507">
        <f t="shared" si="66"/>
        <v>3998</v>
      </c>
      <c r="P233" s="507">
        <f t="shared" si="67"/>
        <v>0</v>
      </c>
      <c r="Q233" s="507">
        <f>C233-'[1]5.3'!C232</f>
        <v>0</v>
      </c>
    </row>
    <row r="234" spans="1:17" x14ac:dyDescent="0.2">
      <c r="A234" s="380" t="s">
        <v>491</v>
      </c>
      <c r="B234" s="380"/>
      <c r="C234" s="381">
        <v>4276</v>
      </c>
      <c r="D234" s="381">
        <v>3038</v>
      </c>
      <c r="E234" s="381">
        <v>0</v>
      </c>
      <c r="F234" s="381">
        <v>0</v>
      </c>
      <c r="G234" s="388">
        <v>0</v>
      </c>
      <c r="H234" s="388">
        <v>0</v>
      </c>
      <c r="I234" s="388">
        <v>0</v>
      </c>
      <c r="J234" s="388">
        <v>960</v>
      </c>
      <c r="K234" s="388">
        <v>0</v>
      </c>
      <c r="L234" s="388">
        <v>0</v>
      </c>
      <c r="M234" s="388">
        <v>0</v>
      </c>
      <c r="N234" s="388">
        <v>278</v>
      </c>
      <c r="O234" s="507">
        <f t="shared" si="66"/>
        <v>4276</v>
      </c>
      <c r="P234" s="507">
        <f t="shared" si="67"/>
        <v>0</v>
      </c>
      <c r="Q234" s="507">
        <f>C234-'[1]5.3'!C233</f>
        <v>0</v>
      </c>
    </row>
    <row r="235" spans="1:17" x14ac:dyDescent="0.2">
      <c r="A235" s="380" t="s">
        <v>746</v>
      </c>
      <c r="B235" s="380"/>
      <c r="C235" s="381">
        <v>160</v>
      </c>
      <c r="D235" s="381"/>
      <c r="E235" s="381"/>
      <c r="F235" s="381"/>
      <c r="G235" s="388"/>
      <c r="H235" s="388"/>
      <c r="I235" s="388"/>
      <c r="J235" s="388">
        <v>160</v>
      </c>
      <c r="K235" s="388"/>
      <c r="L235" s="388"/>
      <c r="M235" s="388"/>
      <c r="N235" s="388"/>
      <c r="O235" s="507">
        <f t="shared" si="66"/>
        <v>160</v>
      </c>
      <c r="P235" s="507">
        <f t="shared" si="67"/>
        <v>0</v>
      </c>
      <c r="Q235" s="507">
        <f>C235-'[1]5.3'!C234</f>
        <v>0</v>
      </c>
    </row>
    <row r="236" spans="1:17" x14ac:dyDescent="0.2">
      <c r="A236" s="380" t="s">
        <v>496</v>
      </c>
      <c r="B236" s="380"/>
      <c r="C236" s="381">
        <f>SUM(C235)</f>
        <v>160</v>
      </c>
      <c r="D236" s="381">
        <f t="shared" ref="D236:N236" si="76">SUM(D235)</f>
        <v>0</v>
      </c>
      <c r="E236" s="381">
        <f t="shared" si="76"/>
        <v>0</v>
      </c>
      <c r="F236" s="381">
        <f t="shared" si="76"/>
        <v>0</v>
      </c>
      <c r="G236" s="381">
        <f t="shared" si="76"/>
        <v>0</v>
      </c>
      <c r="H236" s="381">
        <f t="shared" si="76"/>
        <v>0</v>
      </c>
      <c r="I236" s="381">
        <f t="shared" si="76"/>
        <v>0</v>
      </c>
      <c r="J236" s="381">
        <f t="shared" si="76"/>
        <v>160</v>
      </c>
      <c r="K236" s="381">
        <f t="shared" si="76"/>
        <v>0</v>
      </c>
      <c r="L236" s="381">
        <f t="shared" si="76"/>
        <v>0</v>
      </c>
      <c r="M236" s="381">
        <f t="shared" si="76"/>
        <v>0</v>
      </c>
      <c r="N236" s="381">
        <f t="shared" si="76"/>
        <v>0</v>
      </c>
      <c r="O236" s="507">
        <f t="shared" si="66"/>
        <v>160</v>
      </c>
      <c r="P236" s="507">
        <f t="shared" si="67"/>
        <v>0</v>
      </c>
      <c r="Q236" s="507">
        <f>C236-'[1]5.3'!C235</f>
        <v>0</v>
      </c>
    </row>
    <row r="237" spans="1:17" x14ac:dyDescent="0.2">
      <c r="A237" s="382" t="s">
        <v>735</v>
      </c>
      <c r="B237" s="382"/>
      <c r="C237" s="383">
        <f>C234+C236</f>
        <v>4436</v>
      </c>
      <c r="D237" s="383">
        <f t="shared" ref="D237:N237" si="77">D234+D236</f>
        <v>3038</v>
      </c>
      <c r="E237" s="383">
        <f t="shared" si="77"/>
        <v>0</v>
      </c>
      <c r="F237" s="383">
        <f t="shared" si="77"/>
        <v>0</v>
      </c>
      <c r="G237" s="383">
        <f t="shared" si="77"/>
        <v>0</v>
      </c>
      <c r="H237" s="383">
        <f t="shared" si="77"/>
        <v>0</v>
      </c>
      <c r="I237" s="383">
        <f t="shared" si="77"/>
        <v>0</v>
      </c>
      <c r="J237" s="383">
        <f t="shared" si="77"/>
        <v>1120</v>
      </c>
      <c r="K237" s="383">
        <f t="shared" si="77"/>
        <v>0</v>
      </c>
      <c r="L237" s="383">
        <f t="shared" si="77"/>
        <v>0</v>
      </c>
      <c r="M237" s="383">
        <f t="shared" si="77"/>
        <v>0</v>
      </c>
      <c r="N237" s="383">
        <f t="shared" si="77"/>
        <v>278</v>
      </c>
      <c r="O237" s="507">
        <f t="shared" si="66"/>
        <v>4436</v>
      </c>
      <c r="P237" s="507">
        <f t="shared" si="67"/>
        <v>0</v>
      </c>
      <c r="Q237" s="507">
        <f>C237-'[1]5.3'!C236</f>
        <v>0</v>
      </c>
    </row>
    <row r="238" spans="1:17" x14ac:dyDescent="0.2">
      <c r="A238" s="389" t="s">
        <v>527</v>
      </c>
      <c r="B238" s="380" t="s">
        <v>488</v>
      </c>
      <c r="C238" s="381"/>
      <c r="D238" s="381"/>
      <c r="E238" s="388"/>
      <c r="F238" s="388"/>
      <c r="G238" s="388"/>
      <c r="H238" s="388"/>
      <c r="I238" s="388"/>
      <c r="J238" s="388"/>
      <c r="K238" s="388"/>
      <c r="L238" s="388"/>
      <c r="M238" s="388"/>
      <c r="N238" s="388"/>
      <c r="O238" s="507">
        <f t="shared" si="66"/>
        <v>0</v>
      </c>
      <c r="P238" s="507">
        <f t="shared" si="67"/>
        <v>0</v>
      </c>
      <c r="Q238" s="507">
        <f>C238-'[1]5.3'!C237</f>
        <v>0</v>
      </c>
    </row>
    <row r="239" spans="1:17" x14ac:dyDescent="0.2">
      <c r="A239" s="380" t="s">
        <v>489</v>
      </c>
      <c r="B239" s="380"/>
      <c r="C239" s="381">
        <f>SUM(D239:N239)</f>
        <v>1938</v>
      </c>
      <c r="D239" s="381">
        <f>'[1]5.3'!C238-'4.3'!E239-'4.3'!F239-'4.3'!G239-'4.3'!H239-'4.3'!I239-'4.3'!J239-'4.3'!K239-'4.3'!L239-'4.3'!M239-'4.3'!N239</f>
        <v>895</v>
      </c>
      <c r="E239" s="381"/>
      <c r="F239" s="381"/>
      <c r="G239" s="388"/>
      <c r="H239" s="388"/>
      <c r="I239" s="388"/>
      <c r="J239" s="388">
        <v>1043</v>
      </c>
      <c r="K239" s="388"/>
      <c r="L239" s="388"/>
      <c r="M239" s="388"/>
      <c r="N239" s="388"/>
      <c r="O239" s="507">
        <f t="shared" si="66"/>
        <v>1938</v>
      </c>
      <c r="P239" s="507">
        <f t="shared" si="67"/>
        <v>0</v>
      </c>
      <c r="Q239" s="507">
        <f>C239-'[1]5.3'!C238</f>
        <v>0</v>
      </c>
    </row>
    <row r="240" spans="1:17" x14ac:dyDescent="0.2">
      <c r="A240" s="380" t="s">
        <v>491</v>
      </c>
      <c r="B240" s="380"/>
      <c r="C240" s="381">
        <v>1938</v>
      </c>
      <c r="D240" s="381">
        <v>895</v>
      </c>
      <c r="E240" s="381">
        <v>0</v>
      </c>
      <c r="F240" s="381">
        <v>0</v>
      </c>
      <c r="G240" s="388">
        <v>0</v>
      </c>
      <c r="H240" s="388">
        <v>0</v>
      </c>
      <c r="I240" s="388">
        <v>0</v>
      </c>
      <c r="J240" s="388">
        <v>1043</v>
      </c>
      <c r="K240" s="388">
        <v>0</v>
      </c>
      <c r="L240" s="388">
        <v>0</v>
      </c>
      <c r="M240" s="388">
        <v>0</v>
      </c>
      <c r="N240" s="388">
        <v>0</v>
      </c>
      <c r="O240" s="507">
        <f t="shared" si="66"/>
        <v>1938</v>
      </c>
      <c r="P240" s="507">
        <f t="shared" si="67"/>
        <v>0</v>
      </c>
      <c r="Q240" s="507">
        <f>C240-'[1]5.3'!C239</f>
        <v>0</v>
      </c>
    </row>
    <row r="241" spans="1:17" x14ac:dyDescent="0.2">
      <c r="A241" s="380" t="s">
        <v>741</v>
      </c>
      <c r="B241" s="380"/>
      <c r="C241" s="381">
        <v>50</v>
      </c>
      <c r="D241" s="381">
        <v>50</v>
      </c>
      <c r="E241" s="381"/>
      <c r="F241" s="381"/>
      <c r="G241" s="388"/>
      <c r="H241" s="388"/>
      <c r="I241" s="388"/>
      <c r="J241" s="388"/>
      <c r="K241" s="388"/>
      <c r="L241" s="388"/>
      <c r="M241" s="388"/>
      <c r="N241" s="388"/>
      <c r="O241" s="507"/>
      <c r="P241" s="507"/>
      <c r="Q241" s="507"/>
    </row>
    <row r="242" spans="1:17" x14ac:dyDescent="0.2">
      <c r="A242" s="380" t="s">
        <v>496</v>
      </c>
      <c r="B242" s="380"/>
      <c r="C242" s="381">
        <f>SUM(C241)</f>
        <v>50</v>
      </c>
      <c r="D242" s="381">
        <f t="shared" ref="D242:N242" si="78">SUM(D241)</f>
        <v>50</v>
      </c>
      <c r="E242" s="381">
        <f t="shared" si="78"/>
        <v>0</v>
      </c>
      <c r="F242" s="381">
        <f t="shared" si="78"/>
        <v>0</v>
      </c>
      <c r="G242" s="381">
        <f t="shared" si="78"/>
        <v>0</v>
      </c>
      <c r="H242" s="381">
        <f t="shared" si="78"/>
        <v>0</v>
      </c>
      <c r="I242" s="381">
        <f t="shared" si="78"/>
        <v>0</v>
      </c>
      <c r="J242" s="381">
        <f t="shared" si="78"/>
        <v>0</v>
      </c>
      <c r="K242" s="381">
        <f t="shared" si="78"/>
        <v>0</v>
      </c>
      <c r="L242" s="381">
        <f t="shared" si="78"/>
        <v>0</v>
      </c>
      <c r="M242" s="381">
        <f t="shared" si="78"/>
        <v>0</v>
      </c>
      <c r="N242" s="381">
        <f t="shared" si="78"/>
        <v>0</v>
      </c>
      <c r="O242" s="507">
        <f t="shared" si="66"/>
        <v>50</v>
      </c>
      <c r="P242" s="507">
        <f t="shared" si="67"/>
        <v>0</v>
      </c>
      <c r="Q242" s="507">
        <f>C242-'[1]5.3'!C241</f>
        <v>0</v>
      </c>
    </row>
    <row r="243" spans="1:17" x14ac:dyDescent="0.2">
      <c r="A243" s="382" t="s">
        <v>735</v>
      </c>
      <c r="B243" s="382"/>
      <c r="C243" s="383">
        <f>C240+C242</f>
        <v>1988</v>
      </c>
      <c r="D243" s="383">
        <f t="shared" ref="D243:N243" si="79">D240+D242</f>
        <v>945</v>
      </c>
      <c r="E243" s="383">
        <f t="shared" si="79"/>
        <v>0</v>
      </c>
      <c r="F243" s="383">
        <f t="shared" si="79"/>
        <v>0</v>
      </c>
      <c r="G243" s="383">
        <f t="shared" si="79"/>
        <v>0</v>
      </c>
      <c r="H243" s="383">
        <f t="shared" si="79"/>
        <v>0</v>
      </c>
      <c r="I243" s="383">
        <f t="shared" si="79"/>
        <v>0</v>
      </c>
      <c r="J243" s="383">
        <f t="shared" si="79"/>
        <v>1043</v>
      </c>
      <c r="K243" s="383">
        <f t="shared" si="79"/>
        <v>0</v>
      </c>
      <c r="L243" s="383">
        <f t="shared" si="79"/>
        <v>0</v>
      </c>
      <c r="M243" s="383">
        <f t="shared" si="79"/>
        <v>0</v>
      </c>
      <c r="N243" s="383">
        <f t="shared" si="79"/>
        <v>0</v>
      </c>
      <c r="O243" s="507">
        <f t="shared" si="66"/>
        <v>1988</v>
      </c>
      <c r="P243" s="507">
        <f t="shared" si="67"/>
        <v>0</v>
      </c>
      <c r="Q243" s="507">
        <f>C243-'[1]5.3'!C242</f>
        <v>0</v>
      </c>
    </row>
    <row r="244" spans="1:17" x14ac:dyDescent="0.2">
      <c r="A244" s="389" t="s">
        <v>528</v>
      </c>
      <c r="B244" s="380" t="s">
        <v>498</v>
      </c>
      <c r="C244" s="381"/>
      <c r="D244" s="381"/>
      <c r="E244" s="388"/>
      <c r="F244" s="388"/>
      <c r="G244" s="388"/>
      <c r="H244" s="388"/>
      <c r="I244" s="388"/>
      <c r="J244" s="388"/>
      <c r="K244" s="388"/>
      <c r="L244" s="388"/>
      <c r="M244" s="388"/>
      <c r="N244" s="388"/>
      <c r="O244" s="507">
        <f t="shared" si="66"/>
        <v>0</v>
      </c>
      <c r="P244" s="507">
        <f t="shared" si="67"/>
        <v>0</v>
      </c>
      <c r="Q244" s="507">
        <f>C244-'[1]5.3'!C243</f>
        <v>0</v>
      </c>
    </row>
    <row r="245" spans="1:17" x14ac:dyDescent="0.2">
      <c r="A245" s="380" t="s">
        <v>489</v>
      </c>
      <c r="B245" s="380"/>
      <c r="C245" s="381">
        <f>SUM(D245:N245)</f>
        <v>59565</v>
      </c>
      <c r="D245" s="381">
        <f>'[1]5.3'!C244-'4.3'!E245-'4.3'!F245-'4.3'!G245-'4.3'!H245-'4.3'!I245-'4.3'!J245-'4.3'!K245-'4.3'!L245-'4.3'!M245-'4.3'!N245</f>
        <v>59565</v>
      </c>
      <c r="E245" s="381"/>
      <c r="F245" s="381"/>
      <c r="G245" s="388"/>
      <c r="H245" s="388"/>
      <c r="I245" s="388"/>
      <c r="J245" s="388"/>
      <c r="K245" s="388"/>
      <c r="L245" s="388"/>
      <c r="M245" s="388"/>
      <c r="N245" s="388"/>
      <c r="O245" s="507">
        <f t="shared" si="66"/>
        <v>59565</v>
      </c>
      <c r="P245" s="507">
        <f t="shared" si="67"/>
        <v>0</v>
      </c>
      <c r="Q245" s="507">
        <f>C245-'[1]5.3'!C244</f>
        <v>0</v>
      </c>
    </row>
    <row r="246" spans="1:17" x14ac:dyDescent="0.2">
      <c r="A246" s="380" t="s">
        <v>491</v>
      </c>
      <c r="B246" s="380"/>
      <c r="C246" s="381">
        <v>60065</v>
      </c>
      <c r="D246" s="381">
        <v>59565</v>
      </c>
      <c r="E246" s="381">
        <v>0</v>
      </c>
      <c r="F246" s="381">
        <v>0</v>
      </c>
      <c r="G246" s="388">
        <v>0</v>
      </c>
      <c r="H246" s="388">
        <v>0</v>
      </c>
      <c r="I246" s="388">
        <v>0</v>
      </c>
      <c r="J246" s="388">
        <v>0</v>
      </c>
      <c r="K246" s="388">
        <v>0</v>
      </c>
      <c r="L246" s="388">
        <v>0</v>
      </c>
      <c r="M246" s="388">
        <v>0</v>
      </c>
      <c r="N246" s="388">
        <v>500</v>
      </c>
      <c r="O246" s="507">
        <f t="shared" si="66"/>
        <v>60065</v>
      </c>
      <c r="P246" s="507">
        <f t="shared" si="67"/>
        <v>0</v>
      </c>
      <c r="Q246" s="507">
        <f>C246-'[1]5.3'!C245</f>
        <v>0</v>
      </c>
    </row>
    <row r="247" spans="1:17" x14ac:dyDescent="0.2">
      <c r="A247" s="380" t="s">
        <v>741</v>
      </c>
      <c r="B247" s="380"/>
      <c r="C247" s="381">
        <v>200</v>
      </c>
      <c r="D247" s="381">
        <v>200</v>
      </c>
      <c r="E247" s="381"/>
      <c r="F247" s="381"/>
      <c r="G247" s="388"/>
      <c r="H247" s="388"/>
      <c r="I247" s="388"/>
      <c r="J247" s="388"/>
      <c r="K247" s="388"/>
      <c r="L247" s="388"/>
      <c r="M247" s="388"/>
      <c r="N247" s="388"/>
      <c r="O247" s="507">
        <f t="shared" si="66"/>
        <v>200</v>
      </c>
      <c r="P247" s="507">
        <f t="shared" si="67"/>
        <v>0</v>
      </c>
      <c r="Q247" s="507">
        <f>C247-'[1]5.3'!C246</f>
        <v>0</v>
      </c>
    </row>
    <row r="248" spans="1:17" x14ac:dyDescent="0.2">
      <c r="A248" s="380" t="s">
        <v>743</v>
      </c>
      <c r="B248" s="380"/>
      <c r="C248" s="381">
        <v>8600</v>
      </c>
      <c r="D248" s="381">
        <v>8600</v>
      </c>
      <c r="E248" s="381"/>
      <c r="F248" s="381"/>
      <c r="G248" s="388"/>
      <c r="H248" s="388"/>
      <c r="I248" s="388"/>
      <c r="J248" s="388"/>
      <c r="K248" s="388"/>
      <c r="L248" s="388"/>
      <c r="M248" s="388"/>
      <c r="N248" s="388"/>
      <c r="O248" s="507"/>
      <c r="P248" s="507"/>
      <c r="Q248" s="507"/>
    </row>
    <row r="249" spans="1:17" x14ac:dyDescent="0.2">
      <c r="A249" s="380" t="s">
        <v>496</v>
      </c>
      <c r="B249" s="380"/>
      <c r="C249" s="381">
        <f>SUM(C247:C248)</f>
        <v>8800</v>
      </c>
      <c r="D249" s="381">
        <f>SUM(D247:D248)</f>
        <v>8800</v>
      </c>
      <c r="E249" s="381">
        <f t="shared" ref="E249:N249" si="80">SUM(E247)</f>
        <v>0</v>
      </c>
      <c r="F249" s="381">
        <f t="shared" si="80"/>
        <v>0</v>
      </c>
      <c r="G249" s="381">
        <f t="shared" si="80"/>
        <v>0</v>
      </c>
      <c r="H249" s="381">
        <f t="shared" si="80"/>
        <v>0</v>
      </c>
      <c r="I249" s="381">
        <f t="shared" si="80"/>
        <v>0</v>
      </c>
      <c r="J249" s="381">
        <f t="shared" si="80"/>
        <v>0</v>
      </c>
      <c r="K249" s="381">
        <f t="shared" si="80"/>
        <v>0</v>
      </c>
      <c r="L249" s="381">
        <f t="shared" si="80"/>
        <v>0</v>
      </c>
      <c r="M249" s="381">
        <f t="shared" si="80"/>
        <v>0</v>
      </c>
      <c r="N249" s="381">
        <f t="shared" si="80"/>
        <v>0</v>
      </c>
      <c r="O249" s="507">
        <f t="shared" si="66"/>
        <v>8800</v>
      </c>
      <c r="P249" s="507">
        <f t="shared" si="67"/>
        <v>0</v>
      </c>
      <c r="Q249" s="507">
        <f>C249-'[1]5.3'!C248</f>
        <v>0</v>
      </c>
    </row>
    <row r="250" spans="1:17" x14ac:dyDescent="0.2">
      <c r="A250" s="382" t="s">
        <v>735</v>
      </c>
      <c r="B250" s="382"/>
      <c r="C250" s="383">
        <f>C246+C249</f>
        <v>68865</v>
      </c>
      <c r="D250" s="383">
        <f t="shared" ref="D250:N250" si="81">D246+D249</f>
        <v>68365</v>
      </c>
      <c r="E250" s="383">
        <f t="shared" si="81"/>
        <v>0</v>
      </c>
      <c r="F250" s="383">
        <f t="shared" si="81"/>
        <v>0</v>
      </c>
      <c r="G250" s="383">
        <f t="shared" si="81"/>
        <v>0</v>
      </c>
      <c r="H250" s="383">
        <f t="shared" si="81"/>
        <v>0</v>
      </c>
      <c r="I250" s="383">
        <f t="shared" si="81"/>
        <v>0</v>
      </c>
      <c r="J250" s="383">
        <f t="shared" si="81"/>
        <v>0</v>
      </c>
      <c r="K250" s="383">
        <f t="shared" si="81"/>
        <v>0</v>
      </c>
      <c r="L250" s="383">
        <f t="shared" si="81"/>
        <v>0</v>
      </c>
      <c r="M250" s="383">
        <f t="shared" si="81"/>
        <v>0</v>
      </c>
      <c r="N250" s="383">
        <f t="shared" si="81"/>
        <v>500</v>
      </c>
      <c r="O250" s="507">
        <f t="shared" si="66"/>
        <v>68865</v>
      </c>
      <c r="P250" s="507">
        <f t="shared" si="67"/>
        <v>0</v>
      </c>
      <c r="Q250" s="507">
        <f>C250-'[1]5.3'!C249</f>
        <v>0</v>
      </c>
    </row>
    <row r="251" spans="1:17" x14ac:dyDescent="0.2">
      <c r="A251" s="389" t="s">
        <v>529</v>
      </c>
      <c r="B251" s="380" t="s">
        <v>488</v>
      </c>
      <c r="C251" s="381"/>
      <c r="D251" s="381"/>
      <c r="E251" s="388"/>
      <c r="F251" s="388"/>
      <c r="G251" s="388"/>
      <c r="H251" s="388"/>
      <c r="I251" s="388"/>
      <c r="J251" s="388"/>
      <c r="K251" s="388"/>
      <c r="L251" s="388"/>
      <c r="M251" s="388"/>
      <c r="N251" s="388"/>
      <c r="O251" s="507">
        <f t="shared" si="66"/>
        <v>0</v>
      </c>
      <c r="P251" s="507">
        <f t="shared" si="67"/>
        <v>0</v>
      </c>
      <c r="Q251" s="507">
        <f>C251-'[1]5.3'!C250</f>
        <v>0</v>
      </c>
    </row>
    <row r="252" spans="1:17" x14ac:dyDescent="0.2">
      <c r="A252" s="380" t="s">
        <v>489</v>
      </c>
      <c r="B252" s="380"/>
      <c r="C252" s="381">
        <f>SUM(D252:N252)</f>
        <v>19591</v>
      </c>
      <c r="D252" s="381">
        <f>'[1]5.3'!C251-'4.3'!E252-'4.3'!F252-'4.3'!G252-'4.3'!H252-'4.3'!I252-'4.3'!J252-'4.3'!K252-'4.3'!L252-'4.3'!M252-'4.3'!N252</f>
        <v>19591</v>
      </c>
      <c r="E252" s="381"/>
      <c r="F252" s="381"/>
      <c r="G252" s="388"/>
      <c r="H252" s="388"/>
      <c r="I252" s="388"/>
      <c r="J252" s="388"/>
      <c r="K252" s="388"/>
      <c r="L252" s="388"/>
      <c r="M252" s="388"/>
      <c r="N252" s="388"/>
      <c r="O252" s="507">
        <f t="shared" si="66"/>
        <v>19591</v>
      </c>
      <c r="P252" s="507">
        <f t="shared" si="67"/>
        <v>0</v>
      </c>
      <c r="Q252" s="507">
        <f>C252-'[1]5.3'!C251</f>
        <v>0</v>
      </c>
    </row>
    <row r="253" spans="1:17" x14ac:dyDescent="0.2">
      <c r="A253" s="380" t="s">
        <v>491</v>
      </c>
      <c r="B253" s="380"/>
      <c r="C253" s="381">
        <v>19691</v>
      </c>
      <c r="D253" s="381">
        <v>19591</v>
      </c>
      <c r="E253" s="381">
        <v>0</v>
      </c>
      <c r="F253" s="381">
        <v>0</v>
      </c>
      <c r="G253" s="388">
        <v>0</v>
      </c>
      <c r="H253" s="388">
        <v>0</v>
      </c>
      <c r="I253" s="388">
        <v>0</v>
      </c>
      <c r="J253" s="388">
        <v>0</v>
      </c>
      <c r="K253" s="388">
        <v>0</v>
      </c>
      <c r="L253" s="388">
        <v>0</v>
      </c>
      <c r="M253" s="388">
        <v>0</v>
      </c>
      <c r="N253" s="388">
        <v>100</v>
      </c>
      <c r="O253" s="507">
        <f t="shared" si="66"/>
        <v>19691</v>
      </c>
      <c r="P253" s="507">
        <f t="shared" si="67"/>
        <v>0</v>
      </c>
      <c r="Q253" s="507">
        <f>C253-'[1]5.3'!C252</f>
        <v>0</v>
      </c>
    </row>
    <row r="254" spans="1:17" x14ac:dyDescent="0.2">
      <c r="A254" s="380" t="s">
        <v>741</v>
      </c>
      <c r="B254" s="380"/>
      <c r="C254" s="381">
        <v>100</v>
      </c>
      <c r="D254" s="381">
        <v>100</v>
      </c>
      <c r="E254" s="381"/>
      <c r="F254" s="381"/>
      <c r="G254" s="388"/>
      <c r="H254" s="388"/>
      <c r="I254" s="388"/>
      <c r="J254" s="388"/>
      <c r="K254" s="388"/>
      <c r="L254" s="388"/>
      <c r="M254" s="388"/>
      <c r="N254" s="388"/>
      <c r="O254" s="507">
        <f t="shared" si="66"/>
        <v>100</v>
      </c>
      <c r="P254" s="507">
        <f t="shared" si="67"/>
        <v>0</v>
      </c>
      <c r="Q254" s="507">
        <f>C254-'[1]5.3'!C253</f>
        <v>0</v>
      </c>
    </row>
    <row r="255" spans="1:17" x14ac:dyDescent="0.2">
      <c r="A255" s="380" t="s">
        <v>743</v>
      </c>
      <c r="B255" s="380"/>
      <c r="C255" s="381">
        <v>808</v>
      </c>
      <c r="D255" s="381">
        <v>808</v>
      </c>
      <c r="E255" s="381"/>
      <c r="F255" s="381"/>
      <c r="G255" s="388"/>
      <c r="H255" s="388"/>
      <c r="I255" s="388"/>
      <c r="J255" s="388"/>
      <c r="K255" s="388"/>
      <c r="L255" s="388"/>
      <c r="M255" s="388"/>
      <c r="N255" s="388"/>
      <c r="O255" s="507"/>
      <c r="P255" s="507"/>
      <c r="Q255" s="507"/>
    </row>
    <row r="256" spans="1:17" x14ac:dyDescent="0.2">
      <c r="A256" s="380" t="s">
        <v>496</v>
      </c>
      <c r="B256" s="380"/>
      <c r="C256" s="381">
        <f>SUM(C254:C255)</f>
        <v>908</v>
      </c>
      <c r="D256" s="381">
        <f>SUM(D254:D255)</f>
        <v>908</v>
      </c>
      <c r="E256" s="381">
        <f t="shared" ref="E256:N256" si="82">SUM(E254)</f>
        <v>0</v>
      </c>
      <c r="F256" s="381">
        <f t="shared" si="82"/>
        <v>0</v>
      </c>
      <c r="G256" s="381">
        <f t="shared" si="82"/>
        <v>0</v>
      </c>
      <c r="H256" s="381">
        <f t="shared" si="82"/>
        <v>0</v>
      </c>
      <c r="I256" s="381">
        <f t="shared" si="82"/>
        <v>0</v>
      </c>
      <c r="J256" s="381">
        <f t="shared" si="82"/>
        <v>0</v>
      </c>
      <c r="K256" s="381">
        <f t="shared" si="82"/>
        <v>0</v>
      </c>
      <c r="L256" s="381">
        <f t="shared" si="82"/>
        <v>0</v>
      </c>
      <c r="M256" s="381">
        <f t="shared" si="82"/>
        <v>0</v>
      </c>
      <c r="N256" s="381">
        <f t="shared" si="82"/>
        <v>0</v>
      </c>
      <c r="O256" s="507">
        <f t="shared" si="66"/>
        <v>908</v>
      </c>
      <c r="P256" s="507">
        <f t="shared" si="67"/>
        <v>0</v>
      </c>
      <c r="Q256" s="507">
        <f>C256-'[1]5.3'!C255</f>
        <v>0</v>
      </c>
    </row>
    <row r="257" spans="1:17" x14ac:dyDescent="0.2">
      <c r="A257" s="382" t="s">
        <v>735</v>
      </c>
      <c r="B257" s="382"/>
      <c r="C257" s="383">
        <f>C253+C256</f>
        <v>20599</v>
      </c>
      <c r="D257" s="383">
        <f t="shared" ref="D257:N257" si="83">D253+D256</f>
        <v>20499</v>
      </c>
      <c r="E257" s="383">
        <f t="shared" si="83"/>
        <v>0</v>
      </c>
      <c r="F257" s="383">
        <f t="shared" si="83"/>
        <v>0</v>
      </c>
      <c r="G257" s="383">
        <f t="shared" si="83"/>
        <v>0</v>
      </c>
      <c r="H257" s="383">
        <f t="shared" si="83"/>
        <v>0</v>
      </c>
      <c r="I257" s="383">
        <f t="shared" si="83"/>
        <v>0</v>
      </c>
      <c r="J257" s="383">
        <f t="shared" si="83"/>
        <v>0</v>
      </c>
      <c r="K257" s="383">
        <f t="shared" si="83"/>
        <v>0</v>
      </c>
      <c r="L257" s="383">
        <f t="shared" si="83"/>
        <v>0</v>
      </c>
      <c r="M257" s="383">
        <f t="shared" si="83"/>
        <v>0</v>
      </c>
      <c r="N257" s="383">
        <f t="shared" si="83"/>
        <v>100</v>
      </c>
      <c r="O257" s="507">
        <f t="shared" si="66"/>
        <v>20599</v>
      </c>
      <c r="P257" s="507">
        <f t="shared" si="67"/>
        <v>0</v>
      </c>
      <c r="Q257" s="507">
        <f>C257-'[1]5.3'!C256</f>
        <v>0</v>
      </c>
    </row>
    <row r="258" spans="1:17" x14ac:dyDescent="0.2">
      <c r="A258" s="389" t="s">
        <v>530</v>
      </c>
      <c r="B258" s="380" t="s">
        <v>488</v>
      </c>
      <c r="C258" s="381"/>
      <c r="D258" s="381"/>
      <c r="E258" s="388"/>
      <c r="F258" s="388"/>
      <c r="G258" s="388"/>
      <c r="H258" s="388"/>
      <c r="I258" s="388"/>
      <c r="J258" s="388"/>
      <c r="K258" s="388"/>
      <c r="L258" s="388"/>
      <c r="M258" s="388"/>
      <c r="N258" s="388"/>
      <c r="O258" s="507">
        <f t="shared" si="66"/>
        <v>0</v>
      </c>
      <c r="P258" s="507">
        <f t="shared" si="67"/>
        <v>0</v>
      </c>
      <c r="Q258" s="507">
        <f>C258-'[1]5.3'!C257</f>
        <v>0</v>
      </c>
    </row>
    <row r="259" spans="1:17" x14ac:dyDescent="0.2">
      <c r="A259" s="380" t="s">
        <v>489</v>
      </c>
      <c r="B259" s="380"/>
      <c r="C259" s="381">
        <f>SUM(D259:N259)</f>
        <v>12757</v>
      </c>
      <c r="D259" s="381">
        <f>'[1]5.3'!C258-'4.3'!E259-'4.3'!F259-'4.3'!G259-'4.3'!H259-'4.3'!I259-'4.3'!J259-'4.3'!K259-'4.3'!L259-'4.3'!M259-'4.3'!N259</f>
        <v>12757</v>
      </c>
      <c r="E259" s="381"/>
      <c r="F259" s="381"/>
      <c r="G259" s="388"/>
      <c r="H259" s="388"/>
      <c r="I259" s="388"/>
      <c r="J259" s="388"/>
      <c r="K259" s="388"/>
      <c r="L259" s="388"/>
      <c r="M259" s="388"/>
      <c r="N259" s="388"/>
      <c r="O259" s="507">
        <f t="shared" si="66"/>
        <v>12757</v>
      </c>
      <c r="P259" s="507">
        <f t="shared" si="67"/>
        <v>0</v>
      </c>
      <c r="Q259" s="507">
        <f>C259-'[1]5.3'!C258</f>
        <v>0</v>
      </c>
    </row>
    <row r="260" spans="1:17" x14ac:dyDescent="0.2">
      <c r="A260" s="380" t="s">
        <v>491</v>
      </c>
      <c r="B260" s="380"/>
      <c r="C260" s="381">
        <v>12857</v>
      </c>
      <c r="D260" s="381">
        <v>12757</v>
      </c>
      <c r="E260" s="381">
        <v>0</v>
      </c>
      <c r="F260" s="381">
        <v>0</v>
      </c>
      <c r="G260" s="388">
        <v>0</v>
      </c>
      <c r="H260" s="388">
        <v>0</v>
      </c>
      <c r="I260" s="388">
        <v>0</v>
      </c>
      <c r="J260" s="388">
        <v>0</v>
      </c>
      <c r="K260" s="388">
        <v>0</v>
      </c>
      <c r="L260" s="388">
        <v>0</v>
      </c>
      <c r="M260" s="388">
        <v>0</v>
      </c>
      <c r="N260" s="388">
        <v>100</v>
      </c>
      <c r="O260" s="507">
        <f t="shared" si="66"/>
        <v>12857</v>
      </c>
      <c r="P260" s="507">
        <f t="shared" si="67"/>
        <v>0</v>
      </c>
      <c r="Q260" s="507">
        <f>C260-'[1]5.3'!C259</f>
        <v>0</v>
      </c>
    </row>
    <row r="261" spans="1:17" x14ac:dyDescent="0.2">
      <c r="A261" s="380" t="s">
        <v>741</v>
      </c>
      <c r="B261" s="380"/>
      <c r="C261" s="381">
        <v>100</v>
      </c>
      <c r="D261" s="381">
        <v>100</v>
      </c>
      <c r="E261" s="381"/>
      <c r="F261" s="381"/>
      <c r="G261" s="388"/>
      <c r="H261" s="388"/>
      <c r="I261" s="388"/>
      <c r="J261" s="388"/>
      <c r="K261" s="388"/>
      <c r="L261" s="388"/>
      <c r="M261" s="388"/>
      <c r="N261" s="388"/>
      <c r="O261" s="507">
        <f t="shared" si="66"/>
        <v>100</v>
      </c>
      <c r="P261" s="507">
        <f t="shared" si="67"/>
        <v>0</v>
      </c>
      <c r="Q261" s="507">
        <f>C261-'[1]5.3'!C260</f>
        <v>0</v>
      </c>
    </row>
    <row r="262" spans="1:17" x14ac:dyDescent="0.2">
      <c r="A262" s="380" t="s">
        <v>743</v>
      </c>
      <c r="B262" s="380"/>
      <c r="C262" s="381">
        <v>455</v>
      </c>
      <c r="D262" s="381">
        <v>455</v>
      </c>
      <c r="E262" s="381"/>
      <c r="F262" s="381"/>
      <c r="G262" s="388"/>
      <c r="H262" s="388"/>
      <c r="I262" s="388"/>
      <c r="J262" s="388"/>
      <c r="K262" s="388"/>
      <c r="L262" s="388"/>
      <c r="M262" s="388"/>
      <c r="N262" s="388"/>
      <c r="O262" s="507"/>
      <c r="P262" s="507"/>
      <c r="Q262" s="507"/>
    </row>
    <row r="263" spans="1:17" x14ac:dyDescent="0.2">
      <c r="A263" s="380" t="s">
        <v>496</v>
      </c>
      <c r="B263" s="380"/>
      <c r="C263" s="381">
        <f>SUM(C261:C262)</f>
        <v>555</v>
      </c>
      <c r="D263" s="381">
        <f>SUM(D261:D262)</f>
        <v>555</v>
      </c>
      <c r="E263" s="381">
        <f t="shared" ref="E263:N263" si="84">SUM(E261)</f>
        <v>0</v>
      </c>
      <c r="F263" s="381">
        <f t="shared" si="84"/>
        <v>0</v>
      </c>
      <c r="G263" s="381">
        <f t="shared" si="84"/>
        <v>0</v>
      </c>
      <c r="H263" s="381">
        <f t="shared" si="84"/>
        <v>0</v>
      </c>
      <c r="I263" s="381">
        <f t="shared" si="84"/>
        <v>0</v>
      </c>
      <c r="J263" s="381">
        <f t="shared" si="84"/>
        <v>0</v>
      </c>
      <c r="K263" s="381">
        <f t="shared" si="84"/>
        <v>0</v>
      </c>
      <c r="L263" s="381">
        <f t="shared" si="84"/>
        <v>0</v>
      </c>
      <c r="M263" s="381">
        <f t="shared" si="84"/>
        <v>0</v>
      </c>
      <c r="N263" s="381">
        <f t="shared" si="84"/>
        <v>0</v>
      </c>
      <c r="O263" s="507">
        <f t="shared" si="66"/>
        <v>555</v>
      </c>
      <c r="P263" s="507">
        <f t="shared" si="67"/>
        <v>0</v>
      </c>
      <c r="Q263" s="507">
        <f>C263-'[1]5.3'!C262</f>
        <v>0</v>
      </c>
    </row>
    <row r="264" spans="1:17" x14ac:dyDescent="0.2">
      <c r="A264" s="382" t="s">
        <v>735</v>
      </c>
      <c r="B264" s="382"/>
      <c r="C264" s="383">
        <f>C260+C263</f>
        <v>13412</v>
      </c>
      <c r="D264" s="383">
        <f t="shared" ref="D264:N264" si="85">D260+D263</f>
        <v>13312</v>
      </c>
      <c r="E264" s="383">
        <f t="shared" si="85"/>
        <v>0</v>
      </c>
      <c r="F264" s="383">
        <f t="shared" si="85"/>
        <v>0</v>
      </c>
      <c r="G264" s="383">
        <f t="shared" si="85"/>
        <v>0</v>
      </c>
      <c r="H264" s="383">
        <f t="shared" si="85"/>
        <v>0</v>
      </c>
      <c r="I264" s="383">
        <f t="shared" si="85"/>
        <v>0</v>
      </c>
      <c r="J264" s="383">
        <f t="shared" si="85"/>
        <v>0</v>
      </c>
      <c r="K264" s="383">
        <f t="shared" si="85"/>
        <v>0</v>
      </c>
      <c r="L264" s="383">
        <f t="shared" si="85"/>
        <v>0</v>
      </c>
      <c r="M264" s="383">
        <f t="shared" si="85"/>
        <v>0</v>
      </c>
      <c r="N264" s="383">
        <f t="shared" si="85"/>
        <v>100</v>
      </c>
      <c r="O264" s="507">
        <f t="shared" si="66"/>
        <v>13412</v>
      </c>
      <c r="P264" s="507">
        <f t="shared" si="67"/>
        <v>0</v>
      </c>
      <c r="Q264" s="507">
        <f>C264-'[1]5.3'!C263</f>
        <v>0</v>
      </c>
    </row>
    <row r="265" spans="1:17" x14ac:dyDescent="0.2">
      <c r="A265" s="389" t="s">
        <v>531</v>
      </c>
      <c r="B265" s="380" t="s">
        <v>488</v>
      </c>
      <c r="C265" s="381"/>
      <c r="D265" s="381"/>
      <c r="E265" s="388"/>
      <c r="F265" s="388"/>
      <c r="G265" s="388"/>
      <c r="H265" s="388"/>
      <c r="I265" s="388"/>
      <c r="J265" s="388"/>
      <c r="K265" s="388"/>
      <c r="L265" s="388"/>
      <c r="M265" s="388"/>
      <c r="N265" s="388"/>
      <c r="O265" s="507">
        <f t="shared" si="66"/>
        <v>0</v>
      </c>
      <c r="P265" s="507">
        <f t="shared" si="67"/>
        <v>0</v>
      </c>
      <c r="Q265" s="507">
        <f>C265-'[1]5.3'!C264</f>
        <v>0</v>
      </c>
    </row>
    <row r="266" spans="1:17" x14ac:dyDescent="0.2">
      <c r="A266" s="380" t="s">
        <v>489</v>
      </c>
      <c r="B266" s="380"/>
      <c r="C266" s="381">
        <f>SUM(D266:N266)</f>
        <v>10763</v>
      </c>
      <c r="D266" s="381">
        <f>'[1]5.3'!C265-'4.3'!E266-'4.3'!F266-'4.3'!G266-'4.3'!H266-'4.3'!I266-'4.3'!J266-'4.3'!K266-'4.3'!L266-'4.3'!M266-'4.3'!N266</f>
        <v>10763</v>
      </c>
      <c r="E266" s="381"/>
      <c r="F266" s="381"/>
      <c r="G266" s="388"/>
      <c r="H266" s="388"/>
      <c r="I266" s="388"/>
      <c r="J266" s="388"/>
      <c r="K266" s="388"/>
      <c r="L266" s="388"/>
      <c r="M266" s="388"/>
      <c r="N266" s="388"/>
      <c r="O266" s="507">
        <f t="shared" si="66"/>
        <v>10763</v>
      </c>
      <c r="P266" s="507">
        <f t="shared" si="67"/>
        <v>0</v>
      </c>
      <c r="Q266" s="507">
        <f>C266-'[1]5.3'!C265</f>
        <v>0</v>
      </c>
    </row>
    <row r="267" spans="1:17" x14ac:dyDescent="0.2">
      <c r="A267" s="380" t="s">
        <v>491</v>
      </c>
      <c r="B267" s="380"/>
      <c r="C267" s="381">
        <v>10863</v>
      </c>
      <c r="D267" s="381">
        <v>10763</v>
      </c>
      <c r="E267" s="381">
        <v>0</v>
      </c>
      <c r="F267" s="381">
        <v>0</v>
      </c>
      <c r="G267" s="388">
        <v>0</v>
      </c>
      <c r="H267" s="388">
        <v>0</v>
      </c>
      <c r="I267" s="388">
        <v>0</v>
      </c>
      <c r="J267" s="388">
        <v>0</v>
      </c>
      <c r="K267" s="388">
        <v>0</v>
      </c>
      <c r="L267" s="388">
        <v>0</v>
      </c>
      <c r="M267" s="388">
        <v>0</v>
      </c>
      <c r="N267" s="388">
        <v>100</v>
      </c>
      <c r="O267" s="507">
        <f t="shared" si="66"/>
        <v>10863</v>
      </c>
      <c r="P267" s="507">
        <f t="shared" si="67"/>
        <v>0</v>
      </c>
      <c r="Q267" s="507">
        <f>C267-'[1]5.3'!C266</f>
        <v>0</v>
      </c>
    </row>
    <row r="268" spans="1:17" x14ac:dyDescent="0.2">
      <c r="A268" s="380" t="s">
        <v>741</v>
      </c>
      <c r="B268" s="380"/>
      <c r="C268" s="381">
        <v>100</v>
      </c>
      <c r="D268" s="381">
        <v>100</v>
      </c>
      <c r="E268" s="381"/>
      <c r="F268" s="381"/>
      <c r="G268" s="388"/>
      <c r="H268" s="388"/>
      <c r="I268" s="388"/>
      <c r="J268" s="388"/>
      <c r="K268" s="388"/>
      <c r="L268" s="388"/>
      <c r="M268" s="388"/>
      <c r="N268" s="388"/>
      <c r="O268" s="507">
        <f t="shared" si="66"/>
        <v>100</v>
      </c>
      <c r="P268" s="507">
        <f t="shared" si="67"/>
        <v>0</v>
      </c>
      <c r="Q268" s="507">
        <f>C268-'[1]5.3'!C267</f>
        <v>0</v>
      </c>
    </row>
    <row r="269" spans="1:17" x14ac:dyDescent="0.2">
      <c r="A269" s="380" t="s">
        <v>496</v>
      </c>
      <c r="B269" s="380"/>
      <c r="C269" s="381">
        <f>SUM(C268)</f>
        <v>100</v>
      </c>
      <c r="D269" s="381">
        <f t="shared" ref="D269:N269" si="86">SUM(D268)</f>
        <v>100</v>
      </c>
      <c r="E269" s="381">
        <f t="shared" si="86"/>
        <v>0</v>
      </c>
      <c r="F269" s="381">
        <f t="shared" si="86"/>
        <v>0</v>
      </c>
      <c r="G269" s="381">
        <f t="shared" si="86"/>
        <v>0</v>
      </c>
      <c r="H269" s="381">
        <f t="shared" si="86"/>
        <v>0</v>
      </c>
      <c r="I269" s="381">
        <f t="shared" si="86"/>
        <v>0</v>
      </c>
      <c r="J269" s="381">
        <f t="shared" si="86"/>
        <v>0</v>
      </c>
      <c r="K269" s="381">
        <f t="shared" si="86"/>
        <v>0</v>
      </c>
      <c r="L269" s="381">
        <f t="shared" si="86"/>
        <v>0</v>
      </c>
      <c r="M269" s="381">
        <f t="shared" si="86"/>
        <v>0</v>
      </c>
      <c r="N269" s="381">
        <f t="shared" si="86"/>
        <v>0</v>
      </c>
      <c r="O269" s="507">
        <f t="shared" si="66"/>
        <v>100</v>
      </c>
      <c r="P269" s="507">
        <f t="shared" si="67"/>
        <v>0</v>
      </c>
      <c r="Q269" s="507">
        <f>C269-'[1]5.3'!C268</f>
        <v>0</v>
      </c>
    </row>
    <row r="270" spans="1:17" x14ac:dyDescent="0.2">
      <c r="A270" s="382" t="s">
        <v>735</v>
      </c>
      <c r="B270" s="382"/>
      <c r="C270" s="383">
        <f>C267+C269</f>
        <v>10963</v>
      </c>
      <c r="D270" s="383">
        <f t="shared" ref="D270:N270" si="87">D267+D269</f>
        <v>10863</v>
      </c>
      <c r="E270" s="383">
        <f t="shared" si="87"/>
        <v>0</v>
      </c>
      <c r="F270" s="383">
        <f t="shared" si="87"/>
        <v>0</v>
      </c>
      <c r="G270" s="383">
        <f t="shared" si="87"/>
        <v>0</v>
      </c>
      <c r="H270" s="383">
        <f t="shared" si="87"/>
        <v>0</v>
      </c>
      <c r="I270" s="383">
        <f t="shared" si="87"/>
        <v>0</v>
      </c>
      <c r="J270" s="383">
        <f t="shared" si="87"/>
        <v>0</v>
      </c>
      <c r="K270" s="383">
        <f t="shared" si="87"/>
        <v>0</v>
      </c>
      <c r="L270" s="383">
        <f t="shared" si="87"/>
        <v>0</v>
      </c>
      <c r="M270" s="383">
        <f t="shared" si="87"/>
        <v>0</v>
      </c>
      <c r="N270" s="383">
        <f t="shared" si="87"/>
        <v>100</v>
      </c>
      <c r="O270" s="507">
        <f t="shared" si="66"/>
        <v>10963</v>
      </c>
      <c r="P270" s="507">
        <f t="shared" si="67"/>
        <v>0</v>
      </c>
      <c r="Q270" s="507">
        <f>C270-'[1]5.3'!C269</f>
        <v>0</v>
      </c>
    </row>
    <row r="271" spans="1:17" x14ac:dyDescent="0.2">
      <c r="A271" s="389" t="s">
        <v>532</v>
      </c>
      <c r="B271" s="380" t="s">
        <v>488</v>
      </c>
      <c r="C271" s="381"/>
      <c r="D271" s="381"/>
      <c r="E271" s="388"/>
      <c r="F271" s="388"/>
      <c r="G271" s="388"/>
      <c r="H271" s="388"/>
      <c r="I271" s="388"/>
      <c r="J271" s="388"/>
      <c r="K271" s="388"/>
      <c r="L271" s="388"/>
      <c r="M271" s="388"/>
      <c r="N271" s="388"/>
      <c r="O271" s="507">
        <f t="shared" si="66"/>
        <v>0</v>
      </c>
      <c r="P271" s="507">
        <f t="shared" si="67"/>
        <v>0</v>
      </c>
      <c r="Q271" s="507">
        <f>C271-'[1]5.3'!C270</f>
        <v>0</v>
      </c>
    </row>
    <row r="272" spans="1:17" x14ac:dyDescent="0.2">
      <c r="A272" s="380" t="s">
        <v>489</v>
      </c>
      <c r="B272" s="380"/>
      <c r="C272" s="381">
        <f>SUM(D272:N272)</f>
        <v>5229</v>
      </c>
      <c r="D272" s="381">
        <f>'[1]5.3'!C271-'4.3'!E272-'4.3'!F272-'4.3'!G272-'4.3'!H272-'4.3'!I272-'4.3'!J272-'4.3'!K272-'4.3'!L272-'4.3'!M272-'4.3'!N272</f>
        <v>5229</v>
      </c>
      <c r="E272" s="381"/>
      <c r="F272" s="381"/>
      <c r="G272" s="388"/>
      <c r="H272" s="388"/>
      <c r="I272" s="388"/>
      <c r="J272" s="388"/>
      <c r="K272" s="388"/>
      <c r="L272" s="388"/>
      <c r="M272" s="388"/>
      <c r="N272" s="388"/>
      <c r="O272" s="507">
        <f t="shared" si="66"/>
        <v>5229</v>
      </c>
      <c r="P272" s="507">
        <f t="shared" si="67"/>
        <v>0</v>
      </c>
      <c r="Q272" s="507">
        <f>C272-'[1]5.3'!C271</f>
        <v>0</v>
      </c>
    </row>
    <row r="273" spans="1:17" x14ac:dyDescent="0.2">
      <c r="A273" s="380" t="s">
        <v>491</v>
      </c>
      <c r="B273" s="380"/>
      <c r="C273" s="381">
        <v>5229</v>
      </c>
      <c r="D273" s="381">
        <v>5229</v>
      </c>
      <c r="E273" s="381">
        <v>0</v>
      </c>
      <c r="F273" s="381">
        <v>0</v>
      </c>
      <c r="G273" s="388">
        <v>0</v>
      </c>
      <c r="H273" s="388">
        <v>0</v>
      </c>
      <c r="I273" s="388">
        <v>0</v>
      </c>
      <c r="J273" s="388">
        <v>0</v>
      </c>
      <c r="K273" s="388">
        <v>0</v>
      </c>
      <c r="L273" s="388">
        <v>0</v>
      </c>
      <c r="M273" s="388">
        <v>0</v>
      </c>
      <c r="N273" s="388">
        <v>0</v>
      </c>
      <c r="O273" s="507">
        <f t="shared" si="66"/>
        <v>5229</v>
      </c>
      <c r="P273" s="507">
        <f t="shared" si="67"/>
        <v>0</v>
      </c>
      <c r="Q273" s="507">
        <f>C273-'[1]5.3'!C272</f>
        <v>0</v>
      </c>
    </row>
    <row r="274" spans="1:17" x14ac:dyDescent="0.2">
      <c r="A274" s="380" t="s">
        <v>496</v>
      </c>
      <c r="B274" s="380"/>
      <c r="C274" s="381">
        <v>0</v>
      </c>
      <c r="D274" s="381">
        <v>0</v>
      </c>
      <c r="E274" s="381"/>
      <c r="F274" s="381"/>
      <c r="G274" s="381"/>
      <c r="H274" s="381"/>
      <c r="I274" s="381"/>
      <c r="J274" s="381"/>
      <c r="K274" s="381"/>
      <c r="L274" s="381"/>
      <c r="M274" s="381"/>
      <c r="N274" s="381"/>
      <c r="O274" s="507">
        <f t="shared" si="66"/>
        <v>0</v>
      </c>
      <c r="P274" s="507">
        <f t="shared" si="67"/>
        <v>0</v>
      </c>
      <c r="Q274" s="507">
        <f>C274-'[1]5.3'!C273</f>
        <v>0</v>
      </c>
    </row>
    <row r="275" spans="1:17" x14ac:dyDescent="0.2">
      <c r="A275" s="382" t="s">
        <v>735</v>
      </c>
      <c r="B275" s="382"/>
      <c r="C275" s="383">
        <f>C272+C274</f>
        <v>5229</v>
      </c>
      <c r="D275" s="383">
        <f t="shared" ref="D275:N275" si="88">D272+D274</f>
        <v>5229</v>
      </c>
      <c r="E275" s="383">
        <f t="shared" si="88"/>
        <v>0</v>
      </c>
      <c r="F275" s="383">
        <f t="shared" si="88"/>
        <v>0</v>
      </c>
      <c r="G275" s="383">
        <f t="shared" si="88"/>
        <v>0</v>
      </c>
      <c r="H275" s="383">
        <f t="shared" si="88"/>
        <v>0</v>
      </c>
      <c r="I275" s="383">
        <f t="shared" si="88"/>
        <v>0</v>
      </c>
      <c r="J275" s="383">
        <f t="shared" si="88"/>
        <v>0</v>
      </c>
      <c r="K275" s="383">
        <f t="shared" si="88"/>
        <v>0</v>
      </c>
      <c r="L275" s="383">
        <f t="shared" si="88"/>
        <v>0</v>
      </c>
      <c r="M275" s="383">
        <f t="shared" si="88"/>
        <v>0</v>
      </c>
      <c r="N275" s="383">
        <f t="shared" si="88"/>
        <v>0</v>
      </c>
      <c r="O275" s="507">
        <f t="shared" si="66"/>
        <v>5229</v>
      </c>
      <c r="P275" s="507">
        <f t="shared" si="67"/>
        <v>0</v>
      </c>
      <c r="Q275" s="507">
        <f>C275-'[1]5.3'!C274</f>
        <v>0</v>
      </c>
    </row>
    <row r="276" spans="1:17" x14ac:dyDescent="0.2">
      <c r="A276" s="389" t="s">
        <v>533</v>
      </c>
      <c r="B276" s="380" t="s">
        <v>488</v>
      </c>
      <c r="C276" s="381"/>
      <c r="D276" s="381"/>
      <c r="E276" s="388"/>
      <c r="F276" s="388"/>
      <c r="G276" s="388"/>
      <c r="H276" s="388"/>
      <c r="I276" s="388"/>
      <c r="J276" s="388"/>
      <c r="K276" s="388"/>
      <c r="L276" s="388"/>
      <c r="M276" s="388"/>
      <c r="N276" s="388"/>
      <c r="O276" s="507">
        <f t="shared" si="66"/>
        <v>0</v>
      </c>
      <c r="P276" s="507">
        <f t="shared" si="67"/>
        <v>0</v>
      </c>
      <c r="Q276" s="507">
        <f>C276-'[1]5.3'!C275</f>
        <v>0</v>
      </c>
    </row>
    <row r="277" spans="1:17" x14ac:dyDescent="0.2">
      <c r="A277" s="380" t="s">
        <v>489</v>
      </c>
      <c r="B277" s="380"/>
      <c r="C277" s="381">
        <f>SUM(D277:N277)</f>
        <v>32</v>
      </c>
      <c r="D277" s="381">
        <f>'[1]5.3'!C276-'4.3'!E277-'4.3'!F277-'4.3'!G277-'4.3'!H277-'4.3'!I277-'4.3'!J277-'4.3'!K277-'4.3'!L277-'4.3'!M277-'4.3'!N277</f>
        <v>32</v>
      </c>
      <c r="E277" s="381"/>
      <c r="F277" s="381"/>
      <c r="G277" s="388"/>
      <c r="H277" s="388"/>
      <c r="I277" s="388"/>
      <c r="J277" s="388"/>
      <c r="K277" s="388"/>
      <c r="L277" s="388"/>
      <c r="M277" s="388"/>
      <c r="N277" s="388"/>
      <c r="O277" s="507">
        <f t="shared" si="66"/>
        <v>32</v>
      </c>
      <c r="P277" s="507">
        <f t="shared" si="67"/>
        <v>0</v>
      </c>
      <c r="Q277" s="507">
        <f>C277-'[1]5.3'!C276</f>
        <v>0</v>
      </c>
    </row>
    <row r="278" spans="1:17" x14ac:dyDescent="0.2">
      <c r="A278" s="380" t="s">
        <v>491</v>
      </c>
      <c r="B278" s="380"/>
      <c r="C278" s="381">
        <v>32</v>
      </c>
      <c r="D278" s="381">
        <v>32</v>
      </c>
      <c r="E278" s="381">
        <v>0</v>
      </c>
      <c r="F278" s="381">
        <v>0</v>
      </c>
      <c r="G278" s="388">
        <v>0</v>
      </c>
      <c r="H278" s="388">
        <v>0</v>
      </c>
      <c r="I278" s="388">
        <v>0</v>
      </c>
      <c r="J278" s="388">
        <v>0</v>
      </c>
      <c r="K278" s="388">
        <v>0</v>
      </c>
      <c r="L278" s="388">
        <v>0</v>
      </c>
      <c r="M278" s="388">
        <v>0</v>
      </c>
      <c r="N278" s="388">
        <v>0</v>
      </c>
      <c r="O278" s="507">
        <f t="shared" si="66"/>
        <v>32</v>
      </c>
      <c r="P278" s="507">
        <f t="shared" si="67"/>
        <v>0</v>
      </c>
      <c r="Q278" s="507">
        <f>C278-'[1]5.3'!C277</f>
        <v>0</v>
      </c>
    </row>
    <row r="279" spans="1:17" x14ac:dyDescent="0.2">
      <c r="A279" s="380" t="s">
        <v>496</v>
      </c>
      <c r="B279" s="380"/>
      <c r="C279" s="381">
        <v>0</v>
      </c>
      <c r="D279" s="381"/>
      <c r="E279" s="381"/>
      <c r="F279" s="381"/>
      <c r="G279" s="381"/>
      <c r="H279" s="381"/>
      <c r="I279" s="381"/>
      <c r="J279" s="381"/>
      <c r="K279" s="381"/>
      <c r="L279" s="381"/>
      <c r="M279" s="381"/>
      <c r="N279" s="381"/>
      <c r="O279" s="507">
        <f t="shared" ref="O279:O301" si="89">SUM(D279:N279)</f>
        <v>0</v>
      </c>
      <c r="P279" s="507">
        <f t="shared" ref="P279:P307" si="90">O279-C279</f>
        <v>0</v>
      </c>
      <c r="Q279" s="507">
        <f>C279-'[1]5.3'!C278</f>
        <v>0</v>
      </c>
    </row>
    <row r="280" spans="1:17" x14ac:dyDescent="0.2">
      <c r="A280" s="382" t="s">
        <v>735</v>
      </c>
      <c r="B280" s="382"/>
      <c r="C280" s="383">
        <f>C277+C279</f>
        <v>32</v>
      </c>
      <c r="D280" s="383">
        <f t="shared" ref="D280:N280" si="91">D277+D279</f>
        <v>32</v>
      </c>
      <c r="E280" s="383">
        <f t="shared" si="91"/>
        <v>0</v>
      </c>
      <c r="F280" s="383">
        <f t="shared" si="91"/>
        <v>0</v>
      </c>
      <c r="G280" s="383">
        <f t="shared" si="91"/>
        <v>0</v>
      </c>
      <c r="H280" s="383">
        <f t="shared" si="91"/>
        <v>0</v>
      </c>
      <c r="I280" s="383">
        <f t="shared" si="91"/>
        <v>0</v>
      </c>
      <c r="J280" s="383">
        <f t="shared" si="91"/>
        <v>0</v>
      </c>
      <c r="K280" s="383">
        <f t="shared" si="91"/>
        <v>0</v>
      </c>
      <c r="L280" s="383">
        <f t="shared" si="91"/>
        <v>0</v>
      </c>
      <c r="M280" s="383">
        <f t="shared" si="91"/>
        <v>0</v>
      </c>
      <c r="N280" s="383">
        <f t="shared" si="91"/>
        <v>0</v>
      </c>
      <c r="O280" s="507">
        <f t="shared" si="89"/>
        <v>32</v>
      </c>
      <c r="P280" s="507">
        <f t="shared" si="90"/>
        <v>0</v>
      </c>
      <c r="Q280" s="507">
        <f>C280-'[1]5.3'!C279</f>
        <v>0</v>
      </c>
    </row>
    <row r="281" spans="1:17" ht="38.25" x14ac:dyDescent="0.2">
      <c r="A281" s="390" t="s">
        <v>534</v>
      </c>
      <c r="B281" s="380" t="s">
        <v>488</v>
      </c>
      <c r="C281" s="381"/>
      <c r="D281" s="381"/>
      <c r="E281" s="388"/>
      <c r="F281" s="388"/>
      <c r="G281" s="388"/>
      <c r="H281" s="388"/>
      <c r="I281" s="388"/>
      <c r="J281" s="388"/>
      <c r="K281" s="388"/>
      <c r="L281" s="388"/>
      <c r="M281" s="388"/>
      <c r="N281" s="388"/>
      <c r="O281" s="507">
        <f t="shared" si="89"/>
        <v>0</v>
      </c>
      <c r="P281" s="507">
        <f t="shared" si="90"/>
        <v>0</v>
      </c>
      <c r="Q281" s="507">
        <f>C281-'[1]5.3'!C280</f>
        <v>0</v>
      </c>
    </row>
    <row r="282" spans="1:17" x14ac:dyDescent="0.2">
      <c r="A282" s="380" t="s">
        <v>489</v>
      </c>
      <c r="B282" s="380"/>
      <c r="C282" s="381">
        <f>SUM(D282:N282)</f>
        <v>2400</v>
      </c>
      <c r="D282" s="381">
        <f>'[1]5.3'!C281-'4.3'!E282-'4.3'!F282-'4.3'!G282-'4.3'!H282-'4.3'!I282-'4.3'!J282-'4.3'!K282-'4.3'!L282-'4.3'!M282-'4.3'!N282</f>
        <v>368</v>
      </c>
      <c r="E282" s="381"/>
      <c r="F282" s="381"/>
      <c r="G282" s="388"/>
      <c r="H282" s="388"/>
      <c r="I282" s="388"/>
      <c r="J282" s="388">
        <v>2032</v>
      </c>
      <c r="K282" s="388"/>
      <c r="L282" s="388"/>
      <c r="M282" s="388"/>
      <c r="N282" s="388"/>
      <c r="O282" s="507">
        <f t="shared" si="89"/>
        <v>2400</v>
      </c>
      <c r="P282" s="507">
        <f t="shared" si="90"/>
        <v>0</v>
      </c>
      <c r="Q282" s="507">
        <f>C282-'[1]5.3'!C281</f>
        <v>0</v>
      </c>
    </row>
    <row r="283" spans="1:17" x14ac:dyDescent="0.2">
      <c r="A283" s="380" t="s">
        <v>491</v>
      </c>
      <c r="B283" s="380"/>
      <c r="C283" s="381">
        <v>2400</v>
      </c>
      <c r="D283" s="381">
        <v>368</v>
      </c>
      <c r="E283" s="381">
        <v>0</v>
      </c>
      <c r="F283" s="381">
        <v>0</v>
      </c>
      <c r="G283" s="388">
        <v>0</v>
      </c>
      <c r="H283" s="388">
        <v>0</v>
      </c>
      <c r="I283" s="388">
        <v>0</v>
      </c>
      <c r="J283" s="388">
        <v>2032</v>
      </c>
      <c r="K283" s="388">
        <v>0</v>
      </c>
      <c r="L283" s="388">
        <v>0</v>
      </c>
      <c r="M283" s="388">
        <v>0</v>
      </c>
      <c r="N283" s="388">
        <v>0</v>
      </c>
      <c r="O283" s="507">
        <f t="shared" si="89"/>
        <v>2400</v>
      </c>
      <c r="P283" s="507">
        <f t="shared" si="90"/>
        <v>0</v>
      </c>
      <c r="Q283" s="507">
        <f>C283-'[1]5.3'!C282</f>
        <v>0</v>
      </c>
    </row>
    <row r="284" spans="1:17" x14ac:dyDescent="0.2">
      <c r="A284" s="380" t="s">
        <v>496</v>
      </c>
      <c r="B284" s="380"/>
      <c r="C284" s="381">
        <v>0</v>
      </c>
      <c r="D284" s="381"/>
      <c r="E284" s="381"/>
      <c r="F284" s="381"/>
      <c r="G284" s="381"/>
      <c r="H284" s="381"/>
      <c r="I284" s="381"/>
      <c r="J284" s="381"/>
      <c r="K284" s="381"/>
      <c r="L284" s="381"/>
      <c r="M284" s="381"/>
      <c r="N284" s="381"/>
      <c r="O284" s="507">
        <f t="shared" si="89"/>
        <v>0</v>
      </c>
      <c r="P284" s="507">
        <f t="shared" si="90"/>
        <v>0</v>
      </c>
      <c r="Q284" s="507">
        <f>C284-'[1]5.3'!C283</f>
        <v>0</v>
      </c>
    </row>
    <row r="285" spans="1:17" x14ac:dyDescent="0.2">
      <c r="A285" s="380" t="s">
        <v>735</v>
      </c>
      <c r="B285" s="380"/>
      <c r="C285" s="381">
        <f>C282+C284</f>
        <v>2400</v>
      </c>
      <c r="D285" s="381">
        <f t="shared" ref="D285:N285" si="92">D282+D284</f>
        <v>368</v>
      </c>
      <c r="E285" s="381">
        <f t="shared" si="92"/>
        <v>0</v>
      </c>
      <c r="F285" s="381">
        <f t="shared" si="92"/>
        <v>0</v>
      </c>
      <c r="G285" s="381">
        <f t="shared" si="92"/>
        <v>0</v>
      </c>
      <c r="H285" s="381">
        <f t="shared" si="92"/>
        <v>0</v>
      </c>
      <c r="I285" s="381">
        <f t="shared" si="92"/>
        <v>0</v>
      </c>
      <c r="J285" s="381">
        <f t="shared" si="92"/>
        <v>2032</v>
      </c>
      <c r="K285" s="381">
        <f t="shared" si="92"/>
        <v>0</v>
      </c>
      <c r="L285" s="381">
        <f t="shared" si="92"/>
        <v>0</v>
      </c>
      <c r="M285" s="381">
        <f t="shared" si="92"/>
        <v>0</v>
      </c>
      <c r="N285" s="381">
        <f t="shared" si="92"/>
        <v>0</v>
      </c>
      <c r="O285" s="507">
        <f t="shared" si="89"/>
        <v>2400</v>
      </c>
      <c r="P285" s="507">
        <f t="shared" si="90"/>
        <v>0</v>
      </c>
      <c r="Q285" s="507">
        <f>C285-'[1]5.3'!C284</f>
        <v>0</v>
      </c>
    </row>
    <row r="286" spans="1:17" s="517" customFormat="1" x14ac:dyDescent="0.2">
      <c r="A286" s="391" t="s">
        <v>535</v>
      </c>
      <c r="B286" s="392"/>
      <c r="C286" s="393"/>
      <c r="D286" s="393"/>
      <c r="E286" s="393"/>
      <c r="F286" s="393"/>
      <c r="G286" s="393"/>
      <c r="H286" s="393"/>
      <c r="I286" s="393"/>
      <c r="J286" s="393"/>
      <c r="K286" s="393"/>
      <c r="L286" s="393"/>
      <c r="M286" s="393"/>
      <c r="N286" s="393"/>
      <c r="O286" s="507">
        <f t="shared" si="89"/>
        <v>0</v>
      </c>
      <c r="P286" s="507">
        <f t="shared" si="90"/>
        <v>0</v>
      </c>
      <c r="Q286" s="507">
        <f>C286-'[1]5.3'!C285</f>
        <v>0</v>
      </c>
    </row>
    <row r="287" spans="1:17" s="501" customFormat="1" x14ac:dyDescent="0.2">
      <c r="A287" s="380" t="s">
        <v>489</v>
      </c>
      <c r="B287" s="386"/>
      <c r="C287" s="394">
        <f t="shared" ref="C287:N288" si="93">C13+C21+C29+C37+C53+C74+C79+C110+C116</f>
        <v>1514243</v>
      </c>
      <c r="D287" s="394">
        <f t="shared" si="93"/>
        <v>1223718</v>
      </c>
      <c r="E287" s="394">
        <f t="shared" si="93"/>
        <v>46216</v>
      </c>
      <c r="F287" s="394">
        <f t="shared" si="93"/>
        <v>0</v>
      </c>
      <c r="G287" s="394">
        <f t="shared" si="93"/>
        <v>2100</v>
      </c>
      <c r="H287" s="394">
        <f t="shared" si="93"/>
        <v>0</v>
      </c>
      <c r="I287" s="394">
        <f t="shared" si="93"/>
        <v>0</v>
      </c>
      <c r="J287" s="394">
        <f t="shared" si="93"/>
        <v>240109</v>
      </c>
      <c r="K287" s="394">
        <f t="shared" si="93"/>
        <v>0</v>
      </c>
      <c r="L287" s="394">
        <f t="shared" si="93"/>
        <v>0</v>
      </c>
      <c r="M287" s="394">
        <f t="shared" si="93"/>
        <v>0</v>
      </c>
      <c r="N287" s="394">
        <f t="shared" si="93"/>
        <v>2100</v>
      </c>
      <c r="O287" s="507">
        <f t="shared" si="89"/>
        <v>1514243</v>
      </c>
      <c r="P287" s="507">
        <f t="shared" si="90"/>
        <v>0</v>
      </c>
      <c r="Q287" s="507">
        <f>C287-'[1]5.3'!C286</f>
        <v>0</v>
      </c>
    </row>
    <row r="288" spans="1:17" s="501" customFormat="1" x14ac:dyDescent="0.2">
      <c r="A288" s="380" t="s">
        <v>491</v>
      </c>
      <c r="B288" s="386"/>
      <c r="C288" s="394">
        <f t="shared" si="93"/>
        <v>1573532</v>
      </c>
      <c r="D288" s="394">
        <f t="shared" si="93"/>
        <v>1229319</v>
      </c>
      <c r="E288" s="394">
        <f t="shared" si="93"/>
        <v>60513</v>
      </c>
      <c r="F288" s="394">
        <f t="shared" si="93"/>
        <v>0</v>
      </c>
      <c r="G288" s="394">
        <f t="shared" si="93"/>
        <v>2100</v>
      </c>
      <c r="H288" s="394">
        <f t="shared" si="93"/>
        <v>0</v>
      </c>
      <c r="I288" s="394">
        <f t="shared" si="93"/>
        <v>0</v>
      </c>
      <c r="J288" s="394">
        <f t="shared" si="93"/>
        <v>240109</v>
      </c>
      <c r="K288" s="394">
        <f t="shared" si="93"/>
        <v>0</v>
      </c>
      <c r="L288" s="394">
        <f t="shared" si="93"/>
        <v>0</v>
      </c>
      <c r="M288" s="394">
        <f t="shared" si="93"/>
        <v>0</v>
      </c>
      <c r="N288" s="394">
        <f t="shared" si="93"/>
        <v>41491</v>
      </c>
      <c r="O288" s="507">
        <f t="shared" si="89"/>
        <v>1573532</v>
      </c>
      <c r="P288" s="507">
        <f t="shared" si="90"/>
        <v>0</v>
      </c>
      <c r="Q288" s="507">
        <f>C288-'[1]5.3'!C287</f>
        <v>0</v>
      </c>
    </row>
    <row r="289" spans="1:17" x14ac:dyDescent="0.2">
      <c r="A289" s="380" t="s">
        <v>496</v>
      </c>
      <c r="B289" s="380"/>
      <c r="C289" s="381">
        <f t="shared" ref="C289:N290" si="94">C18+C26+C34+C39+C55+C76+C81+C113+C118</f>
        <v>20516</v>
      </c>
      <c r="D289" s="381">
        <f t="shared" si="94"/>
        <v>16608</v>
      </c>
      <c r="E289" s="381">
        <f t="shared" si="94"/>
        <v>1231</v>
      </c>
      <c r="F289" s="381">
        <f t="shared" si="94"/>
        <v>0</v>
      </c>
      <c r="G289" s="381">
        <f t="shared" si="94"/>
        <v>0</v>
      </c>
      <c r="H289" s="381">
        <f t="shared" si="94"/>
        <v>0</v>
      </c>
      <c r="I289" s="381">
        <f t="shared" si="94"/>
        <v>0</v>
      </c>
      <c r="J289" s="381">
        <f t="shared" si="94"/>
        <v>4777</v>
      </c>
      <c r="K289" s="381">
        <f t="shared" si="94"/>
        <v>0</v>
      </c>
      <c r="L289" s="381">
        <f t="shared" si="94"/>
        <v>0</v>
      </c>
      <c r="M289" s="381">
        <f t="shared" si="94"/>
        <v>0</v>
      </c>
      <c r="N289" s="381">
        <f t="shared" si="94"/>
        <v>-2100</v>
      </c>
      <c r="O289" s="507">
        <f t="shared" si="89"/>
        <v>20516</v>
      </c>
      <c r="P289" s="507">
        <f t="shared" si="90"/>
        <v>0</v>
      </c>
      <c r="Q289" s="507">
        <f>C289-'[1]5.3'!C288</f>
        <v>0</v>
      </c>
    </row>
    <row r="290" spans="1:17" x14ac:dyDescent="0.2">
      <c r="A290" s="380" t="s">
        <v>735</v>
      </c>
      <c r="B290" s="380"/>
      <c r="C290" s="381">
        <f t="shared" si="94"/>
        <v>1594048</v>
      </c>
      <c r="D290" s="381">
        <f t="shared" si="94"/>
        <v>1245927</v>
      </c>
      <c r="E290" s="381">
        <f t="shared" si="94"/>
        <v>61744</v>
      </c>
      <c r="F290" s="381">
        <f t="shared" si="94"/>
        <v>0</v>
      </c>
      <c r="G290" s="381">
        <f t="shared" si="94"/>
        <v>2100</v>
      </c>
      <c r="H290" s="381">
        <f t="shared" si="94"/>
        <v>0</v>
      </c>
      <c r="I290" s="381">
        <f t="shared" si="94"/>
        <v>0</v>
      </c>
      <c r="J290" s="381">
        <f t="shared" si="94"/>
        <v>244886</v>
      </c>
      <c r="K290" s="381">
        <f t="shared" si="94"/>
        <v>0</v>
      </c>
      <c r="L290" s="381">
        <f t="shared" si="94"/>
        <v>0</v>
      </c>
      <c r="M290" s="381">
        <f t="shared" si="94"/>
        <v>0</v>
      </c>
      <c r="N290" s="381">
        <f t="shared" si="94"/>
        <v>39391</v>
      </c>
      <c r="O290" s="507">
        <f t="shared" si="89"/>
        <v>1594048</v>
      </c>
      <c r="P290" s="507">
        <f t="shared" si="90"/>
        <v>0</v>
      </c>
      <c r="Q290" s="507">
        <f>C290-'[1]5.3'!C289</f>
        <v>0</v>
      </c>
    </row>
    <row r="291" spans="1:17" x14ac:dyDescent="0.2">
      <c r="A291" s="391" t="s">
        <v>145</v>
      </c>
      <c r="B291" s="518"/>
      <c r="C291" s="519"/>
      <c r="D291" s="519"/>
      <c r="E291" s="519"/>
      <c r="F291" s="519"/>
      <c r="G291" s="519"/>
      <c r="H291" s="519"/>
      <c r="I291" s="519"/>
      <c r="J291" s="519"/>
      <c r="K291" s="519"/>
      <c r="L291" s="519"/>
      <c r="M291" s="519"/>
      <c r="N291" s="519"/>
      <c r="O291" s="507">
        <f t="shared" si="89"/>
        <v>0</v>
      </c>
      <c r="P291" s="507">
        <f t="shared" si="90"/>
        <v>0</v>
      </c>
      <c r="Q291" s="507">
        <f>C291-'[1]5.3'!C290</f>
        <v>0</v>
      </c>
    </row>
    <row r="292" spans="1:17" x14ac:dyDescent="0.2">
      <c r="A292" s="380" t="s">
        <v>489</v>
      </c>
      <c r="B292" s="510"/>
      <c r="C292" s="512">
        <f t="shared" ref="C292:N292" si="95">C13+C21+C29+C37+C74+C89+C94+C99+C110+C121+C128+C139+C145+C151+C158+C165+C172+C178+C184+C190+C202+C226+C239+C252+C266+C272+C277+C282+C105+C233+C259+C196</f>
        <v>1088518</v>
      </c>
      <c r="D292" s="512">
        <f t="shared" si="95"/>
        <v>964731</v>
      </c>
      <c r="E292" s="512">
        <f t="shared" si="95"/>
        <v>46216</v>
      </c>
      <c r="F292" s="512">
        <f t="shared" si="95"/>
        <v>0</v>
      </c>
      <c r="G292" s="512">
        <f t="shared" si="95"/>
        <v>0</v>
      </c>
      <c r="H292" s="512">
        <f t="shared" si="95"/>
        <v>0</v>
      </c>
      <c r="I292" s="512">
        <f t="shared" si="95"/>
        <v>0</v>
      </c>
      <c r="J292" s="512">
        <f t="shared" si="95"/>
        <v>77571</v>
      </c>
      <c r="K292" s="512">
        <f t="shared" si="95"/>
        <v>0</v>
      </c>
      <c r="L292" s="512">
        <f t="shared" si="95"/>
        <v>0</v>
      </c>
      <c r="M292" s="512">
        <f t="shared" si="95"/>
        <v>0</v>
      </c>
      <c r="N292" s="512">
        <f t="shared" si="95"/>
        <v>0</v>
      </c>
      <c r="O292" s="507">
        <f t="shared" si="89"/>
        <v>1088518</v>
      </c>
      <c r="P292" s="507">
        <f t="shared" si="90"/>
        <v>0</v>
      </c>
      <c r="Q292" s="507">
        <f>C292-'[1]5.3'!C291</f>
        <v>0</v>
      </c>
    </row>
    <row r="293" spans="1:17" x14ac:dyDescent="0.2">
      <c r="A293" s="380" t="s">
        <v>491</v>
      </c>
      <c r="B293" s="510"/>
      <c r="C293" s="512">
        <f>C14+C22+C30+C38+C75+C90+C95+C100+C111+C122+C129+C140+C146+C152+C159+C166+C173+C179+C185+C191+C203+C227+C240+C253+C267+C273+C278+C283+C106+C234+C260+C197+C221</f>
        <v>1090938</v>
      </c>
      <c r="D293" s="512">
        <f t="shared" ref="D293:N293" si="96">D14+D22+D30+D38+D75+D90+D95+D100+D111+D122+D129+D140+D146+D152+D159+D166+D173+D179+D185+D191+D203+D227+D240+D253+D267+D273+D278+D283+D106+D234+D260+D197+D221</f>
        <v>936621</v>
      </c>
      <c r="E293" s="512">
        <f t="shared" si="96"/>
        <v>46216</v>
      </c>
      <c r="F293" s="512">
        <f t="shared" si="96"/>
        <v>0</v>
      </c>
      <c r="G293" s="512">
        <f t="shared" si="96"/>
        <v>0</v>
      </c>
      <c r="H293" s="512">
        <f t="shared" si="96"/>
        <v>0</v>
      </c>
      <c r="I293" s="512">
        <f t="shared" si="96"/>
        <v>0</v>
      </c>
      <c r="J293" s="512">
        <f t="shared" si="96"/>
        <v>77571</v>
      </c>
      <c r="K293" s="512">
        <f t="shared" si="96"/>
        <v>0</v>
      </c>
      <c r="L293" s="512">
        <f t="shared" si="96"/>
        <v>0</v>
      </c>
      <c r="M293" s="512">
        <f t="shared" si="96"/>
        <v>0</v>
      </c>
      <c r="N293" s="512">
        <f t="shared" si="96"/>
        <v>30530</v>
      </c>
      <c r="O293" s="507">
        <f t="shared" si="89"/>
        <v>1090938</v>
      </c>
      <c r="P293" s="507">
        <f t="shared" si="90"/>
        <v>0</v>
      </c>
      <c r="Q293" s="507">
        <f>C293-'[1]5.3'!C292</f>
        <v>0</v>
      </c>
    </row>
    <row r="294" spans="1:17" x14ac:dyDescent="0.2">
      <c r="A294" s="380" t="s">
        <v>496</v>
      </c>
      <c r="B294" s="380"/>
      <c r="C294" s="381">
        <f>C18+C26+C34+C39+C71+C76+C91+C96+C102+C107+C113+C125+C131+C142+C148+C155+C162+C169+C175+C181+C187+C193+C199+C205+C223+C230+C236+C242+C256+C263+C269+C274+C279+C284</f>
        <v>10116</v>
      </c>
      <c r="D294" s="381">
        <f t="shared" ref="D294:N294" si="97">D18+D26+D34+D39+D71+D76+D86+D91+D96+D102+D107+D113+D125+D131+D142+D148+D155+D162+D169+D175+D181+D187+D193+D199+D205+D223+D230+D236+D242+D256+D263+D269+D274+D279+D284</f>
        <v>6208</v>
      </c>
      <c r="E294" s="381">
        <f t="shared" si="97"/>
        <v>1231</v>
      </c>
      <c r="F294" s="381">
        <f t="shared" si="97"/>
        <v>0</v>
      </c>
      <c r="G294" s="381">
        <f t="shared" si="97"/>
        <v>0</v>
      </c>
      <c r="H294" s="381">
        <f t="shared" si="97"/>
        <v>0</v>
      </c>
      <c r="I294" s="381">
        <f t="shared" si="97"/>
        <v>0</v>
      </c>
      <c r="J294" s="381">
        <f t="shared" si="97"/>
        <v>4777</v>
      </c>
      <c r="K294" s="381">
        <f t="shared" si="97"/>
        <v>0</v>
      </c>
      <c r="L294" s="381">
        <f t="shared" si="97"/>
        <v>0</v>
      </c>
      <c r="M294" s="381">
        <f t="shared" si="97"/>
        <v>0</v>
      </c>
      <c r="N294" s="381">
        <f t="shared" si="97"/>
        <v>-2100</v>
      </c>
      <c r="O294" s="507">
        <f t="shared" si="89"/>
        <v>10116</v>
      </c>
      <c r="P294" s="507">
        <f t="shared" si="90"/>
        <v>0</v>
      </c>
      <c r="Q294" s="507">
        <f>C294-'[1]5.3'!C293</f>
        <v>0</v>
      </c>
    </row>
    <row r="295" spans="1:17" x14ac:dyDescent="0.2">
      <c r="A295" s="380" t="s">
        <v>735</v>
      </c>
      <c r="B295" s="380"/>
      <c r="C295" s="381">
        <f>C19+C27+C35+C40+C72+C77+C92+C97+C103+C108+C114+C126+C132+C143+C149+C156+C163+C170+C176+C182+C188+C194+C200+C206+C224+C231+C237+C243+C257+C264+C270+C275+C280+C285</f>
        <v>1155470</v>
      </c>
      <c r="D295" s="381">
        <f t="shared" ref="D295:N295" si="98">D19+D27+D35+D40+D72+D77+D92+D97+D103+D108+D114+D126+D132+D143+D149+D156+D163+D170+D176+D182+D188+D194+D200+D206+D224+D231+D237+D243+D257+D264+D270+D275+D280+D285</f>
        <v>982948</v>
      </c>
      <c r="E295" s="381">
        <f t="shared" si="98"/>
        <v>61744</v>
      </c>
      <c r="F295" s="381">
        <f t="shared" si="98"/>
        <v>0</v>
      </c>
      <c r="G295" s="381">
        <f t="shared" si="98"/>
        <v>0</v>
      </c>
      <c r="H295" s="381">
        <f t="shared" si="98"/>
        <v>0</v>
      </c>
      <c r="I295" s="381">
        <f t="shared" si="98"/>
        <v>0</v>
      </c>
      <c r="J295" s="381">
        <f t="shared" si="98"/>
        <v>82348</v>
      </c>
      <c r="K295" s="381">
        <f t="shared" si="98"/>
        <v>0</v>
      </c>
      <c r="L295" s="381">
        <f t="shared" si="98"/>
        <v>0</v>
      </c>
      <c r="M295" s="381">
        <f t="shared" si="98"/>
        <v>0</v>
      </c>
      <c r="N295" s="381">
        <f t="shared" si="98"/>
        <v>28430</v>
      </c>
      <c r="O295" s="507">
        <f t="shared" si="89"/>
        <v>1155470</v>
      </c>
      <c r="P295" s="507">
        <f t="shared" si="90"/>
        <v>0</v>
      </c>
      <c r="Q295" s="507">
        <f>C295-'[1]5.3'!C294</f>
        <v>0</v>
      </c>
    </row>
    <row r="296" spans="1:17" x14ac:dyDescent="0.2">
      <c r="A296" s="391" t="s">
        <v>146</v>
      </c>
      <c r="B296" s="518"/>
      <c r="C296" s="519"/>
      <c r="D296" s="519"/>
      <c r="E296" s="519"/>
      <c r="F296" s="519"/>
      <c r="G296" s="519"/>
      <c r="H296" s="519"/>
      <c r="I296" s="519"/>
      <c r="J296" s="519"/>
      <c r="K296" s="519"/>
      <c r="L296" s="519"/>
      <c r="M296" s="519"/>
      <c r="N296" s="519"/>
      <c r="O296" s="507">
        <f t="shared" si="89"/>
        <v>0</v>
      </c>
      <c r="P296" s="507">
        <f t="shared" si="90"/>
        <v>0</v>
      </c>
      <c r="Q296" s="507">
        <f>C296-'[1]5.3'!C295</f>
        <v>0</v>
      </c>
    </row>
    <row r="297" spans="1:17" x14ac:dyDescent="0.2">
      <c r="A297" s="380" t="s">
        <v>489</v>
      </c>
      <c r="B297" s="510"/>
      <c r="C297" s="512">
        <f t="shared" ref="C297:N298" si="99">C53+C84+C208+C214+C245</f>
        <v>425725</v>
      </c>
      <c r="D297" s="512">
        <f t="shared" si="99"/>
        <v>258987</v>
      </c>
      <c r="E297" s="512">
        <f t="shared" si="99"/>
        <v>0</v>
      </c>
      <c r="F297" s="512">
        <f t="shared" si="99"/>
        <v>0</v>
      </c>
      <c r="G297" s="512">
        <f t="shared" si="99"/>
        <v>2100</v>
      </c>
      <c r="H297" s="512">
        <f t="shared" si="99"/>
        <v>0</v>
      </c>
      <c r="I297" s="512">
        <f t="shared" si="99"/>
        <v>0</v>
      </c>
      <c r="J297" s="512">
        <f t="shared" si="99"/>
        <v>162538</v>
      </c>
      <c r="K297" s="512">
        <f t="shared" si="99"/>
        <v>0</v>
      </c>
      <c r="L297" s="512">
        <f t="shared" si="99"/>
        <v>0</v>
      </c>
      <c r="M297" s="512">
        <f t="shared" si="99"/>
        <v>0</v>
      </c>
      <c r="N297" s="512">
        <f t="shared" si="99"/>
        <v>2100</v>
      </c>
      <c r="O297" s="507">
        <f t="shared" si="89"/>
        <v>425725</v>
      </c>
      <c r="P297" s="507">
        <f t="shared" si="90"/>
        <v>0</v>
      </c>
      <c r="Q297" s="507">
        <f>C297-'[1]5.3'!C296</f>
        <v>0</v>
      </c>
    </row>
    <row r="298" spans="1:17" x14ac:dyDescent="0.2">
      <c r="A298" s="380" t="s">
        <v>491</v>
      </c>
      <c r="B298" s="510"/>
      <c r="C298" s="512">
        <f t="shared" si="99"/>
        <v>482594</v>
      </c>
      <c r="D298" s="512">
        <f t="shared" si="99"/>
        <v>292698</v>
      </c>
      <c r="E298" s="512">
        <f t="shared" si="99"/>
        <v>14297</v>
      </c>
      <c r="F298" s="512">
        <f t="shared" si="99"/>
        <v>0</v>
      </c>
      <c r="G298" s="512">
        <f t="shared" si="99"/>
        <v>2100</v>
      </c>
      <c r="H298" s="512">
        <f t="shared" si="99"/>
        <v>0</v>
      </c>
      <c r="I298" s="512">
        <f t="shared" si="99"/>
        <v>0</v>
      </c>
      <c r="J298" s="512">
        <f t="shared" si="99"/>
        <v>162538</v>
      </c>
      <c r="K298" s="512">
        <f t="shared" si="99"/>
        <v>0</v>
      </c>
      <c r="L298" s="512">
        <f t="shared" si="99"/>
        <v>0</v>
      </c>
      <c r="M298" s="512">
        <f t="shared" si="99"/>
        <v>0</v>
      </c>
      <c r="N298" s="512">
        <f t="shared" si="99"/>
        <v>10961</v>
      </c>
      <c r="O298" s="507">
        <f t="shared" si="89"/>
        <v>482594</v>
      </c>
      <c r="P298" s="507">
        <f t="shared" si="90"/>
        <v>0</v>
      </c>
      <c r="Q298" s="507">
        <f>C298-'[1]5.3'!C297</f>
        <v>0</v>
      </c>
    </row>
    <row r="299" spans="1:17" x14ac:dyDescent="0.2">
      <c r="A299" s="380" t="s">
        <v>496</v>
      </c>
      <c r="B299" s="380"/>
      <c r="C299" s="381">
        <f t="shared" ref="C299:N300" si="100">C60+C65+C86+C211+C217+C249</f>
        <v>10400</v>
      </c>
      <c r="D299" s="381">
        <f t="shared" si="100"/>
        <v>10400</v>
      </c>
      <c r="E299" s="381">
        <f t="shared" si="100"/>
        <v>0</v>
      </c>
      <c r="F299" s="381">
        <f t="shared" si="100"/>
        <v>0</v>
      </c>
      <c r="G299" s="381">
        <f t="shared" si="100"/>
        <v>0</v>
      </c>
      <c r="H299" s="381">
        <f t="shared" si="100"/>
        <v>0</v>
      </c>
      <c r="I299" s="381">
        <f t="shared" si="100"/>
        <v>0</v>
      </c>
      <c r="J299" s="381">
        <f t="shared" si="100"/>
        <v>0</v>
      </c>
      <c r="K299" s="381">
        <f t="shared" si="100"/>
        <v>0</v>
      </c>
      <c r="L299" s="381">
        <f t="shared" si="100"/>
        <v>0</v>
      </c>
      <c r="M299" s="381">
        <f t="shared" si="100"/>
        <v>0</v>
      </c>
      <c r="N299" s="381">
        <f t="shared" si="100"/>
        <v>0</v>
      </c>
      <c r="O299" s="507">
        <f t="shared" si="89"/>
        <v>10400</v>
      </c>
      <c r="P299" s="507">
        <f t="shared" si="90"/>
        <v>0</v>
      </c>
      <c r="Q299" s="507">
        <f>C299-'[1]5.3'!C298</f>
        <v>0</v>
      </c>
    </row>
    <row r="300" spans="1:17" x14ac:dyDescent="0.2">
      <c r="A300" s="380" t="s">
        <v>735</v>
      </c>
      <c r="B300" s="380"/>
      <c r="C300" s="381">
        <f t="shared" si="100"/>
        <v>438578</v>
      </c>
      <c r="D300" s="381">
        <f t="shared" si="100"/>
        <v>262979</v>
      </c>
      <c r="E300" s="381">
        <f t="shared" si="100"/>
        <v>0</v>
      </c>
      <c r="F300" s="381">
        <f t="shared" si="100"/>
        <v>0</v>
      </c>
      <c r="G300" s="381">
        <f t="shared" si="100"/>
        <v>2100</v>
      </c>
      <c r="H300" s="381">
        <f t="shared" si="100"/>
        <v>0</v>
      </c>
      <c r="I300" s="381">
        <f t="shared" si="100"/>
        <v>0</v>
      </c>
      <c r="J300" s="381">
        <f t="shared" si="100"/>
        <v>162538</v>
      </c>
      <c r="K300" s="381">
        <f t="shared" si="100"/>
        <v>0</v>
      </c>
      <c r="L300" s="381">
        <f t="shared" si="100"/>
        <v>0</v>
      </c>
      <c r="M300" s="381">
        <f t="shared" si="100"/>
        <v>0</v>
      </c>
      <c r="N300" s="381">
        <f t="shared" si="100"/>
        <v>10961</v>
      </c>
      <c r="O300" s="507">
        <f t="shared" si="89"/>
        <v>438578</v>
      </c>
      <c r="P300" s="507">
        <f t="shared" si="90"/>
        <v>0</v>
      </c>
      <c r="Q300" s="507">
        <f>C300-'[1]5.3'!C299</f>
        <v>0</v>
      </c>
    </row>
    <row r="301" spans="1:17" x14ac:dyDescent="0.2">
      <c r="A301" s="395" t="s">
        <v>147</v>
      </c>
      <c r="B301" s="520"/>
      <c r="C301" s="521">
        <v>0</v>
      </c>
      <c r="D301" s="521">
        <v>0</v>
      </c>
      <c r="E301" s="521">
        <v>0</v>
      </c>
      <c r="F301" s="521"/>
      <c r="G301" s="521">
        <v>0</v>
      </c>
      <c r="H301" s="521"/>
      <c r="I301" s="521">
        <v>0</v>
      </c>
      <c r="J301" s="521">
        <v>0</v>
      </c>
      <c r="K301" s="521">
        <v>0</v>
      </c>
      <c r="L301" s="521">
        <v>0</v>
      </c>
      <c r="M301" s="521">
        <v>0</v>
      </c>
      <c r="N301" s="521">
        <v>0</v>
      </c>
      <c r="O301" s="507">
        <f t="shared" si="89"/>
        <v>0</v>
      </c>
      <c r="P301" s="507">
        <f t="shared" si="90"/>
        <v>0</v>
      </c>
      <c r="Q301" s="507">
        <f>C301-'[1]5.3'!C300</f>
        <v>0</v>
      </c>
    </row>
    <row r="302" spans="1:17" x14ac:dyDescent="0.2">
      <c r="B302" s="520"/>
      <c r="C302" s="522"/>
      <c r="D302" s="522"/>
      <c r="E302" s="522"/>
      <c r="F302" s="522"/>
      <c r="G302" s="522"/>
      <c r="H302" s="522"/>
      <c r="I302" s="522"/>
      <c r="J302" s="522"/>
      <c r="K302" s="522"/>
      <c r="L302" s="512"/>
      <c r="M302" s="522"/>
      <c r="N302" s="522"/>
      <c r="O302" s="507">
        <f t="shared" ref="O302:O303" si="101">SUM(D302:N302)</f>
        <v>0</v>
      </c>
      <c r="P302" s="507">
        <f t="shared" si="90"/>
        <v>0</v>
      </c>
      <c r="Q302" s="507"/>
    </row>
    <row r="303" spans="1:17" x14ac:dyDescent="0.2">
      <c r="B303" s="520"/>
      <c r="C303" s="507">
        <f>C292+C297</f>
        <v>1514243</v>
      </c>
      <c r="D303" s="507">
        <f t="shared" ref="D303:N303" si="102">D292+D297</f>
        <v>1223718</v>
      </c>
      <c r="E303" s="507">
        <f t="shared" si="102"/>
        <v>46216</v>
      </c>
      <c r="F303" s="507">
        <f t="shared" si="102"/>
        <v>0</v>
      </c>
      <c r="G303" s="507">
        <f t="shared" si="102"/>
        <v>2100</v>
      </c>
      <c r="H303" s="507">
        <f t="shared" si="102"/>
        <v>0</v>
      </c>
      <c r="I303" s="507">
        <f t="shared" si="102"/>
        <v>0</v>
      </c>
      <c r="J303" s="507">
        <f t="shared" si="102"/>
        <v>240109</v>
      </c>
      <c r="K303" s="507">
        <f t="shared" si="102"/>
        <v>0</v>
      </c>
      <c r="L303" s="507">
        <f t="shared" si="102"/>
        <v>0</v>
      </c>
      <c r="M303" s="507">
        <f t="shared" si="102"/>
        <v>0</v>
      </c>
      <c r="N303" s="507">
        <f t="shared" si="102"/>
        <v>2100</v>
      </c>
      <c r="O303" s="507">
        <f t="shared" si="101"/>
        <v>1514243</v>
      </c>
      <c r="P303" s="507">
        <f t="shared" si="90"/>
        <v>0</v>
      </c>
      <c r="Q303" s="507"/>
    </row>
    <row r="304" spans="1:17" x14ac:dyDescent="0.2">
      <c r="A304" s="375"/>
      <c r="C304" s="507">
        <f t="shared" ref="C304:N305" si="103">C294+C299</f>
        <v>20516</v>
      </c>
      <c r="D304" s="507">
        <f t="shared" si="103"/>
        <v>16608</v>
      </c>
      <c r="E304" s="507">
        <f t="shared" si="103"/>
        <v>1231</v>
      </c>
      <c r="F304" s="507">
        <f t="shared" si="103"/>
        <v>0</v>
      </c>
      <c r="G304" s="507">
        <f t="shared" si="103"/>
        <v>0</v>
      </c>
      <c r="H304" s="507">
        <f t="shared" si="103"/>
        <v>0</v>
      </c>
      <c r="I304" s="507">
        <f t="shared" si="103"/>
        <v>0</v>
      </c>
      <c r="J304" s="507">
        <f t="shared" si="103"/>
        <v>4777</v>
      </c>
      <c r="K304" s="507">
        <f t="shared" si="103"/>
        <v>0</v>
      </c>
      <c r="L304" s="507">
        <f t="shared" si="103"/>
        <v>0</v>
      </c>
      <c r="M304" s="507">
        <f t="shared" si="103"/>
        <v>0</v>
      </c>
      <c r="N304" s="507">
        <f t="shared" si="103"/>
        <v>-2100</v>
      </c>
      <c r="O304" s="507">
        <f t="shared" ref="O304:O306" si="104">SUM(D304:N304)</f>
        <v>20516</v>
      </c>
      <c r="P304" s="507">
        <f t="shared" si="90"/>
        <v>0</v>
      </c>
      <c r="Q304" s="507"/>
    </row>
    <row r="305" spans="1:17" x14ac:dyDescent="0.2">
      <c r="A305" s="375"/>
      <c r="C305" s="507">
        <f t="shared" si="103"/>
        <v>1594048</v>
      </c>
      <c r="D305" s="507">
        <f t="shared" si="103"/>
        <v>1245927</v>
      </c>
      <c r="E305" s="507">
        <f t="shared" si="103"/>
        <v>61744</v>
      </c>
      <c r="F305" s="507">
        <f t="shared" si="103"/>
        <v>0</v>
      </c>
      <c r="G305" s="507">
        <f t="shared" si="103"/>
        <v>2100</v>
      </c>
      <c r="H305" s="507">
        <f t="shared" si="103"/>
        <v>0</v>
      </c>
      <c r="I305" s="507">
        <f t="shared" si="103"/>
        <v>0</v>
      </c>
      <c r="J305" s="507">
        <f t="shared" si="103"/>
        <v>244886</v>
      </c>
      <c r="K305" s="507">
        <f t="shared" si="103"/>
        <v>0</v>
      </c>
      <c r="L305" s="507">
        <f t="shared" si="103"/>
        <v>0</v>
      </c>
      <c r="M305" s="507">
        <f t="shared" si="103"/>
        <v>0</v>
      </c>
      <c r="N305" s="507">
        <f t="shared" si="103"/>
        <v>39391</v>
      </c>
      <c r="O305" s="507">
        <f t="shared" si="104"/>
        <v>1594048</v>
      </c>
      <c r="P305" s="507">
        <f t="shared" si="90"/>
        <v>0</v>
      </c>
      <c r="Q305" s="507"/>
    </row>
    <row r="306" spans="1:17" x14ac:dyDescent="0.2">
      <c r="A306" s="375"/>
      <c r="C306" s="507">
        <f>C303-C287</f>
        <v>0</v>
      </c>
      <c r="D306" s="507">
        <f t="shared" ref="D306:N306" si="105">D303-D287</f>
        <v>0</v>
      </c>
      <c r="E306" s="507">
        <f t="shared" si="105"/>
        <v>0</v>
      </c>
      <c r="F306" s="507">
        <f t="shared" si="105"/>
        <v>0</v>
      </c>
      <c r="G306" s="507">
        <f t="shared" si="105"/>
        <v>0</v>
      </c>
      <c r="H306" s="507">
        <f t="shared" si="105"/>
        <v>0</v>
      </c>
      <c r="I306" s="507">
        <f t="shared" si="105"/>
        <v>0</v>
      </c>
      <c r="J306" s="507">
        <f t="shared" si="105"/>
        <v>0</v>
      </c>
      <c r="K306" s="507">
        <f t="shared" si="105"/>
        <v>0</v>
      </c>
      <c r="L306" s="507">
        <f t="shared" si="105"/>
        <v>0</v>
      </c>
      <c r="M306" s="507">
        <f t="shared" si="105"/>
        <v>0</v>
      </c>
      <c r="N306" s="507">
        <f t="shared" si="105"/>
        <v>0</v>
      </c>
      <c r="O306" s="507">
        <f t="shared" si="104"/>
        <v>0</v>
      </c>
      <c r="P306" s="507">
        <f t="shared" si="90"/>
        <v>0</v>
      </c>
      <c r="Q306" s="507"/>
    </row>
    <row r="307" spans="1:17" x14ac:dyDescent="0.2">
      <c r="A307" s="375"/>
      <c r="C307" s="507">
        <f t="shared" ref="C307:N308" si="106">C304-C289</f>
        <v>0</v>
      </c>
      <c r="D307" s="507">
        <f t="shared" si="106"/>
        <v>0</v>
      </c>
      <c r="E307" s="507">
        <f t="shared" si="106"/>
        <v>0</v>
      </c>
      <c r="F307" s="507">
        <f t="shared" si="106"/>
        <v>0</v>
      </c>
      <c r="G307" s="507">
        <f t="shared" si="106"/>
        <v>0</v>
      </c>
      <c r="H307" s="507">
        <f t="shared" si="106"/>
        <v>0</v>
      </c>
      <c r="I307" s="507">
        <f t="shared" si="106"/>
        <v>0</v>
      </c>
      <c r="J307" s="507">
        <f t="shared" si="106"/>
        <v>0</v>
      </c>
      <c r="K307" s="507">
        <f t="shared" si="106"/>
        <v>0</v>
      </c>
      <c r="L307" s="507">
        <f t="shared" si="106"/>
        <v>0</v>
      </c>
      <c r="M307" s="507">
        <f t="shared" si="106"/>
        <v>0</v>
      </c>
      <c r="N307" s="507">
        <f t="shared" si="106"/>
        <v>0</v>
      </c>
      <c r="P307" s="507">
        <f t="shared" si="90"/>
        <v>0</v>
      </c>
      <c r="Q307" s="507"/>
    </row>
    <row r="308" spans="1:17" x14ac:dyDescent="0.2">
      <c r="C308" s="507">
        <f t="shared" si="106"/>
        <v>0</v>
      </c>
      <c r="D308" s="507">
        <f t="shared" si="106"/>
        <v>0</v>
      </c>
      <c r="E308" s="507">
        <f t="shared" si="106"/>
        <v>0</v>
      </c>
      <c r="F308" s="507">
        <f t="shared" si="106"/>
        <v>0</v>
      </c>
      <c r="G308" s="507">
        <f t="shared" si="106"/>
        <v>0</v>
      </c>
      <c r="H308" s="507">
        <f t="shared" si="106"/>
        <v>0</v>
      </c>
      <c r="I308" s="507">
        <f t="shared" si="106"/>
        <v>0</v>
      </c>
      <c r="J308" s="507">
        <f t="shared" si="106"/>
        <v>0</v>
      </c>
      <c r="K308" s="507">
        <f t="shared" si="106"/>
        <v>0</v>
      </c>
      <c r="L308" s="507">
        <f t="shared" si="106"/>
        <v>0</v>
      </c>
      <c r="M308" s="507">
        <f t="shared" si="106"/>
        <v>0</v>
      </c>
      <c r="N308" s="507">
        <f t="shared" si="106"/>
        <v>0</v>
      </c>
    </row>
    <row r="309" spans="1:17" x14ac:dyDescent="0.2">
      <c r="D309" s="503">
        <v>23118</v>
      </c>
    </row>
    <row r="310" spans="1:17" x14ac:dyDescent="0.2">
      <c r="D310" s="503">
        <v>11400</v>
      </c>
    </row>
    <row r="311" spans="1:17" x14ac:dyDescent="0.2">
      <c r="D311" s="507">
        <f>SUM(D309:D310)</f>
        <v>34518</v>
      </c>
    </row>
    <row r="312" spans="1:17" x14ac:dyDescent="0.2">
      <c r="D312" s="503">
        <v>40119</v>
      </c>
    </row>
    <row r="313" spans="1:17" x14ac:dyDescent="0.2">
      <c r="D313" s="507">
        <f>D312-D311</f>
        <v>5601</v>
      </c>
    </row>
  </sheetData>
  <mergeCells count="16">
    <mergeCell ref="N8:N10"/>
    <mergeCell ref="A3:N3"/>
    <mergeCell ref="A4:N4"/>
    <mergeCell ref="A5:N5"/>
    <mergeCell ref="M7:N7"/>
    <mergeCell ref="A8:A10"/>
    <mergeCell ref="B8:B10"/>
    <mergeCell ref="C8:C10"/>
    <mergeCell ref="D8:D10"/>
    <mergeCell ref="E8:F9"/>
    <mergeCell ref="G8:H9"/>
    <mergeCell ref="I8:I10"/>
    <mergeCell ref="J8:J10"/>
    <mergeCell ref="K8:K10"/>
    <mergeCell ref="L8:L10"/>
    <mergeCell ref="M8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&amp;P. oldal</oddFooter>
  </headerFooter>
  <rowBreaks count="5" manualBreakCount="5">
    <brk id="51" max="13" man="1"/>
    <brk id="103" max="13" man="1"/>
    <brk id="156" max="13" man="1"/>
    <brk id="212" max="13" man="1"/>
    <brk id="26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2"/>
  <sheetViews>
    <sheetView view="pageBreakPreview" topLeftCell="A37" zoomScaleNormal="80" workbookViewId="0"/>
  </sheetViews>
  <sheetFormatPr defaultRowHeight="12.75" x14ac:dyDescent="0.2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 x14ac:dyDescent="0.25">
      <c r="A1" s="27" t="s">
        <v>767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 x14ac:dyDescent="0.2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 x14ac:dyDescent="0.2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 x14ac:dyDescent="0.2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 x14ac:dyDescent="0.25">
      <c r="A5" s="35"/>
      <c r="B5" s="35"/>
      <c r="C5" s="35"/>
      <c r="D5" s="35"/>
      <c r="E5" s="37"/>
      <c r="F5" s="37" t="s">
        <v>570</v>
      </c>
      <c r="G5" s="37"/>
      <c r="H5" s="35"/>
      <c r="I5" s="35"/>
      <c r="J5" s="35"/>
      <c r="K5" s="35"/>
    </row>
    <row r="6" spans="1:11" ht="15.75" x14ac:dyDescent="0.25">
      <c r="A6" s="35"/>
      <c r="B6" s="35"/>
      <c r="C6" s="35"/>
      <c r="D6" s="35"/>
      <c r="E6" s="37"/>
      <c r="F6" s="37" t="s">
        <v>33</v>
      </c>
      <c r="G6" s="37"/>
      <c r="H6" s="35"/>
      <c r="I6" s="35"/>
      <c r="J6" s="35"/>
      <c r="K6" s="35"/>
    </row>
    <row r="7" spans="1:11" ht="15.75" x14ac:dyDescent="0.2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 x14ac:dyDescent="0.2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 x14ac:dyDescent="0.2">
      <c r="A10" s="7"/>
      <c r="B10" s="563" t="s">
        <v>251</v>
      </c>
      <c r="C10" s="570" t="s">
        <v>35</v>
      </c>
      <c r="D10" s="589"/>
      <c r="E10" s="589"/>
      <c r="F10" s="589"/>
      <c r="G10" s="589"/>
      <c r="H10" s="570" t="s">
        <v>36</v>
      </c>
      <c r="I10" s="590"/>
      <c r="J10" s="591"/>
      <c r="K10" s="563" t="s">
        <v>169</v>
      </c>
    </row>
    <row r="11" spans="1:11" ht="12.75" customHeight="1" x14ac:dyDescent="0.2">
      <c r="A11" s="19" t="s">
        <v>34</v>
      </c>
      <c r="B11" s="564"/>
      <c r="C11" s="563" t="s">
        <v>72</v>
      </c>
      <c r="D11" s="563" t="s">
        <v>73</v>
      </c>
      <c r="E11" s="563" t="s">
        <v>93</v>
      </c>
      <c r="F11" s="572" t="s">
        <v>186</v>
      </c>
      <c r="G11" s="572" t="s">
        <v>164</v>
      </c>
      <c r="H11" s="563" t="s">
        <v>39</v>
      </c>
      <c r="I11" s="563" t="s">
        <v>38</v>
      </c>
      <c r="J11" s="566" t="s">
        <v>192</v>
      </c>
      <c r="K11" s="564"/>
    </row>
    <row r="12" spans="1:11" x14ac:dyDescent="0.2">
      <c r="A12" s="19" t="s">
        <v>37</v>
      </c>
      <c r="B12" s="564"/>
      <c r="C12" s="564"/>
      <c r="D12" s="564"/>
      <c r="E12" s="564"/>
      <c r="F12" s="592"/>
      <c r="G12" s="592"/>
      <c r="H12" s="564"/>
      <c r="I12" s="564"/>
      <c r="J12" s="594"/>
      <c r="K12" s="564"/>
    </row>
    <row r="13" spans="1:11" ht="26.25" customHeight="1" x14ac:dyDescent="0.2">
      <c r="A13" s="8"/>
      <c r="B13" s="565"/>
      <c r="C13" s="565"/>
      <c r="D13" s="565"/>
      <c r="E13" s="565"/>
      <c r="F13" s="593"/>
      <c r="G13" s="593"/>
      <c r="H13" s="565"/>
      <c r="I13" s="565"/>
      <c r="J13" s="568"/>
      <c r="K13" s="565"/>
    </row>
    <row r="14" spans="1:11" x14ac:dyDescent="0.2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 x14ac:dyDescent="0.2">
      <c r="A15" s="13" t="s">
        <v>118</v>
      </c>
      <c r="B15" s="111"/>
      <c r="C15" s="111"/>
      <c r="D15" s="115"/>
      <c r="E15" s="111"/>
      <c r="F15" s="115"/>
      <c r="G15" s="111"/>
      <c r="H15" s="115"/>
      <c r="I15" s="111"/>
      <c r="J15" s="115"/>
      <c r="K15" s="111"/>
    </row>
    <row r="16" spans="1:11" x14ac:dyDescent="0.2">
      <c r="A16" s="11" t="s">
        <v>29</v>
      </c>
      <c r="B16" s="87">
        <f>SUM('5.1'!C254)</f>
        <v>3300257</v>
      </c>
      <c r="C16" s="87">
        <f>SUM('5.1'!D254)</f>
        <v>81885</v>
      </c>
      <c r="D16" s="87">
        <f>SUM('5.1'!E254)</f>
        <v>12393</v>
      </c>
      <c r="E16" s="87">
        <f>SUM('5.1'!F254)</f>
        <v>482254</v>
      </c>
      <c r="F16" s="87">
        <f>SUM('5.1'!G254)</f>
        <v>11652</v>
      </c>
      <c r="G16" s="87">
        <f>SUM('5.1'!H254)</f>
        <v>1448145</v>
      </c>
      <c r="H16" s="87">
        <f>SUM('5.1'!I254)</f>
        <v>396504</v>
      </c>
      <c r="I16" s="87">
        <f>SUM('5.1'!J254)</f>
        <v>420300</v>
      </c>
      <c r="J16" s="87">
        <f>SUM('5.1'!K254)</f>
        <v>88676</v>
      </c>
      <c r="K16" s="87">
        <f>SUM('5.1'!L254)</f>
        <v>358448</v>
      </c>
    </row>
    <row r="17" spans="1:12" x14ac:dyDescent="0.2">
      <c r="A17" s="11" t="s">
        <v>387</v>
      </c>
      <c r="B17" s="87">
        <f>SUM('5.1'!C255)</f>
        <v>3498510</v>
      </c>
      <c r="C17" s="87">
        <f>SUM('5.1'!D255)</f>
        <v>82281</v>
      </c>
      <c r="D17" s="87">
        <f>SUM('5.1'!E255)</f>
        <v>12453</v>
      </c>
      <c r="E17" s="87">
        <f>SUM('5.1'!F255)</f>
        <v>581230</v>
      </c>
      <c r="F17" s="87">
        <f>SUM('5.1'!G255)</f>
        <v>11652</v>
      </c>
      <c r="G17" s="87">
        <f>SUM('5.1'!H255)</f>
        <v>1401148</v>
      </c>
      <c r="H17" s="87">
        <f>SUM('5.1'!I255)</f>
        <v>279454</v>
      </c>
      <c r="I17" s="87">
        <f>SUM('5.1'!J255)</f>
        <v>674648</v>
      </c>
      <c r="J17" s="87">
        <f>SUM('5.1'!K255)</f>
        <v>97196</v>
      </c>
      <c r="K17" s="87">
        <f>SUM('5.1'!L255)</f>
        <v>358448</v>
      </c>
      <c r="L17" s="144">
        <f>SUM(C17:K17)</f>
        <v>3498510</v>
      </c>
    </row>
    <row r="18" spans="1:12" x14ac:dyDescent="0.2">
      <c r="A18" s="15" t="s">
        <v>571</v>
      </c>
      <c r="B18" s="87">
        <f>SUM('5.1'!C257)</f>
        <v>3702523</v>
      </c>
      <c r="C18" s="87">
        <f>SUM('5.1'!D257)</f>
        <v>77281</v>
      </c>
      <c r="D18" s="87">
        <f>SUM('5.1'!E257)</f>
        <v>12053</v>
      </c>
      <c r="E18" s="87">
        <f>SUM('5.1'!F257)</f>
        <v>629548</v>
      </c>
      <c r="F18" s="87">
        <f>SUM('5.1'!G257)</f>
        <v>14152</v>
      </c>
      <c r="G18" s="87">
        <f>SUM('5.1'!H257)</f>
        <v>1526746</v>
      </c>
      <c r="H18" s="87">
        <f>SUM('5.1'!I257)</f>
        <v>203555</v>
      </c>
      <c r="I18" s="110">
        <f>SUM('5.1'!J257)</f>
        <v>796340</v>
      </c>
      <c r="J18" s="87">
        <f>SUM('5.1'!K257)</f>
        <v>104400</v>
      </c>
      <c r="K18" s="87">
        <f>SUM('5.1'!L257)</f>
        <v>338448</v>
      </c>
      <c r="L18" s="144">
        <f>SUM(C18:K18)</f>
        <v>3702523</v>
      </c>
    </row>
    <row r="19" spans="1:12" x14ac:dyDescent="0.2">
      <c r="A19" s="13" t="s">
        <v>66</v>
      </c>
      <c r="B19" s="126"/>
      <c r="C19" s="111"/>
      <c r="D19" s="115"/>
      <c r="E19" s="111"/>
      <c r="F19" s="115"/>
      <c r="G19" s="111"/>
      <c r="H19" s="111"/>
      <c r="I19" s="118"/>
      <c r="J19" s="111"/>
      <c r="K19" s="111"/>
    </row>
    <row r="20" spans="1:12" x14ac:dyDescent="0.2">
      <c r="A20" s="11" t="s">
        <v>29</v>
      </c>
      <c r="B20" s="87">
        <f>SUM('5.2'!C32)</f>
        <v>291277</v>
      </c>
      <c r="C20" s="87">
        <f>SUM('5.2'!D32)</f>
        <v>206620</v>
      </c>
      <c r="D20" s="87">
        <f>SUM('5.2'!E32)</f>
        <v>36159</v>
      </c>
      <c r="E20" s="87">
        <f>SUM('5.2'!F32)</f>
        <v>44609</v>
      </c>
      <c r="F20" s="87">
        <f>SUM('5.2'!G32)</f>
        <v>0</v>
      </c>
      <c r="G20" s="87">
        <f>SUM('5.2'!H32)</f>
        <v>0</v>
      </c>
      <c r="H20" s="87">
        <f>SUM('5.2'!I32)</f>
        <v>3889</v>
      </c>
      <c r="I20" s="87">
        <f>SUM('5.2'!J32)</f>
        <v>0</v>
      </c>
      <c r="J20" s="87">
        <f>SUM('5.2'!K32)</f>
        <v>0</v>
      </c>
      <c r="K20" s="87">
        <f>SUM('5.2'!L32)</f>
        <v>0</v>
      </c>
    </row>
    <row r="21" spans="1:12" x14ac:dyDescent="0.2">
      <c r="A21" s="11" t="s">
        <v>387</v>
      </c>
      <c r="B21" s="87">
        <f>SUM('5.2'!C33)</f>
        <v>301457</v>
      </c>
      <c r="C21" s="87">
        <f>SUM('5.2'!D33)</f>
        <v>208320</v>
      </c>
      <c r="D21" s="87">
        <f>SUM('5.2'!E33)</f>
        <v>36459</v>
      </c>
      <c r="E21" s="87">
        <f>SUM('5.2'!F33)</f>
        <v>52102</v>
      </c>
      <c r="F21" s="87">
        <f>SUM('5.2'!G33)</f>
        <v>0</v>
      </c>
      <c r="G21" s="87">
        <f>SUM('5.2'!H33)</f>
        <v>0</v>
      </c>
      <c r="H21" s="87">
        <f>SUM('5.2'!I33)</f>
        <v>4576</v>
      </c>
      <c r="I21" s="87">
        <f>SUM('5.2'!J33)</f>
        <v>0</v>
      </c>
      <c r="J21" s="87">
        <f>SUM('5.2'!K33)</f>
        <v>0</v>
      </c>
      <c r="K21" s="87">
        <f>SUM('5.2'!L33)</f>
        <v>0</v>
      </c>
    </row>
    <row r="22" spans="1:12" x14ac:dyDescent="0.2">
      <c r="A22" s="15" t="s">
        <v>571</v>
      </c>
      <c r="B22" s="110">
        <f>SUM('5.2'!C35)</f>
        <v>302075</v>
      </c>
      <c r="C22" s="110">
        <f>SUM('5.2'!D35)</f>
        <v>208320</v>
      </c>
      <c r="D22" s="110">
        <f>SUM('5.2'!E35)</f>
        <v>36459</v>
      </c>
      <c r="E22" s="110">
        <f>SUM('5.2'!F35)</f>
        <v>52102</v>
      </c>
      <c r="F22" s="110">
        <f>SUM('5.2'!G35)</f>
        <v>0</v>
      </c>
      <c r="G22" s="110">
        <f>SUM('5.2'!H35)</f>
        <v>0</v>
      </c>
      <c r="H22" s="110">
        <f>SUM('5.2'!I35)</f>
        <v>5194</v>
      </c>
      <c r="I22" s="110">
        <f>SUM('5.2'!J35)</f>
        <v>0</v>
      </c>
      <c r="J22" s="110">
        <f>SUM('5.2'!K35)</f>
        <v>0</v>
      </c>
      <c r="K22" s="110">
        <f>SUM('5.2'!L35)</f>
        <v>0</v>
      </c>
    </row>
    <row r="23" spans="1:12" x14ac:dyDescent="0.2">
      <c r="A23" s="13" t="s">
        <v>174</v>
      </c>
      <c r="B23" s="121"/>
      <c r="C23" s="126"/>
      <c r="D23" s="128"/>
      <c r="E23" s="126"/>
      <c r="F23" s="128"/>
      <c r="G23" s="126"/>
      <c r="H23" s="126"/>
      <c r="I23" s="128"/>
      <c r="J23" s="126"/>
      <c r="K23" s="126"/>
    </row>
    <row r="24" spans="1:12" x14ac:dyDescent="0.2">
      <c r="A24" s="11" t="s">
        <v>29</v>
      </c>
      <c r="B24" s="87">
        <f>SUM(C24:K24)</f>
        <v>173041</v>
      </c>
      <c r="C24" s="131">
        <v>106788</v>
      </c>
      <c r="D24" s="131">
        <v>20756</v>
      </c>
      <c r="E24" s="131">
        <v>44290</v>
      </c>
      <c r="F24" s="131"/>
      <c r="G24" s="131"/>
      <c r="H24" s="131">
        <v>1207</v>
      </c>
      <c r="I24" s="131"/>
      <c r="J24" s="131"/>
      <c r="K24" s="131"/>
    </row>
    <row r="25" spans="1:12" x14ac:dyDescent="0.2">
      <c r="A25" s="11" t="s">
        <v>387</v>
      </c>
      <c r="B25" s="87">
        <f>SUM(C25:K25)</f>
        <v>173362</v>
      </c>
      <c r="C25" s="131">
        <v>106788</v>
      </c>
      <c r="D25" s="344">
        <v>20756</v>
      </c>
      <c r="E25" s="131">
        <v>44611</v>
      </c>
      <c r="F25" s="344"/>
      <c r="G25" s="131"/>
      <c r="H25" s="131">
        <v>1207</v>
      </c>
      <c r="I25" s="344"/>
      <c r="J25" s="131"/>
      <c r="K25" s="131"/>
    </row>
    <row r="26" spans="1:12" x14ac:dyDescent="0.2">
      <c r="A26" s="15" t="s">
        <v>571</v>
      </c>
      <c r="B26" s="87">
        <f>SUM('5.3'!C19)</f>
        <v>175723</v>
      </c>
      <c r="C26" s="87">
        <f>SUM('5.3'!D19)</f>
        <v>109875</v>
      </c>
      <c r="D26" s="87">
        <f>SUM('5.3'!E19)</f>
        <v>21234</v>
      </c>
      <c r="E26" s="87">
        <f>SUM('5.3'!F19)</f>
        <v>43407</v>
      </c>
      <c r="F26" s="87">
        <f>SUM('5.3'!G19)</f>
        <v>0</v>
      </c>
      <c r="G26" s="87">
        <f>SUM('5.3'!H19)</f>
        <v>0</v>
      </c>
      <c r="H26" s="87">
        <f>SUM('5.3'!I19)</f>
        <v>1207</v>
      </c>
      <c r="I26" s="87">
        <f>SUM('5.3'!J19)</f>
        <v>0</v>
      </c>
      <c r="J26" s="87">
        <f>SUM('5.3'!K19)</f>
        <v>0</v>
      </c>
      <c r="K26" s="87">
        <f>SUM('5.3'!L19)</f>
        <v>0</v>
      </c>
    </row>
    <row r="27" spans="1:12" x14ac:dyDescent="0.2">
      <c r="A27" s="13" t="s">
        <v>175</v>
      </c>
      <c r="B27" s="126"/>
      <c r="C27" s="126"/>
      <c r="D27" s="128"/>
      <c r="E27" s="126"/>
      <c r="F27" s="128"/>
      <c r="G27" s="126"/>
      <c r="H27" s="126"/>
      <c r="I27" s="128"/>
      <c r="J27" s="126"/>
      <c r="K27" s="126"/>
    </row>
    <row r="28" spans="1:12" x14ac:dyDescent="0.2">
      <c r="A28" s="11" t="s">
        <v>29</v>
      </c>
      <c r="B28" s="87">
        <f>SUM(C28:K28)</f>
        <v>144271</v>
      </c>
      <c r="C28" s="131">
        <v>89062</v>
      </c>
      <c r="D28" s="131">
        <v>16155</v>
      </c>
      <c r="E28" s="131">
        <v>35790</v>
      </c>
      <c r="F28" s="131"/>
      <c r="G28" s="131"/>
      <c r="H28" s="131">
        <v>3264</v>
      </c>
      <c r="I28" s="131"/>
      <c r="J28" s="131"/>
      <c r="K28" s="131"/>
    </row>
    <row r="29" spans="1:12" x14ac:dyDescent="0.2">
      <c r="A29" s="11" t="s">
        <v>387</v>
      </c>
      <c r="B29" s="87">
        <f>SUM(C29:K29)</f>
        <v>145092</v>
      </c>
      <c r="C29" s="131">
        <v>89062</v>
      </c>
      <c r="D29" s="344">
        <v>16155</v>
      </c>
      <c r="E29" s="131">
        <v>36611</v>
      </c>
      <c r="F29" s="344"/>
      <c r="G29" s="131"/>
      <c r="H29" s="131">
        <v>3264</v>
      </c>
      <c r="I29" s="344"/>
      <c r="J29" s="131"/>
      <c r="K29" s="131"/>
    </row>
    <row r="30" spans="1:12" x14ac:dyDescent="0.2">
      <c r="A30" s="15" t="s">
        <v>571</v>
      </c>
      <c r="B30" s="110">
        <f>SUM('5.3'!C27)</f>
        <v>147601</v>
      </c>
      <c r="C30" s="110">
        <f>SUM('5.3'!D27)</f>
        <v>91903</v>
      </c>
      <c r="D30" s="110">
        <f>SUM('5.3'!E27)</f>
        <v>16595</v>
      </c>
      <c r="E30" s="110">
        <f>SUM('5.3'!F27)</f>
        <v>35839</v>
      </c>
      <c r="F30" s="110">
        <f>SUM('5.3'!G27)</f>
        <v>0</v>
      </c>
      <c r="G30" s="110">
        <f>SUM('5.3'!H27)</f>
        <v>0</v>
      </c>
      <c r="H30" s="110">
        <f>SUM('5.3'!I27)</f>
        <v>3264</v>
      </c>
      <c r="I30" s="110">
        <f>SUM('5.3'!J27)</f>
        <v>0</v>
      </c>
      <c r="J30" s="110">
        <f>SUM('5.3'!K27)</f>
        <v>0</v>
      </c>
      <c r="K30" s="110">
        <f>SUM('5.3'!L27)</f>
        <v>0</v>
      </c>
    </row>
    <row r="31" spans="1:12" x14ac:dyDescent="0.2">
      <c r="A31" s="13" t="s">
        <v>176</v>
      </c>
      <c r="B31" s="121"/>
      <c r="C31" s="126"/>
      <c r="D31" s="128"/>
      <c r="E31" s="126"/>
      <c r="F31" s="128"/>
      <c r="G31" s="126"/>
      <c r="H31" s="126"/>
      <c r="I31" s="128"/>
      <c r="J31" s="126"/>
      <c r="K31" s="126"/>
    </row>
    <row r="32" spans="1:12" x14ac:dyDescent="0.2">
      <c r="A32" s="11" t="s">
        <v>29</v>
      </c>
      <c r="B32" s="87">
        <f>SUM(C32:K32)</f>
        <v>77785</v>
      </c>
      <c r="C32" s="131">
        <v>50472</v>
      </c>
      <c r="D32" s="131">
        <v>8980</v>
      </c>
      <c r="E32" s="131">
        <v>17284</v>
      </c>
      <c r="F32" s="131"/>
      <c r="G32" s="131"/>
      <c r="H32" s="131">
        <v>1049</v>
      </c>
      <c r="I32" s="131"/>
      <c r="J32" s="131"/>
      <c r="K32" s="131"/>
    </row>
    <row r="33" spans="1:11" x14ac:dyDescent="0.2">
      <c r="A33" s="11" t="s">
        <v>387</v>
      </c>
      <c r="B33" s="87">
        <f>SUM(C33:K33)</f>
        <v>78685</v>
      </c>
      <c r="C33" s="131">
        <v>50472</v>
      </c>
      <c r="D33" s="344">
        <v>8980</v>
      </c>
      <c r="E33" s="131">
        <v>18184</v>
      </c>
      <c r="F33" s="344"/>
      <c r="G33" s="131"/>
      <c r="H33" s="131">
        <v>1049</v>
      </c>
      <c r="I33" s="344"/>
      <c r="J33" s="131"/>
      <c r="K33" s="131"/>
    </row>
    <row r="34" spans="1:11" x14ac:dyDescent="0.2">
      <c r="A34" s="15" t="s">
        <v>571</v>
      </c>
      <c r="B34" s="87">
        <f>SUM('5.3'!C35)</f>
        <v>82067</v>
      </c>
      <c r="C34" s="87">
        <f>SUM('5.3'!D35)</f>
        <v>53372</v>
      </c>
      <c r="D34" s="87">
        <f>SUM('5.3'!E35)</f>
        <v>9430</v>
      </c>
      <c r="E34" s="87">
        <f>SUM('5.3'!F35)</f>
        <v>18216</v>
      </c>
      <c r="F34" s="87">
        <f>SUM('5.3'!G35)</f>
        <v>0</v>
      </c>
      <c r="G34" s="87">
        <f>SUM('5.3'!H35)</f>
        <v>0</v>
      </c>
      <c r="H34" s="87">
        <f>SUM('5.3'!I35)</f>
        <v>1049</v>
      </c>
      <c r="I34" s="87">
        <f>SUM('5.3'!J35)</f>
        <v>0</v>
      </c>
      <c r="J34" s="87">
        <f>SUM('5.3'!K35)</f>
        <v>0</v>
      </c>
      <c r="K34" s="87">
        <f>SUM('5.3'!L35)</f>
        <v>0</v>
      </c>
    </row>
    <row r="35" spans="1:11" x14ac:dyDescent="0.2">
      <c r="A35" s="13" t="s">
        <v>187</v>
      </c>
      <c r="B35" s="111"/>
      <c r="C35" s="111"/>
      <c r="D35" s="115"/>
      <c r="E35" s="111"/>
      <c r="F35" s="115"/>
      <c r="G35" s="111"/>
      <c r="H35" s="111"/>
      <c r="I35" s="115"/>
      <c r="J35" s="111"/>
      <c r="K35" s="111"/>
    </row>
    <row r="36" spans="1:11" x14ac:dyDescent="0.2">
      <c r="A36" s="11" t="s">
        <v>29</v>
      </c>
      <c r="B36" s="87">
        <f>SUM(C36:K36)</f>
        <v>78206</v>
      </c>
      <c r="C36" s="87">
        <v>44382</v>
      </c>
      <c r="D36" s="87">
        <v>8092</v>
      </c>
      <c r="E36" s="87">
        <v>16820</v>
      </c>
      <c r="F36" s="87"/>
      <c r="G36" s="87"/>
      <c r="H36" s="87">
        <v>8912</v>
      </c>
      <c r="I36" s="87"/>
      <c r="J36" s="87"/>
      <c r="K36" s="87"/>
    </row>
    <row r="37" spans="1:11" x14ac:dyDescent="0.2">
      <c r="A37" s="11" t="s">
        <v>387</v>
      </c>
      <c r="B37" s="87">
        <f>SUM(C37:K37)</f>
        <v>78649</v>
      </c>
      <c r="C37" s="87">
        <v>44382</v>
      </c>
      <c r="D37" s="118">
        <v>8092</v>
      </c>
      <c r="E37" s="87">
        <v>17263</v>
      </c>
      <c r="F37" s="118"/>
      <c r="G37" s="87"/>
      <c r="H37" s="87">
        <v>8912</v>
      </c>
      <c r="I37" s="118"/>
      <c r="J37" s="87"/>
      <c r="K37" s="87"/>
    </row>
    <row r="38" spans="1:11" x14ac:dyDescent="0.2">
      <c r="A38" s="15" t="s">
        <v>571</v>
      </c>
      <c r="B38" s="87">
        <f>SUM('5.3'!C40)</f>
        <v>74849</v>
      </c>
      <c r="C38" s="87">
        <f>SUM('5.3'!D40)</f>
        <v>44382</v>
      </c>
      <c r="D38" s="87">
        <f>SUM('5.3'!E40)</f>
        <v>8092</v>
      </c>
      <c r="E38" s="87">
        <f>SUM('5.3'!F40)</f>
        <v>17263</v>
      </c>
      <c r="F38" s="87">
        <f>SUM('5.3'!G40)</f>
        <v>0</v>
      </c>
      <c r="G38" s="87">
        <f>SUM('5.3'!H40)</f>
        <v>0</v>
      </c>
      <c r="H38" s="87">
        <f>SUM('5.3'!I40)</f>
        <v>5112</v>
      </c>
      <c r="I38" s="87">
        <f>SUM('5.3'!J40)</f>
        <v>0</v>
      </c>
      <c r="J38" s="87">
        <f>SUM('5.3'!K40)</f>
        <v>0</v>
      </c>
      <c r="K38" s="87">
        <f>SUM('5.3'!L40)</f>
        <v>0</v>
      </c>
    </row>
    <row r="39" spans="1:11" x14ac:dyDescent="0.2">
      <c r="A39" s="22" t="s">
        <v>558</v>
      </c>
      <c r="B39" s="126"/>
      <c r="C39" s="111"/>
      <c r="D39" s="115"/>
      <c r="E39" s="111"/>
      <c r="F39" s="115"/>
      <c r="G39" s="111"/>
      <c r="H39" s="111"/>
      <c r="I39" s="115"/>
      <c r="J39" s="111"/>
      <c r="K39" s="111"/>
    </row>
    <row r="40" spans="1:11" x14ac:dyDescent="0.2">
      <c r="A40" s="11" t="s">
        <v>32</v>
      </c>
      <c r="B40" s="87">
        <f>SUM(C40:K40)</f>
        <v>242856</v>
      </c>
      <c r="C40" s="87">
        <v>117218</v>
      </c>
      <c r="D40" s="87">
        <v>21788</v>
      </c>
      <c r="E40" s="87">
        <v>94349</v>
      </c>
      <c r="F40" s="87">
        <v>120</v>
      </c>
      <c r="G40" s="87"/>
      <c r="H40" s="87">
        <v>9381</v>
      </c>
      <c r="I40" s="87"/>
      <c r="J40" s="87"/>
      <c r="K40" s="87"/>
    </row>
    <row r="41" spans="1:11" x14ac:dyDescent="0.2">
      <c r="A41" s="26" t="s">
        <v>387</v>
      </c>
      <c r="B41" s="118">
        <f>SUM(C41:K41)</f>
        <v>297925</v>
      </c>
      <c r="C41" s="108">
        <v>155952</v>
      </c>
      <c r="D41" s="118">
        <v>28690</v>
      </c>
      <c r="E41" s="87">
        <v>101784</v>
      </c>
      <c r="F41" s="118">
        <v>120</v>
      </c>
      <c r="G41" s="87">
        <v>855</v>
      </c>
      <c r="H41" s="87">
        <v>10524</v>
      </c>
      <c r="I41" s="118"/>
      <c r="J41" s="87"/>
      <c r="K41" s="87"/>
    </row>
    <row r="42" spans="1:11" x14ac:dyDescent="0.2">
      <c r="A42" s="15" t="s">
        <v>571</v>
      </c>
      <c r="B42" s="110">
        <f>SUM('5.3'!C56)</f>
        <v>297925</v>
      </c>
      <c r="C42" s="110">
        <f>SUM('5.3'!D56)</f>
        <v>155952</v>
      </c>
      <c r="D42" s="110">
        <f>SUM('5.3'!E56)</f>
        <v>28690</v>
      </c>
      <c r="E42" s="110">
        <f>SUM('5.3'!F56)</f>
        <v>101784</v>
      </c>
      <c r="F42" s="110">
        <f>SUM('5.3'!G56)</f>
        <v>120</v>
      </c>
      <c r="G42" s="110">
        <f>SUM('5.3'!H56)</f>
        <v>855</v>
      </c>
      <c r="H42" s="110">
        <f>SUM('5.3'!I56)</f>
        <v>10524</v>
      </c>
      <c r="I42" s="110">
        <f>SUM('5.3'!J56)</f>
        <v>0</v>
      </c>
      <c r="J42" s="110">
        <f>SUM('5.3'!K56)</f>
        <v>0</v>
      </c>
      <c r="K42" s="110">
        <f>SUM('5.3'!L56)</f>
        <v>0</v>
      </c>
    </row>
    <row r="43" spans="1:11" x14ac:dyDescent="0.2">
      <c r="A43" s="13" t="s">
        <v>188</v>
      </c>
      <c r="B43" s="121"/>
      <c r="C43" s="111"/>
      <c r="D43" s="115"/>
      <c r="E43" s="111"/>
      <c r="F43" s="115"/>
      <c r="G43" s="111"/>
      <c r="H43" s="111"/>
      <c r="I43" s="115"/>
      <c r="J43" s="111"/>
      <c r="K43" s="111"/>
    </row>
    <row r="44" spans="1:11" x14ac:dyDescent="0.2">
      <c r="A44" s="11" t="s">
        <v>29</v>
      </c>
      <c r="B44" s="87">
        <f>SUM(C44:K44)</f>
        <v>72615</v>
      </c>
      <c r="C44" s="87">
        <v>48735</v>
      </c>
      <c r="D44" s="87">
        <v>8929</v>
      </c>
      <c r="E44" s="87">
        <v>14443</v>
      </c>
      <c r="F44" s="87"/>
      <c r="G44" s="87"/>
      <c r="H44" s="87">
        <v>508</v>
      </c>
      <c r="I44" s="87"/>
      <c r="J44" s="87"/>
      <c r="K44" s="87"/>
    </row>
    <row r="45" spans="1:11" x14ac:dyDescent="0.2">
      <c r="A45" s="15" t="s">
        <v>387</v>
      </c>
      <c r="B45" s="87">
        <f>SUM(C45:K45)</f>
        <v>72713</v>
      </c>
      <c r="C45" s="87">
        <v>48735</v>
      </c>
      <c r="D45" s="118">
        <v>8929</v>
      </c>
      <c r="E45" s="87">
        <v>14541</v>
      </c>
      <c r="F45" s="118"/>
      <c r="G45" s="87"/>
      <c r="H45" s="87">
        <v>508</v>
      </c>
      <c r="I45" s="118"/>
      <c r="J45" s="87"/>
      <c r="K45" s="87"/>
    </row>
    <row r="46" spans="1:11" x14ac:dyDescent="0.2">
      <c r="A46" s="15" t="s">
        <v>571</v>
      </c>
      <c r="B46" s="87">
        <f>SUM('5.3'!C76)</f>
        <v>72713</v>
      </c>
      <c r="C46" s="87">
        <f>SUM('5.3'!D76)</f>
        <v>48735</v>
      </c>
      <c r="D46" s="87">
        <f>SUM('5.3'!E76)</f>
        <v>8929</v>
      </c>
      <c r="E46" s="87">
        <f>SUM('5.3'!F76)</f>
        <v>14541</v>
      </c>
      <c r="F46" s="87">
        <f>SUM('5.3'!G76)</f>
        <v>0</v>
      </c>
      <c r="G46" s="87">
        <f>SUM('5.3'!H76)</f>
        <v>0</v>
      </c>
      <c r="H46" s="87">
        <f>SUM('5.3'!I76)</f>
        <v>508</v>
      </c>
      <c r="I46" s="87">
        <f>SUM('5.3'!J76)</f>
        <v>0</v>
      </c>
      <c r="J46" s="87">
        <f>SUM('5.3'!K76)</f>
        <v>0</v>
      </c>
      <c r="K46" s="87">
        <f>SUM('5.3'!L76)</f>
        <v>0</v>
      </c>
    </row>
    <row r="47" spans="1:11" x14ac:dyDescent="0.2">
      <c r="A47" s="13" t="s">
        <v>189</v>
      </c>
      <c r="B47" s="126"/>
      <c r="C47" s="111"/>
      <c r="D47" s="115"/>
      <c r="E47" s="111"/>
      <c r="F47" s="115"/>
      <c r="G47" s="111"/>
      <c r="H47" s="111"/>
      <c r="I47" s="115"/>
      <c r="J47" s="111"/>
      <c r="K47" s="111"/>
    </row>
    <row r="48" spans="1:11" x14ac:dyDescent="0.2">
      <c r="A48" s="11" t="s">
        <v>29</v>
      </c>
      <c r="B48" s="87">
        <f>SUM(C48:K48)</f>
        <v>175492</v>
      </c>
      <c r="C48" s="87">
        <v>71817</v>
      </c>
      <c r="D48" s="87">
        <v>12791</v>
      </c>
      <c r="E48" s="87">
        <v>54333</v>
      </c>
      <c r="F48" s="87"/>
      <c r="G48" s="87">
        <v>27850</v>
      </c>
      <c r="H48" s="87">
        <v>8701</v>
      </c>
      <c r="I48" s="87"/>
      <c r="J48" s="87"/>
      <c r="K48" s="87"/>
    </row>
    <row r="49" spans="1:12" x14ac:dyDescent="0.2">
      <c r="A49" s="11" t="s">
        <v>387</v>
      </c>
      <c r="B49" s="87">
        <f>SUM(C49:K49)</f>
        <v>179116</v>
      </c>
      <c r="C49" s="87">
        <v>71817</v>
      </c>
      <c r="D49" s="118">
        <v>12791</v>
      </c>
      <c r="E49" s="87">
        <v>52007</v>
      </c>
      <c r="F49" s="118"/>
      <c r="G49" s="87">
        <v>33800</v>
      </c>
      <c r="H49" s="87">
        <v>8701</v>
      </c>
      <c r="I49" s="118"/>
      <c r="J49" s="87"/>
      <c r="K49" s="87"/>
    </row>
    <row r="50" spans="1:12" x14ac:dyDescent="0.2">
      <c r="A50" s="15" t="s">
        <v>571</v>
      </c>
      <c r="B50" s="87">
        <f>SUM('5.3'!C81)</f>
        <v>177016</v>
      </c>
      <c r="C50" s="87">
        <f>SUM('5.3'!D81)</f>
        <v>71817</v>
      </c>
      <c r="D50" s="87">
        <f>SUM('5.3'!E81)</f>
        <v>12791</v>
      </c>
      <c r="E50" s="87">
        <f>SUM('5.3'!F81)</f>
        <v>49407</v>
      </c>
      <c r="F50" s="87">
        <f>SUM('5.3'!G81)</f>
        <v>0</v>
      </c>
      <c r="G50" s="87">
        <f>SUM('5.3'!H81)</f>
        <v>34300</v>
      </c>
      <c r="H50" s="87">
        <f>SUM('5.3'!I81)</f>
        <v>8701</v>
      </c>
      <c r="I50" s="87">
        <f>SUM('5.3'!J81)</f>
        <v>0</v>
      </c>
      <c r="J50" s="87">
        <f>SUM('5.3'!K81)</f>
        <v>0</v>
      </c>
      <c r="K50" s="87">
        <f>SUM('5.3'!L81)</f>
        <v>0</v>
      </c>
    </row>
    <row r="51" spans="1:12" x14ac:dyDescent="0.2">
      <c r="A51" s="13" t="s">
        <v>179</v>
      </c>
      <c r="B51" s="126"/>
      <c r="C51" s="111"/>
      <c r="D51" s="115"/>
      <c r="E51" s="111"/>
      <c r="F51" s="115"/>
      <c r="G51" s="111"/>
      <c r="H51" s="111"/>
      <c r="I51" s="115"/>
      <c r="J51" s="111"/>
      <c r="K51" s="111"/>
    </row>
    <row r="52" spans="1:12" x14ac:dyDescent="0.2">
      <c r="A52" s="32" t="s">
        <v>29</v>
      </c>
      <c r="B52" s="108">
        <f>SUM(C52:K52)</f>
        <v>52157</v>
      </c>
      <c r="C52" s="87">
        <v>20844</v>
      </c>
      <c r="D52" s="87">
        <v>3521</v>
      </c>
      <c r="E52" s="87">
        <v>22458</v>
      </c>
      <c r="F52" s="87"/>
      <c r="G52" s="87"/>
      <c r="H52" s="87">
        <v>5334</v>
      </c>
      <c r="I52" s="87"/>
      <c r="J52" s="87"/>
      <c r="K52" s="87"/>
    </row>
    <row r="53" spans="1:12" x14ac:dyDescent="0.2">
      <c r="A53" s="11" t="s">
        <v>387</v>
      </c>
      <c r="B53" s="108">
        <f>SUM(C53:K53)</f>
        <v>53042</v>
      </c>
      <c r="C53" s="87">
        <v>20844</v>
      </c>
      <c r="D53" s="118">
        <v>3521</v>
      </c>
      <c r="E53" s="87">
        <v>23343</v>
      </c>
      <c r="F53" s="118"/>
      <c r="G53" s="87"/>
      <c r="H53" s="87">
        <v>5334</v>
      </c>
      <c r="I53" s="118"/>
      <c r="J53" s="87"/>
      <c r="K53" s="87"/>
    </row>
    <row r="54" spans="1:12" x14ac:dyDescent="0.2">
      <c r="A54" s="15" t="s">
        <v>571</v>
      </c>
      <c r="B54" s="108">
        <f>SUM('5.3'!C114)</f>
        <v>48042</v>
      </c>
      <c r="C54" s="108">
        <f>SUM('5.3'!D114)</f>
        <v>20844</v>
      </c>
      <c r="D54" s="108">
        <f>SUM('5.3'!E114)</f>
        <v>3521</v>
      </c>
      <c r="E54" s="108">
        <f>SUM('5.3'!F114)</f>
        <v>20343</v>
      </c>
      <c r="F54" s="108">
        <f>SUM('5.3'!G114)</f>
        <v>0</v>
      </c>
      <c r="G54" s="108">
        <f>SUM('5.3'!H114)</f>
        <v>0</v>
      </c>
      <c r="H54" s="108">
        <f>SUM('5.3'!I114)</f>
        <v>3334</v>
      </c>
      <c r="I54" s="108">
        <f>SUM('5.3'!J114)</f>
        <v>0</v>
      </c>
      <c r="J54" s="108">
        <f>SUM('5.3'!K114)</f>
        <v>0</v>
      </c>
      <c r="K54" s="108">
        <f>SUM('5.3'!L114)</f>
        <v>0</v>
      </c>
    </row>
    <row r="55" spans="1:12" x14ac:dyDescent="0.2">
      <c r="A55" s="13" t="s">
        <v>180</v>
      </c>
      <c r="B55" s="126"/>
      <c r="C55" s="111"/>
      <c r="D55" s="115"/>
      <c r="E55" s="111"/>
      <c r="F55" s="115"/>
      <c r="G55" s="111"/>
      <c r="H55" s="111"/>
      <c r="I55" s="115"/>
      <c r="J55" s="111"/>
      <c r="K55" s="111"/>
    </row>
    <row r="56" spans="1:12" x14ac:dyDescent="0.2">
      <c r="A56" s="11" t="s">
        <v>29</v>
      </c>
      <c r="B56" s="87">
        <f>SUM(C56:K56)</f>
        <v>497820</v>
      </c>
      <c r="C56" s="87">
        <v>148319</v>
      </c>
      <c r="D56" s="87">
        <v>27354</v>
      </c>
      <c r="E56" s="87">
        <v>321576</v>
      </c>
      <c r="F56" s="87"/>
      <c r="G56" s="87"/>
      <c r="H56" s="87">
        <v>571</v>
      </c>
      <c r="I56" s="87"/>
      <c r="J56" s="87"/>
      <c r="K56" s="87"/>
    </row>
    <row r="57" spans="1:12" x14ac:dyDescent="0.2">
      <c r="A57" s="11" t="s">
        <v>387</v>
      </c>
      <c r="B57" s="87">
        <f>SUM(C57:K57)</f>
        <v>494948</v>
      </c>
      <c r="C57" s="118">
        <v>148319</v>
      </c>
      <c r="D57" s="87">
        <v>27354</v>
      </c>
      <c r="E57" s="118">
        <v>318704</v>
      </c>
      <c r="F57" s="87"/>
      <c r="G57" s="87"/>
      <c r="H57" s="87">
        <v>571</v>
      </c>
      <c r="I57" s="87"/>
      <c r="J57" s="87"/>
      <c r="K57" s="87"/>
    </row>
    <row r="58" spans="1:12" x14ac:dyDescent="0.2">
      <c r="A58" s="15" t="s">
        <v>571</v>
      </c>
      <c r="B58" s="87">
        <f>SUM('5.3'!C119)</f>
        <v>518112</v>
      </c>
      <c r="C58" s="87">
        <f>SUM('5.3'!D119)</f>
        <v>152266</v>
      </c>
      <c r="D58" s="87">
        <f>SUM('5.3'!E119)</f>
        <v>27966</v>
      </c>
      <c r="E58" s="87">
        <f>SUM('5.3'!F119)</f>
        <v>337309</v>
      </c>
      <c r="F58" s="87">
        <f>SUM('5.3'!G119)</f>
        <v>0</v>
      </c>
      <c r="G58" s="87">
        <f>SUM('5.3'!H119)</f>
        <v>0</v>
      </c>
      <c r="H58" s="87">
        <f>SUM('5.3'!I119)</f>
        <v>571</v>
      </c>
      <c r="I58" s="87">
        <f>SUM('5.3'!J119)</f>
        <v>0</v>
      </c>
      <c r="J58" s="87">
        <f>SUM('5.3'!K119)</f>
        <v>0</v>
      </c>
      <c r="K58" s="87">
        <f>SUM('5.3'!L119)</f>
        <v>0</v>
      </c>
    </row>
    <row r="59" spans="1:12" x14ac:dyDescent="0.2">
      <c r="A59" s="13" t="s">
        <v>97</v>
      </c>
      <c r="B59" s="129"/>
      <c r="C59" s="111"/>
      <c r="D59" s="115"/>
      <c r="E59" s="111"/>
      <c r="F59" s="115"/>
      <c r="G59" s="111"/>
      <c r="H59" s="115"/>
      <c r="I59" s="111"/>
      <c r="J59" s="115"/>
      <c r="K59" s="111"/>
    </row>
    <row r="60" spans="1:12" x14ac:dyDescent="0.2">
      <c r="A60" s="11" t="s">
        <v>29</v>
      </c>
      <c r="B60" s="127">
        <f>SUM(B16,B20,B24,B28,B32,B36,B40,B44,B48,B52,B56)</f>
        <v>5105777</v>
      </c>
      <c r="C60" s="87">
        <f>SUM(C16,C20,C24,C28,C32,C36,C40,C44,C48,C52,C56)</f>
        <v>986142</v>
      </c>
      <c r="D60" s="118">
        <f t="shared" ref="D60:K60" si="0">SUM(D16,D20,D24,D28,D32,D36,D40,D44,D48,D52,D56)</f>
        <v>176918</v>
      </c>
      <c r="E60" s="87">
        <f t="shared" si="0"/>
        <v>1148206</v>
      </c>
      <c r="F60" s="118">
        <f t="shared" si="0"/>
        <v>11772</v>
      </c>
      <c r="G60" s="87">
        <f t="shared" si="0"/>
        <v>1475995</v>
      </c>
      <c r="H60" s="118">
        <f t="shared" si="0"/>
        <v>439320</v>
      </c>
      <c r="I60" s="87">
        <f t="shared" si="0"/>
        <v>420300</v>
      </c>
      <c r="J60" s="118">
        <f t="shared" si="0"/>
        <v>88676</v>
      </c>
      <c r="K60" s="87">
        <f t="shared" si="0"/>
        <v>358448</v>
      </c>
      <c r="L60" s="144">
        <f>SUM(C60:K60)</f>
        <v>5105777</v>
      </c>
    </row>
    <row r="61" spans="1:12" x14ac:dyDescent="0.2">
      <c r="A61" s="11" t="s">
        <v>387</v>
      </c>
      <c r="B61" s="127">
        <f>SUM(B17,B21,B25,B29,B33,B37,B41,B45,B49,B53,B57)</f>
        <v>5373499</v>
      </c>
      <c r="C61" s="87">
        <f t="shared" ref="C61:K61" si="1">SUM(C17,C21,C25,C29,C33,C37,C41,C45,C49,C53,C57)</f>
        <v>1026972</v>
      </c>
      <c r="D61" s="118">
        <f t="shared" si="1"/>
        <v>184180</v>
      </c>
      <c r="E61" s="87">
        <f t="shared" si="1"/>
        <v>1260380</v>
      </c>
      <c r="F61" s="118">
        <f t="shared" si="1"/>
        <v>11772</v>
      </c>
      <c r="G61" s="87">
        <f t="shared" si="1"/>
        <v>1435803</v>
      </c>
      <c r="H61" s="118">
        <f t="shared" si="1"/>
        <v>324100</v>
      </c>
      <c r="I61" s="87">
        <f t="shared" si="1"/>
        <v>674648</v>
      </c>
      <c r="J61" s="118">
        <f t="shared" si="1"/>
        <v>97196</v>
      </c>
      <c r="K61" s="87">
        <f t="shared" si="1"/>
        <v>358448</v>
      </c>
      <c r="L61" s="144">
        <f>SUM(C61:K61)</f>
        <v>5373499</v>
      </c>
    </row>
    <row r="62" spans="1:12" x14ac:dyDescent="0.2">
      <c r="A62" s="15" t="s">
        <v>571</v>
      </c>
      <c r="B62" s="418">
        <f>SUM(B18,B22,B26,B30,B34,B38,B42,B46,B50,B54,B58)</f>
        <v>5598646</v>
      </c>
      <c r="C62" s="346">
        <f t="shared" ref="C62:K62" si="2">SUM(C18,C22,C26,C30,C34,C38,C42,C46,C50,C54,C58)</f>
        <v>1034747</v>
      </c>
      <c r="D62" s="418">
        <f t="shared" si="2"/>
        <v>185760</v>
      </c>
      <c r="E62" s="346">
        <f t="shared" si="2"/>
        <v>1319759</v>
      </c>
      <c r="F62" s="418">
        <f t="shared" si="2"/>
        <v>14272</v>
      </c>
      <c r="G62" s="346">
        <f t="shared" si="2"/>
        <v>1561901</v>
      </c>
      <c r="H62" s="418">
        <f t="shared" si="2"/>
        <v>243019</v>
      </c>
      <c r="I62" s="346">
        <f t="shared" si="2"/>
        <v>796340</v>
      </c>
      <c r="J62" s="418">
        <f t="shared" si="2"/>
        <v>104400</v>
      </c>
      <c r="K62" s="346">
        <f t="shared" si="2"/>
        <v>338448</v>
      </c>
      <c r="L62" s="144">
        <f>SUM(C62:K62)</f>
        <v>5598646</v>
      </c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2" x14ac:dyDescent="0.2">
      <c r="A64" s="1" t="s">
        <v>135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">
      <c r="A65" s="1" t="s">
        <v>136</v>
      </c>
      <c r="B65" s="149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5" firstPageNumber="9" orientation="landscape" r:id="rId1"/>
  <headerFooter alignWithMargins="0">
    <oddFooter>&amp;P. oldal</oddFooter>
  </headerFooter>
  <rowBreaks count="1" manualBreakCount="1">
    <brk id="4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23"/>
  <sheetViews>
    <sheetView view="pageBreakPreview" topLeftCell="A7" zoomScaleNormal="100" zoomScaleSheetLayoutView="100" workbookViewId="0">
      <pane ySplit="1320" activePane="bottomLeft"/>
      <selection activeCell="D8" sqref="D8:D10"/>
      <selection pane="bottomLeft"/>
    </sheetView>
  </sheetViews>
  <sheetFormatPr defaultRowHeight="12.75" x14ac:dyDescent="0.2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3" max="13" width="10.85546875" customWidth="1"/>
    <col min="14" max="14" width="9.85546875" bestFit="1" customWidth="1"/>
  </cols>
  <sheetData>
    <row r="1" spans="1:13" ht="15.75" x14ac:dyDescent="0.25">
      <c r="A1" s="4" t="s">
        <v>768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 x14ac:dyDescent="0.25">
      <c r="A3" s="595" t="s">
        <v>116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</row>
    <row r="4" spans="1:13" ht="15.75" x14ac:dyDescent="0.25">
      <c r="A4" s="595" t="s">
        <v>570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</row>
    <row r="5" spans="1:13" ht="15.75" x14ac:dyDescent="0.25">
      <c r="A5" s="595" t="s">
        <v>20</v>
      </c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</row>
    <row r="6" spans="1:13" x14ac:dyDescent="0.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 x14ac:dyDescent="0.2">
      <c r="A7" s="7"/>
      <c r="B7" s="7"/>
      <c r="C7" s="563" t="s">
        <v>251</v>
      </c>
      <c r="D7" s="570" t="s">
        <v>35</v>
      </c>
      <c r="E7" s="589"/>
      <c r="F7" s="589"/>
      <c r="G7" s="589"/>
      <c r="H7" s="589"/>
      <c r="I7" s="570" t="s">
        <v>36</v>
      </c>
      <c r="J7" s="590"/>
      <c r="K7" s="591"/>
      <c r="L7" s="563" t="s">
        <v>169</v>
      </c>
    </row>
    <row r="8" spans="1:13" ht="12.75" customHeight="1" x14ac:dyDescent="0.2">
      <c r="A8" s="19" t="s">
        <v>34</v>
      </c>
      <c r="B8" s="19"/>
      <c r="C8" s="564"/>
      <c r="D8" s="563" t="s">
        <v>72</v>
      </c>
      <c r="E8" s="563" t="s">
        <v>73</v>
      </c>
      <c r="F8" s="563" t="s">
        <v>93</v>
      </c>
      <c r="G8" s="572" t="s">
        <v>186</v>
      </c>
      <c r="H8" s="572" t="s">
        <v>164</v>
      </c>
      <c r="I8" s="563" t="s">
        <v>39</v>
      </c>
      <c r="J8" s="563" t="s">
        <v>38</v>
      </c>
      <c r="K8" s="566" t="s">
        <v>192</v>
      </c>
      <c r="L8" s="564"/>
    </row>
    <row r="9" spans="1:13" x14ac:dyDescent="0.2">
      <c r="A9" s="19" t="s">
        <v>37</v>
      </c>
      <c r="B9" s="19"/>
      <c r="C9" s="564"/>
      <c r="D9" s="564"/>
      <c r="E9" s="564"/>
      <c r="F9" s="564"/>
      <c r="G9" s="592"/>
      <c r="H9" s="592"/>
      <c r="I9" s="564"/>
      <c r="J9" s="564"/>
      <c r="K9" s="594"/>
      <c r="L9" s="564"/>
    </row>
    <row r="10" spans="1:13" ht="23.25" customHeight="1" x14ac:dyDescent="0.2">
      <c r="A10" s="8"/>
      <c r="B10" s="8"/>
      <c r="C10" s="565"/>
      <c r="D10" s="565"/>
      <c r="E10" s="565"/>
      <c r="F10" s="565"/>
      <c r="G10" s="593"/>
      <c r="H10" s="593"/>
      <c r="I10" s="565"/>
      <c r="J10" s="565"/>
      <c r="K10" s="568"/>
      <c r="L10" s="565"/>
    </row>
    <row r="11" spans="1:13" x14ac:dyDescent="0.2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 x14ac:dyDescent="0.2">
      <c r="A12" s="13" t="s">
        <v>191</v>
      </c>
      <c r="B12" s="13"/>
      <c r="C12" s="13"/>
      <c r="D12" s="113"/>
      <c r="E12" s="111"/>
      <c r="F12" s="115"/>
      <c r="G12" s="111"/>
      <c r="H12" s="115"/>
      <c r="I12" s="111"/>
      <c r="J12" s="114"/>
      <c r="K12" s="111"/>
      <c r="L12" s="111"/>
      <c r="M12" t="s">
        <v>256</v>
      </c>
    </row>
    <row r="13" spans="1:13" x14ac:dyDescent="0.2">
      <c r="A13" s="11" t="s">
        <v>41</v>
      </c>
      <c r="B13" s="215" t="s">
        <v>144</v>
      </c>
      <c r="C13" s="87">
        <f>SUM(D13:L13)</f>
        <v>56846</v>
      </c>
      <c r="D13" s="108">
        <v>43677</v>
      </c>
      <c r="E13" s="87">
        <v>7643</v>
      </c>
      <c r="F13" s="118">
        <v>4063</v>
      </c>
      <c r="G13" s="87"/>
      <c r="H13" s="118">
        <v>0</v>
      </c>
      <c r="I13" s="202">
        <v>1463</v>
      </c>
      <c r="J13" s="127"/>
      <c r="K13" s="87"/>
      <c r="L13" s="87">
        <v>0</v>
      </c>
      <c r="M13" s="144">
        <f>SUM(D13:L13)</f>
        <v>56846</v>
      </c>
    </row>
    <row r="14" spans="1:13" x14ac:dyDescent="0.2">
      <c r="A14" s="11" t="s">
        <v>381</v>
      </c>
      <c r="B14" s="215"/>
      <c r="C14" s="87">
        <f>SUM(D14:L14)</f>
        <v>56896</v>
      </c>
      <c r="D14" s="108">
        <v>43720</v>
      </c>
      <c r="E14" s="87">
        <v>7650</v>
      </c>
      <c r="F14" s="118">
        <v>4063</v>
      </c>
      <c r="G14" s="87"/>
      <c r="H14" s="118"/>
      <c r="I14" s="202">
        <v>1463</v>
      </c>
      <c r="J14" s="127"/>
      <c r="K14" s="87"/>
      <c r="L14" s="87"/>
      <c r="M14" s="144">
        <f t="shared" ref="M14:M77" si="0">SUM(D14:L14)</f>
        <v>56896</v>
      </c>
    </row>
    <row r="15" spans="1:13" x14ac:dyDescent="0.2">
      <c r="A15" s="15" t="s">
        <v>572</v>
      </c>
      <c r="B15" s="215"/>
      <c r="C15" s="110">
        <f>SUM(D15:L15)</f>
        <v>56896</v>
      </c>
      <c r="D15" s="110">
        <v>43720</v>
      </c>
      <c r="E15" s="110">
        <v>7650</v>
      </c>
      <c r="F15" s="110">
        <v>4063</v>
      </c>
      <c r="G15" s="110"/>
      <c r="H15" s="110"/>
      <c r="I15" s="110">
        <v>1463</v>
      </c>
      <c r="J15" s="110"/>
      <c r="K15" s="110"/>
      <c r="L15" s="110"/>
      <c r="M15" s="144">
        <f t="shared" si="0"/>
        <v>56896</v>
      </c>
    </row>
    <row r="16" spans="1:13" x14ac:dyDescent="0.2">
      <c r="A16" s="55" t="s">
        <v>252</v>
      </c>
      <c r="B16" s="237"/>
      <c r="C16" s="87"/>
      <c r="D16" s="108"/>
      <c r="E16" s="87"/>
      <c r="F16" s="112"/>
      <c r="G16" s="87"/>
      <c r="H16" s="112"/>
      <c r="I16" s="202"/>
      <c r="J16" s="127"/>
      <c r="K16" s="87"/>
      <c r="L16" s="87"/>
      <c r="M16" s="144">
        <f t="shared" si="0"/>
        <v>0</v>
      </c>
    </row>
    <row r="17" spans="1:13" x14ac:dyDescent="0.2">
      <c r="A17" s="11" t="s">
        <v>41</v>
      </c>
      <c r="B17" s="215" t="s">
        <v>142</v>
      </c>
      <c r="C17" s="87">
        <f>SUM(D17:L17)</f>
        <v>1816</v>
      </c>
      <c r="D17" s="108"/>
      <c r="E17" s="87"/>
      <c r="F17" s="112">
        <v>1816</v>
      </c>
      <c r="G17" s="87"/>
      <c r="H17" s="112"/>
      <c r="I17" s="202"/>
      <c r="J17" s="127"/>
      <c r="K17" s="87"/>
      <c r="L17" s="87"/>
      <c r="M17" s="144">
        <f t="shared" si="0"/>
        <v>1816</v>
      </c>
    </row>
    <row r="18" spans="1:13" x14ac:dyDescent="0.2">
      <c r="A18" s="11" t="s">
        <v>381</v>
      </c>
      <c r="B18" s="215"/>
      <c r="C18" s="87">
        <f>SUM(D18:L18)</f>
        <v>1816</v>
      </c>
      <c r="D18" s="108"/>
      <c r="E18" s="87"/>
      <c r="F18" s="112">
        <v>1816</v>
      </c>
      <c r="G18" s="87"/>
      <c r="H18" s="112"/>
      <c r="I18" s="202"/>
      <c r="J18" s="127"/>
      <c r="K18" s="87"/>
      <c r="L18" s="87"/>
      <c r="M18" s="144">
        <f t="shared" si="0"/>
        <v>1816</v>
      </c>
    </row>
    <row r="19" spans="1:13" x14ac:dyDescent="0.2">
      <c r="A19" s="15" t="s">
        <v>572</v>
      </c>
      <c r="B19" s="215"/>
      <c r="C19" s="87">
        <f>SUM(D19:L19)</f>
        <v>1816</v>
      </c>
      <c r="D19" s="108"/>
      <c r="E19" s="87"/>
      <c r="F19" s="112">
        <v>1816</v>
      </c>
      <c r="G19" s="87"/>
      <c r="H19" s="112"/>
      <c r="I19" s="202"/>
      <c r="J19" s="127"/>
      <c r="K19" s="87"/>
      <c r="L19" s="87"/>
      <c r="M19" s="144">
        <f t="shared" si="0"/>
        <v>1816</v>
      </c>
    </row>
    <row r="20" spans="1:13" x14ac:dyDescent="0.2">
      <c r="A20" s="13" t="s">
        <v>265</v>
      </c>
      <c r="B20" s="7"/>
      <c r="C20" s="13"/>
      <c r="D20" s="113"/>
      <c r="E20" s="111"/>
      <c r="F20" s="115"/>
      <c r="G20" s="111"/>
      <c r="H20" s="115"/>
      <c r="I20" s="111"/>
      <c r="J20" s="114"/>
      <c r="K20" s="111"/>
      <c r="L20" s="111"/>
      <c r="M20" s="144">
        <f t="shared" si="0"/>
        <v>0</v>
      </c>
    </row>
    <row r="21" spans="1:13" x14ac:dyDescent="0.2">
      <c r="A21" s="11" t="s">
        <v>41</v>
      </c>
      <c r="B21" s="215" t="s">
        <v>142</v>
      </c>
      <c r="C21" s="87">
        <f>SUM(D21:L21)</f>
        <v>5000</v>
      </c>
      <c r="D21" s="108"/>
      <c r="E21" s="87">
        <v>0</v>
      </c>
      <c r="F21" s="118">
        <v>5000</v>
      </c>
      <c r="G21" s="87"/>
      <c r="H21" s="118">
        <v>0</v>
      </c>
      <c r="I21" s="87">
        <v>0</v>
      </c>
      <c r="J21" s="127">
        <v>0</v>
      </c>
      <c r="K21" s="87">
        <v>0</v>
      </c>
      <c r="L21" s="87"/>
      <c r="M21" s="144">
        <f t="shared" si="0"/>
        <v>5000</v>
      </c>
    </row>
    <row r="22" spans="1:13" x14ac:dyDescent="0.2">
      <c r="A22" s="11" t="s">
        <v>381</v>
      </c>
      <c r="B22" s="215"/>
      <c r="C22" s="87">
        <f>SUM(D22:L22)</f>
        <v>5000</v>
      </c>
      <c r="D22" s="108"/>
      <c r="E22" s="87"/>
      <c r="F22" s="118">
        <v>5000</v>
      </c>
      <c r="G22" s="87"/>
      <c r="H22" s="118"/>
      <c r="I22" s="87"/>
      <c r="J22" s="127"/>
      <c r="K22" s="87"/>
      <c r="L22" s="87"/>
      <c r="M22" s="144">
        <f t="shared" si="0"/>
        <v>5000</v>
      </c>
    </row>
    <row r="23" spans="1:13" x14ac:dyDescent="0.2">
      <c r="A23" s="15" t="s">
        <v>572</v>
      </c>
      <c r="B23" s="215"/>
      <c r="C23" s="87">
        <f>SUM(D23:L23)</f>
        <v>5000</v>
      </c>
      <c r="D23" s="108"/>
      <c r="E23" s="87"/>
      <c r="F23" s="118">
        <v>5000</v>
      </c>
      <c r="G23" s="87"/>
      <c r="H23" s="118"/>
      <c r="I23" s="87"/>
      <c r="J23" s="127"/>
      <c r="K23" s="87"/>
      <c r="L23" s="87"/>
      <c r="M23" s="144">
        <f t="shared" si="0"/>
        <v>5000</v>
      </c>
    </row>
    <row r="24" spans="1:13" x14ac:dyDescent="0.2">
      <c r="A24" s="267" t="s">
        <v>306</v>
      </c>
      <c r="B24" s="7"/>
      <c r="C24" s="13"/>
      <c r="D24" s="113"/>
      <c r="E24" s="111"/>
      <c r="F24" s="115"/>
      <c r="G24" s="111"/>
      <c r="H24" s="115"/>
      <c r="I24" s="111"/>
      <c r="J24" s="114"/>
      <c r="K24" s="111"/>
      <c r="L24" s="111"/>
      <c r="M24" s="144">
        <f t="shared" si="0"/>
        <v>0</v>
      </c>
    </row>
    <row r="25" spans="1:13" x14ac:dyDescent="0.2">
      <c r="A25" s="11" t="s">
        <v>41</v>
      </c>
      <c r="B25" s="215" t="s">
        <v>142</v>
      </c>
      <c r="C25" s="87">
        <f t="shared" ref="C25:C30" si="1">SUM(D25:L25)</f>
        <v>69603</v>
      </c>
      <c r="D25" s="108">
        <v>0</v>
      </c>
      <c r="E25" s="87">
        <v>0</v>
      </c>
      <c r="F25" s="118">
        <v>54503</v>
      </c>
      <c r="G25" s="87">
        <v>0</v>
      </c>
      <c r="H25" s="118">
        <v>0</v>
      </c>
      <c r="I25" s="87">
        <v>6000</v>
      </c>
      <c r="J25" s="127">
        <v>5500</v>
      </c>
      <c r="K25" s="87">
        <v>3600</v>
      </c>
      <c r="L25" s="87">
        <v>0</v>
      </c>
      <c r="M25" s="144">
        <f t="shared" si="0"/>
        <v>69603</v>
      </c>
    </row>
    <row r="26" spans="1:13" x14ac:dyDescent="0.2">
      <c r="A26" s="11" t="s">
        <v>382</v>
      </c>
      <c r="B26" s="215"/>
      <c r="C26" s="87">
        <f t="shared" si="1"/>
        <v>77323</v>
      </c>
      <c r="D26" s="108"/>
      <c r="E26" s="87"/>
      <c r="F26" s="118">
        <v>54503</v>
      </c>
      <c r="G26" s="87"/>
      <c r="H26" s="118"/>
      <c r="I26" s="87">
        <v>6000</v>
      </c>
      <c r="J26" s="127">
        <v>5500</v>
      </c>
      <c r="K26" s="87">
        <v>11320</v>
      </c>
      <c r="L26" s="87"/>
      <c r="M26" s="144">
        <f t="shared" si="0"/>
        <v>77323</v>
      </c>
    </row>
    <row r="27" spans="1:13" x14ac:dyDescent="0.2">
      <c r="A27" s="11" t="s">
        <v>674</v>
      </c>
      <c r="B27" s="215"/>
      <c r="C27" s="87">
        <f t="shared" si="1"/>
        <v>580</v>
      </c>
      <c r="D27" s="108"/>
      <c r="E27" s="87"/>
      <c r="F27" s="118">
        <v>580</v>
      </c>
      <c r="G27" s="87"/>
      <c r="H27" s="118"/>
      <c r="I27" s="87"/>
      <c r="J27" s="127"/>
      <c r="K27" s="87"/>
      <c r="L27" s="87"/>
      <c r="M27" s="144">
        <f t="shared" si="0"/>
        <v>580</v>
      </c>
    </row>
    <row r="28" spans="1:13" s="484" customFormat="1" x14ac:dyDescent="0.2">
      <c r="A28" s="11" t="s">
        <v>692</v>
      </c>
      <c r="B28" s="215"/>
      <c r="C28" s="87">
        <f t="shared" si="1"/>
        <v>3900</v>
      </c>
      <c r="D28" s="108"/>
      <c r="E28" s="87"/>
      <c r="F28" s="118"/>
      <c r="G28" s="87"/>
      <c r="H28" s="118"/>
      <c r="I28" s="87"/>
      <c r="J28" s="287">
        <v>3900</v>
      </c>
      <c r="K28" s="87"/>
      <c r="L28" s="87"/>
      <c r="M28" s="144">
        <f t="shared" si="0"/>
        <v>3900</v>
      </c>
    </row>
    <row r="29" spans="1:13" s="484" customFormat="1" x14ac:dyDescent="0.2">
      <c r="A29" s="11" t="s">
        <v>690</v>
      </c>
      <c r="B29" s="215"/>
      <c r="C29" s="87">
        <f t="shared" si="1"/>
        <v>-900</v>
      </c>
      <c r="D29" s="108"/>
      <c r="E29" s="87"/>
      <c r="F29" s="118">
        <v>-900</v>
      </c>
      <c r="G29" s="87"/>
      <c r="H29" s="118"/>
      <c r="I29" s="87"/>
      <c r="J29" s="127"/>
      <c r="K29" s="87"/>
      <c r="L29" s="87"/>
      <c r="M29" s="144">
        <f t="shared" si="0"/>
        <v>-900</v>
      </c>
    </row>
    <row r="30" spans="1:13" s="484" customFormat="1" x14ac:dyDescent="0.2">
      <c r="A30" s="11" t="s">
        <v>691</v>
      </c>
      <c r="B30" s="215"/>
      <c r="C30" s="87">
        <f t="shared" si="1"/>
        <v>900</v>
      </c>
      <c r="D30" s="108"/>
      <c r="E30" s="87"/>
      <c r="F30" s="118">
        <v>900</v>
      </c>
      <c r="G30" s="87"/>
      <c r="H30" s="118"/>
      <c r="I30" s="87"/>
      <c r="J30" s="127"/>
      <c r="K30" s="87"/>
      <c r="L30" s="87"/>
      <c r="M30" s="144">
        <f t="shared" si="0"/>
        <v>900</v>
      </c>
    </row>
    <row r="31" spans="1:13" x14ac:dyDescent="0.2">
      <c r="A31" s="11" t="s">
        <v>408</v>
      </c>
      <c r="B31" s="215"/>
      <c r="C31" s="87">
        <f>SUM(C27:C30)</f>
        <v>4480</v>
      </c>
      <c r="D31" s="87">
        <f t="shared" ref="D31:L31" si="2">SUM(D27:D30)</f>
        <v>0</v>
      </c>
      <c r="E31" s="87">
        <f t="shared" si="2"/>
        <v>0</v>
      </c>
      <c r="F31" s="87">
        <f t="shared" si="2"/>
        <v>580</v>
      </c>
      <c r="G31" s="87">
        <f t="shared" si="2"/>
        <v>0</v>
      </c>
      <c r="H31" s="87">
        <f t="shared" si="2"/>
        <v>0</v>
      </c>
      <c r="I31" s="87">
        <f t="shared" si="2"/>
        <v>0</v>
      </c>
      <c r="J31" s="87">
        <f t="shared" si="2"/>
        <v>3900</v>
      </c>
      <c r="K31" s="87">
        <f t="shared" si="2"/>
        <v>0</v>
      </c>
      <c r="L31" s="87">
        <f t="shared" si="2"/>
        <v>0</v>
      </c>
      <c r="M31" s="144">
        <f t="shared" si="0"/>
        <v>4480</v>
      </c>
    </row>
    <row r="32" spans="1:13" x14ac:dyDescent="0.2">
      <c r="A32" s="15" t="s">
        <v>572</v>
      </c>
      <c r="B32" s="215"/>
      <c r="C32" s="87">
        <f>SUM(C26,C31)</f>
        <v>81803</v>
      </c>
      <c r="D32" s="87">
        <f t="shared" ref="D32:L32" si="3">SUM(D26,D31)</f>
        <v>0</v>
      </c>
      <c r="E32" s="87">
        <f t="shared" si="3"/>
        <v>0</v>
      </c>
      <c r="F32" s="87">
        <f t="shared" si="3"/>
        <v>55083</v>
      </c>
      <c r="G32" s="87">
        <f t="shared" si="3"/>
        <v>0</v>
      </c>
      <c r="H32" s="87">
        <f t="shared" si="3"/>
        <v>0</v>
      </c>
      <c r="I32" s="87">
        <f t="shared" si="3"/>
        <v>6000</v>
      </c>
      <c r="J32" s="87">
        <f t="shared" si="3"/>
        <v>9400</v>
      </c>
      <c r="K32" s="87">
        <f t="shared" si="3"/>
        <v>11320</v>
      </c>
      <c r="L32" s="87">
        <f t="shared" si="3"/>
        <v>0</v>
      </c>
      <c r="M32" s="144">
        <f t="shared" si="0"/>
        <v>81803</v>
      </c>
    </row>
    <row r="33" spans="1:13" s="281" customFormat="1" x14ac:dyDescent="0.2">
      <c r="A33" s="273" t="s">
        <v>318</v>
      </c>
      <c r="B33" s="288"/>
      <c r="C33" s="277"/>
      <c r="D33" s="278"/>
      <c r="E33" s="277"/>
      <c r="F33" s="279"/>
      <c r="G33" s="277"/>
      <c r="H33" s="279"/>
      <c r="I33" s="277"/>
      <c r="J33" s="280"/>
      <c r="K33" s="277"/>
      <c r="L33" s="277"/>
      <c r="M33" s="144">
        <f t="shared" si="0"/>
        <v>0</v>
      </c>
    </row>
    <row r="34" spans="1:13" s="281" customFormat="1" x14ac:dyDescent="0.2">
      <c r="A34" s="329" t="s">
        <v>41</v>
      </c>
      <c r="B34" s="345" t="s">
        <v>142</v>
      </c>
      <c r="C34" s="202">
        <f>SUM(D34:L34)</f>
        <v>192</v>
      </c>
      <c r="D34" s="285"/>
      <c r="E34" s="202"/>
      <c r="F34" s="330">
        <v>192</v>
      </c>
      <c r="G34" s="202"/>
      <c r="H34" s="330"/>
      <c r="I34" s="202"/>
      <c r="J34" s="287"/>
      <c r="K34" s="202"/>
      <c r="L34" s="202"/>
      <c r="M34" s="144">
        <f t="shared" si="0"/>
        <v>192</v>
      </c>
    </row>
    <row r="35" spans="1:13" s="281" customFormat="1" x14ac:dyDescent="0.2">
      <c r="A35" s="11" t="s">
        <v>381</v>
      </c>
      <c r="B35" s="345"/>
      <c r="C35" s="202">
        <f>SUM(D35:L35)</f>
        <v>192</v>
      </c>
      <c r="D35" s="285"/>
      <c r="E35" s="202"/>
      <c r="F35" s="330">
        <v>192</v>
      </c>
      <c r="G35" s="202"/>
      <c r="H35" s="330"/>
      <c r="I35" s="202"/>
      <c r="J35" s="287"/>
      <c r="K35" s="202"/>
      <c r="L35" s="202"/>
      <c r="M35" s="144">
        <f t="shared" si="0"/>
        <v>192</v>
      </c>
    </row>
    <row r="36" spans="1:13" s="281" customFormat="1" x14ac:dyDescent="0.2">
      <c r="A36" s="15" t="s">
        <v>572</v>
      </c>
      <c r="B36" s="282"/>
      <c r="C36" s="202">
        <f>SUM(D36:L36)</f>
        <v>192</v>
      </c>
      <c r="D36" s="285"/>
      <c r="E36" s="202"/>
      <c r="F36" s="330">
        <v>192</v>
      </c>
      <c r="G36" s="202"/>
      <c r="H36" s="330"/>
      <c r="I36" s="202"/>
      <c r="J36" s="284"/>
      <c r="K36" s="252"/>
      <c r="L36" s="252"/>
      <c r="M36" s="144">
        <f t="shared" si="0"/>
        <v>192</v>
      </c>
    </row>
    <row r="37" spans="1:13" s="281" customFormat="1" x14ac:dyDescent="0.2">
      <c r="A37" s="273" t="s">
        <v>308</v>
      </c>
      <c r="B37" s="276"/>
      <c r="C37" s="267"/>
      <c r="D37" s="277"/>
      <c r="E37" s="277"/>
      <c r="F37" s="279"/>
      <c r="G37" s="277"/>
      <c r="H37" s="286"/>
      <c r="I37" s="277"/>
      <c r="J37" s="287"/>
      <c r="K37" s="202"/>
      <c r="L37" s="202"/>
      <c r="M37" s="144">
        <f t="shared" si="0"/>
        <v>0</v>
      </c>
    </row>
    <row r="38" spans="1:13" s="281" customFormat="1" x14ac:dyDescent="0.2">
      <c r="A38" s="329" t="s">
        <v>41</v>
      </c>
      <c r="B38" s="345" t="s">
        <v>142</v>
      </c>
      <c r="C38" s="202">
        <f>SUM(D38:L38)</f>
        <v>58448</v>
      </c>
      <c r="D38" s="285"/>
      <c r="E38" s="202">
        <v>0</v>
      </c>
      <c r="F38" s="330">
        <v>0</v>
      </c>
      <c r="G38" s="202"/>
      <c r="H38" s="330">
        <v>0</v>
      </c>
      <c r="I38" s="202">
        <v>0</v>
      </c>
      <c r="J38" s="287">
        <v>0</v>
      </c>
      <c r="K38" s="202">
        <v>0</v>
      </c>
      <c r="L38" s="202">
        <v>58448</v>
      </c>
      <c r="M38" s="144">
        <f t="shared" si="0"/>
        <v>58448</v>
      </c>
    </row>
    <row r="39" spans="1:13" s="281" customFormat="1" x14ac:dyDescent="0.2">
      <c r="A39" s="11" t="s">
        <v>381</v>
      </c>
      <c r="B39" s="345"/>
      <c r="C39" s="202">
        <f>SUM(D39:L39)</f>
        <v>58448</v>
      </c>
      <c r="D39" s="285"/>
      <c r="E39" s="202"/>
      <c r="F39" s="330"/>
      <c r="G39" s="202"/>
      <c r="H39" s="330"/>
      <c r="I39" s="202"/>
      <c r="J39" s="287"/>
      <c r="K39" s="202"/>
      <c r="L39" s="202">
        <v>58448</v>
      </c>
      <c r="M39" s="144">
        <f t="shared" si="0"/>
        <v>58448</v>
      </c>
    </row>
    <row r="40" spans="1:13" s="281" customFormat="1" x14ac:dyDescent="0.2">
      <c r="A40" s="11" t="s">
        <v>662</v>
      </c>
      <c r="B40" s="345"/>
      <c r="C40" s="202">
        <f>SUM(D40:L40)</f>
        <v>-20000</v>
      </c>
      <c r="D40" s="285"/>
      <c r="E40" s="202"/>
      <c r="F40" s="330"/>
      <c r="G40" s="202"/>
      <c r="H40" s="330"/>
      <c r="I40" s="202"/>
      <c r="J40" s="287"/>
      <c r="K40" s="202"/>
      <c r="L40" s="202">
        <v>-20000</v>
      </c>
      <c r="M40" s="144">
        <f t="shared" si="0"/>
        <v>-20000</v>
      </c>
    </row>
    <row r="41" spans="1:13" s="281" customFormat="1" x14ac:dyDescent="0.2">
      <c r="A41" s="11" t="s">
        <v>399</v>
      </c>
      <c r="B41" s="345"/>
      <c r="C41" s="202">
        <f>SUM(C40)</f>
        <v>-20000</v>
      </c>
      <c r="D41" s="202">
        <f t="shared" ref="D41:L41" si="4">SUM(D40)</f>
        <v>0</v>
      </c>
      <c r="E41" s="202">
        <f t="shared" si="4"/>
        <v>0</v>
      </c>
      <c r="F41" s="202">
        <f t="shared" si="4"/>
        <v>0</v>
      </c>
      <c r="G41" s="202">
        <f t="shared" si="4"/>
        <v>0</v>
      </c>
      <c r="H41" s="202">
        <f t="shared" si="4"/>
        <v>0</v>
      </c>
      <c r="I41" s="202">
        <f t="shared" si="4"/>
        <v>0</v>
      </c>
      <c r="J41" s="202">
        <f t="shared" si="4"/>
        <v>0</v>
      </c>
      <c r="K41" s="202">
        <f t="shared" si="4"/>
        <v>0</v>
      </c>
      <c r="L41" s="202">
        <f t="shared" si="4"/>
        <v>-20000</v>
      </c>
      <c r="M41" s="144">
        <f t="shared" si="0"/>
        <v>-20000</v>
      </c>
    </row>
    <row r="42" spans="1:13" s="281" customFormat="1" x14ac:dyDescent="0.2">
      <c r="A42" s="15" t="s">
        <v>572</v>
      </c>
      <c r="B42" s="345"/>
      <c r="C42" s="252">
        <f>SUM(C39,C41)</f>
        <v>38448</v>
      </c>
      <c r="D42" s="252">
        <f t="shared" ref="D42:L42" si="5">SUM(D39,D41)</f>
        <v>0</v>
      </c>
      <c r="E42" s="252">
        <f t="shared" si="5"/>
        <v>0</v>
      </c>
      <c r="F42" s="252">
        <f t="shared" si="5"/>
        <v>0</v>
      </c>
      <c r="G42" s="252">
        <f t="shared" si="5"/>
        <v>0</v>
      </c>
      <c r="H42" s="252">
        <f t="shared" si="5"/>
        <v>0</v>
      </c>
      <c r="I42" s="252">
        <f t="shared" si="5"/>
        <v>0</v>
      </c>
      <c r="J42" s="252">
        <f t="shared" si="5"/>
        <v>0</v>
      </c>
      <c r="K42" s="252">
        <f t="shared" si="5"/>
        <v>0</v>
      </c>
      <c r="L42" s="252">
        <f t="shared" si="5"/>
        <v>38448</v>
      </c>
      <c r="M42" s="144">
        <f t="shared" si="0"/>
        <v>38448</v>
      </c>
    </row>
    <row r="43" spans="1:13" s="281" customFormat="1" x14ac:dyDescent="0.2">
      <c r="A43" s="267" t="s">
        <v>309</v>
      </c>
      <c r="B43" s="288"/>
      <c r="C43" s="202"/>
      <c r="D43" s="285"/>
      <c r="E43" s="202"/>
      <c r="F43" s="289"/>
      <c r="G43" s="202"/>
      <c r="H43" s="289"/>
      <c r="I43" s="202"/>
      <c r="J43" s="287"/>
      <c r="K43" s="202"/>
      <c r="L43" s="202"/>
      <c r="M43" s="144">
        <f t="shared" si="0"/>
        <v>0</v>
      </c>
    </row>
    <row r="44" spans="1:13" s="281" customFormat="1" x14ac:dyDescent="0.2">
      <c r="A44" s="329" t="s">
        <v>134</v>
      </c>
      <c r="B44" s="345" t="s">
        <v>142</v>
      </c>
      <c r="C44" s="202">
        <f>SUM(D44:L44)</f>
        <v>131724</v>
      </c>
      <c r="D44" s="285"/>
      <c r="E44" s="202"/>
      <c r="F44" s="289"/>
      <c r="G44" s="202"/>
      <c r="H44" s="289">
        <v>131724</v>
      </c>
      <c r="I44" s="202"/>
      <c r="J44" s="287"/>
      <c r="K44" s="202"/>
      <c r="L44" s="202"/>
      <c r="M44" s="144">
        <f t="shared" si="0"/>
        <v>131724</v>
      </c>
    </row>
    <row r="45" spans="1:13" s="281" customFormat="1" x14ac:dyDescent="0.2">
      <c r="A45" s="11" t="s">
        <v>381</v>
      </c>
      <c r="B45" s="345"/>
      <c r="C45" s="202">
        <f>SUM(D45:L45)</f>
        <v>131724</v>
      </c>
      <c r="D45" s="285"/>
      <c r="E45" s="202"/>
      <c r="F45" s="289"/>
      <c r="G45" s="202"/>
      <c r="H45" s="289">
        <v>131724</v>
      </c>
      <c r="I45" s="202"/>
      <c r="J45" s="287"/>
      <c r="K45" s="202"/>
      <c r="L45" s="202"/>
      <c r="M45" s="144">
        <f t="shared" si="0"/>
        <v>131724</v>
      </c>
    </row>
    <row r="46" spans="1:13" s="281" customFormat="1" x14ac:dyDescent="0.2">
      <c r="A46" s="15" t="s">
        <v>572</v>
      </c>
      <c r="B46" s="345"/>
      <c r="C46" s="202">
        <f>SUM(D46:L46)</f>
        <v>131724</v>
      </c>
      <c r="D46" s="285"/>
      <c r="E46" s="202"/>
      <c r="F46" s="289"/>
      <c r="G46" s="202"/>
      <c r="H46" s="289">
        <v>131724</v>
      </c>
      <c r="I46" s="202"/>
      <c r="J46" s="287"/>
      <c r="K46" s="202"/>
      <c r="L46" s="202"/>
      <c r="M46" s="144">
        <f t="shared" si="0"/>
        <v>131724</v>
      </c>
    </row>
    <row r="47" spans="1:13" x14ac:dyDescent="0.2">
      <c r="A47" s="13" t="s">
        <v>310</v>
      </c>
      <c r="B47" s="7"/>
      <c r="C47" s="13"/>
      <c r="D47" s="113"/>
      <c r="E47" s="111"/>
      <c r="F47" s="115"/>
      <c r="G47" s="111"/>
      <c r="H47" s="115"/>
      <c r="I47" s="111"/>
      <c r="J47" s="114"/>
      <c r="K47" s="111"/>
      <c r="L47" s="111"/>
      <c r="M47" s="144">
        <f t="shared" si="0"/>
        <v>0</v>
      </c>
    </row>
    <row r="48" spans="1:13" x14ac:dyDescent="0.2">
      <c r="A48" s="11" t="s">
        <v>141</v>
      </c>
      <c r="B48" s="215" t="s">
        <v>142</v>
      </c>
      <c r="C48" s="87">
        <f>SUM(D48:L48)</f>
        <v>198035</v>
      </c>
      <c r="D48" s="108"/>
      <c r="E48" s="87">
        <v>0</v>
      </c>
      <c r="F48" s="118">
        <v>0</v>
      </c>
      <c r="G48" s="87"/>
      <c r="H48" s="118">
        <v>198035</v>
      </c>
      <c r="I48" s="87">
        <v>0</v>
      </c>
      <c r="J48" s="127"/>
      <c r="K48" s="87">
        <v>0</v>
      </c>
      <c r="L48" s="87">
        <v>0</v>
      </c>
      <c r="M48" s="144">
        <f t="shared" si="0"/>
        <v>198035</v>
      </c>
    </row>
    <row r="49" spans="1:14" x14ac:dyDescent="0.2">
      <c r="A49" s="11" t="s">
        <v>381</v>
      </c>
      <c r="B49" s="215"/>
      <c r="C49" s="87">
        <f>SUM(D49:L49)</f>
        <v>162659</v>
      </c>
      <c r="D49" s="108"/>
      <c r="E49" s="87"/>
      <c r="F49" s="118"/>
      <c r="G49" s="87"/>
      <c r="H49" s="118">
        <v>162659</v>
      </c>
      <c r="I49" s="87"/>
      <c r="J49" s="127"/>
      <c r="K49" s="87"/>
      <c r="L49" s="87"/>
      <c r="M49" s="144">
        <f t="shared" si="0"/>
        <v>162659</v>
      </c>
    </row>
    <row r="50" spans="1:14" x14ac:dyDescent="0.2">
      <c r="A50" s="11" t="s">
        <v>685</v>
      </c>
      <c r="B50" s="215"/>
      <c r="C50" s="87">
        <f>SUM(D50:L50)</f>
        <v>10259</v>
      </c>
      <c r="D50" s="108"/>
      <c r="E50" s="87"/>
      <c r="F50" s="118"/>
      <c r="G50" s="87"/>
      <c r="H50" s="118">
        <v>10259</v>
      </c>
      <c r="I50" s="87"/>
      <c r="J50" s="127"/>
      <c r="K50" s="87"/>
      <c r="L50" s="87"/>
      <c r="M50" s="144">
        <f t="shared" si="0"/>
        <v>10259</v>
      </c>
      <c r="N50" t="s">
        <v>650</v>
      </c>
    </row>
    <row r="51" spans="1:14" x14ac:dyDescent="0.2">
      <c r="A51" s="11" t="s">
        <v>449</v>
      </c>
      <c r="B51" s="215"/>
      <c r="C51" s="87">
        <f>SUM(C50)</f>
        <v>10259</v>
      </c>
      <c r="D51" s="87">
        <f t="shared" ref="D51:L51" si="6">SUM(D50)</f>
        <v>0</v>
      </c>
      <c r="E51" s="87">
        <f t="shared" si="6"/>
        <v>0</v>
      </c>
      <c r="F51" s="87">
        <f t="shared" si="6"/>
        <v>0</v>
      </c>
      <c r="G51" s="87">
        <f t="shared" si="6"/>
        <v>0</v>
      </c>
      <c r="H51" s="87">
        <f t="shared" si="6"/>
        <v>10259</v>
      </c>
      <c r="I51" s="87">
        <f t="shared" si="6"/>
        <v>0</v>
      </c>
      <c r="J51" s="87">
        <f t="shared" si="6"/>
        <v>0</v>
      </c>
      <c r="K51" s="87">
        <f t="shared" si="6"/>
        <v>0</v>
      </c>
      <c r="L51" s="87">
        <f t="shared" si="6"/>
        <v>0</v>
      </c>
      <c r="M51" s="144">
        <f t="shared" si="0"/>
        <v>10259</v>
      </c>
    </row>
    <row r="52" spans="1:14" x14ac:dyDescent="0.2">
      <c r="A52" s="15" t="s">
        <v>572</v>
      </c>
      <c r="B52" s="215"/>
      <c r="C52" s="87">
        <f>SUM(C49,C51)</f>
        <v>172918</v>
      </c>
      <c r="D52" s="87">
        <f t="shared" ref="D52:L52" si="7">SUM(D49,D51)</f>
        <v>0</v>
      </c>
      <c r="E52" s="87">
        <f t="shared" si="7"/>
        <v>0</v>
      </c>
      <c r="F52" s="87">
        <f t="shared" si="7"/>
        <v>0</v>
      </c>
      <c r="G52" s="87">
        <f t="shared" si="7"/>
        <v>0</v>
      </c>
      <c r="H52" s="87">
        <f t="shared" si="7"/>
        <v>172918</v>
      </c>
      <c r="I52" s="87">
        <f t="shared" si="7"/>
        <v>0</v>
      </c>
      <c r="J52" s="87">
        <f t="shared" si="7"/>
        <v>0</v>
      </c>
      <c r="K52" s="87">
        <f t="shared" si="7"/>
        <v>0</v>
      </c>
      <c r="L52" s="87">
        <f t="shared" si="7"/>
        <v>0</v>
      </c>
      <c r="M52" s="144">
        <f t="shared" si="0"/>
        <v>172918</v>
      </c>
    </row>
    <row r="53" spans="1:14" x14ac:dyDescent="0.2">
      <c r="A53" s="13" t="s">
        <v>311</v>
      </c>
      <c r="B53" s="7"/>
      <c r="C53" s="13"/>
      <c r="D53" s="113"/>
      <c r="E53" s="111"/>
      <c r="F53" s="115"/>
      <c r="G53" s="111"/>
      <c r="H53" s="115"/>
      <c r="I53" s="111"/>
      <c r="J53" s="114"/>
      <c r="K53" s="111"/>
      <c r="L53" s="111"/>
      <c r="M53" s="144">
        <f t="shared" si="0"/>
        <v>0</v>
      </c>
    </row>
    <row r="54" spans="1:14" x14ac:dyDescent="0.2">
      <c r="A54" s="11" t="s">
        <v>134</v>
      </c>
      <c r="B54" s="215" t="s">
        <v>142</v>
      </c>
      <c r="C54" s="87">
        <f>SUM(D54:L54)</f>
        <v>31727</v>
      </c>
      <c r="D54" s="108">
        <v>25000</v>
      </c>
      <c r="E54" s="87">
        <v>2503</v>
      </c>
      <c r="F54" s="118">
        <v>4224</v>
      </c>
      <c r="G54" s="87"/>
      <c r="H54" s="118">
        <v>0</v>
      </c>
      <c r="I54" s="87">
        <v>0</v>
      </c>
      <c r="J54" s="127"/>
      <c r="K54" s="87">
        <v>0</v>
      </c>
      <c r="L54" s="87"/>
      <c r="M54" s="144">
        <f t="shared" si="0"/>
        <v>31727</v>
      </c>
    </row>
    <row r="55" spans="1:14" x14ac:dyDescent="0.2">
      <c r="A55" s="11" t="s">
        <v>381</v>
      </c>
      <c r="B55" s="215"/>
      <c r="C55" s="87">
        <f>SUM(D55:L55)</f>
        <v>31727</v>
      </c>
      <c r="D55" s="108">
        <v>25000</v>
      </c>
      <c r="E55" s="87">
        <v>2503</v>
      </c>
      <c r="F55" s="118">
        <v>4224</v>
      </c>
      <c r="G55" s="87"/>
      <c r="H55" s="118"/>
      <c r="I55" s="87"/>
      <c r="J55" s="127"/>
      <c r="K55" s="87"/>
      <c r="L55" s="87"/>
      <c r="M55" s="144">
        <f t="shared" si="0"/>
        <v>31727</v>
      </c>
    </row>
    <row r="56" spans="1:14" s="425" customFormat="1" x14ac:dyDescent="0.2">
      <c r="A56" s="11" t="s">
        <v>651</v>
      </c>
      <c r="B56" s="215"/>
      <c r="C56" s="87">
        <f>SUM(D56:L56)</f>
        <v>-5400</v>
      </c>
      <c r="D56" s="108">
        <v>-5000</v>
      </c>
      <c r="E56" s="87">
        <v>-400</v>
      </c>
      <c r="F56" s="118"/>
      <c r="G56" s="87"/>
      <c r="H56" s="118"/>
      <c r="I56" s="87"/>
      <c r="J56" s="127"/>
      <c r="K56" s="87"/>
      <c r="L56" s="87"/>
      <c r="M56" s="144">
        <f t="shared" si="0"/>
        <v>-5400</v>
      </c>
    </row>
    <row r="57" spans="1:14" s="425" customFormat="1" x14ac:dyDescent="0.2">
      <c r="A57" s="11" t="s">
        <v>399</v>
      </c>
      <c r="B57" s="215"/>
      <c r="C57" s="87">
        <f>SUM(C56)</f>
        <v>-5400</v>
      </c>
      <c r="D57" s="87">
        <f t="shared" ref="D57:L57" si="8">SUM(D56)</f>
        <v>-5000</v>
      </c>
      <c r="E57" s="87">
        <f t="shared" si="8"/>
        <v>-400</v>
      </c>
      <c r="F57" s="87">
        <f t="shared" si="8"/>
        <v>0</v>
      </c>
      <c r="G57" s="87">
        <f t="shared" si="8"/>
        <v>0</v>
      </c>
      <c r="H57" s="87">
        <f t="shared" si="8"/>
        <v>0</v>
      </c>
      <c r="I57" s="87">
        <f t="shared" si="8"/>
        <v>0</v>
      </c>
      <c r="J57" s="87">
        <f t="shared" si="8"/>
        <v>0</v>
      </c>
      <c r="K57" s="87">
        <f t="shared" si="8"/>
        <v>0</v>
      </c>
      <c r="L57" s="87">
        <f t="shared" si="8"/>
        <v>0</v>
      </c>
      <c r="M57" s="144">
        <f t="shared" si="0"/>
        <v>-5400</v>
      </c>
    </row>
    <row r="58" spans="1:14" x14ac:dyDescent="0.2">
      <c r="A58" s="15" t="s">
        <v>572</v>
      </c>
      <c r="B58" s="215"/>
      <c r="C58" s="87">
        <f>SUM(C55,C57)</f>
        <v>26327</v>
      </c>
      <c r="D58" s="87">
        <f t="shared" ref="D58:L58" si="9">SUM(D55,D57)</f>
        <v>20000</v>
      </c>
      <c r="E58" s="87">
        <f t="shared" si="9"/>
        <v>2103</v>
      </c>
      <c r="F58" s="87">
        <f t="shared" si="9"/>
        <v>4224</v>
      </c>
      <c r="G58" s="87">
        <f t="shared" si="9"/>
        <v>0</v>
      </c>
      <c r="H58" s="87">
        <f t="shared" si="9"/>
        <v>0</v>
      </c>
      <c r="I58" s="87">
        <f t="shared" si="9"/>
        <v>0</v>
      </c>
      <c r="J58" s="87">
        <f t="shared" si="9"/>
        <v>0</v>
      </c>
      <c r="K58" s="87">
        <f t="shared" si="9"/>
        <v>0</v>
      </c>
      <c r="L58" s="87">
        <f t="shared" si="9"/>
        <v>0</v>
      </c>
      <c r="M58" s="144">
        <f t="shared" si="0"/>
        <v>26327</v>
      </c>
    </row>
    <row r="59" spans="1:14" s="152" customFormat="1" x14ac:dyDescent="0.2">
      <c r="A59" s="13" t="s">
        <v>312</v>
      </c>
      <c r="B59" s="7"/>
      <c r="C59" s="13"/>
      <c r="D59" s="113"/>
      <c r="E59" s="111"/>
      <c r="F59" s="115" t="s">
        <v>232</v>
      </c>
      <c r="G59" s="111"/>
      <c r="H59" s="115"/>
      <c r="I59" s="111"/>
      <c r="J59" s="114"/>
      <c r="K59" s="111"/>
      <c r="L59" s="111"/>
      <c r="M59" s="144">
        <f t="shared" si="0"/>
        <v>0</v>
      </c>
    </row>
    <row r="60" spans="1:14" s="152" customFormat="1" x14ac:dyDescent="0.2">
      <c r="A60" s="11" t="s">
        <v>41</v>
      </c>
      <c r="B60" s="215" t="s">
        <v>142</v>
      </c>
      <c r="C60" s="87">
        <f>SUM(D60:L60)</f>
        <v>11659</v>
      </c>
      <c r="D60" s="108"/>
      <c r="E60" s="87">
        <v>0</v>
      </c>
      <c r="F60" s="118">
        <v>11659</v>
      </c>
      <c r="G60" s="87"/>
      <c r="H60" s="118">
        <v>0</v>
      </c>
      <c r="I60" s="87">
        <v>0</v>
      </c>
      <c r="J60" s="127"/>
      <c r="K60" s="87"/>
      <c r="L60" s="87">
        <v>0</v>
      </c>
      <c r="M60" s="144">
        <f t="shared" si="0"/>
        <v>11659</v>
      </c>
    </row>
    <row r="61" spans="1:14" s="152" customFormat="1" x14ac:dyDescent="0.2">
      <c r="A61" s="11" t="s">
        <v>381</v>
      </c>
      <c r="B61" s="215"/>
      <c r="C61" s="87">
        <f>SUM(D61:L61)</f>
        <v>11659</v>
      </c>
      <c r="D61" s="108"/>
      <c r="E61" s="87"/>
      <c r="F61" s="118">
        <v>11659</v>
      </c>
      <c r="G61" s="87"/>
      <c r="H61" s="118"/>
      <c r="I61" s="87"/>
      <c r="J61" s="127"/>
      <c r="K61" s="87"/>
      <c r="L61" s="87"/>
      <c r="M61" s="144">
        <f t="shared" si="0"/>
        <v>11659</v>
      </c>
    </row>
    <row r="62" spans="1:14" s="152" customFormat="1" x14ac:dyDescent="0.2">
      <c r="A62" s="29" t="s">
        <v>572</v>
      </c>
      <c r="B62" s="328"/>
      <c r="C62" s="87">
        <f>SUM(D62:L62)</f>
        <v>11659</v>
      </c>
      <c r="D62" s="108"/>
      <c r="E62" s="87"/>
      <c r="F62" s="118">
        <v>11659</v>
      </c>
      <c r="G62" s="87"/>
      <c r="H62" s="118"/>
      <c r="I62" s="87"/>
      <c r="J62" s="127"/>
      <c r="K62" s="87"/>
      <c r="L62" s="87"/>
      <c r="M62" s="144">
        <f t="shared" si="0"/>
        <v>11659</v>
      </c>
    </row>
    <row r="63" spans="1:14" s="152" customFormat="1" x14ac:dyDescent="0.2">
      <c r="A63" s="13" t="s">
        <v>313</v>
      </c>
      <c r="B63" s="7"/>
      <c r="C63" s="13"/>
      <c r="D63" s="113"/>
      <c r="E63" s="111"/>
      <c r="F63" s="115"/>
      <c r="G63" s="111"/>
      <c r="H63" s="115"/>
      <c r="I63" s="111"/>
      <c r="J63" s="114"/>
      <c r="K63" s="111"/>
      <c r="L63" s="111"/>
      <c r="M63" s="144">
        <f t="shared" si="0"/>
        <v>0</v>
      </c>
    </row>
    <row r="64" spans="1:14" s="152" customFormat="1" x14ac:dyDescent="0.2">
      <c r="A64" s="11" t="s">
        <v>41</v>
      </c>
      <c r="B64" s="215" t="s">
        <v>142</v>
      </c>
      <c r="C64" s="87">
        <f>SUM(D64:L64)</f>
        <v>96100</v>
      </c>
      <c r="D64" s="108"/>
      <c r="E64" s="87">
        <v>0</v>
      </c>
      <c r="F64" s="118">
        <v>1500</v>
      </c>
      <c r="G64" s="87"/>
      <c r="H64" s="118">
        <v>0</v>
      </c>
      <c r="I64" s="87">
        <v>4800</v>
      </c>
      <c r="J64" s="127">
        <v>89800</v>
      </c>
      <c r="K64" s="87">
        <v>0</v>
      </c>
      <c r="L64" s="87">
        <v>0</v>
      </c>
      <c r="M64" s="144">
        <f t="shared" si="0"/>
        <v>96100</v>
      </c>
    </row>
    <row r="65" spans="1:14" s="152" customFormat="1" x14ac:dyDescent="0.2">
      <c r="A65" s="11" t="s">
        <v>381</v>
      </c>
      <c r="B65" s="215"/>
      <c r="C65" s="87">
        <f t="shared" ref="C65:C66" si="10">SUM(D65:L65)</f>
        <v>346200</v>
      </c>
      <c r="D65" s="118"/>
      <c r="E65" s="87"/>
      <c r="F65" s="118">
        <v>1500</v>
      </c>
      <c r="G65" s="87"/>
      <c r="H65" s="118"/>
      <c r="I65" s="87">
        <v>4800</v>
      </c>
      <c r="J65" s="127">
        <v>339900</v>
      </c>
      <c r="K65" s="87"/>
      <c r="L65" s="87"/>
      <c r="M65" s="144">
        <f t="shared" si="0"/>
        <v>346200</v>
      </c>
    </row>
    <row r="66" spans="1:14" s="152" customFormat="1" x14ac:dyDescent="0.2">
      <c r="A66" s="11" t="s">
        <v>699</v>
      </c>
      <c r="B66" s="215"/>
      <c r="C66" s="87">
        <f t="shared" si="10"/>
        <v>0</v>
      </c>
      <c r="D66" s="118"/>
      <c r="E66" s="87"/>
      <c r="F66" s="118"/>
      <c r="G66" s="87"/>
      <c r="H66" s="118"/>
      <c r="I66" s="87">
        <v>-4800</v>
      </c>
      <c r="J66" s="127">
        <v>4800</v>
      </c>
      <c r="K66" s="87"/>
      <c r="L66" s="87"/>
      <c r="M66" s="144">
        <f t="shared" si="0"/>
        <v>0</v>
      </c>
    </row>
    <row r="67" spans="1:14" s="152" customFormat="1" x14ac:dyDescent="0.2">
      <c r="A67" s="11" t="s">
        <v>399</v>
      </c>
      <c r="B67" s="215"/>
      <c r="C67" s="87">
        <f>SUM(C66)</f>
        <v>0</v>
      </c>
      <c r="D67" s="87">
        <f t="shared" ref="D67:L67" si="11">SUM(D66)</f>
        <v>0</v>
      </c>
      <c r="E67" s="87">
        <f t="shared" si="11"/>
        <v>0</v>
      </c>
      <c r="F67" s="87">
        <f t="shared" si="11"/>
        <v>0</v>
      </c>
      <c r="G67" s="87">
        <f t="shared" si="11"/>
        <v>0</v>
      </c>
      <c r="H67" s="87">
        <f t="shared" si="11"/>
        <v>0</v>
      </c>
      <c r="I67" s="87">
        <f t="shared" si="11"/>
        <v>-4800</v>
      </c>
      <c r="J67" s="87">
        <f t="shared" si="11"/>
        <v>4800</v>
      </c>
      <c r="K67" s="87">
        <f t="shared" si="11"/>
        <v>0</v>
      </c>
      <c r="L67" s="87">
        <f t="shared" si="11"/>
        <v>0</v>
      </c>
      <c r="M67" s="144">
        <f t="shared" si="0"/>
        <v>0</v>
      </c>
    </row>
    <row r="68" spans="1:14" s="152" customFormat="1" x14ac:dyDescent="0.2">
      <c r="A68" s="15" t="s">
        <v>572</v>
      </c>
      <c r="B68" s="215"/>
      <c r="C68" s="87">
        <f>SUM(C65,C67)</f>
        <v>346200</v>
      </c>
      <c r="D68" s="87">
        <f t="shared" ref="D68:L68" si="12">SUM(D65,D67)</f>
        <v>0</v>
      </c>
      <c r="E68" s="87">
        <f t="shared" si="12"/>
        <v>0</v>
      </c>
      <c r="F68" s="87">
        <f t="shared" si="12"/>
        <v>1500</v>
      </c>
      <c r="G68" s="87">
        <f t="shared" si="12"/>
        <v>0</v>
      </c>
      <c r="H68" s="87">
        <f t="shared" si="12"/>
        <v>0</v>
      </c>
      <c r="I68" s="87">
        <f t="shared" si="12"/>
        <v>0</v>
      </c>
      <c r="J68" s="87">
        <f t="shared" si="12"/>
        <v>344700</v>
      </c>
      <c r="K68" s="87">
        <f t="shared" si="12"/>
        <v>0</v>
      </c>
      <c r="L68" s="87">
        <f t="shared" si="12"/>
        <v>0</v>
      </c>
      <c r="M68" s="144">
        <f t="shared" si="0"/>
        <v>346200</v>
      </c>
    </row>
    <row r="69" spans="1:14" x14ac:dyDescent="0.2">
      <c r="A69" s="13" t="s">
        <v>314</v>
      </c>
      <c r="B69" s="7"/>
      <c r="C69" s="13"/>
      <c r="D69" s="115"/>
      <c r="E69" s="111"/>
      <c r="F69" s="115"/>
      <c r="G69" s="111"/>
      <c r="H69" s="115"/>
      <c r="I69" s="111"/>
      <c r="J69" s="114"/>
      <c r="K69" s="111"/>
      <c r="L69" s="111"/>
      <c r="M69" s="144">
        <f t="shared" si="0"/>
        <v>0</v>
      </c>
    </row>
    <row r="70" spans="1:14" x14ac:dyDescent="0.2">
      <c r="A70" s="11" t="s">
        <v>41</v>
      </c>
      <c r="B70" s="215" t="s">
        <v>142</v>
      </c>
      <c r="C70" s="87">
        <f>SUM(D70:L70)</f>
        <v>69099</v>
      </c>
      <c r="D70" s="108"/>
      <c r="E70" s="87">
        <v>0</v>
      </c>
      <c r="F70" s="118">
        <v>69099</v>
      </c>
      <c r="G70" s="87"/>
      <c r="H70" s="118">
        <v>0</v>
      </c>
      <c r="I70" s="87">
        <v>0</v>
      </c>
      <c r="J70" s="127">
        <v>0</v>
      </c>
      <c r="K70" s="87"/>
      <c r="L70" s="87">
        <v>0</v>
      </c>
      <c r="M70" s="144">
        <f t="shared" si="0"/>
        <v>69099</v>
      </c>
    </row>
    <row r="71" spans="1:14" x14ac:dyDescent="0.2">
      <c r="A71" s="11" t="s">
        <v>381</v>
      </c>
      <c r="B71" s="215"/>
      <c r="C71" s="87">
        <f>SUM(D71:L71)</f>
        <v>69099</v>
      </c>
      <c r="D71" s="87"/>
      <c r="E71" s="87"/>
      <c r="F71" s="118">
        <v>69099</v>
      </c>
      <c r="G71" s="87"/>
      <c r="H71" s="118"/>
      <c r="I71" s="87"/>
      <c r="J71" s="127"/>
      <c r="K71" s="87"/>
      <c r="L71" s="87"/>
      <c r="M71" s="144">
        <f t="shared" si="0"/>
        <v>69099</v>
      </c>
    </row>
    <row r="72" spans="1:14" x14ac:dyDescent="0.2">
      <c r="A72" s="15" t="s">
        <v>572</v>
      </c>
      <c r="B72" s="214"/>
      <c r="C72" s="110">
        <f>SUM(D72:L72)</f>
        <v>69099</v>
      </c>
      <c r="D72" s="117"/>
      <c r="E72" s="110"/>
      <c r="F72" s="117">
        <v>69099</v>
      </c>
      <c r="G72" s="110"/>
      <c r="H72" s="117"/>
      <c r="I72" s="110"/>
      <c r="J72" s="116"/>
      <c r="K72" s="110"/>
      <c r="L72" s="110"/>
      <c r="M72" s="144">
        <f t="shared" si="0"/>
        <v>69099</v>
      </c>
    </row>
    <row r="73" spans="1:14" x14ac:dyDescent="0.2">
      <c r="A73" s="22" t="s">
        <v>315</v>
      </c>
      <c r="B73" s="215"/>
      <c r="C73" s="87"/>
      <c r="D73" s="118"/>
      <c r="E73" s="87"/>
      <c r="F73" s="118"/>
      <c r="G73" s="87"/>
      <c r="H73" s="118"/>
      <c r="I73" s="87"/>
      <c r="J73" s="127"/>
      <c r="K73" s="87"/>
      <c r="L73" s="87"/>
      <c r="M73" s="144">
        <f t="shared" si="0"/>
        <v>0</v>
      </c>
    </row>
    <row r="74" spans="1:14" x14ac:dyDescent="0.2">
      <c r="A74" s="11" t="s">
        <v>41</v>
      </c>
      <c r="B74" s="215" t="s">
        <v>143</v>
      </c>
      <c r="C74" s="87">
        <f>SUM(D74:L74)</f>
        <v>11902</v>
      </c>
      <c r="D74" s="118"/>
      <c r="E74" s="87"/>
      <c r="F74" s="118">
        <v>2144</v>
      </c>
      <c r="G74" s="87"/>
      <c r="H74" s="118">
        <v>2900</v>
      </c>
      <c r="I74" s="87">
        <v>6858</v>
      </c>
      <c r="J74" s="127"/>
      <c r="K74" s="87"/>
      <c r="L74" s="87"/>
      <c r="M74" s="144">
        <f t="shared" si="0"/>
        <v>11902</v>
      </c>
    </row>
    <row r="75" spans="1:14" x14ac:dyDescent="0.2">
      <c r="A75" s="11" t="s">
        <v>381</v>
      </c>
      <c r="B75" s="215"/>
      <c r="C75" s="87">
        <f>SUM(D75:L75)</f>
        <v>15969</v>
      </c>
      <c r="D75" s="118"/>
      <c r="E75" s="87"/>
      <c r="F75" s="118">
        <v>5836</v>
      </c>
      <c r="G75" s="87"/>
      <c r="H75" s="118">
        <v>2900</v>
      </c>
      <c r="I75" s="87">
        <v>7233</v>
      </c>
      <c r="J75" s="127"/>
      <c r="K75" s="87"/>
      <c r="L75" s="87"/>
      <c r="M75" s="144">
        <f t="shared" si="0"/>
        <v>15969</v>
      </c>
    </row>
    <row r="76" spans="1:14" x14ac:dyDescent="0.2">
      <c r="A76" s="11" t="s">
        <v>665</v>
      </c>
      <c r="B76" s="215"/>
      <c r="C76" s="87">
        <f t="shared" ref="C76" si="13">SUM(D76:L76)</f>
        <v>200</v>
      </c>
      <c r="D76" s="118"/>
      <c r="E76" s="87"/>
      <c r="F76" s="330">
        <v>200</v>
      </c>
      <c r="G76" s="87"/>
      <c r="H76" s="118"/>
      <c r="I76" s="87"/>
      <c r="J76" s="127"/>
      <c r="K76" s="87"/>
      <c r="L76" s="87"/>
      <c r="M76" s="144">
        <f t="shared" si="0"/>
        <v>200</v>
      </c>
      <c r="N76" t="s">
        <v>670</v>
      </c>
    </row>
    <row r="77" spans="1:14" x14ac:dyDescent="0.2">
      <c r="A77" s="11" t="s">
        <v>399</v>
      </c>
      <c r="B77" s="215"/>
      <c r="C77" s="87">
        <f>SUM(C76)</f>
        <v>200</v>
      </c>
      <c r="D77" s="87">
        <f t="shared" ref="D77:L77" si="14">SUM(D76)</f>
        <v>0</v>
      </c>
      <c r="E77" s="87">
        <f t="shared" si="14"/>
        <v>0</v>
      </c>
      <c r="F77" s="87">
        <f t="shared" si="14"/>
        <v>200</v>
      </c>
      <c r="G77" s="87">
        <f t="shared" si="14"/>
        <v>0</v>
      </c>
      <c r="H77" s="87">
        <f t="shared" si="14"/>
        <v>0</v>
      </c>
      <c r="I77" s="87">
        <f t="shared" si="14"/>
        <v>0</v>
      </c>
      <c r="J77" s="87">
        <f t="shared" si="14"/>
        <v>0</v>
      </c>
      <c r="K77" s="87">
        <f t="shared" si="14"/>
        <v>0</v>
      </c>
      <c r="L77" s="87">
        <f t="shared" si="14"/>
        <v>0</v>
      </c>
      <c r="M77" s="144">
        <f t="shared" si="0"/>
        <v>200</v>
      </c>
    </row>
    <row r="78" spans="1:14" x14ac:dyDescent="0.2">
      <c r="A78" s="15" t="s">
        <v>572</v>
      </c>
      <c r="B78" s="215"/>
      <c r="C78" s="87">
        <f>SUM(C75,C77)</f>
        <v>16169</v>
      </c>
      <c r="D78" s="87">
        <f t="shared" ref="D78:L78" si="15">SUM(D75,D77)</f>
        <v>0</v>
      </c>
      <c r="E78" s="87">
        <f t="shared" si="15"/>
        <v>0</v>
      </c>
      <c r="F78" s="87">
        <f t="shared" si="15"/>
        <v>6036</v>
      </c>
      <c r="G78" s="87">
        <f t="shared" si="15"/>
        <v>0</v>
      </c>
      <c r="H78" s="87">
        <f t="shared" si="15"/>
        <v>2900</v>
      </c>
      <c r="I78" s="87">
        <f t="shared" si="15"/>
        <v>7233</v>
      </c>
      <c r="J78" s="87">
        <f t="shared" si="15"/>
        <v>0</v>
      </c>
      <c r="K78" s="87">
        <f t="shared" si="15"/>
        <v>0</v>
      </c>
      <c r="L78" s="87">
        <f t="shared" si="15"/>
        <v>0</v>
      </c>
      <c r="M78" s="144">
        <f t="shared" ref="M78:M142" si="16">SUM(D78:L78)</f>
        <v>16169</v>
      </c>
    </row>
    <row r="79" spans="1:14" x14ac:dyDescent="0.2">
      <c r="A79" s="52" t="s">
        <v>316</v>
      </c>
      <c r="B79" s="46"/>
      <c r="C79" s="52"/>
      <c r="D79" s="115"/>
      <c r="E79" s="111"/>
      <c r="F79" s="115"/>
      <c r="G79" s="111"/>
      <c r="H79" s="115"/>
      <c r="I79" s="111"/>
      <c r="J79" s="114"/>
      <c r="K79" s="111"/>
      <c r="L79" s="111"/>
      <c r="M79" s="144">
        <f t="shared" si="16"/>
        <v>0</v>
      </c>
    </row>
    <row r="80" spans="1:14" x14ac:dyDescent="0.2">
      <c r="A80" s="11" t="s">
        <v>30</v>
      </c>
      <c r="B80" s="215" t="s">
        <v>142</v>
      </c>
      <c r="C80" s="87">
        <f>SUM(D80:L80)</f>
        <v>15136</v>
      </c>
      <c r="D80" s="108"/>
      <c r="E80" s="87">
        <v>0</v>
      </c>
      <c r="F80" s="118">
        <v>15136</v>
      </c>
      <c r="G80" s="166"/>
      <c r="H80" s="118">
        <v>0</v>
      </c>
      <c r="I80" s="87">
        <v>0</v>
      </c>
      <c r="J80" s="127">
        <v>0</v>
      </c>
      <c r="K80" s="87"/>
      <c r="L80" s="87">
        <v>0</v>
      </c>
      <c r="M80" s="144">
        <f t="shared" si="16"/>
        <v>15136</v>
      </c>
    </row>
    <row r="81" spans="1:13" x14ac:dyDescent="0.2">
      <c r="A81" s="11" t="s">
        <v>567</v>
      </c>
      <c r="B81" s="215"/>
      <c r="C81" s="87">
        <f>SUM(D81:L81)</f>
        <v>16436</v>
      </c>
      <c r="D81" s="118"/>
      <c r="E81" s="87"/>
      <c r="F81" s="118">
        <v>16436</v>
      </c>
      <c r="G81" s="166"/>
      <c r="H81" s="118"/>
      <c r="I81" s="87"/>
      <c r="J81" s="127"/>
      <c r="K81" s="87"/>
      <c r="L81" s="87"/>
      <c r="M81" s="144">
        <f t="shared" si="16"/>
        <v>16436</v>
      </c>
    </row>
    <row r="82" spans="1:13" x14ac:dyDescent="0.2">
      <c r="A82" s="11" t="s">
        <v>698</v>
      </c>
      <c r="B82" s="215"/>
      <c r="C82" s="87">
        <f>SUM(D82:L82)</f>
        <v>111</v>
      </c>
      <c r="D82" s="118"/>
      <c r="E82" s="87"/>
      <c r="F82" s="118">
        <v>111</v>
      </c>
      <c r="G82" s="166"/>
      <c r="H82" s="118"/>
      <c r="I82" s="87"/>
      <c r="J82" s="127"/>
      <c r="K82" s="87"/>
      <c r="L82" s="87"/>
      <c r="M82" s="144">
        <f t="shared" si="16"/>
        <v>111</v>
      </c>
    </row>
    <row r="83" spans="1:13" x14ac:dyDescent="0.2">
      <c r="A83" s="11" t="s">
        <v>408</v>
      </c>
      <c r="B83" s="215"/>
      <c r="C83" s="87">
        <f>SUM(C82)</f>
        <v>111</v>
      </c>
      <c r="D83" s="87">
        <f t="shared" ref="D83:L83" si="17">SUM(D82)</f>
        <v>0</v>
      </c>
      <c r="E83" s="87">
        <f t="shared" si="17"/>
        <v>0</v>
      </c>
      <c r="F83" s="87">
        <f t="shared" si="17"/>
        <v>111</v>
      </c>
      <c r="G83" s="87">
        <f t="shared" si="17"/>
        <v>0</v>
      </c>
      <c r="H83" s="87">
        <f t="shared" si="17"/>
        <v>0</v>
      </c>
      <c r="I83" s="87">
        <f t="shared" si="17"/>
        <v>0</v>
      </c>
      <c r="J83" s="87">
        <f t="shared" si="17"/>
        <v>0</v>
      </c>
      <c r="K83" s="87">
        <f t="shared" si="17"/>
        <v>0</v>
      </c>
      <c r="L83" s="87">
        <f t="shared" si="17"/>
        <v>0</v>
      </c>
      <c r="M83" s="144">
        <f t="shared" si="16"/>
        <v>111</v>
      </c>
    </row>
    <row r="84" spans="1:13" x14ac:dyDescent="0.2">
      <c r="A84" s="15" t="s">
        <v>572</v>
      </c>
      <c r="B84" s="215"/>
      <c r="C84" s="87">
        <f>SUM(C81,C83)</f>
        <v>16547</v>
      </c>
      <c r="D84" s="87">
        <f t="shared" ref="D84:L84" si="18">SUM(D81,D83)</f>
        <v>0</v>
      </c>
      <c r="E84" s="87">
        <f t="shared" si="18"/>
        <v>0</v>
      </c>
      <c r="F84" s="87">
        <f t="shared" si="18"/>
        <v>16547</v>
      </c>
      <c r="G84" s="87">
        <f t="shared" si="18"/>
        <v>0</v>
      </c>
      <c r="H84" s="87">
        <f t="shared" si="18"/>
        <v>0</v>
      </c>
      <c r="I84" s="87">
        <f t="shared" si="18"/>
        <v>0</v>
      </c>
      <c r="J84" s="87">
        <f t="shared" si="18"/>
        <v>0</v>
      </c>
      <c r="K84" s="87">
        <f t="shared" si="18"/>
        <v>0</v>
      </c>
      <c r="L84" s="87">
        <f t="shared" si="18"/>
        <v>0</v>
      </c>
      <c r="M84" s="144">
        <f t="shared" si="16"/>
        <v>16547</v>
      </c>
    </row>
    <row r="85" spans="1:13" x14ac:dyDescent="0.2">
      <c r="A85" s="251" t="s">
        <v>319</v>
      </c>
      <c r="B85" s="46"/>
      <c r="C85" s="52"/>
      <c r="D85" s="115"/>
      <c r="E85" s="111"/>
      <c r="F85" s="115"/>
      <c r="G85" s="111"/>
      <c r="H85" s="115"/>
      <c r="I85" s="111"/>
      <c r="J85" s="114"/>
      <c r="K85" s="111"/>
      <c r="L85" s="111"/>
      <c r="M85" s="144">
        <f t="shared" si="16"/>
        <v>0</v>
      </c>
    </row>
    <row r="86" spans="1:13" x14ac:dyDescent="0.2">
      <c r="A86" s="11" t="s">
        <v>30</v>
      </c>
      <c r="B86" s="215" t="s">
        <v>142</v>
      </c>
      <c r="C86" s="87">
        <f>SUM(D86:L86)</f>
        <v>10000</v>
      </c>
      <c r="D86" s="108"/>
      <c r="E86" s="87">
        <v>0</v>
      </c>
      <c r="F86" s="118">
        <v>10000</v>
      </c>
      <c r="G86" s="166"/>
      <c r="H86" s="118">
        <v>0</v>
      </c>
      <c r="I86" s="87">
        <v>0</v>
      </c>
      <c r="J86" s="127">
        <v>0</v>
      </c>
      <c r="K86" s="87">
        <v>0</v>
      </c>
      <c r="L86" s="87">
        <v>0</v>
      </c>
      <c r="M86" s="144">
        <f t="shared" si="16"/>
        <v>10000</v>
      </c>
    </row>
    <row r="87" spans="1:13" x14ac:dyDescent="0.2">
      <c r="A87" s="11" t="s">
        <v>381</v>
      </c>
      <c r="B87" s="215"/>
      <c r="C87" s="87">
        <f>SUM(D87:L87)</f>
        <v>10000</v>
      </c>
      <c r="D87" s="118"/>
      <c r="E87" s="87"/>
      <c r="F87" s="118">
        <v>10000</v>
      </c>
      <c r="G87" s="166"/>
      <c r="H87" s="118"/>
      <c r="I87" s="87"/>
      <c r="J87" s="127"/>
      <c r="K87" s="87"/>
      <c r="L87" s="87"/>
      <c r="M87" s="144">
        <f t="shared" si="16"/>
        <v>10000</v>
      </c>
    </row>
    <row r="88" spans="1:13" x14ac:dyDescent="0.2">
      <c r="A88" s="15" t="s">
        <v>572</v>
      </c>
      <c r="B88" s="214"/>
      <c r="C88" s="110">
        <f>SUM(D88:L88)</f>
        <v>10000</v>
      </c>
      <c r="D88" s="117"/>
      <c r="E88" s="110"/>
      <c r="F88" s="117">
        <v>10000</v>
      </c>
      <c r="G88" s="359"/>
      <c r="H88" s="117"/>
      <c r="I88" s="110"/>
      <c r="J88" s="116"/>
      <c r="K88" s="110"/>
      <c r="L88" s="110"/>
      <c r="M88" s="144">
        <f t="shared" si="16"/>
        <v>10000</v>
      </c>
    </row>
    <row r="89" spans="1:13" x14ac:dyDescent="0.2">
      <c r="A89" s="407" t="s">
        <v>409</v>
      </c>
      <c r="B89" s="215"/>
      <c r="C89" s="87"/>
      <c r="D89" s="118"/>
      <c r="E89" s="87"/>
      <c r="F89" s="118"/>
      <c r="G89" s="166"/>
      <c r="H89" s="118"/>
      <c r="I89" s="87"/>
      <c r="J89" s="127"/>
      <c r="K89" s="87"/>
      <c r="L89" s="87"/>
      <c r="M89" s="144">
        <f t="shared" si="16"/>
        <v>0</v>
      </c>
    </row>
    <row r="90" spans="1:13" x14ac:dyDescent="0.2">
      <c r="A90" s="11" t="s">
        <v>30</v>
      </c>
      <c r="B90" s="215" t="s">
        <v>143</v>
      </c>
      <c r="C90" s="87">
        <v>0</v>
      </c>
      <c r="D90" s="118"/>
      <c r="E90" s="87"/>
      <c r="F90" s="118">
        <v>0</v>
      </c>
      <c r="G90" s="166"/>
      <c r="H90" s="118"/>
      <c r="I90" s="87"/>
      <c r="J90" s="127"/>
      <c r="K90" s="87"/>
      <c r="L90" s="87"/>
      <c r="M90" s="144">
        <f t="shared" si="16"/>
        <v>0</v>
      </c>
    </row>
    <row r="91" spans="1:13" x14ac:dyDescent="0.2">
      <c r="A91" s="11" t="s">
        <v>573</v>
      </c>
      <c r="B91" s="215"/>
      <c r="C91" s="87">
        <f>SUM(D91:L91)</f>
        <v>1510</v>
      </c>
      <c r="D91" s="118"/>
      <c r="E91" s="87"/>
      <c r="F91" s="118">
        <v>1510</v>
      </c>
      <c r="G91" s="166"/>
      <c r="H91" s="118"/>
      <c r="I91" s="87"/>
      <c r="J91" s="127"/>
      <c r="K91" s="87"/>
      <c r="L91" s="87"/>
      <c r="M91" s="144">
        <f t="shared" si="16"/>
        <v>1510</v>
      </c>
    </row>
    <row r="92" spans="1:13" x14ac:dyDescent="0.2">
      <c r="A92" s="15" t="s">
        <v>574</v>
      </c>
      <c r="B92" s="215"/>
      <c r="C92" s="87">
        <f>SUM(D92:L92)</f>
        <v>1510</v>
      </c>
      <c r="D92" s="87"/>
      <c r="E92" s="87"/>
      <c r="F92" s="87">
        <v>1510</v>
      </c>
      <c r="G92" s="87"/>
      <c r="H92" s="87"/>
      <c r="I92" s="87"/>
      <c r="J92" s="87"/>
      <c r="K92" s="87"/>
      <c r="L92" s="87"/>
      <c r="M92" s="144">
        <f t="shared" si="16"/>
        <v>1510</v>
      </c>
    </row>
    <row r="93" spans="1:13" x14ac:dyDescent="0.2">
      <c r="A93" s="52" t="s">
        <v>410</v>
      </c>
      <c r="B93" s="46"/>
      <c r="C93" s="52"/>
      <c r="D93" s="115"/>
      <c r="E93" s="111"/>
      <c r="F93" s="115"/>
      <c r="G93" s="111"/>
      <c r="H93" s="115"/>
      <c r="I93" s="111"/>
      <c r="J93" s="114"/>
      <c r="K93" s="111"/>
      <c r="L93" s="111"/>
      <c r="M93" s="144">
        <f t="shared" si="16"/>
        <v>0</v>
      </c>
    </row>
    <row r="94" spans="1:13" x14ac:dyDescent="0.2">
      <c r="A94" s="11" t="s">
        <v>30</v>
      </c>
      <c r="B94" s="215" t="s">
        <v>142</v>
      </c>
      <c r="C94" s="87">
        <f>SUM(D94:L94)</f>
        <v>0</v>
      </c>
      <c r="D94" s="108"/>
      <c r="E94" s="87">
        <v>0</v>
      </c>
      <c r="F94" s="118">
        <v>0</v>
      </c>
      <c r="G94" s="87"/>
      <c r="H94" s="118"/>
      <c r="I94" s="87">
        <v>0</v>
      </c>
      <c r="J94" s="127">
        <v>0</v>
      </c>
      <c r="K94" s="87">
        <v>0</v>
      </c>
      <c r="L94" s="87"/>
      <c r="M94" s="144">
        <f t="shared" si="16"/>
        <v>0</v>
      </c>
    </row>
    <row r="95" spans="1:13" x14ac:dyDescent="0.2">
      <c r="A95" s="11" t="s">
        <v>381</v>
      </c>
      <c r="B95" s="215"/>
      <c r="C95" s="87">
        <f>SUM(D95:L95)</f>
        <v>0</v>
      </c>
      <c r="D95" s="118"/>
      <c r="E95" s="87"/>
      <c r="F95" s="118">
        <v>0</v>
      </c>
      <c r="G95" s="87"/>
      <c r="H95" s="118"/>
      <c r="I95" s="87"/>
      <c r="J95" s="127"/>
      <c r="K95" s="87"/>
      <c r="L95" s="87"/>
      <c r="M95" s="144">
        <f t="shared" si="16"/>
        <v>0</v>
      </c>
    </row>
    <row r="96" spans="1:13" x14ac:dyDescent="0.2">
      <c r="A96" s="15" t="s">
        <v>575</v>
      </c>
      <c r="B96" s="215"/>
      <c r="C96" s="87">
        <f>SUM(D96:L96)</f>
        <v>0</v>
      </c>
      <c r="D96" s="118"/>
      <c r="E96" s="87"/>
      <c r="F96" s="118">
        <v>0</v>
      </c>
      <c r="G96" s="87"/>
      <c r="H96" s="118"/>
      <c r="I96" s="87"/>
      <c r="J96" s="127"/>
      <c r="K96" s="87"/>
      <c r="L96" s="87"/>
      <c r="M96" s="144">
        <f t="shared" si="16"/>
        <v>0</v>
      </c>
    </row>
    <row r="97" spans="1:14" x14ac:dyDescent="0.2">
      <c r="A97" s="52" t="s">
        <v>411</v>
      </c>
      <c r="B97" s="46"/>
      <c r="C97" s="52"/>
      <c r="D97" s="115"/>
      <c r="E97" s="111"/>
      <c r="F97" s="115"/>
      <c r="G97" s="111"/>
      <c r="H97" s="115"/>
      <c r="I97" s="111"/>
      <c r="J97" s="114"/>
      <c r="K97" s="111"/>
      <c r="L97" s="111"/>
      <c r="M97" s="144">
        <f t="shared" si="16"/>
        <v>0</v>
      </c>
    </row>
    <row r="98" spans="1:14" x14ac:dyDescent="0.2">
      <c r="A98" s="11" t="s">
        <v>30</v>
      </c>
      <c r="B98" s="215" t="s">
        <v>142</v>
      </c>
      <c r="C98" s="131">
        <f>SUM(D98:L98)</f>
        <v>41105</v>
      </c>
      <c r="D98" s="108"/>
      <c r="E98" s="87">
        <v>0</v>
      </c>
      <c r="F98" s="118">
        <v>37605</v>
      </c>
      <c r="G98" s="87">
        <v>0</v>
      </c>
      <c r="H98" s="118">
        <v>0</v>
      </c>
      <c r="I98" s="87">
        <v>3500</v>
      </c>
      <c r="J98" s="127">
        <v>0</v>
      </c>
      <c r="K98" s="87">
        <v>0</v>
      </c>
      <c r="L98" s="87">
        <v>0</v>
      </c>
      <c r="M98" s="144">
        <f t="shared" si="16"/>
        <v>41105</v>
      </c>
    </row>
    <row r="99" spans="1:14" x14ac:dyDescent="0.2">
      <c r="A99" s="11" t="s">
        <v>381</v>
      </c>
      <c r="B99" s="215"/>
      <c r="C99" s="131">
        <f>SUM(D99:L99)</f>
        <v>41105</v>
      </c>
      <c r="D99" s="118"/>
      <c r="E99" s="87"/>
      <c r="F99" s="118">
        <v>37605</v>
      </c>
      <c r="G99" s="87"/>
      <c r="H99" s="118"/>
      <c r="I99" s="87">
        <v>3500</v>
      </c>
      <c r="J99" s="127"/>
      <c r="K99" s="87"/>
      <c r="L99" s="87"/>
      <c r="M99" s="144">
        <f t="shared" si="16"/>
        <v>41105</v>
      </c>
    </row>
    <row r="100" spans="1:14" x14ac:dyDescent="0.2">
      <c r="A100" s="15" t="s">
        <v>575</v>
      </c>
      <c r="B100" s="214"/>
      <c r="C100" s="109">
        <f>SUM(D100:L100)</f>
        <v>41105</v>
      </c>
      <c r="D100" s="117"/>
      <c r="E100" s="110"/>
      <c r="F100" s="117">
        <v>37605</v>
      </c>
      <c r="G100" s="110"/>
      <c r="H100" s="117"/>
      <c r="I100" s="110">
        <v>3500</v>
      </c>
      <c r="J100" s="116"/>
      <c r="K100" s="110"/>
      <c r="L100" s="110"/>
      <c r="M100" s="144">
        <f t="shared" si="16"/>
        <v>41105</v>
      </c>
    </row>
    <row r="101" spans="1:14" x14ac:dyDescent="0.2">
      <c r="A101" s="55" t="s">
        <v>412</v>
      </c>
      <c r="B101" s="47"/>
      <c r="C101" s="55"/>
      <c r="D101" s="118"/>
      <c r="E101" s="87"/>
      <c r="F101" s="118"/>
      <c r="G101" s="87"/>
      <c r="H101" s="118"/>
      <c r="I101" s="87"/>
      <c r="J101" s="127"/>
      <c r="K101" s="87"/>
      <c r="L101" s="87"/>
      <c r="M101" s="144">
        <f t="shared" si="16"/>
        <v>0</v>
      </c>
    </row>
    <row r="102" spans="1:14" x14ac:dyDescent="0.2">
      <c r="A102" s="11" t="s">
        <v>30</v>
      </c>
      <c r="B102" s="215" t="s">
        <v>142</v>
      </c>
      <c r="C102" s="87">
        <f t="shared" ref="C102:C104" si="19">SUM(D102:L102)</f>
        <v>60694</v>
      </c>
      <c r="D102" s="108"/>
      <c r="E102" s="87">
        <v>0</v>
      </c>
      <c r="F102" s="118">
        <v>52329</v>
      </c>
      <c r="G102" s="87">
        <v>0</v>
      </c>
      <c r="H102" s="118">
        <v>0</v>
      </c>
      <c r="I102" s="87">
        <v>8365</v>
      </c>
      <c r="J102" s="127">
        <v>0</v>
      </c>
      <c r="K102" s="87">
        <v>0</v>
      </c>
      <c r="L102" s="87">
        <v>0</v>
      </c>
      <c r="M102" s="144">
        <f t="shared" si="16"/>
        <v>60694</v>
      </c>
    </row>
    <row r="103" spans="1:14" x14ac:dyDescent="0.2">
      <c r="A103" s="11" t="s">
        <v>567</v>
      </c>
      <c r="B103" s="215"/>
      <c r="C103" s="87">
        <f t="shared" si="19"/>
        <v>102880</v>
      </c>
      <c r="D103" s="108"/>
      <c r="E103" s="87"/>
      <c r="F103" s="118">
        <v>76100</v>
      </c>
      <c r="G103" s="87"/>
      <c r="H103" s="118"/>
      <c r="I103" s="87">
        <v>26780</v>
      </c>
      <c r="J103" s="127"/>
      <c r="K103" s="87"/>
      <c r="L103" s="87"/>
      <c r="M103" s="144">
        <f t="shared" si="16"/>
        <v>102880</v>
      </c>
    </row>
    <row r="104" spans="1:14" x14ac:dyDescent="0.2">
      <c r="A104" s="15" t="s">
        <v>576</v>
      </c>
      <c r="B104" s="214"/>
      <c r="C104" s="87">
        <f t="shared" si="19"/>
        <v>102880</v>
      </c>
      <c r="D104" s="87"/>
      <c r="E104" s="87"/>
      <c r="F104" s="87">
        <v>76100</v>
      </c>
      <c r="G104" s="87"/>
      <c r="H104" s="87"/>
      <c r="I104" s="87">
        <v>26780</v>
      </c>
      <c r="J104" s="87"/>
      <c r="K104" s="87"/>
      <c r="L104" s="87"/>
      <c r="M104" s="144">
        <f t="shared" si="16"/>
        <v>102880</v>
      </c>
    </row>
    <row r="105" spans="1:14" x14ac:dyDescent="0.2">
      <c r="A105" s="302" t="s">
        <v>413</v>
      </c>
      <c r="B105" s="46"/>
      <c r="C105" s="52"/>
      <c r="D105" s="115"/>
      <c r="E105" s="111"/>
      <c r="F105" s="115"/>
      <c r="G105" s="111"/>
      <c r="H105" s="115"/>
      <c r="I105" s="111"/>
      <c r="J105" s="114"/>
      <c r="K105" s="111"/>
      <c r="L105" s="111"/>
      <c r="M105" s="144">
        <f t="shared" si="16"/>
        <v>0</v>
      </c>
    </row>
    <row r="106" spans="1:14" x14ac:dyDescent="0.2">
      <c r="A106" s="11" t="s">
        <v>30</v>
      </c>
      <c r="B106" s="215" t="s">
        <v>142</v>
      </c>
      <c r="C106" s="87">
        <f>SUM(D106:L106)</f>
        <v>1467784</v>
      </c>
      <c r="D106" s="108">
        <v>5626</v>
      </c>
      <c r="E106" s="87">
        <v>985</v>
      </c>
      <c r="F106" s="118">
        <v>76559</v>
      </c>
      <c r="G106" s="87"/>
      <c r="H106" s="118">
        <v>1103648</v>
      </c>
      <c r="I106" s="87">
        <v>195890</v>
      </c>
      <c r="J106" s="127">
        <v>0</v>
      </c>
      <c r="K106" s="87">
        <v>85076</v>
      </c>
      <c r="L106" s="87">
        <v>0</v>
      </c>
      <c r="M106" s="144">
        <f t="shared" si="16"/>
        <v>1467784</v>
      </c>
    </row>
    <row r="107" spans="1:14" x14ac:dyDescent="0.2">
      <c r="A107" s="11" t="s">
        <v>567</v>
      </c>
      <c r="B107" s="215"/>
      <c r="C107" s="87">
        <f t="shared" ref="C107:C116" si="20">SUM(D107:L107)</f>
        <v>1498942</v>
      </c>
      <c r="D107" s="118">
        <v>5979</v>
      </c>
      <c r="E107" s="87">
        <v>1038</v>
      </c>
      <c r="F107" s="118">
        <v>115132</v>
      </c>
      <c r="G107" s="87"/>
      <c r="H107" s="118">
        <v>1089027</v>
      </c>
      <c r="I107" s="87">
        <v>201890</v>
      </c>
      <c r="J107" s="127"/>
      <c r="K107" s="87">
        <v>85876</v>
      </c>
      <c r="L107" s="87"/>
      <c r="M107" s="144">
        <f t="shared" si="16"/>
        <v>1498942</v>
      </c>
    </row>
    <row r="108" spans="1:14" x14ac:dyDescent="0.2">
      <c r="A108" s="11" t="s">
        <v>649</v>
      </c>
      <c r="B108" s="215"/>
      <c r="C108" s="87">
        <f t="shared" si="20"/>
        <v>204</v>
      </c>
      <c r="D108" s="118"/>
      <c r="E108" s="87"/>
      <c r="F108" s="118"/>
      <c r="G108" s="87"/>
      <c r="H108" s="118"/>
      <c r="I108" s="87"/>
      <c r="J108" s="127"/>
      <c r="K108" s="87">
        <v>204</v>
      </c>
      <c r="L108" s="87"/>
      <c r="M108" s="144">
        <f t="shared" si="16"/>
        <v>204</v>
      </c>
      <c r="N108" t="s">
        <v>650</v>
      </c>
    </row>
    <row r="109" spans="1:14" x14ac:dyDescent="0.2">
      <c r="A109" s="11" t="s">
        <v>668</v>
      </c>
      <c r="B109" s="215"/>
      <c r="C109" s="87">
        <f t="shared" si="20"/>
        <v>39837</v>
      </c>
      <c r="D109" s="118"/>
      <c r="E109" s="87"/>
      <c r="F109" s="118"/>
      <c r="G109" s="87"/>
      <c r="H109" s="330">
        <v>39837</v>
      </c>
      <c r="I109" s="87"/>
      <c r="J109" s="127"/>
      <c r="K109" s="87"/>
      <c r="L109" s="87"/>
      <c r="M109" s="144">
        <f t="shared" si="16"/>
        <v>39837</v>
      </c>
      <c r="N109" t="s">
        <v>650</v>
      </c>
    </row>
    <row r="110" spans="1:14" x14ac:dyDescent="0.2">
      <c r="A110" s="329" t="s">
        <v>669</v>
      </c>
      <c r="B110" s="215"/>
      <c r="C110" s="87">
        <f t="shared" si="20"/>
        <v>0</v>
      </c>
      <c r="D110" s="118"/>
      <c r="E110" s="87"/>
      <c r="F110" s="118"/>
      <c r="G110" s="87"/>
      <c r="H110" s="118">
        <v>143000</v>
      </c>
      <c r="I110" s="87">
        <v>-143000</v>
      </c>
      <c r="J110" s="127"/>
      <c r="K110" s="87"/>
      <c r="L110" s="87"/>
      <c r="M110" s="144">
        <f t="shared" si="16"/>
        <v>0</v>
      </c>
    </row>
    <row r="111" spans="1:14" x14ac:dyDescent="0.2">
      <c r="A111" s="11" t="s">
        <v>652</v>
      </c>
      <c r="B111" s="215"/>
      <c r="C111" s="87">
        <f t="shared" si="20"/>
        <v>57300</v>
      </c>
      <c r="D111" s="118"/>
      <c r="E111" s="87"/>
      <c r="F111" s="118"/>
      <c r="G111" s="87"/>
      <c r="H111" s="118"/>
      <c r="I111" s="87">
        <v>57300</v>
      </c>
      <c r="J111" s="127"/>
      <c r="K111" s="87"/>
      <c r="L111" s="87"/>
      <c r="M111" s="144">
        <f t="shared" si="16"/>
        <v>57300</v>
      </c>
    </row>
    <row r="112" spans="1:14" s="561" customFormat="1" x14ac:dyDescent="0.2">
      <c r="A112" s="11" t="s">
        <v>758</v>
      </c>
      <c r="B112" s="215"/>
      <c r="C112" s="87">
        <f t="shared" si="20"/>
        <v>0</v>
      </c>
      <c r="D112" s="118"/>
      <c r="E112" s="87"/>
      <c r="F112" s="118">
        <v>14000</v>
      </c>
      <c r="G112" s="87"/>
      <c r="H112" s="118">
        <v>-14000</v>
      </c>
      <c r="I112" s="87"/>
      <c r="J112" s="127"/>
      <c r="K112" s="87"/>
      <c r="L112" s="87"/>
      <c r="M112" s="144">
        <f t="shared" si="16"/>
        <v>0</v>
      </c>
    </row>
    <row r="113" spans="1:14" x14ac:dyDescent="0.2">
      <c r="A113" s="11" t="s">
        <v>676</v>
      </c>
      <c r="B113" s="215"/>
      <c r="C113" s="87">
        <f t="shared" si="20"/>
        <v>7000</v>
      </c>
      <c r="D113" s="118"/>
      <c r="E113" s="87"/>
      <c r="F113" s="118"/>
      <c r="G113" s="87"/>
      <c r="H113" s="118"/>
      <c r="I113" s="87"/>
      <c r="J113" s="127"/>
      <c r="K113" s="87">
        <v>7000</v>
      </c>
      <c r="L113" s="87"/>
      <c r="M113" s="144">
        <f t="shared" si="16"/>
        <v>7000</v>
      </c>
    </row>
    <row r="114" spans="1:14" x14ac:dyDescent="0.2">
      <c r="A114" s="11" t="s">
        <v>681</v>
      </c>
      <c r="B114" s="215"/>
      <c r="C114" s="87">
        <f t="shared" si="20"/>
        <v>75000</v>
      </c>
      <c r="D114" s="118"/>
      <c r="E114" s="87"/>
      <c r="F114" s="118"/>
      <c r="G114" s="87"/>
      <c r="H114" s="330">
        <v>75000</v>
      </c>
      <c r="I114" s="87"/>
      <c r="J114" s="127"/>
      <c r="K114" s="87"/>
      <c r="L114" s="87"/>
      <c r="M114" s="144">
        <f t="shared" si="16"/>
        <v>75000</v>
      </c>
    </row>
    <row r="115" spans="1:14" x14ac:dyDescent="0.2">
      <c r="A115" s="11" t="s">
        <v>696</v>
      </c>
      <c r="B115" s="215"/>
      <c r="C115" s="87">
        <f t="shared" si="20"/>
        <v>1606</v>
      </c>
      <c r="D115" s="118"/>
      <c r="E115" s="87"/>
      <c r="F115" s="118"/>
      <c r="G115" s="87"/>
      <c r="H115" s="118"/>
      <c r="I115" s="87">
        <v>1606</v>
      </c>
      <c r="J115" s="127"/>
      <c r="K115" s="87"/>
      <c r="L115" s="87"/>
      <c r="M115" s="144">
        <f t="shared" si="16"/>
        <v>1606</v>
      </c>
    </row>
    <row r="116" spans="1:14" x14ac:dyDescent="0.2">
      <c r="A116" s="11" t="s">
        <v>748</v>
      </c>
      <c r="B116" s="215"/>
      <c r="C116" s="87">
        <f t="shared" si="20"/>
        <v>-131517</v>
      </c>
      <c r="D116" s="118"/>
      <c r="E116" s="87"/>
      <c r="F116" s="118"/>
      <c r="G116" s="87"/>
      <c r="H116" s="330">
        <v>-131517</v>
      </c>
      <c r="I116" s="87"/>
      <c r="J116" s="127"/>
      <c r="K116" s="87"/>
      <c r="L116" s="87"/>
      <c r="M116" s="144">
        <f t="shared" si="16"/>
        <v>-131517</v>
      </c>
    </row>
    <row r="117" spans="1:14" x14ac:dyDescent="0.2">
      <c r="A117" s="11" t="s">
        <v>408</v>
      </c>
      <c r="B117" s="215"/>
      <c r="C117" s="87">
        <f>SUM(C108:C116)</f>
        <v>49430</v>
      </c>
      <c r="D117" s="87">
        <f t="shared" ref="D117:L117" si="21">SUM(D108:D116)</f>
        <v>0</v>
      </c>
      <c r="E117" s="87">
        <f t="shared" si="21"/>
        <v>0</v>
      </c>
      <c r="F117" s="87">
        <f t="shared" si="21"/>
        <v>14000</v>
      </c>
      <c r="G117" s="87">
        <f t="shared" si="21"/>
        <v>0</v>
      </c>
      <c r="H117" s="87">
        <f t="shared" si="21"/>
        <v>112320</v>
      </c>
      <c r="I117" s="87">
        <f t="shared" si="21"/>
        <v>-84094</v>
      </c>
      <c r="J117" s="87">
        <f t="shared" si="21"/>
        <v>0</v>
      </c>
      <c r="K117" s="87">
        <f t="shared" si="21"/>
        <v>7204</v>
      </c>
      <c r="L117" s="87">
        <f t="shared" si="21"/>
        <v>0</v>
      </c>
      <c r="M117" s="144">
        <f t="shared" si="16"/>
        <v>49430</v>
      </c>
    </row>
    <row r="118" spans="1:14" x14ac:dyDescent="0.2">
      <c r="A118" s="15" t="s">
        <v>576</v>
      </c>
      <c r="B118" s="215"/>
      <c r="C118" s="87">
        <f>SUM(C107,C117)</f>
        <v>1548372</v>
      </c>
      <c r="D118" s="87">
        <f t="shared" ref="D118:L118" si="22">SUM(D107,D117)</f>
        <v>5979</v>
      </c>
      <c r="E118" s="87">
        <f t="shared" si="22"/>
        <v>1038</v>
      </c>
      <c r="F118" s="87">
        <f t="shared" si="22"/>
        <v>129132</v>
      </c>
      <c r="G118" s="87">
        <f t="shared" si="22"/>
        <v>0</v>
      </c>
      <c r="H118" s="87">
        <f t="shared" si="22"/>
        <v>1201347</v>
      </c>
      <c r="I118" s="87">
        <f t="shared" si="22"/>
        <v>117796</v>
      </c>
      <c r="J118" s="87">
        <f t="shared" si="22"/>
        <v>0</v>
      </c>
      <c r="K118" s="87">
        <f t="shared" si="22"/>
        <v>93080</v>
      </c>
      <c r="L118" s="87">
        <f t="shared" si="22"/>
        <v>0</v>
      </c>
      <c r="M118" s="144">
        <f t="shared" si="16"/>
        <v>1548372</v>
      </c>
    </row>
    <row r="119" spans="1:14" x14ac:dyDescent="0.2">
      <c r="A119" s="13" t="s">
        <v>414</v>
      </c>
      <c r="B119" s="7"/>
      <c r="C119" s="13"/>
      <c r="D119" s="115"/>
      <c r="E119" s="114"/>
      <c r="F119" s="111"/>
      <c r="G119" s="111"/>
      <c r="H119" s="115"/>
      <c r="I119" s="111"/>
      <c r="J119" s="114"/>
      <c r="K119" s="111"/>
      <c r="L119" s="111"/>
      <c r="M119" s="144">
        <f t="shared" si="16"/>
        <v>0</v>
      </c>
    </row>
    <row r="120" spans="1:14" x14ac:dyDescent="0.2">
      <c r="A120" s="11" t="s">
        <v>30</v>
      </c>
      <c r="B120" s="215" t="s">
        <v>142</v>
      </c>
      <c r="C120" s="87">
        <f>SUM(D120:L120)</f>
        <v>21669</v>
      </c>
      <c r="D120" s="118"/>
      <c r="E120" s="127"/>
      <c r="F120" s="87">
        <v>15692</v>
      </c>
      <c r="G120" s="87"/>
      <c r="H120" s="118">
        <v>3477</v>
      </c>
      <c r="I120" s="87">
        <v>2500</v>
      </c>
      <c r="J120" s="127">
        <v>0</v>
      </c>
      <c r="K120" s="87"/>
      <c r="L120" s="87"/>
      <c r="M120" s="144">
        <f t="shared" si="16"/>
        <v>21669</v>
      </c>
    </row>
    <row r="121" spans="1:14" x14ac:dyDescent="0.2">
      <c r="A121" s="11" t="s">
        <v>567</v>
      </c>
      <c r="B121" s="215"/>
      <c r="C121" s="87">
        <f t="shared" ref="C121:C122" si="23">SUM(D121:L121)</f>
        <v>25249</v>
      </c>
      <c r="D121" s="118"/>
      <c r="E121" s="127"/>
      <c r="F121" s="87">
        <v>19272</v>
      </c>
      <c r="G121" s="87"/>
      <c r="H121" s="118">
        <v>3477</v>
      </c>
      <c r="I121" s="87">
        <v>2500</v>
      </c>
      <c r="J121" s="87"/>
      <c r="K121" s="118"/>
      <c r="L121" s="87"/>
      <c r="M121" s="144">
        <f t="shared" si="16"/>
        <v>25249</v>
      </c>
    </row>
    <row r="122" spans="1:14" x14ac:dyDescent="0.2">
      <c r="A122" s="11" t="s">
        <v>687</v>
      </c>
      <c r="B122" s="215"/>
      <c r="C122" s="87">
        <f t="shared" si="23"/>
        <v>100</v>
      </c>
      <c r="D122" s="118"/>
      <c r="E122" s="127"/>
      <c r="F122" s="87"/>
      <c r="G122" s="87"/>
      <c r="H122" s="118"/>
      <c r="I122" s="87">
        <v>100</v>
      </c>
      <c r="J122" s="87"/>
      <c r="K122" s="118"/>
      <c r="L122" s="87"/>
      <c r="M122" s="144">
        <f t="shared" si="16"/>
        <v>100</v>
      </c>
    </row>
    <row r="123" spans="1:14" x14ac:dyDescent="0.2">
      <c r="A123" s="11" t="s">
        <v>398</v>
      </c>
      <c r="B123" s="215"/>
      <c r="C123" s="87">
        <f>SUM(C122)</f>
        <v>100</v>
      </c>
      <c r="D123" s="87">
        <f t="shared" ref="D123:L123" si="24">SUM(D122)</f>
        <v>0</v>
      </c>
      <c r="E123" s="87">
        <f t="shared" si="24"/>
        <v>0</v>
      </c>
      <c r="F123" s="87">
        <f t="shared" si="24"/>
        <v>0</v>
      </c>
      <c r="G123" s="87">
        <f t="shared" si="24"/>
        <v>0</v>
      </c>
      <c r="H123" s="87">
        <f t="shared" si="24"/>
        <v>0</v>
      </c>
      <c r="I123" s="87">
        <f t="shared" si="24"/>
        <v>100</v>
      </c>
      <c r="J123" s="87">
        <f t="shared" si="24"/>
        <v>0</v>
      </c>
      <c r="K123" s="87">
        <f t="shared" si="24"/>
        <v>0</v>
      </c>
      <c r="L123" s="87">
        <f t="shared" si="24"/>
        <v>0</v>
      </c>
      <c r="M123" s="144">
        <f t="shared" si="16"/>
        <v>100</v>
      </c>
    </row>
    <row r="124" spans="1:14" x14ac:dyDescent="0.2">
      <c r="A124" s="15" t="s">
        <v>577</v>
      </c>
      <c r="B124" s="215"/>
      <c r="C124" s="127">
        <f>SUM(C121,C123)</f>
        <v>25349</v>
      </c>
      <c r="D124" s="127">
        <f t="shared" ref="D124:L124" si="25">SUM(D121,D123)</f>
        <v>0</v>
      </c>
      <c r="E124" s="127">
        <f t="shared" si="25"/>
        <v>0</v>
      </c>
      <c r="F124" s="127">
        <f t="shared" si="25"/>
        <v>19272</v>
      </c>
      <c r="G124" s="127">
        <f t="shared" si="25"/>
        <v>0</v>
      </c>
      <c r="H124" s="127">
        <f t="shared" si="25"/>
        <v>3477</v>
      </c>
      <c r="I124" s="127">
        <f t="shared" si="25"/>
        <v>2600</v>
      </c>
      <c r="J124" s="127">
        <f t="shared" si="25"/>
        <v>0</v>
      </c>
      <c r="K124" s="127">
        <f t="shared" si="25"/>
        <v>0</v>
      </c>
      <c r="L124" s="127">
        <f t="shared" si="25"/>
        <v>0</v>
      </c>
      <c r="M124" s="144">
        <f t="shared" si="16"/>
        <v>25349</v>
      </c>
    </row>
    <row r="125" spans="1:14" x14ac:dyDescent="0.2">
      <c r="A125" s="267" t="s">
        <v>415</v>
      </c>
      <c r="B125" s="7"/>
      <c r="C125" s="13"/>
      <c r="D125" s="115"/>
      <c r="E125" s="114"/>
      <c r="F125" s="111"/>
      <c r="G125" s="111"/>
      <c r="H125" s="115"/>
      <c r="I125" s="111"/>
      <c r="J125" s="111"/>
      <c r="K125" s="113"/>
      <c r="L125" s="111"/>
      <c r="M125" s="144">
        <f t="shared" si="16"/>
        <v>0</v>
      </c>
    </row>
    <row r="126" spans="1:14" x14ac:dyDescent="0.2">
      <c r="A126" s="11" t="s">
        <v>30</v>
      </c>
      <c r="B126" s="215" t="s">
        <v>142</v>
      </c>
      <c r="C126" s="87">
        <f>SUM(D126:L126)</f>
        <v>0</v>
      </c>
      <c r="D126" s="118"/>
      <c r="E126" s="127"/>
      <c r="F126" s="87">
        <v>0</v>
      </c>
      <c r="G126" s="87"/>
      <c r="H126" s="118">
        <v>0</v>
      </c>
      <c r="I126" s="87">
        <v>0</v>
      </c>
      <c r="J126" s="87">
        <v>0</v>
      </c>
      <c r="K126" s="108"/>
      <c r="L126" s="87"/>
      <c r="M126" s="144">
        <f t="shared" si="16"/>
        <v>0</v>
      </c>
    </row>
    <row r="127" spans="1:14" x14ac:dyDescent="0.2">
      <c r="A127" s="11" t="s">
        <v>567</v>
      </c>
      <c r="B127" s="215"/>
      <c r="C127" s="87">
        <f t="shared" ref="C127:C132" si="26">SUM(D127:L127)</f>
        <v>38100</v>
      </c>
      <c r="D127" s="118"/>
      <c r="E127" s="127"/>
      <c r="F127" s="87">
        <v>37940</v>
      </c>
      <c r="G127" s="87"/>
      <c r="H127" s="118"/>
      <c r="I127" s="87">
        <v>160</v>
      </c>
      <c r="J127" s="87"/>
      <c r="K127" s="118"/>
      <c r="L127" s="87"/>
      <c r="M127" s="144">
        <f t="shared" si="16"/>
        <v>38100</v>
      </c>
    </row>
    <row r="128" spans="1:14" x14ac:dyDescent="0.2">
      <c r="A128" s="11" t="s">
        <v>648</v>
      </c>
      <c r="B128" s="215"/>
      <c r="C128" s="87">
        <f t="shared" si="26"/>
        <v>4200</v>
      </c>
      <c r="D128" s="118"/>
      <c r="E128" s="127"/>
      <c r="F128" s="87">
        <v>4200</v>
      </c>
      <c r="G128" s="87"/>
      <c r="H128" s="118"/>
      <c r="I128" s="87"/>
      <c r="J128" s="87"/>
      <c r="K128" s="118"/>
      <c r="L128" s="87"/>
      <c r="M128" s="144">
        <f t="shared" si="16"/>
        <v>4200</v>
      </c>
      <c r="N128" t="s">
        <v>650</v>
      </c>
    </row>
    <row r="129" spans="1:13" s="479" customFormat="1" x14ac:dyDescent="0.2">
      <c r="A129" s="11" t="s">
        <v>677</v>
      </c>
      <c r="B129" s="215"/>
      <c r="C129" s="87">
        <f t="shared" si="26"/>
        <v>1270</v>
      </c>
      <c r="D129" s="118"/>
      <c r="E129" s="127"/>
      <c r="F129" s="87">
        <v>1270</v>
      </c>
      <c r="G129" s="87"/>
      <c r="H129" s="118"/>
      <c r="I129" s="87"/>
      <c r="J129" s="87"/>
      <c r="K129" s="118"/>
      <c r="L129" s="87"/>
      <c r="M129" s="144">
        <f t="shared" si="16"/>
        <v>1270</v>
      </c>
    </row>
    <row r="130" spans="1:13" s="425" customFormat="1" x14ac:dyDescent="0.2">
      <c r="A130" s="329" t="s">
        <v>688</v>
      </c>
      <c r="B130" s="215"/>
      <c r="C130" s="87">
        <f t="shared" si="26"/>
        <v>402</v>
      </c>
      <c r="D130" s="118"/>
      <c r="E130" s="127"/>
      <c r="F130" s="87"/>
      <c r="G130" s="87"/>
      <c r="H130" s="118"/>
      <c r="I130" s="87">
        <v>402</v>
      </c>
      <c r="J130" s="87"/>
      <c r="K130" s="118"/>
      <c r="L130" s="87"/>
      <c r="M130" s="144">
        <f t="shared" si="16"/>
        <v>402</v>
      </c>
    </row>
    <row r="131" spans="1:13" s="483" customFormat="1" x14ac:dyDescent="0.2">
      <c r="A131" s="329" t="s">
        <v>689</v>
      </c>
      <c r="B131" s="215"/>
      <c r="C131" s="87">
        <f t="shared" si="26"/>
        <v>1608</v>
      </c>
      <c r="D131" s="118"/>
      <c r="E131" s="127"/>
      <c r="F131" s="87"/>
      <c r="G131" s="87"/>
      <c r="H131" s="118"/>
      <c r="I131" s="87">
        <v>1608</v>
      </c>
      <c r="J131" s="87"/>
      <c r="K131" s="118"/>
      <c r="L131" s="87"/>
      <c r="M131" s="144">
        <f t="shared" si="16"/>
        <v>1608</v>
      </c>
    </row>
    <row r="132" spans="1:13" s="480" customFormat="1" x14ac:dyDescent="0.2">
      <c r="A132" s="329" t="s">
        <v>678</v>
      </c>
      <c r="B132" s="215"/>
      <c r="C132" s="87">
        <f t="shared" si="26"/>
        <v>10673</v>
      </c>
      <c r="D132" s="118"/>
      <c r="E132" s="127"/>
      <c r="F132" s="87"/>
      <c r="G132" s="87"/>
      <c r="H132" s="118"/>
      <c r="I132" s="87">
        <v>10673</v>
      </c>
      <c r="J132" s="87"/>
      <c r="K132" s="118"/>
      <c r="L132" s="87"/>
      <c r="M132" s="144">
        <f t="shared" si="16"/>
        <v>10673</v>
      </c>
    </row>
    <row r="133" spans="1:13" x14ac:dyDescent="0.2">
      <c r="A133" s="11" t="s">
        <v>408</v>
      </c>
      <c r="B133" s="215"/>
      <c r="C133" s="87">
        <f>SUM(C128:C132)</f>
        <v>18153</v>
      </c>
      <c r="D133" s="87">
        <f t="shared" ref="D133:L133" si="27">SUM(D128:D132)</f>
        <v>0</v>
      </c>
      <c r="E133" s="87">
        <f t="shared" si="27"/>
        <v>0</v>
      </c>
      <c r="F133" s="87">
        <f t="shared" si="27"/>
        <v>5470</v>
      </c>
      <c r="G133" s="87">
        <f t="shared" si="27"/>
        <v>0</v>
      </c>
      <c r="H133" s="87">
        <f t="shared" si="27"/>
        <v>0</v>
      </c>
      <c r="I133" s="87">
        <f t="shared" si="27"/>
        <v>12683</v>
      </c>
      <c r="J133" s="87">
        <f t="shared" si="27"/>
        <v>0</v>
      </c>
      <c r="K133" s="87">
        <f t="shared" si="27"/>
        <v>0</v>
      </c>
      <c r="L133" s="87">
        <f t="shared" si="27"/>
        <v>0</v>
      </c>
      <c r="M133" s="144">
        <f t="shared" si="16"/>
        <v>18153</v>
      </c>
    </row>
    <row r="134" spans="1:13" x14ac:dyDescent="0.2">
      <c r="A134" s="15" t="s">
        <v>577</v>
      </c>
      <c r="B134" s="215"/>
      <c r="C134" s="127">
        <f>SUM(C127,C133)</f>
        <v>56253</v>
      </c>
      <c r="D134" s="127">
        <f t="shared" ref="D134:L134" si="28">SUM(D127,D133)</f>
        <v>0</v>
      </c>
      <c r="E134" s="127">
        <f t="shared" si="28"/>
        <v>0</v>
      </c>
      <c r="F134" s="127">
        <f t="shared" si="28"/>
        <v>43410</v>
      </c>
      <c r="G134" s="127">
        <f t="shared" si="28"/>
        <v>0</v>
      </c>
      <c r="H134" s="127">
        <f t="shared" si="28"/>
        <v>0</v>
      </c>
      <c r="I134" s="127">
        <f t="shared" si="28"/>
        <v>12843</v>
      </c>
      <c r="J134" s="127">
        <f t="shared" si="28"/>
        <v>0</v>
      </c>
      <c r="K134" s="127">
        <f t="shared" si="28"/>
        <v>0</v>
      </c>
      <c r="L134" s="127">
        <f t="shared" si="28"/>
        <v>0</v>
      </c>
      <c r="M134" s="144">
        <f t="shared" si="16"/>
        <v>56253</v>
      </c>
    </row>
    <row r="135" spans="1:13" x14ac:dyDescent="0.2">
      <c r="A135" s="28" t="s">
        <v>416</v>
      </c>
      <c r="B135" s="7"/>
      <c r="C135" s="31"/>
      <c r="D135" s="111"/>
      <c r="E135" s="115"/>
      <c r="F135" s="111"/>
      <c r="G135" s="115"/>
      <c r="H135" s="111"/>
      <c r="I135" s="115"/>
      <c r="J135" s="111"/>
      <c r="K135" s="115"/>
      <c r="L135" s="111"/>
      <c r="M135" s="144">
        <f t="shared" si="16"/>
        <v>0</v>
      </c>
    </row>
    <row r="136" spans="1:13" x14ac:dyDescent="0.2">
      <c r="A136" s="32" t="s">
        <v>30</v>
      </c>
      <c r="B136" s="215" t="s">
        <v>142</v>
      </c>
      <c r="C136" s="127">
        <f>SUM(D136:L136)</f>
        <v>273620</v>
      </c>
      <c r="D136" s="87"/>
      <c r="E136" s="118">
        <v>0</v>
      </c>
      <c r="F136" s="87">
        <v>1130</v>
      </c>
      <c r="G136" s="118"/>
      <c r="H136" s="87"/>
      <c r="I136" s="342">
        <v>22490</v>
      </c>
      <c r="J136" s="87">
        <v>250000</v>
      </c>
      <c r="K136" s="118"/>
      <c r="L136" s="87"/>
      <c r="M136" s="144">
        <f t="shared" si="16"/>
        <v>273620</v>
      </c>
    </row>
    <row r="137" spans="1:13" x14ac:dyDescent="0.2">
      <c r="A137" s="358" t="s">
        <v>567</v>
      </c>
      <c r="B137" s="215"/>
      <c r="C137" s="127">
        <f>SUM(D137:L137)</f>
        <v>275328</v>
      </c>
      <c r="D137" s="87"/>
      <c r="E137" s="118"/>
      <c r="F137" s="87">
        <v>2838</v>
      </c>
      <c r="G137" s="118"/>
      <c r="H137" s="87"/>
      <c r="I137" s="342">
        <v>22490</v>
      </c>
      <c r="J137" s="87">
        <v>250000</v>
      </c>
      <c r="K137" s="118"/>
      <c r="L137" s="87"/>
      <c r="M137" s="144">
        <f t="shared" si="16"/>
        <v>275328</v>
      </c>
    </row>
    <row r="138" spans="1:13" x14ac:dyDescent="0.2">
      <c r="A138" s="358" t="s">
        <v>657</v>
      </c>
      <c r="B138" s="215"/>
      <c r="C138" s="127">
        <f t="shared" ref="C138:C140" si="29">SUM(D138:L138)</f>
        <v>105638</v>
      </c>
      <c r="D138" s="87"/>
      <c r="E138" s="118"/>
      <c r="F138" s="87"/>
      <c r="G138" s="118"/>
      <c r="H138" s="127"/>
      <c r="I138" s="202"/>
      <c r="J138" s="127">
        <v>105638</v>
      </c>
      <c r="K138" s="87"/>
      <c r="L138" s="127"/>
      <c r="M138" s="144">
        <f t="shared" si="16"/>
        <v>105638</v>
      </c>
    </row>
    <row r="139" spans="1:13" s="478" customFormat="1" x14ac:dyDescent="0.2">
      <c r="A139" s="358" t="s">
        <v>673</v>
      </c>
      <c r="B139" s="215"/>
      <c r="C139" s="127">
        <f t="shared" si="29"/>
        <v>853</v>
      </c>
      <c r="D139" s="87"/>
      <c r="E139" s="118"/>
      <c r="F139" s="87">
        <v>853</v>
      </c>
      <c r="G139" s="118"/>
      <c r="H139" s="127"/>
      <c r="I139" s="341"/>
      <c r="J139" s="127"/>
      <c r="K139" s="127"/>
      <c r="L139" s="127"/>
      <c r="M139" s="144">
        <f t="shared" si="16"/>
        <v>853</v>
      </c>
    </row>
    <row r="140" spans="1:13" s="477" customFormat="1" x14ac:dyDescent="0.2">
      <c r="A140" s="358" t="s">
        <v>672</v>
      </c>
      <c r="B140" s="215"/>
      <c r="C140" s="127">
        <f t="shared" si="29"/>
        <v>7955</v>
      </c>
      <c r="D140" s="87"/>
      <c r="E140" s="118"/>
      <c r="F140" s="87">
        <v>7955</v>
      </c>
      <c r="G140" s="118"/>
      <c r="H140" s="127"/>
      <c r="I140" s="341"/>
      <c r="J140" s="127"/>
      <c r="K140" s="127"/>
      <c r="L140" s="127"/>
      <c r="M140" s="144">
        <f t="shared" si="16"/>
        <v>7955</v>
      </c>
    </row>
    <row r="141" spans="1:13" x14ac:dyDescent="0.2">
      <c r="A141" s="32" t="s">
        <v>408</v>
      </c>
      <c r="B141" s="215"/>
      <c r="C141" s="127">
        <f>SUM(C138:C140)</f>
        <v>114446</v>
      </c>
      <c r="D141" s="127">
        <f t="shared" ref="D141:L141" si="30">SUM(D138:D140)</f>
        <v>0</v>
      </c>
      <c r="E141" s="127">
        <f t="shared" si="30"/>
        <v>0</v>
      </c>
      <c r="F141" s="127">
        <f t="shared" si="30"/>
        <v>8808</v>
      </c>
      <c r="G141" s="127">
        <f t="shared" si="30"/>
        <v>0</v>
      </c>
      <c r="H141" s="127">
        <f t="shared" si="30"/>
        <v>0</v>
      </c>
      <c r="I141" s="127">
        <f t="shared" si="30"/>
        <v>0</v>
      </c>
      <c r="J141" s="127">
        <f t="shared" si="30"/>
        <v>105638</v>
      </c>
      <c r="K141" s="127">
        <f t="shared" si="30"/>
        <v>0</v>
      </c>
      <c r="L141" s="127">
        <f t="shared" si="30"/>
        <v>0</v>
      </c>
      <c r="M141" s="144">
        <f t="shared" si="16"/>
        <v>114446</v>
      </c>
    </row>
    <row r="142" spans="1:13" x14ac:dyDescent="0.2">
      <c r="A142" s="15" t="s">
        <v>577</v>
      </c>
      <c r="B142" s="215"/>
      <c r="C142" s="127">
        <f>SUM(C137,C141)</f>
        <v>389774</v>
      </c>
      <c r="D142" s="127">
        <f t="shared" ref="D142:L142" si="31">SUM(D137,D141)</f>
        <v>0</v>
      </c>
      <c r="E142" s="127">
        <f t="shared" si="31"/>
        <v>0</v>
      </c>
      <c r="F142" s="127">
        <f t="shared" si="31"/>
        <v>11646</v>
      </c>
      <c r="G142" s="127">
        <f t="shared" si="31"/>
        <v>0</v>
      </c>
      <c r="H142" s="127">
        <f t="shared" si="31"/>
        <v>0</v>
      </c>
      <c r="I142" s="127">
        <f t="shared" si="31"/>
        <v>22490</v>
      </c>
      <c r="J142" s="127">
        <f t="shared" si="31"/>
        <v>355638</v>
      </c>
      <c r="K142" s="127">
        <f t="shared" si="31"/>
        <v>0</v>
      </c>
      <c r="L142" s="127">
        <f t="shared" si="31"/>
        <v>0</v>
      </c>
      <c r="M142" s="144">
        <f t="shared" si="16"/>
        <v>389774</v>
      </c>
    </row>
    <row r="143" spans="1:13" x14ac:dyDescent="0.2">
      <c r="A143" s="267" t="s">
        <v>417</v>
      </c>
      <c r="B143" s="237"/>
      <c r="C143" s="31"/>
      <c r="D143" s="111"/>
      <c r="E143" s="115"/>
      <c r="F143" s="111"/>
      <c r="G143" s="115"/>
      <c r="H143" s="111"/>
      <c r="I143" s="115"/>
      <c r="J143" s="111"/>
      <c r="K143" s="115"/>
      <c r="L143" s="111"/>
      <c r="M143" s="144">
        <f t="shared" ref="M143:M206" si="32">SUM(D143:L143)</f>
        <v>0</v>
      </c>
    </row>
    <row r="144" spans="1:13" x14ac:dyDescent="0.2">
      <c r="A144" s="32" t="s">
        <v>30</v>
      </c>
      <c r="B144" s="215" t="s">
        <v>143</v>
      </c>
      <c r="C144" s="127">
        <f>SUM(D144:L144)</f>
        <v>400</v>
      </c>
      <c r="D144" s="87">
        <v>338</v>
      </c>
      <c r="E144" s="118">
        <v>62</v>
      </c>
      <c r="F144" s="87">
        <v>0</v>
      </c>
      <c r="G144" s="118"/>
      <c r="H144" s="87">
        <v>0</v>
      </c>
      <c r="I144" s="118">
        <v>0</v>
      </c>
      <c r="J144" s="87">
        <v>0</v>
      </c>
      <c r="K144" s="118"/>
      <c r="L144" s="87"/>
      <c r="M144" s="144">
        <f t="shared" si="32"/>
        <v>400</v>
      </c>
    </row>
    <row r="145" spans="1:14" x14ac:dyDescent="0.2">
      <c r="A145" s="32" t="s">
        <v>567</v>
      </c>
      <c r="B145" s="215"/>
      <c r="C145" s="127">
        <f>SUM(D145:L145)</f>
        <v>3400</v>
      </c>
      <c r="D145" s="87">
        <v>338</v>
      </c>
      <c r="E145" s="118">
        <v>62</v>
      </c>
      <c r="F145" s="87"/>
      <c r="G145" s="118"/>
      <c r="H145" s="87">
        <v>3000</v>
      </c>
      <c r="I145" s="118"/>
      <c r="J145" s="87"/>
      <c r="K145" s="118"/>
      <c r="L145" s="87"/>
      <c r="M145" s="144">
        <f t="shared" si="32"/>
        <v>3400</v>
      </c>
    </row>
    <row r="146" spans="1:14" x14ac:dyDescent="0.2">
      <c r="A146" s="15" t="s">
        <v>577</v>
      </c>
      <c r="B146" s="214"/>
      <c r="C146" s="127">
        <f>SUM(D146:L146)</f>
        <v>3400</v>
      </c>
      <c r="D146" s="127">
        <v>338</v>
      </c>
      <c r="E146" s="127">
        <v>62</v>
      </c>
      <c r="F146" s="127"/>
      <c r="G146" s="127"/>
      <c r="H146" s="110">
        <v>3000</v>
      </c>
      <c r="I146" s="118"/>
      <c r="J146" s="127"/>
      <c r="K146" s="127"/>
      <c r="L146" s="127"/>
      <c r="M146" s="144">
        <f t="shared" si="32"/>
        <v>3400</v>
      </c>
    </row>
    <row r="147" spans="1:14" x14ac:dyDescent="0.2">
      <c r="A147" s="13" t="s">
        <v>425</v>
      </c>
      <c r="B147" s="19"/>
      <c r="C147" s="13"/>
      <c r="D147" s="115"/>
      <c r="E147" s="111"/>
      <c r="F147" s="115"/>
      <c r="G147" s="111"/>
      <c r="H147" s="115"/>
      <c r="I147" s="111"/>
      <c r="J147" s="114"/>
      <c r="K147" s="111"/>
      <c r="L147" s="111"/>
      <c r="M147" s="144">
        <f t="shared" si="32"/>
        <v>0</v>
      </c>
    </row>
    <row r="148" spans="1:14" x14ac:dyDescent="0.2">
      <c r="A148" s="11" t="s">
        <v>30</v>
      </c>
      <c r="B148" s="215" t="s">
        <v>142</v>
      </c>
      <c r="C148" s="87">
        <f>SUM(D148:L148)</f>
        <v>3514</v>
      </c>
      <c r="D148" s="108"/>
      <c r="E148" s="87">
        <v>0</v>
      </c>
      <c r="F148" s="118">
        <v>3514</v>
      </c>
      <c r="G148" s="87">
        <v>0</v>
      </c>
      <c r="H148" s="118">
        <v>0</v>
      </c>
      <c r="I148" s="87">
        <v>0</v>
      </c>
      <c r="J148" s="127">
        <v>0</v>
      </c>
      <c r="K148" s="87">
        <v>0</v>
      </c>
      <c r="L148" s="87">
        <v>0</v>
      </c>
      <c r="M148" s="144">
        <f t="shared" si="32"/>
        <v>3514</v>
      </c>
    </row>
    <row r="149" spans="1:14" x14ac:dyDescent="0.2">
      <c r="A149" s="11" t="s">
        <v>567</v>
      </c>
      <c r="B149" s="215"/>
      <c r="C149" s="87">
        <f>SUM(D149:L149)</f>
        <v>3514</v>
      </c>
      <c r="D149" s="118"/>
      <c r="E149" s="87"/>
      <c r="F149" s="118">
        <v>3514</v>
      </c>
      <c r="G149" s="87"/>
      <c r="H149" s="118"/>
      <c r="I149" s="87"/>
      <c r="J149" s="127"/>
      <c r="K149" s="87"/>
      <c r="L149" s="87"/>
      <c r="M149" s="144">
        <f t="shared" si="32"/>
        <v>3514</v>
      </c>
    </row>
    <row r="150" spans="1:14" x14ac:dyDescent="0.2">
      <c r="A150" s="15" t="s">
        <v>577</v>
      </c>
      <c r="B150" s="215"/>
      <c r="C150" s="87">
        <f>SUM(D150:L150)</f>
        <v>3514</v>
      </c>
      <c r="D150" s="118"/>
      <c r="E150" s="87"/>
      <c r="F150" s="118">
        <v>3514</v>
      </c>
      <c r="G150" s="87"/>
      <c r="H150" s="118"/>
      <c r="I150" s="87"/>
      <c r="J150" s="127"/>
      <c r="K150" s="87"/>
      <c r="L150" s="87"/>
      <c r="M150" s="144">
        <f t="shared" si="32"/>
        <v>3514</v>
      </c>
    </row>
    <row r="151" spans="1:14" x14ac:dyDescent="0.2">
      <c r="A151" s="13" t="s">
        <v>426</v>
      </c>
      <c r="B151" s="7"/>
      <c r="C151" s="13"/>
      <c r="D151" s="115"/>
      <c r="E151" s="111"/>
      <c r="F151" s="115"/>
      <c r="G151" s="111"/>
      <c r="H151" s="115"/>
      <c r="I151" s="111"/>
      <c r="J151" s="114"/>
      <c r="K151" s="111"/>
      <c r="L151" s="111"/>
      <c r="M151" s="144">
        <f t="shared" si="32"/>
        <v>0</v>
      </c>
    </row>
    <row r="152" spans="1:14" x14ac:dyDescent="0.2">
      <c r="A152" s="11" t="s">
        <v>30</v>
      </c>
      <c r="B152" s="215" t="s">
        <v>143</v>
      </c>
      <c r="C152" s="87">
        <f>SUM(D152:L152)</f>
        <v>0</v>
      </c>
      <c r="D152" s="108"/>
      <c r="E152" s="87">
        <v>0</v>
      </c>
      <c r="F152" s="118">
        <v>0</v>
      </c>
      <c r="G152" s="87">
        <v>0</v>
      </c>
      <c r="H152" s="118">
        <v>0</v>
      </c>
      <c r="I152" s="87">
        <v>0</v>
      </c>
      <c r="J152" s="127">
        <v>0</v>
      </c>
      <c r="K152" s="87">
        <v>0</v>
      </c>
      <c r="L152" s="87">
        <v>0</v>
      </c>
      <c r="M152" s="144">
        <f t="shared" si="32"/>
        <v>0</v>
      </c>
    </row>
    <row r="153" spans="1:14" x14ac:dyDescent="0.2">
      <c r="A153" s="11" t="s">
        <v>382</v>
      </c>
      <c r="B153" s="215"/>
      <c r="C153" s="87">
        <f>SUM(D153:L153)</f>
        <v>0</v>
      </c>
      <c r="D153" s="108"/>
      <c r="E153" s="87"/>
      <c r="F153" s="118"/>
      <c r="G153" s="87"/>
      <c r="H153" s="118"/>
      <c r="I153" s="87"/>
      <c r="J153" s="127"/>
      <c r="K153" s="87"/>
      <c r="L153" s="87"/>
      <c r="M153" s="144">
        <f t="shared" si="32"/>
        <v>0</v>
      </c>
    </row>
    <row r="154" spans="1:14" x14ac:dyDescent="0.2">
      <c r="A154" s="15" t="s">
        <v>577</v>
      </c>
      <c r="B154" s="214"/>
      <c r="C154" s="110">
        <f>SUM(D154:L154)</f>
        <v>0</v>
      </c>
      <c r="D154" s="107"/>
      <c r="E154" s="110"/>
      <c r="F154" s="117"/>
      <c r="G154" s="110"/>
      <c r="H154" s="117"/>
      <c r="I154" s="110"/>
      <c r="J154" s="116"/>
      <c r="K154" s="110"/>
      <c r="L154" s="110"/>
      <c r="M154" s="144">
        <f t="shared" si="32"/>
        <v>0</v>
      </c>
    </row>
    <row r="155" spans="1:14" x14ac:dyDescent="0.2">
      <c r="A155" s="52" t="s">
        <v>420</v>
      </c>
      <c r="B155" s="47"/>
      <c r="C155" s="22"/>
      <c r="D155" s="108"/>
      <c r="E155" s="87"/>
      <c r="F155" s="87"/>
      <c r="G155" s="108"/>
      <c r="H155" s="112"/>
      <c r="I155" s="87"/>
      <c r="J155" s="127"/>
      <c r="K155" s="87"/>
      <c r="L155" s="87">
        <v>0</v>
      </c>
      <c r="M155" s="144">
        <f t="shared" si="32"/>
        <v>0</v>
      </c>
    </row>
    <row r="156" spans="1:14" x14ac:dyDescent="0.2">
      <c r="A156" s="11" t="s">
        <v>30</v>
      </c>
      <c r="B156" s="215" t="s">
        <v>142</v>
      </c>
      <c r="C156" s="87">
        <f>SUM(D156:L156)</f>
        <v>291202</v>
      </c>
      <c r="D156" s="108">
        <v>3200</v>
      </c>
      <c r="E156" s="108">
        <v>675</v>
      </c>
      <c r="F156" s="87">
        <v>70327</v>
      </c>
      <c r="G156" s="108"/>
      <c r="H156" s="118">
        <v>0</v>
      </c>
      <c r="I156" s="87">
        <v>142000</v>
      </c>
      <c r="J156" s="118">
        <v>75000</v>
      </c>
      <c r="K156" s="87">
        <v>0</v>
      </c>
      <c r="L156" s="87">
        <v>0</v>
      </c>
      <c r="M156" s="144">
        <f t="shared" si="32"/>
        <v>291202</v>
      </c>
    </row>
    <row r="157" spans="1:14" x14ac:dyDescent="0.2">
      <c r="A157" s="11" t="s">
        <v>567</v>
      </c>
      <c r="B157" s="215"/>
      <c r="C157" s="87">
        <f>SUM(D157:L157)</f>
        <v>149852</v>
      </c>
      <c r="D157" s="108">
        <v>3200</v>
      </c>
      <c r="E157" s="108">
        <v>675</v>
      </c>
      <c r="F157" s="87">
        <v>70977</v>
      </c>
      <c r="G157" s="108"/>
      <c r="H157" s="118"/>
      <c r="I157" s="87">
        <v>0</v>
      </c>
      <c r="J157" s="118">
        <v>75000</v>
      </c>
      <c r="K157" s="87"/>
      <c r="L157" s="87"/>
      <c r="M157" s="144">
        <f t="shared" si="32"/>
        <v>149852</v>
      </c>
    </row>
    <row r="158" spans="1:14" x14ac:dyDescent="0.2">
      <c r="A158" s="11" t="s">
        <v>645</v>
      </c>
      <c r="B158" s="215"/>
      <c r="C158" s="87">
        <f t="shared" ref="C158:C160" si="33">SUM(D158:L158)</f>
        <v>0</v>
      </c>
      <c r="D158" s="108"/>
      <c r="E158" s="108"/>
      <c r="F158" s="87">
        <v>600</v>
      </c>
      <c r="G158" s="108"/>
      <c r="H158" s="118"/>
      <c r="I158" s="87"/>
      <c r="J158" s="118">
        <v>-600</v>
      </c>
      <c r="K158" s="87"/>
      <c r="L158" s="87"/>
      <c r="M158" s="144">
        <f t="shared" si="32"/>
        <v>0</v>
      </c>
    </row>
    <row r="159" spans="1:14" x14ac:dyDescent="0.2">
      <c r="A159" s="11" t="s">
        <v>646</v>
      </c>
      <c r="B159" s="215"/>
      <c r="C159" s="87">
        <f t="shared" si="33"/>
        <v>937</v>
      </c>
      <c r="D159" s="108"/>
      <c r="E159" s="108"/>
      <c r="F159" s="87">
        <v>937</v>
      </c>
      <c r="G159" s="108"/>
      <c r="H159" s="118"/>
      <c r="I159" s="87"/>
      <c r="J159" s="118"/>
      <c r="K159" s="87"/>
      <c r="L159" s="87"/>
      <c r="M159" s="144">
        <f t="shared" si="32"/>
        <v>937</v>
      </c>
    </row>
    <row r="160" spans="1:14" s="425" customFormat="1" x14ac:dyDescent="0.2">
      <c r="A160" s="11" t="s">
        <v>647</v>
      </c>
      <c r="B160" s="215"/>
      <c r="C160" s="87">
        <f t="shared" si="33"/>
        <v>13483</v>
      </c>
      <c r="D160" s="108"/>
      <c r="E160" s="108"/>
      <c r="F160" s="87">
        <v>13483</v>
      </c>
      <c r="G160" s="108"/>
      <c r="H160" s="118"/>
      <c r="I160" s="87"/>
      <c r="J160" s="118"/>
      <c r="K160" s="87"/>
      <c r="L160" s="87"/>
      <c r="M160" s="144">
        <f t="shared" si="32"/>
        <v>13483</v>
      </c>
      <c r="N160" s="425" t="s">
        <v>650</v>
      </c>
    </row>
    <row r="161" spans="1:14" x14ac:dyDescent="0.2">
      <c r="A161" s="11" t="s">
        <v>399</v>
      </c>
      <c r="B161" s="215"/>
      <c r="C161" s="87">
        <f>SUM(C158:C160)</f>
        <v>14420</v>
      </c>
      <c r="D161" s="87">
        <f t="shared" ref="D161:L161" si="34">SUM(D158:D160)</f>
        <v>0</v>
      </c>
      <c r="E161" s="87">
        <f t="shared" si="34"/>
        <v>0</v>
      </c>
      <c r="F161" s="87">
        <f t="shared" si="34"/>
        <v>15020</v>
      </c>
      <c r="G161" s="87">
        <f t="shared" si="34"/>
        <v>0</v>
      </c>
      <c r="H161" s="87">
        <f t="shared" si="34"/>
        <v>0</v>
      </c>
      <c r="I161" s="87">
        <f t="shared" si="34"/>
        <v>0</v>
      </c>
      <c r="J161" s="87">
        <f t="shared" si="34"/>
        <v>-600</v>
      </c>
      <c r="K161" s="87">
        <f t="shared" si="34"/>
        <v>0</v>
      </c>
      <c r="L161" s="87">
        <f t="shared" si="34"/>
        <v>0</v>
      </c>
      <c r="M161" s="144">
        <f t="shared" si="32"/>
        <v>14420</v>
      </c>
    </row>
    <row r="162" spans="1:14" x14ac:dyDescent="0.2">
      <c r="A162" s="15" t="s">
        <v>579</v>
      </c>
      <c r="B162" s="214"/>
      <c r="C162" s="110">
        <f>SUM(C157,C161)</f>
        <v>164272</v>
      </c>
      <c r="D162" s="110">
        <f t="shared" ref="D162:L162" si="35">SUM(D157,D161)</f>
        <v>3200</v>
      </c>
      <c r="E162" s="110">
        <f t="shared" si="35"/>
        <v>675</v>
      </c>
      <c r="F162" s="110">
        <f t="shared" si="35"/>
        <v>85997</v>
      </c>
      <c r="G162" s="110">
        <f t="shared" si="35"/>
        <v>0</v>
      </c>
      <c r="H162" s="110">
        <f t="shared" si="35"/>
        <v>0</v>
      </c>
      <c r="I162" s="110">
        <f t="shared" si="35"/>
        <v>0</v>
      </c>
      <c r="J162" s="110">
        <f t="shared" si="35"/>
        <v>74400</v>
      </c>
      <c r="K162" s="110">
        <f t="shared" si="35"/>
        <v>0</v>
      </c>
      <c r="L162" s="110">
        <f t="shared" si="35"/>
        <v>0</v>
      </c>
      <c r="M162" s="144">
        <f t="shared" si="32"/>
        <v>164272</v>
      </c>
      <c r="N162" s="63"/>
    </row>
    <row r="163" spans="1:14" x14ac:dyDescent="0.2">
      <c r="A163" s="302" t="s">
        <v>421</v>
      </c>
      <c r="B163" s="47"/>
      <c r="C163" s="22"/>
      <c r="D163" s="108"/>
      <c r="E163" s="87"/>
      <c r="F163" s="112"/>
      <c r="G163" s="87"/>
      <c r="H163" s="112"/>
      <c r="I163" s="87"/>
      <c r="J163" s="127"/>
      <c r="K163" s="111"/>
      <c r="L163" s="87">
        <v>0</v>
      </c>
      <c r="M163" s="144">
        <f t="shared" si="32"/>
        <v>0</v>
      </c>
    </row>
    <row r="164" spans="1:14" x14ac:dyDescent="0.2">
      <c r="A164" s="11" t="s">
        <v>30</v>
      </c>
      <c r="B164" s="215" t="s">
        <v>142</v>
      </c>
      <c r="C164" s="87">
        <f>SUM(D164:L164)</f>
        <v>15301</v>
      </c>
      <c r="D164" s="108">
        <v>3058</v>
      </c>
      <c r="E164" s="108">
        <v>307</v>
      </c>
      <c r="F164" s="108">
        <v>8698</v>
      </c>
      <c r="G164" s="108"/>
      <c r="H164" s="118">
        <v>600</v>
      </c>
      <c r="I164" s="87">
        <v>2638</v>
      </c>
      <c r="J164" s="118"/>
      <c r="K164" s="87">
        <v>0</v>
      </c>
      <c r="L164" s="87">
        <v>0</v>
      </c>
      <c r="M164" s="144">
        <f t="shared" si="32"/>
        <v>15301</v>
      </c>
    </row>
    <row r="165" spans="1:14" x14ac:dyDescent="0.2">
      <c r="A165" s="11" t="s">
        <v>381</v>
      </c>
      <c r="B165" s="215"/>
      <c r="C165" s="87">
        <f>SUM(D165:L165)</f>
        <v>15301</v>
      </c>
      <c r="D165" s="118">
        <v>3058</v>
      </c>
      <c r="E165" s="87">
        <v>307</v>
      </c>
      <c r="F165" s="118">
        <v>8698</v>
      </c>
      <c r="G165" s="87"/>
      <c r="H165" s="118">
        <v>600</v>
      </c>
      <c r="I165" s="87">
        <v>2638</v>
      </c>
      <c r="J165" s="118"/>
      <c r="K165" s="87"/>
      <c r="L165" s="87"/>
      <c r="M165" s="144">
        <f t="shared" si="32"/>
        <v>15301</v>
      </c>
    </row>
    <row r="166" spans="1:14" s="425" customFormat="1" x14ac:dyDescent="0.2">
      <c r="A166" s="11" t="s">
        <v>653</v>
      </c>
      <c r="B166" s="215"/>
      <c r="C166" s="87">
        <f t="shared" ref="C166:C169" si="36">SUM(D166:L166)</f>
        <v>0</v>
      </c>
      <c r="D166" s="118"/>
      <c r="E166" s="87"/>
      <c r="F166" s="118">
        <v>-212</v>
      </c>
      <c r="G166" s="87"/>
      <c r="H166" s="118"/>
      <c r="I166" s="87">
        <v>212</v>
      </c>
      <c r="J166" s="118"/>
      <c r="K166" s="87"/>
      <c r="L166" s="87"/>
      <c r="M166" s="144">
        <f t="shared" si="32"/>
        <v>0</v>
      </c>
    </row>
    <row r="167" spans="1:14" s="425" customFormat="1" x14ac:dyDescent="0.2">
      <c r="A167" s="11" t="s">
        <v>655</v>
      </c>
      <c r="B167" s="215"/>
      <c r="C167" s="87">
        <f t="shared" si="36"/>
        <v>2500</v>
      </c>
      <c r="D167" s="118"/>
      <c r="E167" s="87"/>
      <c r="F167" s="118">
        <v>2500</v>
      </c>
      <c r="G167" s="87"/>
      <c r="H167" s="118"/>
      <c r="I167" s="87"/>
      <c r="J167" s="118"/>
      <c r="K167" s="87"/>
      <c r="L167" s="87"/>
      <c r="M167" s="144">
        <f t="shared" si="32"/>
        <v>2500</v>
      </c>
    </row>
    <row r="168" spans="1:14" s="425" customFormat="1" x14ac:dyDescent="0.2">
      <c r="A168" s="11" t="s">
        <v>656</v>
      </c>
      <c r="B168" s="215"/>
      <c r="C168" s="87">
        <f t="shared" si="36"/>
        <v>-1000</v>
      </c>
      <c r="D168" s="118"/>
      <c r="E168" s="87"/>
      <c r="F168" s="118">
        <v>-1000</v>
      </c>
      <c r="G168" s="87"/>
      <c r="H168" s="118"/>
      <c r="I168" s="87"/>
      <c r="J168" s="118"/>
      <c r="K168" s="87"/>
      <c r="L168" s="87"/>
      <c r="M168" s="144">
        <f t="shared" si="32"/>
        <v>-1000</v>
      </c>
    </row>
    <row r="169" spans="1:14" s="425" customFormat="1" x14ac:dyDescent="0.2">
      <c r="A169" s="11" t="s">
        <v>654</v>
      </c>
      <c r="B169" s="215"/>
      <c r="C169" s="87">
        <f t="shared" si="36"/>
        <v>-1500</v>
      </c>
      <c r="D169" s="118"/>
      <c r="E169" s="87"/>
      <c r="F169" s="118">
        <v>-1500</v>
      </c>
      <c r="G169" s="87"/>
      <c r="H169" s="118"/>
      <c r="I169" s="87"/>
      <c r="J169" s="118"/>
      <c r="K169" s="87"/>
      <c r="L169" s="87"/>
      <c r="M169" s="144">
        <f t="shared" si="32"/>
        <v>-1500</v>
      </c>
    </row>
    <row r="170" spans="1:14" s="425" customFormat="1" x14ac:dyDescent="0.2">
      <c r="A170" s="11" t="s">
        <v>399</v>
      </c>
      <c r="B170" s="215"/>
      <c r="C170" s="87">
        <f>SUM(C166:C169)</f>
        <v>0</v>
      </c>
      <c r="D170" s="87">
        <f t="shared" ref="D170:L170" si="37">SUM(D166:D169)</f>
        <v>0</v>
      </c>
      <c r="E170" s="87">
        <f t="shared" si="37"/>
        <v>0</v>
      </c>
      <c r="F170" s="87">
        <f t="shared" si="37"/>
        <v>-212</v>
      </c>
      <c r="G170" s="87">
        <f t="shared" si="37"/>
        <v>0</v>
      </c>
      <c r="H170" s="87">
        <f t="shared" si="37"/>
        <v>0</v>
      </c>
      <c r="I170" s="87">
        <f t="shared" si="37"/>
        <v>212</v>
      </c>
      <c r="J170" s="87">
        <f t="shared" si="37"/>
        <v>0</v>
      </c>
      <c r="K170" s="87">
        <f t="shared" si="37"/>
        <v>0</v>
      </c>
      <c r="L170" s="87">
        <f t="shared" si="37"/>
        <v>0</v>
      </c>
      <c r="M170" s="144">
        <f t="shared" si="32"/>
        <v>0</v>
      </c>
    </row>
    <row r="171" spans="1:14" x14ac:dyDescent="0.2">
      <c r="A171" s="15" t="s">
        <v>579</v>
      </c>
      <c r="B171" s="215"/>
      <c r="C171" s="87">
        <f>SUM(C165,C170)</f>
        <v>15301</v>
      </c>
      <c r="D171" s="87">
        <f t="shared" ref="D171:L171" si="38">SUM(D165,D170)</f>
        <v>3058</v>
      </c>
      <c r="E171" s="87">
        <f t="shared" si="38"/>
        <v>307</v>
      </c>
      <c r="F171" s="87">
        <f t="shared" si="38"/>
        <v>8486</v>
      </c>
      <c r="G171" s="87">
        <f t="shared" si="38"/>
        <v>0</v>
      </c>
      <c r="H171" s="87">
        <f t="shared" si="38"/>
        <v>600</v>
      </c>
      <c r="I171" s="87">
        <f t="shared" si="38"/>
        <v>2850</v>
      </c>
      <c r="J171" s="87">
        <f t="shared" si="38"/>
        <v>0</v>
      </c>
      <c r="K171" s="87">
        <f t="shared" si="38"/>
        <v>0</v>
      </c>
      <c r="L171" s="87">
        <f t="shared" si="38"/>
        <v>0</v>
      </c>
      <c r="M171" s="144">
        <f t="shared" si="32"/>
        <v>15301</v>
      </c>
    </row>
    <row r="172" spans="1:14" x14ac:dyDescent="0.2">
      <c r="A172" s="55" t="s">
        <v>422</v>
      </c>
      <c r="B172" s="46"/>
      <c r="C172" s="52"/>
      <c r="D172" s="115"/>
      <c r="E172" s="111"/>
      <c r="F172" s="115"/>
      <c r="G172" s="111"/>
      <c r="H172" s="115"/>
      <c r="I172" s="111"/>
      <c r="J172" s="115"/>
      <c r="K172" s="111"/>
      <c r="L172" s="111"/>
      <c r="M172" s="144">
        <f t="shared" si="32"/>
        <v>0</v>
      </c>
    </row>
    <row r="173" spans="1:14" x14ac:dyDescent="0.2">
      <c r="A173" s="11" t="s">
        <v>30</v>
      </c>
      <c r="B173" s="215" t="s">
        <v>143</v>
      </c>
      <c r="C173" s="87">
        <f>SUM(D173:L173)</f>
        <v>7761</v>
      </c>
      <c r="D173" s="108"/>
      <c r="E173" s="87">
        <v>0</v>
      </c>
      <c r="F173" s="118">
        <v>0</v>
      </c>
      <c r="G173" s="87"/>
      <c r="H173" s="118">
        <v>7761</v>
      </c>
      <c r="I173" s="87">
        <v>0</v>
      </c>
      <c r="J173" s="118">
        <v>0</v>
      </c>
      <c r="K173" s="87">
        <v>0</v>
      </c>
      <c r="L173" s="87">
        <v>0</v>
      </c>
      <c r="M173" s="144">
        <f t="shared" si="32"/>
        <v>7761</v>
      </c>
    </row>
    <row r="174" spans="1:14" x14ac:dyDescent="0.2">
      <c r="A174" s="11" t="s">
        <v>381</v>
      </c>
      <c r="B174" s="328"/>
      <c r="C174" s="87">
        <f>SUM(D174:L174)</f>
        <v>7761</v>
      </c>
      <c r="D174" s="108"/>
      <c r="E174" s="87"/>
      <c r="F174" s="118"/>
      <c r="G174" s="87"/>
      <c r="H174" s="118">
        <v>7761</v>
      </c>
      <c r="I174" s="87"/>
      <c r="J174" s="118"/>
      <c r="K174" s="87"/>
      <c r="L174" s="87"/>
      <c r="M174" s="144">
        <f t="shared" si="32"/>
        <v>7761</v>
      </c>
    </row>
    <row r="175" spans="1:14" s="482" customFormat="1" x14ac:dyDescent="0.2">
      <c r="A175" s="11" t="s">
        <v>683</v>
      </c>
      <c r="B175" s="328"/>
      <c r="C175" s="87">
        <f t="shared" ref="C175:C177" si="39">SUM(D175:L175)</f>
        <v>150</v>
      </c>
      <c r="D175" s="108"/>
      <c r="E175" s="87"/>
      <c r="F175" s="118"/>
      <c r="G175" s="87"/>
      <c r="H175" s="118">
        <v>150</v>
      </c>
      <c r="I175" s="87"/>
      <c r="J175" s="118"/>
      <c r="K175" s="87"/>
      <c r="L175" s="87"/>
      <c r="M175" s="144">
        <f t="shared" si="32"/>
        <v>150</v>
      </c>
    </row>
    <row r="176" spans="1:14" s="482" customFormat="1" x14ac:dyDescent="0.2">
      <c r="A176" s="11" t="s">
        <v>682</v>
      </c>
      <c r="B176" s="328"/>
      <c r="C176" s="87">
        <f t="shared" si="39"/>
        <v>369</v>
      </c>
      <c r="D176" s="108"/>
      <c r="E176" s="87"/>
      <c r="F176" s="118"/>
      <c r="G176" s="87"/>
      <c r="H176" s="118">
        <v>369</v>
      </c>
      <c r="I176" s="87"/>
      <c r="J176" s="118"/>
      <c r="K176" s="87"/>
      <c r="L176" s="87"/>
      <c r="M176" s="144">
        <f t="shared" si="32"/>
        <v>369</v>
      </c>
    </row>
    <row r="177" spans="1:13" s="482" customFormat="1" x14ac:dyDescent="0.2">
      <c r="A177" s="329" t="s">
        <v>684</v>
      </c>
      <c r="B177" s="328"/>
      <c r="C177" s="87">
        <f t="shared" si="39"/>
        <v>2500</v>
      </c>
      <c r="D177" s="108"/>
      <c r="E177" s="87"/>
      <c r="F177" s="118"/>
      <c r="G177" s="87"/>
      <c r="H177" s="330">
        <v>2500</v>
      </c>
      <c r="I177" s="87"/>
      <c r="J177" s="118"/>
      <c r="K177" s="87"/>
      <c r="L177" s="87"/>
      <c r="M177" s="144">
        <f t="shared" si="32"/>
        <v>2500</v>
      </c>
    </row>
    <row r="178" spans="1:13" s="482" customFormat="1" x14ac:dyDescent="0.2">
      <c r="A178" s="329" t="s">
        <v>399</v>
      </c>
      <c r="B178" s="328"/>
      <c r="C178" s="87">
        <f>SUM(C175:C177)</f>
        <v>3019</v>
      </c>
      <c r="D178" s="87">
        <f t="shared" ref="D178:L178" si="40">SUM(D175:D177)</f>
        <v>0</v>
      </c>
      <c r="E178" s="87">
        <f t="shared" si="40"/>
        <v>0</v>
      </c>
      <c r="F178" s="87">
        <f t="shared" si="40"/>
        <v>0</v>
      </c>
      <c r="G178" s="87">
        <f t="shared" si="40"/>
        <v>0</v>
      </c>
      <c r="H178" s="87">
        <f t="shared" si="40"/>
        <v>3019</v>
      </c>
      <c r="I178" s="87">
        <f t="shared" si="40"/>
        <v>0</v>
      </c>
      <c r="J178" s="87">
        <f t="shared" si="40"/>
        <v>0</v>
      </c>
      <c r="K178" s="87">
        <f t="shared" si="40"/>
        <v>0</v>
      </c>
      <c r="L178" s="87">
        <f t="shared" si="40"/>
        <v>0</v>
      </c>
      <c r="M178" s="144">
        <f t="shared" si="32"/>
        <v>3019</v>
      </c>
    </row>
    <row r="179" spans="1:13" x14ac:dyDescent="0.2">
      <c r="A179" s="15" t="s">
        <v>579</v>
      </c>
      <c r="B179" s="328"/>
      <c r="C179" s="87">
        <f>SUM(C174,C178)</f>
        <v>10780</v>
      </c>
      <c r="D179" s="87">
        <f t="shared" ref="D179:L179" si="41">SUM(D174,D178)</f>
        <v>0</v>
      </c>
      <c r="E179" s="87">
        <f t="shared" si="41"/>
        <v>0</v>
      </c>
      <c r="F179" s="87">
        <f t="shared" si="41"/>
        <v>0</v>
      </c>
      <c r="G179" s="87">
        <f t="shared" si="41"/>
        <v>0</v>
      </c>
      <c r="H179" s="87">
        <f t="shared" si="41"/>
        <v>10780</v>
      </c>
      <c r="I179" s="87">
        <f t="shared" si="41"/>
        <v>0</v>
      </c>
      <c r="J179" s="87">
        <f t="shared" si="41"/>
        <v>0</v>
      </c>
      <c r="K179" s="87">
        <f t="shared" si="41"/>
        <v>0</v>
      </c>
      <c r="L179" s="87">
        <f t="shared" si="41"/>
        <v>0</v>
      </c>
      <c r="M179" s="144">
        <f t="shared" si="32"/>
        <v>10780</v>
      </c>
    </row>
    <row r="180" spans="1:13" x14ac:dyDescent="0.2">
      <c r="A180" s="52" t="s">
        <v>427</v>
      </c>
      <c r="B180" s="189"/>
      <c r="C180" s="52"/>
      <c r="D180" s="113"/>
      <c r="E180" s="111"/>
      <c r="F180" s="115"/>
      <c r="G180" s="111"/>
      <c r="H180" s="115"/>
      <c r="I180" s="111"/>
      <c r="J180" s="114"/>
      <c r="K180" s="111"/>
      <c r="L180" s="111"/>
      <c r="M180" s="144">
        <f t="shared" si="32"/>
        <v>0</v>
      </c>
    </row>
    <row r="181" spans="1:13" x14ac:dyDescent="0.2">
      <c r="A181" s="11" t="s">
        <v>41</v>
      </c>
      <c r="B181" s="328" t="s">
        <v>142</v>
      </c>
      <c r="C181" s="87">
        <f>SUM(D181:L181)</f>
        <v>16231</v>
      </c>
      <c r="D181" s="108"/>
      <c r="E181" s="87">
        <v>0</v>
      </c>
      <c r="F181" s="118">
        <v>16231</v>
      </c>
      <c r="G181" s="87"/>
      <c r="H181" s="118">
        <v>0</v>
      </c>
      <c r="I181" s="87">
        <v>0</v>
      </c>
      <c r="J181" s="127">
        <v>0</v>
      </c>
      <c r="K181" s="87">
        <v>0</v>
      </c>
      <c r="L181" s="87">
        <v>0</v>
      </c>
      <c r="M181" s="144">
        <f t="shared" si="32"/>
        <v>16231</v>
      </c>
    </row>
    <row r="182" spans="1:13" x14ac:dyDescent="0.2">
      <c r="A182" s="11" t="s">
        <v>382</v>
      </c>
      <c r="B182" s="328"/>
      <c r="C182" s="87">
        <f t="shared" ref="C182:C183" si="42">SUM(D182:L182)</f>
        <v>10164</v>
      </c>
      <c r="D182" s="108"/>
      <c r="E182" s="87"/>
      <c r="F182" s="118">
        <v>10164</v>
      </c>
      <c r="G182" s="87"/>
      <c r="H182" s="118"/>
      <c r="I182" s="87"/>
      <c r="J182" s="127"/>
      <c r="K182" s="87"/>
      <c r="L182" s="87"/>
      <c r="M182" s="144">
        <f t="shared" si="32"/>
        <v>10164</v>
      </c>
    </row>
    <row r="183" spans="1:13" x14ac:dyDescent="0.2">
      <c r="A183" s="11" t="s">
        <v>644</v>
      </c>
      <c r="B183" s="328"/>
      <c r="C183" s="87">
        <f t="shared" si="42"/>
        <v>7954</v>
      </c>
      <c r="D183" s="108"/>
      <c r="E183" s="87"/>
      <c r="F183" s="118"/>
      <c r="G183" s="87"/>
      <c r="H183" s="118"/>
      <c r="I183" s="87"/>
      <c r="J183" s="127">
        <v>7954</v>
      </c>
      <c r="K183" s="87"/>
      <c r="L183" s="87"/>
      <c r="M183" s="144">
        <f t="shared" si="32"/>
        <v>7954</v>
      </c>
    </row>
    <row r="184" spans="1:13" x14ac:dyDescent="0.2">
      <c r="A184" s="11" t="s">
        <v>399</v>
      </c>
      <c r="B184" s="328"/>
      <c r="C184" s="87">
        <f>SUM(C183)</f>
        <v>7954</v>
      </c>
      <c r="D184" s="87">
        <f t="shared" ref="D184:L184" si="43">SUM(D183)</f>
        <v>0</v>
      </c>
      <c r="E184" s="87">
        <f t="shared" si="43"/>
        <v>0</v>
      </c>
      <c r="F184" s="87">
        <f t="shared" si="43"/>
        <v>0</v>
      </c>
      <c r="G184" s="87">
        <f t="shared" si="43"/>
        <v>0</v>
      </c>
      <c r="H184" s="87">
        <f t="shared" si="43"/>
        <v>0</v>
      </c>
      <c r="I184" s="87">
        <f t="shared" si="43"/>
        <v>0</v>
      </c>
      <c r="J184" s="87">
        <f t="shared" si="43"/>
        <v>7954</v>
      </c>
      <c r="K184" s="87">
        <f t="shared" si="43"/>
        <v>0</v>
      </c>
      <c r="L184" s="87">
        <f t="shared" si="43"/>
        <v>0</v>
      </c>
      <c r="M184" s="144">
        <f t="shared" si="32"/>
        <v>7954</v>
      </c>
    </row>
    <row r="185" spans="1:13" x14ac:dyDescent="0.2">
      <c r="A185" s="15" t="s">
        <v>579</v>
      </c>
      <c r="B185" s="328"/>
      <c r="C185" s="87">
        <f>SUM(C182,C184)</f>
        <v>18118</v>
      </c>
      <c r="D185" s="87">
        <f t="shared" ref="D185:L185" si="44">SUM(D182,D184)</f>
        <v>0</v>
      </c>
      <c r="E185" s="87">
        <f t="shared" si="44"/>
        <v>0</v>
      </c>
      <c r="F185" s="87">
        <f t="shared" si="44"/>
        <v>10164</v>
      </c>
      <c r="G185" s="87">
        <f t="shared" si="44"/>
        <v>0</v>
      </c>
      <c r="H185" s="87">
        <f t="shared" si="44"/>
        <v>0</v>
      </c>
      <c r="I185" s="87">
        <f t="shared" si="44"/>
        <v>0</v>
      </c>
      <c r="J185" s="87">
        <f t="shared" si="44"/>
        <v>7954</v>
      </c>
      <c r="K185" s="87">
        <f t="shared" si="44"/>
        <v>0</v>
      </c>
      <c r="L185" s="87">
        <f t="shared" si="44"/>
        <v>0</v>
      </c>
      <c r="M185" s="144">
        <f t="shared" si="32"/>
        <v>18118</v>
      </c>
    </row>
    <row r="186" spans="1:13" x14ac:dyDescent="0.2">
      <c r="A186" s="52" t="s">
        <v>428</v>
      </c>
      <c r="B186" s="189"/>
      <c r="C186" s="52"/>
      <c r="D186" s="113"/>
      <c r="E186" s="111"/>
      <c r="F186" s="115"/>
      <c r="G186" s="111"/>
      <c r="H186" s="115"/>
      <c r="I186" s="111"/>
      <c r="J186" s="114"/>
      <c r="K186" s="111"/>
      <c r="L186" s="111"/>
      <c r="M186" s="144">
        <f t="shared" si="32"/>
        <v>0</v>
      </c>
    </row>
    <row r="187" spans="1:13" x14ac:dyDescent="0.2">
      <c r="A187" s="11" t="s">
        <v>41</v>
      </c>
      <c r="B187" s="328" t="s">
        <v>142</v>
      </c>
      <c r="C187" s="87">
        <f>SUM(D187:L187)</f>
        <v>7404</v>
      </c>
      <c r="D187" s="108">
        <v>986</v>
      </c>
      <c r="E187" s="87">
        <v>218</v>
      </c>
      <c r="F187" s="118">
        <v>6200</v>
      </c>
      <c r="G187" s="87"/>
      <c r="H187" s="118">
        <v>0</v>
      </c>
      <c r="I187" s="87">
        <v>0</v>
      </c>
      <c r="J187" s="127">
        <v>0</v>
      </c>
      <c r="K187" s="87">
        <v>0</v>
      </c>
      <c r="L187" s="87">
        <v>0</v>
      </c>
      <c r="M187" s="144">
        <f t="shared" si="32"/>
        <v>7404</v>
      </c>
    </row>
    <row r="188" spans="1:13" x14ac:dyDescent="0.2">
      <c r="A188" s="11" t="s">
        <v>381</v>
      </c>
      <c r="B188" s="328"/>
      <c r="C188" s="87">
        <f>SUM(D188:L188)</f>
        <v>7404</v>
      </c>
      <c r="D188" s="87">
        <v>986</v>
      </c>
      <c r="E188" s="87">
        <v>218</v>
      </c>
      <c r="F188" s="87">
        <v>6200</v>
      </c>
      <c r="G188" s="87"/>
      <c r="H188" s="87">
        <v>0</v>
      </c>
      <c r="I188" s="87">
        <v>0</v>
      </c>
      <c r="J188" s="87">
        <v>0</v>
      </c>
      <c r="K188" s="87">
        <v>0</v>
      </c>
      <c r="L188" s="87">
        <v>0</v>
      </c>
      <c r="M188" s="144">
        <f t="shared" si="32"/>
        <v>7404</v>
      </c>
    </row>
    <row r="189" spans="1:13" x14ac:dyDescent="0.2">
      <c r="A189" s="15" t="s">
        <v>579</v>
      </c>
      <c r="B189" s="328"/>
      <c r="C189" s="87">
        <f>SUM(D189:L189)</f>
        <v>7404</v>
      </c>
      <c r="D189" s="108">
        <v>986</v>
      </c>
      <c r="E189" s="87">
        <v>218</v>
      </c>
      <c r="F189" s="118">
        <v>6200</v>
      </c>
      <c r="G189" s="87"/>
      <c r="H189" s="118"/>
      <c r="I189" s="87"/>
      <c r="J189" s="127"/>
      <c r="K189" s="87"/>
      <c r="L189" s="87"/>
      <c r="M189" s="144">
        <f t="shared" si="32"/>
        <v>7404</v>
      </c>
    </row>
    <row r="190" spans="1:13" x14ac:dyDescent="0.2">
      <c r="A190" s="52" t="s">
        <v>429</v>
      </c>
      <c r="B190" s="189"/>
      <c r="C190" s="52"/>
      <c r="D190" s="113"/>
      <c r="E190" s="111"/>
      <c r="F190" s="115"/>
      <c r="G190" s="111"/>
      <c r="H190" s="115"/>
      <c r="I190" s="111"/>
      <c r="J190" s="114"/>
      <c r="K190" s="111"/>
      <c r="L190" s="111"/>
      <c r="M190" s="144">
        <f t="shared" si="32"/>
        <v>0</v>
      </c>
    </row>
    <row r="191" spans="1:13" x14ac:dyDescent="0.2">
      <c r="A191" s="11" t="s">
        <v>41</v>
      </c>
      <c r="B191" s="328" t="s">
        <v>142</v>
      </c>
      <c r="C191" s="87">
        <f>SUM(D191:L191)</f>
        <v>0</v>
      </c>
      <c r="D191" s="108"/>
      <c r="E191" s="87">
        <v>0</v>
      </c>
      <c r="F191" s="118">
        <v>0</v>
      </c>
      <c r="G191" s="87"/>
      <c r="H191" s="118">
        <v>0</v>
      </c>
      <c r="I191" s="87">
        <v>0</v>
      </c>
      <c r="J191" s="127">
        <v>0</v>
      </c>
      <c r="K191" s="87">
        <v>0</v>
      </c>
      <c r="L191" s="87">
        <v>0</v>
      </c>
      <c r="M191" s="144">
        <f t="shared" si="32"/>
        <v>0</v>
      </c>
    </row>
    <row r="192" spans="1:13" x14ac:dyDescent="0.2">
      <c r="A192" s="11" t="s">
        <v>381</v>
      </c>
      <c r="B192" s="328"/>
      <c r="C192" s="87">
        <f>SUM(D192:L192)</f>
        <v>0</v>
      </c>
      <c r="D192" s="108"/>
      <c r="E192" s="87"/>
      <c r="F192" s="118"/>
      <c r="G192" s="87"/>
      <c r="H192" s="118"/>
      <c r="I192" s="87"/>
      <c r="J192" s="127"/>
      <c r="K192" s="87"/>
      <c r="L192" s="87"/>
      <c r="M192" s="144">
        <f t="shared" si="32"/>
        <v>0</v>
      </c>
    </row>
    <row r="193" spans="1:13" x14ac:dyDescent="0.2">
      <c r="A193" s="15" t="s">
        <v>579</v>
      </c>
      <c r="B193" s="328"/>
      <c r="C193" s="87">
        <f>SUM(D193:L193)</f>
        <v>0</v>
      </c>
      <c r="D193" s="108"/>
      <c r="E193" s="87"/>
      <c r="F193" s="118"/>
      <c r="G193" s="87"/>
      <c r="H193" s="118"/>
      <c r="I193" s="87"/>
      <c r="J193" s="127"/>
      <c r="K193" s="87"/>
      <c r="L193" s="87"/>
      <c r="M193" s="144">
        <f t="shared" si="32"/>
        <v>0</v>
      </c>
    </row>
    <row r="194" spans="1:13" x14ac:dyDescent="0.2">
      <c r="A194" s="251" t="s">
        <v>430</v>
      </c>
      <c r="B194" s="189"/>
      <c r="C194" s="52"/>
      <c r="D194" s="113"/>
      <c r="E194" s="111"/>
      <c r="F194" s="115"/>
      <c r="G194" s="111"/>
      <c r="H194" s="115"/>
      <c r="I194" s="111"/>
      <c r="J194" s="114"/>
      <c r="K194" s="111"/>
      <c r="L194" s="111"/>
      <c r="M194" s="144">
        <f t="shared" si="32"/>
        <v>0</v>
      </c>
    </row>
    <row r="195" spans="1:13" x14ac:dyDescent="0.2">
      <c r="A195" s="11" t="s">
        <v>41</v>
      </c>
      <c r="B195" s="328" t="s">
        <v>142</v>
      </c>
      <c r="C195" s="87">
        <f>SUM(D195:L195)</f>
        <v>0</v>
      </c>
      <c r="D195" s="108"/>
      <c r="E195" s="87">
        <v>0</v>
      </c>
      <c r="F195" s="118">
        <v>0</v>
      </c>
      <c r="G195" s="87"/>
      <c r="H195" s="118">
        <v>0</v>
      </c>
      <c r="I195" s="87">
        <v>0</v>
      </c>
      <c r="J195" s="127">
        <v>0</v>
      </c>
      <c r="K195" s="87">
        <v>0</v>
      </c>
      <c r="L195" s="87">
        <v>0</v>
      </c>
      <c r="M195" s="144">
        <f t="shared" si="32"/>
        <v>0</v>
      </c>
    </row>
    <row r="196" spans="1:13" x14ac:dyDescent="0.2">
      <c r="A196" s="11" t="s">
        <v>381</v>
      </c>
      <c r="B196" s="328"/>
      <c r="C196" s="87">
        <f>SUM(D196:L196)</f>
        <v>1819</v>
      </c>
      <c r="D196" s="108"/>
      <c r="E196" s="87"/>
      <c r="F196" s="118">
        <v>1819</v>
      </c>
      <c r="G196" s="87"/>
      <c r="H196" s="118"/>
      <c r="I196" s="87"/>
      <c r="J196" s="127"/>
      <c r="K196" s="87"/>
      <c r="L196" s="87"/>
      <c r="M196" s="144">
        <f t="shared" si="32"/>
        <v>1819</v>
      </c>
    </row>
    <row r="197" spans="1:13" x14ac:dyDescent="0.2">
      <c r="A197" s="15" t="s">
        <v>579</v>
      </c>
      <c r="B197" s="328"/>
      <c r="C197" s="87">
        <f>SUM(D197:L197)</f>
        <v>1819</v>
      </c>
      <c r="D197" s="87"/>
      <c r="E197" s="87"/>
      <c r="F197" s="87">
        <v>1819</v>
      </c>
      <c r="G197" s="87"/>
      <c r="H197" s="87"/>
      <c r="I197" s="87"/>
      <c r="J197" s="87"/>
      <c r="K197" s="87"/>
      <c r="L197" s="87"/>
      <c r="M197" s="144">
        <f t="shared" si="32"/>
        <v>1819</v>
      </c>
    </row>
    <row r="198" spans="1:13" x14ac:dyDescent="0.2">
      <c r="A198" s="251" t="s">
        <v>431</v>
      </c>
      <c r="B198" s="189"/>
      <c r="C198" s="52"/>
      <c r="D198" s="113"/>
      <c r="E198" s="111"/>
      <c r="F198" s="115"/>
      <c r="G198" s="111"/>
      <c r="H198" s="115"/>
      <c r="I198" s="111"/>
      <c r="J198" s="114"/>
      <c r="K198" s="111"/>
      <c r="L198" s="111"/>
      <c r="M198" s="144">
        <f t="shared" si="32"/>
        <v>0</v>
      </c>
    </row>
    <row r="199" spans="1:13" x14ac:dyDescent="0.2">
      <c r="A199" s="11" t="s">
        <v>41</v>
      </c>
      <c r="B199" s="328" t="s">
        <v>142</v>
      </c>
      <c r="C199" s="87">
        <f>SUM(D199:L199)</f>
        <v>0</v>
      </c>
      <c r="D199" s="108"/>
      <c r="E199" s="87">
        <v>0</v>
      </c>
      <c r="F199" s="118">
        <v>0</v>
      </c>
      <c r="G199" s="87"/>
      <c r="H199" s="118">
        <v>0</v>
      </c>
      <c r="I199" s="87">
        <v>0</v>
      </c>
      <c r="J199" s="127">
        <v>0</v>
      </c>
      <c r="K199" s="87">
        <v>0</v>
      </c>
      <c r="L199" s="87">
        <v>0</v>
      </c>
      <c r="M199" s="144">
        <f t="shared" si="32"/>
        <v>0</v>
      </c>
    </row>
    <row r="200" spans="1:13" x14ac:dyDescent="0.2">
      <c r="A200" s="11" t="s">
        <v>399</v>
      </c>
      <c r="B200" s="328"/>
      <c r="C200" s="87">
        <f>SUM(D200:L200)</f>
        <v>4248</v>
      </c>
      <c r="D200" s="108"/>
      <c r="E200" s="87"/>
      <c r="F200" s="118"/>
      <c r="G200" s="87"/>
      <c r="H200" s="118"/>
      <c r="I200" s="87"/>
      <c r="J200" s="127">
        <v>4248</v>
      </c>
      <c r="K200" s="87"/>
      <c r="L200" s="87"/>
      <c r="M200" s="144">
        <f t="shared" si="32"/>
        <v>4248</v>
      </c>
    </row>
    <row r="201" spans="1:13" x14ac:dyDescent="0.2">
      <c r="A201" s="11" t="s">
        <v>580</v>
      </c>
      <c r="B201" s="328"/>
      <c r="C201" s="87">
        <f>SUM(D201:L201)</f>
        <v>200</v>
      </c>
      <c r="D201" s="108"/>
      <c r="E201" s="87"/>
      <c r="F201" s="118">
        <v>200</v>
      </c>
      <c r="G201" s="87"/>
      <c r="H201" s="118"/>
      <c r="I201" s="87"/>
      <c r="J201" s="127"/>
      <c r="K201" s="87"/>
      <c r="L201" s="87"/>
      <c r="M201" s="144">
        <f t="shared" si="32"/>
        <v>200</v>
      </c>
    </row>
    <row r="202" spans="1:13" x14ac:dyDescent="0.2">
      <c r="A202" s="11" t="s">
        <v>408</v>
      </c>
      <c r="B202" s="328"/>
      <c r="C202" s="87">
        <f>SUM(C201)</f>
        <v>200</v>
      </c>
      <c r="D202" s="87">
        <f t="shared" ref="D202:L202" si="45">SUM(D201)</f>
        <v>0</v>
      </c>
      <c r="E202" s="87">
        <f t="shared" si="45"/>
        <v>0</v>
      </c>
      <c r="F202" s="87">
        <f t="shared" si="45"/>
        <v>200</v>
      </c>
      <c r="G202" s="87">
        <f t="shared" si="45"/>
        <v>0</v>
      </c>
      <c r="H202" s="87">
        <f t="shared" si="45"/>
        <v>0</v>
      </c>
      <c r="I202" s="87">
        <f t="shared" si="45"/>
        <v>0</v>
      </c>
      <c r="J202" s="87">
        <f t="shared" si="45"/>
        <v>0</v>
      </c>
      <c r="K202" s="87">
        <f t="shared" si="45"/>
        <v>0</v>
      </c>
      <c r="L202" s="87">
        <f t="shared" si="45"/>
        <v>0</v>
      </c>
      <c r="M202" s="144">
        <f t="shared" si="32"/>
        <v>200</v>
      </c>
    </row>
    <row r="203" spans="1:13" x14ac:dyDescent="0.2">
      <c r="A203" s="15" t="s">
        <v>579</v>
      </c>
      <c r="B203" s="328"/>
      <c r="C203" s="87">
        <f>SUM(C200,C202)</f>
        <v>4448</v>
      </c>
      <c r="D203" s="87">
        <f t="shared" ref="D203:L203" si="46">SUM(D200,D202)</f>
        <v>0</v>
      </c>
      <c r="E203" s="87">
        <f t="shared" si="46"/>
        <v>0</v>
      </c>
      <c r="F203" s="87">
        <f t="shared" si="46"/>
        <v>200</v>
      </c>
      <c r="G203" s="87">
        <f t="shared" si="46"/>
        <v>0</v>
      </c>
      <c r="H203" s="87">
        <f t="shared" si="46"/>
        <v>0</v>
      </c>
      <c r="I203" s="87">
        <f t="shared" si="46"/>
        <v>0</v>
      </c>
      <c r="J203" s="87">
        <f t="shared" si="46"/>
        <v>4248</v>
      </c>
      <c r="K203" s="87">
        <f t="shared" si="46"/>
        <v>0</v>
      </c>
      <c r="L203" s="87">
        <f t="shared" si="46"/>
        <v>0</v>
      </c>
      <c r="M203" s="144">
        <f t="shared" si="32"/>
        <v>4448</v>
      </c>
    </row>
    <row r="204" spans="1:13" x14ac:dyDescent="0.2">
      <c r="A204" s="251" t="s">
        <v>432</v>
      </c>
      <c r="B204" s="189"/>
      <c r="C204" s="52"/>
      <c r="D204" s="113"/>
      <c r="E204" s="111"/>
      <c r="F204" s="115"/>
      <c r="G204" s="111"/>
      <c r="H204" s="115"/>
      <c r="I204" s="111"/>
      <c r="J204" s="114"/>
      <c r="K204" s="111"/>
      <c r="L204" s="111"/>
      <c r="M204" s="144">
        <f t="shared" si="32"/>
        <v>0</v>
      </c>
    </row>
    <row r="205" spans="1:13" x14ac:dyDescent="0.2">
      <c r="A205" s="11" t="s">
        <v>41</v>
      </c>
      <c r="B205" s="328" t="s">
        <v>142</v>
      </c>
      <c r="C205" s="87">
        <f>SUM(D205:L205)</f>
        <v>880</v>
      </c>
      <c r="D205" s="108"/>
      <c r="E205" s="87">
        <v>0</v>
      </c>
      <c r="F205" s="118">
        <v>880</v>
      </c>
      <c r="G205" s="87"/>
      <c r="H205" s="118">
        <v>0</v>
      </c>
      <c r="I205" s="87">
        <v>0</v>
      </c>
      <c r="J205" s="127"/>
      <c r="K205" s="87">
        <v>0</v>
      </c>
      <c r="L205" s="87">
        <v>0</v>
      </c>
      <c r="M205" s="144">
        <f t="shared" si="32"/>
        <v>880</v>
      </c>
    </row>
    <row r="206" spans="1:13" x14ac:dyDescent="0.2">
      <c r="A206" s="11" t="s">
        <v>381</v>
      </c>
      <c r="B206" s="35"/>
      <c r="C206" s="87">
        <f>SUM(D206:L206)</f>
        <v>880</v>
      </c>
      <c r="D206" s="118"/>
      <c r="E206" s="87"/>
      <c r="F206" s="118">
        <v>880</v>
      </c>
      <c r="G206" s="87"/>
      <c r="H206" s="118"/>
      <c r="I206" s="87"/>
      <c r="J206" s="118"/>
      <c r="K206" s="87"/>
      <c r="L206" s="87"/>
      <c r="M206" s="144">
        <f t="shared" si="32"/>
        <v>880</v>
      </c>
    </row>
    <row r="207" spans="1:13" x14ac:dyDescent="0.2">
      <c r="A207" s="15" t="s">
        <v>579</v>
      </c>
      <c r="B207" s="35"/>
      <c r="C207" s="87">
        <f>SUM(D207:L207)</f>
        <v>880</v>
      </c>
      <c r="D207" s="118"/>
      <c r="E207" s="87"/>
      <c r="F207" s="118">
        <v>880</v>
      </c>
      <c r="G207" s="87"/>
      <c r="H207" s="118"/>
      <c r="I207" s="87"/>
      <c r="J207" s="118"/>
      <c r="K207" s="87"/>
      <c r="L207" s="87"/>
      <c r="M207" s="144">
        <f t="shared" ref="M207:M252" si="47">SUM(D207:L207)</f>
        <v>880</v>
      </c>
    </row>
    <row r="208" spans="1:13" x14ac:dyDescent="0.2">
      <c r="A208" s="182" t="s">
        <v>433</v>
      </c>
      <c r="B208" s="58"/>
      <c r="C208" s="172"/>
      <c r="D208" s="115"/>
      <c r="E208" s="111"/>
      <c r="F208" s="115"/>
      <c r="G208" s="111"/>
      <c r="H208" s="115"/>
      <c r="I208" s="173"/>
      <c r="J208" s="115"/>
      <c r="K208" s="111"/>
      <c r="L208" s="111"/>
      <c r="M208" s="144">
        <f t="shared" si="47"/>
        <v>0</v>
      </c>
    </row>
    <row r="209" spans="1:13" x14ac:dyDescent="0.2">
      <c r="A209" s="32" t="s">
        <v>40</v>
      </c>
      <c r="B209" s="68" t="s">
        <v>143</v>
      </c>
      <c r="C209" s="87">
        <f>SUM(D209:L209)</f>
        <v>400</v>
      </c>
      <c r="D209" s="118"/>
      <c r="E209" s="87">
        <v>0</v>
      </c>
      <c r="F209" s="118">
        <v>400</v>
      </c>
      <c r="G209" s="87">
        <v>0</v>
      </c>
      <c r="H209" s="118">
        <v>0</v>
      </c>
      <c r="I209" s="166"/>
      <c r="J209" s="118"/>
      <c r="K209" s="87">
        <v>0</v>
      </c>
      <c r="L209" s="87">
        <v>0</v>
      </c>
      <c r="M209" s="144">
        <f t="shared" si="47"/>
        <v>400</v>
      </c>
    </row>
    <row r="210" spans="1:13" x14ac:dyDescent="0.2">
      <c r="A210" s="32" t="s">
        <v>382</v>
      </c>
      <c r="B210" s="68"/>
      <c r="C210" s="87">
        <f>SUM(D210:L210)</f>
        <v>2900</v>
      </c>
      <c r="D210" s="118"/>
      <c r="E210" s="87"/>
      <c r="F210" s="118">
        <v>2900</v>
      </c>
      <c r="G210" s="87"/>
      <c r="H210" s="118"/>
      <c r="I210" s="166"/>
      <c r="J210" s="118"/>
      <c r="K210" s="87"/>
      <c r="L210" s="87"/>
      <c r="M210" s="144">
        <f t="shared" si="47"/>
        <v>2900</v>
      </c>
    </row>
    <row r="211" spans="1:13" x14ac:dyDescent="0.2">
      <c r="A211" s="32" t="s">
        <v>697</v>
      </c>
      <c r="B211" s="68"/>
      <c r="C211" s="87">
        <f>SUM(D211:L211)</f>
        <v>2800</v>
      </c>
      <c r="D211" s="118"/>
      <c r="E211" s="87"/>
      <c r="F211" s="118">
        <v>2800</v>
      </c>
      <c r="G211" s="87"/>
      <c r="H211" s="118"/>
      <c r="I211" s="166"/>
      <c r="J211" s="342"/>
      <c r="K211" s="87"/>
      <c r="L211" s="87"/>
      <c r="M211" s="144">
        <f t="shared" si="47"/>
        <v>2800</v>
      </c>
    </row>
    <row r="212" spans="1:13" s="478" customFormat="1" x14ac:dyDescent="0.2">
      <c r="A212" s="32" t="s">
        <v>675</v>
      </c>
      <c r="B212" s="68"/>
      <c r="C212" s="87">
        <f>SUM(D212:L212)</f>
        <v>1341</v>
      </c>
      <c r="D212" s="118"/>
      <c r="E212" s="87"/>
      <c r="F212" s="330">
        <v>1341</v>
      </c>
      <c r="G212" s="87"/>
      <c r="H212" s="118"/>
      <c r="I212" s="166"/>
      <c r="J212" s="118"/>
      <c r="K212" s="87"/>
      <c r="L212" s="87"/>
      <c r="M212" s="144">
        <f t="shared" si="47"/>
        <v>1341</v>
      </c>
    </row>
    <row r="213" spans="1:13" x14ac:dyDescent="0.2">
      <c r="A213" s="32" t="s">
        <v>408</v>
      </c>
      <c r="B213" s="68"/>
      <c r="C213" s="87">
        <f>SUM(C211:C212)</f>
        <v>4141</v>
      </c>
      <c r="D213" s="87">
        <f t="shared" ref="D213:L213" si="48">SUM(D211:D212)</f>
        <v>0</v>
      </c>
      <c r="E213" s="87">
        <f t="shared" si="48"/>
        <v>0</v>
      </c>
      <c r="F213" s="87">
        <f t="shared" si="48"/>
        <v>4141</v>
      </c>
      <c r="G213" s="87">
        <f t="shared" si="48"/>
        <v>0</v>
      </c>
      <c r="H213" s="87">
        <f t="shared" si="48"/>
        <v>0</v>
      </c>
      <c r="I213" s="87">
        <f t="shared" si="48"/>
        <v>0</v>
      </c>
      <c r="J213" s="87">
        <f t="shared" si="48"/>
        <v>0</v>
      </c>
      <c r="K213" s="87">
        <f t="shared" si="48"/>
        <v>0</v>
      </c>
      <c r="L213" s="87">
        <f t="shared" si="48"/>
        <v>0</v>
      </c>
      <c r="M213" s="144">
        <f t="shared" si="47"/>
        <v>4141</v>
      </c>
    </row>
    <row r="214" spans="1:13" x14ac:dyDescent="0.2">
      <c r="A214" s="15" t="s">
        <v>579</v>
      </c>
      <c r="B214" s="68"/>
      <c r="C214" s="110">
        <f>SUM(C210,C213)</f>
        <v>7041</v>
      </c>
      <c r="D214" s="110">
        <f t="shared" ref="D214:L214" si="49">SUM(D210,D213)</f>
        <v>0</v>
      </c>
      <c r="E214" s="110">
        <f t="shared" si="49"/>
        <v>0</v>
      </c>
      <c r="F214" s="110">
        <f t="shared" si="49"/>
        <v>7041</v>
      </c>
      <c r="G214" s="110">
        <f t="shared" si="49"/>
        <v>0</v>
      </c>
      <c r="H214" s="110">
        <f t="shared" si="49"/>
        <v>0</v>
      </c>
      <c r="I214" s="110">
        <f t="shared" si="49"/>
        <v>0</v>
      </c>
      <c r="J214" s="110">
        <f t="shared" si="49"/>
        <v>0</v>
      </c>
      <c r="K214" s="110">
        <f t="shared" si="49"/>
        <v>0</v>
      </c>
      <c r="L214" s="110">
        <f t="shared" si="49"/>
        <v>0</v>
      </c>
      <c r="M214" s="144">
        <f t="shared" si="47"/>
        <v>7041</v>
      </c>
    </row>
    <row r="215" spans="1:13" x14ac:dyDescent="0.2">
      <c r="A215" s="182" t="s">
        <v>434</v>
      </c>
      <c r="B215" s="237"/>
      <c r="C215" s="87"/>
      <c r="D215" s="118"/>
      <c r="E215" s="87"/>
      <c r="F215" s="114"/>
      <c r="G215" s="111"/>
      <c r="H215" s="115"/>
      <c r="I215" s="173"/>
      <c r="J215" s="115"/>
      <c r="K215" s="111"/>
      <c r="L215" s="111"/>
      <c r="M215" s="144">
        <f t="shared" si="47"/>
        <v>0</v>
      </c>
    </row>
    <row r="216" spans="1:13" x14ac:dyDescent="0.2">
      <c r="A216" s="32" t="s">
        <v>40</v>
      </c>
      <c r="B216" s="215" t="s">
        <v>143</v>
      </c>
      <c r="C216" s="87">
        <f>SUM(D216:L216)</f>
        <v>10038</v>
      </c>
      <c r="D216" s="118"/>
      <c r="E216" s="87"/>
      <c r="F216" s="127">
        <v>10038</v>
      </c>
      <c r="G216" s="87"/>
      <c r="H216" s="118"/>
      <c r="I216" s="166"/>
      <c r="J216" s="118"/>
      <c r="K216" s="87"/>
      <c r="L216" s="87"/>
      <c r="M216" s="144">
        <f t="shared" si="47"/>
        <v>10038</v>
      </c>
    </row>
    <row r="217" spans="1:13" x14ac:dyDescent="0.2">
      <c r="A217" s="32" t="s">
        <v>382</v>
      </c>
      <c r="B217" s="215"/>
      <c r="C217" s="87">
        <f>SUM(D217:L217)</f>
        <v>38</v>
      </c>
      <c r="D217" s="118"/>
      <c r="E217" s="87"/>
      <c r="F217" s="118">
        <v>38</v>
      </c>
      <c r="G217" s="87"/>
      <c r="H217" s="118"/>
      <c r="I217" s="166"/>
      <c r="J217" s="118"/>
      <c r="K217" s="87"/>
      <c r="L217" s="87"/>
      <c r="M217" s="144">
        <f t="shared" si="47"/>
        <v>38</v>
      </c>
    </row>
    <row r="218" spans="1:13" x14ac:dyDescent="0.2">
      <c r="A218" s="15" t="s">
        <v>579</v>
      </c>
      <c r="B218" s="215"/>
      <c r="C218" s="87">
        <f>SUM(D218:L218)</f>
        <v>38</v>
      </c>
      <c r="D218" s="110"/>
      <c r="E218" s="110"/>
      <c r="F218" s="110">
        <v>38</v>
      </c>
      <c r="G218" s="110"/>
      <c r="H218" s="110"/>
      <c r="I218" s="110"/>
      <c r="J218" s="110"/>
      <c r="K218" s="110"/>
      <c r="L218" s="110"/>
      <c r="M218" s="144">
        <f t="shared" si="47"/>
        <v>38</v>
      </c>
    </row>
    <row r="219" spans="1:13" x14ac:dyDescent="0.2">
      <c r="A219" s="22" t="s">
        <v>435</v>
      </c>
      <c r="B219" s="7"/>
      <c r="C219" s="13"/>
      <c r="D219" s="115"/>
      <c r="E219" s="111"/>
      <c r="F219" s="115"/>
      <c r="G219" s="111"/>
      <c r="H219" s="111"/>
      <c r="I219" s="173"/>
      <c r="J219" s="115"/>
      <c r="K219" s="111"/>
      <c r="L219" s="111"/>
      <c r="M219" s="144">
        <f t="shared" si="47"/>
        <v>0</v>
      </c>
    </row>
    <row r="220" spans="1:13" x14ac:dyDescent="0.2">
      <c r="A220" s="11" t="s">
        <v>30</v>
      </c>
      <c r="B220" s="215" t="s">
        <v>142</v>
      </c>
      <c r="C220" s="87">
        <f>SUM(D220:L220)</f>
        <v>2146</v>
      </c>
      <c r="D220" s="118"/>
      <c r="E220" s="87">
        <v>0</v>
      </c>
      <c r="F220" s="118">
        <v>2146</v>
      </c>
      <c r="G220" s="87">
        <v>0</v>
      </c>
      <c r="H220" s="87">
        <v>0</v>
      </c>
      <c r="I220" s="166">
        <v>0</v>
      </c>
      <c r="J220" s="118">
        <v>0</v>
      </c>
      <c r="K220" s="87">
        <v>0</v>
      </c>
      <c r="L220" s="87">
        <v>0</v>
      </c>
      <c r="M220" s="144">
        <f t="shared" si="47"/>
        <v>2146</v>
      </c>
    </row>
    <row r="221" spans="1:13" x14ac:dyDescent="0.2">
      <c r="A221" s="11" t="s">
        <v>567</v>
      </c>
      <c r="B221" s="215"/>
      <c r="C221" s="87">
        <f>SUM(D221:L221)</f>
        <v>146</v>
      </c>
      <c r="D221" s="118"/>
      <c r="E221" s="87"/>
      <c r="F221" s="118">
        <v>146</v>
      </c>
      <c r="G221" s="87"/>
      <c r="H221" s="87"/>
      <c r="I221" s="166"/>
      <c r="J221" s="118"/>
      <c r="K221" s="87"/>
      <c r="L221" s="87"/>
      <c r="M221" s="144">
        <f t="shared" si="47"/>
        <v>146</v>
      </c>
    </row>
    <row r="222" spans="1:13" x14ac:dyDescent="0.2">
      <c r="A222" s="15" t="s">
        <v>579</v>
      </c>
      <c r="B222" s="214"/>
      <c r="C222" s="87">
        <f>SUM(D222:L222)</f>
        <v>146</v>
      </c>
      <c r="D222" s="87"/>
      <c r="E222" s="87"/>
      <c r="F222" s="87">
        <v>146</v>
      </c>
      <c r="G222" s="87"/>
      <c r="H222" s="87"/>
      <c r="I222" s="87"/>
      <c r="J222" s="87"/>
      <c r="K222" s="87"/>
      <c r="L222" s="87"/>
      <c r="M222" s="144">
        <f t="shared" si="47"/>
        <v>146</v>
      </c>
    </row>
    <row r="223" spans="1:13" x14ac:dyDescent="0.2">
      <c r="A223" s="13" t="s">
        <v>436</v>
      </c>
      <c r="B223" s="7"/>
      <c r="C223" s="13"/>
      <c r="D223" s="115"/>
      <c r="E223" s="111"/>
      <c r="F223" s="115"/>
      <c r="G223" s="111"/>
      <c r="H223" s="111"/>
      <c r="I223" s="111"/>
      <c r="J223" s="115"/>
      <c r="K223" s="111"/>
      <c r="L223" s="111"/>
      <c r="M223" s="144">
        <f t="shared" si="47"/>
        <v>0</v>
      </c>
    </row>
    <row r="224" spans="1:13" x14ac:dyDescent="0.2">
      <c r="A224" s="11" t="s">
        <v>30</v>
      </c>
      <c r="B224" s="215" t="s">
        <v>142</v>
      </c>
      <c r="C224" s="87">
        <f>SUM(D224:L224)</f>
        <v>1169</v>
      </c>
      <c r="D224" s="118"/>
      <c r="E224" s="87">
        <v>0</v>
      </c>
      <c r="F224" s="118">
        <v>1169</v>
      </c>
      <c r="G224" s="87">
        <v>0</v>
      </c>
      <c r="H224" s="87">
        <v>0</v>
      </c>
      <c r="I224" s="87">
        <v>0</v>
      </c>
      <c r="J224" s="118">
        <v>0</v>
      </c>
      <c r="K224" s="87">
        <v>0</v>
      </c>
      <c r="L224" s="87">
        <v>0</v>
      </c>
      <c r="M224" s="144">
        <f t="shared" si="47"/>
        <v>1169</v>
      </c>
    </row>
    <row r="225" spans="1:13" x14ac:dyDescent="0.2">
      <c r="A225" s="11" t="s">
        <v>381</v>
      </c>
      <c r="B225" s="215"/>
      <c r="C225" s="87">
        <f>SUM(D225:L225)</f>
        <v>1169</v>
      </c>
      <c r="D225" s="118"/>
      <c r="E225" s="87"/>
      <c r="F225" s="118">
        <v>1169</v>
      </c>
      <c r="G225" s="87"/>
      <c r="H225" s="87"/>
      <c r="I225" s="87"/>
      <c r="J225" s="118"/>
      <c r="K225" s="87"/>
      <c r="L225" s="87"/>
      <c r="M225" s="144">
        <f t="shared" si="47"/>
        <v>1169</v>
      </c>
    </row>
    <row r="226" spans="1:13" x14ac:dyDescent="0.2">
      <c r="A226" s="15" t="s">
        <v>579</v>
      </c>
      <c r="B226" s="215"/>
      <c r="C226" s="87">
        <f>SUM(D226:L226)</f>
        <v>1169</v>
      </c>
      <c r="D226" s="118"/>
      <c r="E226" s="87"/>
      <c r="F226" s="118">
        <v>1169</v>
      </c>
      <c r="G226" s="87"/>
      <c r="H226" s="87"/>
      <c r="I226" s="87"/>
      <c r="J226" s="118"/>
      <c r="K226" s="87"/>
      <c r="L226" s="87"/>
      <c r="M226" s="144">
        <f t="shared" si="47"/>
        <v>1169</v>
      </c>
    </row>
    <row r="227" spans="1:13" x14ac:dyDescent="0.2">
      <c r="A227" s="13" t="s">
        <v>437</v>
      </c>
      <c r="B227" s="7"/>
      <c r="C227" s="13"/>
      <c r="D227" s="115"/>
      <c r="E227" s="111"/>
      <c r="F227" s="115"/>
      <c r="G227" s="111"/>
      <c r="H227" s="111"/>
      <c r="I227" s="111"/>
      <c r="J227" s="115"/>
      <c r="K227" s="111"/>
      <c r="L227" s="111"/>
      <c r="M227" s="144">
        <f t="shared" si="47"/>
        <v>0</v>
      </c>
    </row>
    <row r="228" spans="1:13" x14ac:dyDescent="0.2">
      <c r="A228" s="11" t="s">
        <v>30</v>
      </c>
      <c r="B228" s="215" t="s">
        <v>142</v>
      </c>
      <c r="C228" s="87">
        <f>SUM(D228:L228)</f>
        <v>0</v>
      </c>
      <c r="D228" s="118"/>
      <c r="E228" s="87">
        <v>0</v>
      </c>
      <c r="F228" s="118">
        <v>0</v>
      </c>
      <c r="G228" s="87">
        <v>0</v>
      </c>
      <c r="H228" s="87">
        <v>0</v>
      </c>
      <c r="I228" s="87">
        <v>0</v>
      </c>
      <c r="J228" s="118">
        <v>0</v>
      </c>
      <c r="K228" s="87">
        <v>0</v>
      </c>
      <c r="L228" s="87">
        <v>0</v>
      </c>
      <c r="M228" s="144">
        <f t="shared" si="47"/>
        <v>0</v>
      </c>
    </row>
    <row r="229" spans="1:13" x14ac:dyDescent="0.2">
      <c r="A229" s="11" t="s">
        <v>381</v>
      </c>
      <c r="B229" s="215"/>
      <c r="C229" s="87">
        <f>SUM(D229:L229)</f>
        <v>0</v>
      </c>
      <c r="D229" s="108"/>
      <c r="E229" s="87"/>
      <c r="F229" s="118"/>
      <c r="G229" s="87"/>
      <c r="H229" s="87"/>
      <c r="I229" s="87"/>
      <c r="J229" s="118"/>
      <c r="K229" s="87"/>
      <c r="L229" s="87"/>
      <c r="M229" s="144">
        <f t="shared" si="47"/>
        <v>0</v>
      </c>
    </row>
    <row r="230" spans="1:13" x14ac:dyDescent="0.2">
      <c r="A230" s="15" t="s">
        <v>579</v>
      </c>
      <c r="B230" s="215"/>
      <c r="C230" s="110">
        <f>SUM(D230:L230)</f>
        <v>0</v>
      </c>
      <c r="D230" s="87"/>
      <c r="E230" s="87"/>
      <c r="F230" s="118"/>
      <c r="G230" s="87"/>
      <c r="H230" s="87"/>
      <c r="I230" s="87"/>
      <c r="J230" s="118"/>
      <c r="K230" s="87"/>
      <c r="L230" s="87"/>
      <c r="M230" s="144">
        <f t="shared" si="47"/>
        <v>0</v>
      </c>
    </row>
    <row r="231" spans="1:13" x14ac:dyDescent="0.2">
      <c r="A231" s="55" t="s">
        <v>438</v>
      </c>
      <c r="B231" s="46"/>
      <c r="C231" s="188"/>
      <c r="D231" s="111"/>
      <c r="E231" s="111"/>
      <c r="F231" s="115"/>
      <c r="G231" s="111"/>
      <c r="H231" s="111"/>
      <c r="I231" s="111"/>
      <c r="J231" s="115"/>
      <c r="K231" s="111"/>
      <c r="L231" s="111"/>
      <c r="M231" s="144">
        <f t="shared" si="47"/>
        <v>0</v>
      </c>
    </row>
    <row r="232" spans="1:13" x14ac:dyDescent="0.2">
      <c r="A232" s="11" t="s">
        <v>30</v>
      </c>
      <c r="B232" s="215" t="s">
        <v>142</v>
      </c>
      <c r="C232" s="87">
        <f>SUM(D232:L232)</f>
        <v>0</v>
      </c>
      <c r="D232" s="118"/>
      <c r="E232" s="87"/>
      <c r="F232" s="118">
        <v>0</v>
      </c>
      <c r="G232" s="87">
        <v>0</v>
      </c>
      <c r="H232" s="87">
        <v>0</v>
      </c>
      <c r="I232" s="87">
        <v>0</v>
      </c>
      <c r="J232" s="118">
        <v>0</v>
      </c>
      <c r="K232" s="87">
        <v>0</v>
      </c>
      <c r="L232" s="87">
        <v>0</v>
      </c>
      <c r="M232" s="144">
        <f t="shared" si="47"/>
        <v>0</v>
      </c>
    </row>
    <row r="233" spans="1:13" x14ac:dyDescent="0.2">
      <c r="A233" s="11" t="s">
        <v>381</v>
      </c>
      <c r="B233" s="215"/>
      <c r="C233" s="87">
        <f>SUM(D233:L233)</f>
        <v>0</v>
      </c>
      <c r="D233" s="118"/>
      <c r="E233" s="87"/>
      <c r="F233" s="118"/>
      <c r="G233" s="87"/>
      <c r="H233" s="87"/>
      <c r="I233" s="87"/>
      <c r="J233" s="118"/>
      <c r="K233" s="87"/>
      <c r="L233" s="87"/>
      <c r="M233" s="144">
        <f t="shared" si="47"/>
        <v>0</v>
      </c>
    </row>
    <row r="234" spans="1:13" x14ac:dyDescent="0.2">
      <c r="A234" s="15" t="s">
        <v>579</v>
      </c>
      <c r="B234" s="215"/>
      <c r="C234" s="87">
        <f>SUM(D234:L234)</f>
        <v>0</v>
      </c>
      <c r="D234" s="118"/>
      <c r="E234" s="87"/>
      <c r="F234" s="118"/>
      <c r="G234" s="87"/>
      <c r="H234" s="87"/>
      <c r="I234" s="87"/>
      <c r="J234" s="118"/>
      <c r="K234" s="87"/>
      <c r="L234" s="87"/>
      <c r="M234" s="144">
        <f t="shared" si="47"/>
        <v>0</v>
      </c>
    </row>
    <row r="235" spans="1:13" x14ac:dyDescent="0.2">
      <c r="A235" s="52" t="s">
        <v>439</v>
      </c>
      <c r="B235" s="237"/>
      <c r="C235" s="111"/>
      <c r="D235" s="115"/>
      <c r="E235" s="111"/>
      <c r="F235" s="115"/>
      <c r="G235" s="111"/>
      <c r="H235" s="111"/>
      <c r="I235" s="111"/>
      <c r="J235" s="115"/>
      <c r="K235" s="111"/>
      <c r="L235" s="111"/>
      <c r="M235" s="144">
        <f t="shared" si="47"/>
        <v>0</v>
      </c>
    </row>
    <row r="236" spans="1:13" x14ac:dyDescent="0.2">
      <c r="A236" s="11" t="s">
        <v>30</v>
      </c>
      <c r="B236" s="215" t="s">
        <v>142</v>
      </c>
      <c r="C236" s="87">
        <f>SUM(D236:L236)</f>
        <v>0</v>
      </c>
      <c r="D236" s="118"/>
      <c r="E236" s="87"/>
      <c r="F236" s="118">
        <v>0</v>
      </c>
      <c r="G236" s="87"/>
      <c r="H236" s="87"/>
      <c r="I236" s="87"/>
      <c r="J236" s="118"/>
      <c r="K236" s="87"/>
      <c r="L236" s="87"/>
      <c r="M236" s="144">
        <f t="shared" si="47"/>
        <v>0</v>
      </c>
    </row>
    <row r="237" spans="1:13" x14ac:dyDescent="0.2">
      <c r="A237" s="11" t="s">
        <v>381</v>
      </c>
      <c r="B237" s="215"/>
      <c r="C237" s="87">
        <f>SUM(D237:L237)</f>
        <v>0</v>
      </c>
      <c r="D237" s="118"/>
      <c r="E237" s="87"/>
      <c r="F237" s="118"/>
      <c r="G237" s="87"/>
      <c r="H237" s="87"/>
      <c r="I237" s="87"/>
      <c r="J237" s="118"/>
      <c r="K237" s="87"/>
      <c r="L237" s="87"/>
      <c r="M237" s="144">
        <f t="shared" si="47"/>
        <v>0</v>
      </c>
    </row>
    <row r="238" spans="1:13" x14ac:dyDescent="0.2">
      <c r="A238" s="15" t="s">
        <v>579</v>
      </c>
      <c r="B238" s="214"/>
      <c r="C238" s="87">
        <f>SUM(D238:L238)</f>
        <v>0</v>
      </c>
      <c r="D238" s="118"/>
      <c r="E238" s="87"/>
      <c r="F238" s="118"/>
      <c r="G238" s="87"/>
      <c r="H238" s="87"/>
      <c r="I238" s="87"/>
      <c r="J238" s="118"/>
      <c r="K238" s="87"/>
      <c r="L238" s="87"/>
      <c r="M238" s="144">
        <f t="shared" si="47"/>
        <v>0</v>
      </c>
    </row>
    <row r="239" spans="1:13" x14ac:dyDescent="0.2">
      <c r="A239" s="13" t="s">
        <v>440</v>
      </c>
      <c r="B239" s="215"/>
      <c r="C239" s="111"/>
      <c r="D239" s="114"/>
      <c r="E239" s="111"/>
      <c r="F239" s="115"/>
      <c r="G239" s="111"/>
      <c r="H239" s="111"/>
      <c r="I239" s="111"/>
      <c r="J239" s="115"/>
      <c r="K239" s="111"/>
      <c r="L239" s="111"/>
      <c r="M239" s="144">
        <f t="shared" si="47"/>
        <v>0</v>
      </c>
    </row>
    <row r="240" spans="1:13" x14ac:dyDescent="0.2">
      <c r="A240" s="11" t="s">
        <v>30</v>
      </c>
      <c r="B240" s="215" t="s">
        <v>142</v>
      </c>
      <c r="C240" s="87">
        <f>SUM(D240:L240)</f>
        <v>11652</v>
      </c>
      <c r="D240" s="87"/>
      <c r="E240" s="87"/>
      <c r="F240" s="118"/>
      <c r="G240" s="87">
        <v>11652</v>
      </c>
      <c r="H240" s="87">
        <v>0</v>
      </c>
      <c r="I240" s="87"/>
      <c r="J240" s="118"/>
      <c r="K240" s="87"/>
      <c r="L240" s="87"/>
      <c r="M240" s="144">
        <f t="shared" si="47"/>
        <v>11652</v>
      </c>
    </row>
    <row r="241" spans="1:15" x14ac:dyDescent="0.2">
      <c r="A241" s="11" t="s">
        <v>381</v>
      </c>
      <c r="B241" s="215"/>
      <c r="C241" s="87">
        <f>SUM(D241:L241)</f>
        <v>11652</v>
      </c>
      <c r="D241" s="127"/>
      <c r="E241" s="87"/>
      <c r="F241" s="118"/>
      <c r="G241" s="87">
        <v>11652</v>
      </c>
      <c r="H241" s="87"/>
      <c r="I241" s="87"/>
      <c r="J241" s="118"/>
      <c r="K241" s="87"/>
      <c r="L241" s="87"/>
      <c r="M241" s="144">
        <f t="shared" si="47"/>
        <v>11652</v>
      </c>
    </row>
    <row r="242" spans="1:15" s="486" customFormat="1" x14ac:dyDescent="0.2">
      <c r="A242" s="11" t="s">
        <v>713</v>
      </c>
      <c r="B242" s="215"/>
      <c r="C242" s="87">
        <f>SUM(D242:L242)</f>
        <v>2500</v>
      </c>
      <c r="D242" s="127"/>
      <c r="E242" s="87"/>
      <c r="F242" s="118"/>
      <c r="G242" s="87">
        <v>2500</v>
      </c>
      <c r="H242" s="87"/>
      <c r="I242" s="87"/>
      <c r="J242" s="118"/>
      <c r="K242" s="87"/>
      <c r="L242" s="87"/>
      <c r="M242" s="144">
        <f t="shared" si="47"/>
        <v>2500</v>
      </c>
    </row>
    <row r="243" spans="1:15" s="486" customFormat="1" x14ac:dyDescent="0.2">
      <c r="A243" s="11" t="s">
        <v>399</v>
      </c>
      <c r="B243" s="215"/>
      <c r="C243" s="87">
        <f>SUM(C242)</f>
        <v>2500</v>
      </c>
      <c r="D243" s="87">
        <f t="shared" ref="D243:L243" si="50">SUM(D242)</f>
        <v>0</v>
      </c>
      <c r="E243" s="87">
        <f t="shared" si="50"/>
        <v>0</v>
      </c>
      <c r="F243" s="87">
        <f t="shared" si="50"/>
        <v>0</v>
      </c>
      <c r="G243" s="87">
        <f t="shared" si="50"/>
        <v>2500</v>
      </c>
      <c r="H243" s="87">
        <f t="shared" si="50"/>
        <v>0</v>
      </c>
      <c r="I243" s="87">
        <f t="shared" si="50"/>
        <v>0</v>
      </c>
      <c r="J243" s="87">
        <f t="shared" si="50"/>
        <v>0</v>
      </c>
      <c r="K243" s="87">
        <f t="shared" si="50"/>
        <v>0</v>
      </c>
      <c r="L243" s="87">
        <f t="shared" si="50"/>
        <v>0</v>
      </c>
      <c r="M243" s="144">
        <f t="shared" si="47"/>
        <v>2500</v>
      </c>
    </row>
    <row r="244" spans="1:15" x14ac:dyDescent="0.2">
      <c r="A244" s="15" t="s">
        <v>579</v>
      </c>
      <c r="B244" s="215"/>
      <c r="C244" s="87">
        <f>SUM(C241,C243)</f>
        <v>14152</v>
      </c>
      <c r="D244" s="110">
        <f t="shared" ref="D244:L244" si="51">SUM(D241,D243)</f>
        <v>0</v>
      </c>
      <c r="E244" s="110">
        <f t="shared" si="51"/>
        <v>0</v>
      </c>
      <c r="F244" s="110">
        <f t="shared" si="51"/>
        <v>0</v>
      </c>
      <c r="G244" s="110">
        <f t="shared" si="51"/>
        <v>14152</v>
      </c>
      <c r="H244" s="110">
        <f t="shared" si="51"/>
        <v>0</v>
      </c>
      <c r="I244" s="110">
        <f t="shared" si="51"/>
        <v>0</v>
      </c>
      <c r="J244" s="110">
        <f t="shared" si="51"/>
        <v>0</v>
      </c>
      <c r="K244" s="110">
        <f t="shared" si="51"/>
        <v>0</v>
      </c>
      <c r="L244" s="110">
        <f t="shared" si="51"/>
        <v>0</v>
      </c>
      <c r="M244" s="144">
        <f t="shared" si="47"/>
        <v>14152</v>
      </c>
    </row>
    <row r="245" spans="1:15" x14ac:dyDescent="0.2">
      <c r="A245" s="52" t="s">
        <v>441</v>
      </c>
      <c r="B245" s="52"/>
      <c r="C245" s="111"/>
      <c r="D245" s="108"/>
      <c r="E245" s="87"/>
      <c r="F245" s="118"/>
      <c r="G245" s="87"/>
      <c r="H245" s="87"/>
      <c r="I245" s="87"/>
      <c r="J245" s="118"/>
      <c r="K245" s="87"/>
      <c r="L245" s="87"/>
      <c r="M245" s="144">
        <f t="shared" si="47"/>
        <v>0</v>
      </c>
    </row>
    <row r="246" spans="1:15" x14ac:dyDescent="0.2">
      <c r="A246" s="11" t="s">
        <v>30</v>
      </c>
      <c r="B246" s="215" t="s">
        <v>142</v>
      </c>
      <c r="C246" s="87">
        <f>SUM(D246:L246)</f>
        <v>0</v>
      </c>
      <c r="D246" s="108"/>
      <c r="E246" s="87"/>
      <c r="F246" s="118"/>
      <c r="G246" s="87"/>
      <c r="H246" s="87"/>
      <c r="I246" s="87"/>
      <c r="J246" s="118"/>
      <c r="K246" s="87"/>
      <c r="L246" s="87"/>
      <c r="M246" s="144">
        <f t="shared" si="47"/>
        <v>0</v>
      </c>
    </row>
    <row r="247" spans="1:15" x14ac:dyDescent="0.2">
      <c r="A247" s="11" t="s">
        <v>381</v>
      </c>
      <c r="B247" s="215"/>
      <c r="C247" s="87">
        <f>SUM(D247:L247)</f>
        <v>0</v>
      </c>
      <c r="D247" s="108"/>
      <c r="E247" s="87"/>
      <c r="F247" s="118"/>
      <c r="G247" s="87"/>
      <c r="H247" s="87"/>
      <c r="I247" s="87"/>
      <c r="J247" s="118"/>
      <c r="K247" s="87"/>
      <c r="L247" s="87"/>
      <c r="M247" s="144">
        <f t="shared" si="47"/>
        <v>0</v>
      </c>
    </row>
    <row r="248" spans="1:15" x14ac:dyDescent="0.2">
      <c r="A248" s="15" t="s">
        <v>579</v>
      </c>
      <c r="B248" s="215"/>
      <c r="C248" s="87">
        <f>SUM(D248:L248)</f>
        <v>0</v>
      </c>
      <c r="D248" s="108"/>
      <c r="E248" s="87"/>
      <c r="F248" s="118"/>
      <c r="G248" s="87"/>
      <c r="H248" s="87"/>
      <c r="I248" s="87"/>
      <c r="J248" s="118"/>
      <c r="K248" s="87"/>
      <c r="L248" s="87"/>
      <c r="M248" s="144">
        <f t="shared" si="47"/>
        <v>0</v>
      </c>
    </row>
    <row r="249" spans="1:15" x14ac:dyDescent="0.2">
      <c r="A249" s="251" t="s">
        <v>442</v>
      </c>
      <c r="B249" s="237"/>
      <c r="C249" s="111"/>
      <c r="D249" s="113"/>
      <c r="E249" s="111"/>
      <c r="F249" s="115"/>
      <c r="G249" s="111"/>
      <c r="H249" s="111"/>
      <c r="I249" s="111"/>
      <c r="J249" s="115"/>
      <c r="K249" s="111"/>
      <c r="L249" s="111"/>
      <c r="M249" s="144">
        <f t="shared" si="47"/>
        <v>0</v>
      </c>
    </row>
    <row r="250" spans="1:15" x14ac:dyDescent="0.2">
      <c r="A250" s="11" t="s">
        <v>30</v>
      </c>
      <c r="B250" s="215" t="s">
        <v>143</v>
      </c>
      <c r="C250" s="87">
        <f>SUM(D250:L250)</f>
        <v>300000</v>
      </c>
      <c r="D250" s="108"/>
      <c r="E250" s="87"/>
      <c r="F250" s="118"/>
      <c r="G250" s="87"/>
      <c r="H250" s="87"/>
      <c r="I250" s="87"/>
      <c r="J250" s="118"/>
      <c r="K250" s="87"/>
      <c r="L250" s="87">
        <v>300000</v>
      </c>
      <c r="M250" s="144">
        <f t="shared" si="47"/>
        <v>300000</v>
      </c>
    </row>
    <row r="251" spans="1:15" x14ac:dyDescent="0.2">
      <c r="A251" s="11" t="s">
        <v>381</v>
      </c>
      <c r="B251" s="215"/>
      <c r="C251" s="87">
        <f>SUM(D251:L251)</f>
        <v>300000</v>
      </c>
      <c r="D251" s="108"/>
      <c r="E251" s="87"/>
      <c r="F251" s="118"/>
      <c r="G251" s="87"/>
      <c r="H251" s="87"/>
      <c r="I251" s="87"/>
      <c r="J251" s="118"/>
      <c r="K251" s="87"/>
      <c r="L251" s="87">
        <v>300000</v>
      </c>
      <c r="M251" s="144">
        <f t="shared" si="47"/>
        <v>300000</v>
      </c>
    </row>
    <row r="252" spans="1:15" x14ac:dyDescent="0.2">
      <c r="A252" s="15" t="s">
        <v>579</v>
      </c>
      <c r="B252" s="214"/>
      <c r="C252" s="110">
        <f>SUM(D252:L252)</f>
        <v>300000</v>
      </c>
      <c r="D252" s="107"/>
      <c r="E252" s="110"/>
      <c r="F252" s="117"/>
      <c r="G252" s="110"/>
      <c r="H252" s="110"/>
      <c r="I252" s="110"/>
      <c r="J252" s="117"/>
      <c r="K252" s="110"/>
      <c r="L252" s="110">
        <v>300000</v>
      </c>
      <c r="M252" s="144">
        <f t="shared" si="47"/>
        <v>300000</v>
      </c>
    </row>
    <row r="253" spans="1:15" x14ac:dyDescent="0.2">
      <c r="A253" s="22" t="s">
        <v>42</v>
      </c>
      <c r="B253" s="22"/>
      <c r="C253" s="22"/>
      <c r="D253" s="124"/>
      <c r="E253" s="121"/>
      <c r="F253" s="122"/>
      <c r="G253" s="121"/>
      <c r="H253" s="121"/>
      <c r="I253" s="121"/>
      <c r="J253" s="123"/>
      <c r="K253" s="121"/>
      <c r="L253" s="121"/>
      <c r="M253" s="144">
        <f t="shared" ref="M253:M265" si="52">SUM(D253:L253)</f>
        <v>0</v>
      </c>
    </row>
    <row r="254" spans="1:15" x14ac:dyDescent="0.2">
      <c r="A254" s="22" t="s">
        <v>30</v>
      </c>
      <c r="B254" s="22"/>
      <c r="C254" s="121">
        <f t="shared" ref="C254:L254" si="53">SUM(C181,C187,C191,C199,C205,C209,C216,C220,C224,C232,C236,C240,C246,C250,C228,C269)</f>
        <v>3300257</v>
      </c>
      <c r="D254" s="121">
        <f t="shared" si="53"/>
        <v>81885</v>
      </c>
      <c r="E254" s="121">
        <f t="shared" si="53"/>
        <v>12393</v>
      </c>
      <c r="F254" s="121">
        <f t="shared" si="53"/>
        <v>482254</v>
      </c>
      <c r="G254" s="121">
        <f t="shared" si="53"/>
        <v>11652</v>
      </c>
      <c r="H254" s="121">
        <f t="shared" si="53"/>
        <v>1448145</v>
      </c>
      <c r="I254" s="121">
        <f t="shared" si="53"/>
        <v>396504</v>
      </c>
      <c r="J254" s="121">
        <f t="shared" si="53"/>
        <v>420300</v>
      </c>
      <c r="K254" s="121">
        <f t="shared" si="53"/>
        <v>88676</v>
      </c>
      <c r="L254" s="121">
        <f t="shared" si="53"/>
        <v>358448</v>
      </c>
      <c r="M254" s="144">
        <f t="shared" si="52"/>
        <v>3300257</v>
      </c>
    </row>
    <row r="255" spans="1:15" x14ac:dyDescent="0.2">
      <c r="A255" s="22" t="s">
        <v>567</v>
      </c>
      <c r="B255" s="22"/>
      <c r="C255" s="121">
        <f>SUM(D255:L255)</f>
        <v>3498510</v>
      </c>
      <c r="D255" s="121">
        <v>82281</v>
      </c>
      <c r="E255" s="121">
        <v>12453</v>
      </c>
      <c r="F255" s="121">
        <v>581230</v>
      </c>
      <c r="G255" s="121">
        <v>11652</v>
      </c>
      <c r="H255" s="121">
        <v>1401148</v>
      </c>
      <c r="I255" s="121">
        <v>279454</v>
      </c>
      <c r="J255" s="121">
        <v>674648</v>
      </c>
      <c r="K255" s="121">
        <v>97196</v>
      </c>
      <c r="L255" s="121">
        <v>358448</v>
      </c>
      <c r="M255" s="144">
        <f t="shared" si="52"/>
        <v>3498510</v>
      </c>
    </row>
    <row r="256" spans="1:15" x14ac:dyDescent="0.2">
      <c r="A256" s="22" t="s">
        <v>398</v>
      </c>
      <c r="B256" s="22"/>
      <c r="C256" s="121">
        <f>SUM(C31,C41,C51,C57,C67,C77,C83,C117,C123,C133,C141,C161,C170,C178,C184,C202,C213,C243)</f>
        <v>204013</v>
      </c>
      <c r="D256" s="121">
        <f t="shared" ref="D256:L256" si="54">SUM(D31,D41,D51,D57,D67,D77,D83,D117,D123,D133,D141,D161,D170,D178,D184,D202,D213,D243)</f>
        <v>-5000</v>
      </c>
      <c r="E256" s="121">
        <f t="shared" si="54"/>
        <v>-400</v>
      </c>
      <c r="F256" s="121">
        <f t="shared" si="54"/>
        <v>48318</v>
      </c>
      <c r="G256" s="121">
        <f t="shared" si="54"/>
        <v>2500</v>
      </c>
      <c r="H256" s="121">
        <f t="shared" si="54"/>
        <v>125598</v>
      </c>
      <c r="I256" s="121">
        <f t="shared" si="54"/>
        <v>-75899</v>
      </c>
      <c r="J256" s="121">
        <f t="shared" si="54"/>
        <v>121692</v>
      </c>
      <c r="K256" s="121">
        <f t="shared" si="54"/>
        <v>7204</v>
      </c>
      <c r="L256" s="121">
        <f t="shared" si="54"/>
        <v>-20000</v>
      </c>
      <c r="M256" s="144">
        <f t="shared" si="52"/>
        <v>204013</v>
      </c>
      <c r="O256" s="63"/>
    </row>
    <row r="257" spans="1:13" x14ac:dyDescent="0.2">
      <c r="A257" s="45" t="s">
        <v>581</v>
      </c>
      <c r="B257" s="22"/>
      <c r="C257" s="125">
        <f>SUM(C255:C256)</f>
        <v>3702523</v>
      </c>
      <c r="D257" s="125">
        <f t="shared" ref="D257:L257" si="55">SUM(D255:D256)</f>
        <v>77281</v>
      </c>
      <c r="E257" s="125">
        <f t="shared" si="55"/>
        <v>12053</v>
      </c>
      <c r="F257" s="125">
        <f t="shared" si="55"/>
        <v>629548</v>
      </c>
      <c r="G257" s="125">
        <f t="shared" si="55"/>
        <v>14152</v>
      </c>
      <c r="H257" s="125">
        <f t="shared" si="55"/>
        <v>1526746</v>
      </c>
      <c r="I257" s="125">
        <f t="shared" si="55"/>
        <v>203555</v>
      </c>
      <c r="J257" s="125">
        <f t="shared" si="55"/>
        <v>796340</v>
      </c>
      <c r="K257" s="125">
        <f t="shared" si="55"/>
        <v>104400</v>
      </c>
      <c r="L257" s="125">
        <f t="shared" si="55"/>
        <v>338448</v>
      </c>
      <c r="M257" s="410">
        <f t="shared" si="52"/>
        <v>3702523</v>
      </c>
    </row>
    <row r="258" spans="1:13" x14ac:dyDescent="0.2">
      <c r="A258" s="537" t="s">
        <v>145</v>
      </c>
      <c r="B258" s="537"/>
      <c r="C258" s="538">
        <f>C254-(C261+C264)</f>
        <v>2912910</v>
      </c>
      <c r="D258" s="538">
        <f t="shared" ref="D258:L258" si="56">D254-(D261+D264)</f>
        <v>37870</v>
      </c>
      <c r="E258" s="538">
        <f t="shared" si="56"/>
        <v>4688</v>
      </c>
      <c r="F258" s="538">
        <f t="shared" si="56"/>
        <v>465609</v>
      </c>
      <c r="G258" s="538">
        <f t="shared" si="56"/>
        <v>11652</v>
      </c>
      <c r="H258" s="538">
        <f t="shared" si="56"/>
        <v>1437484</v>
      </c>
      <c r="I258" s="538">
        <f t="shared" si="56"/>
        <v>388183</v>
      </c>
      <c r="J258" s="538">
        <f t="shared" si="56"/>
        <v>420300</v>
      </c>
      <c r="K258" s="538">
        <f t="shared" si="56"/>
        <v>88676</v>
      </c>
      <c r="L258" s="538">
        <f t="shared" si="56"/>
        <v>58448</v>
      </c>
      <c r="M258" s="144">
        <f t="shared" si="52"/>
        <v>2912910</v>
      </c>
    </row>
    <row r="259" spans="1:13" x14ac:dyDescent="0.2">
      <c r="A259" s="539" t="s">
        <v>383</v>
      </c>
      <c r="B259" s="539"/>
      <c r="C259" s="540">
        <f>C255-(C262+C265)</f>
        <v>3111546</v>
      </c>
      <c r="D259" s="540">
        <f t="shared" ref="D259:L259" si="57">D255-(D262+D265)</f>
        <v>38223</v>
      </c>
      <c r="E259" s="540">
        <f t="shared" si="57"/>
        <v>4741</v>
      </c>
      <c r="F259" s="540">
        <f t="shared" si="57"/>
        <v>570088</v>
      </c>
      <c r="G259" s="540">
        <f t="shared" si="57"/>
        <v>11652</v>
      </c>
      <c r="H259" s="540">
        <f t="shared" si="57"/>
        <v>1390387</v>
      </c>
      <c r="I259" s="540">
        <f t="shared" si="57"/>
        <v>277991</v>
      </c>
      <c r="J259" s="540">
        <f t="shared" si="57"/>
        <v>674648</v>
      </c>
      <c r="K259" s="540">
        <f t="shared" si="57"/>
        <v>97196</v>
      </c>
      <c r="L259" s="540">
        <f t="shared" si="57"/>
        <v>58448</v>
      </c>
      <c r="M259" s="144">
        <f t="shared" si="52"/>
        <v>3123374</v>
      </c>
    </row>
    <row r="260" spans="1:13" x14ac:dyDescent="0.2">
      <c r="A260" s="539" t="s">
        <v>582</v>
      </c>
      <c r="B260" s="539"/>
      <c r="C260" s="540">
        <f>C257-(C263+C266)</f>
        <v>3306689</v>
      </c>
      <c r="D260" s="540">
        <f t="shared" ref="D260:L260" si="58">D257-(D263+D266)</f>
        <v>33223</v>
      </c>
      <c r="E260" s="540">
        <f t="shared" si="58"/>
        <v>4341</v>
      </c>
      <c r="F260" s="540">
        <f t="shared" si="58"/>
        <v>610860</v>
      </c>
      <c r="G260" s="540">
        <f t="shared" si="58"/>
        <v>14152</v>
      </c>
      <c r="H260" s="540">
        <f t="shared" si="58"/>
        <v>1510066</v>
      </c>
      <c r="I260" s="540">
        <f t="shared" si="58"/>
        <v>194859</v>
      </c>
      <c r="J260" s="540">
        <f t="shared" si="58"/>
        <v>796340</v>
      </c>
      <c r="K260" s="540">
        <f t="shared" si="58"/>
        <v>104400</v>
      </c>
      <c r="L260" s="540">
        <f t="shared" si="58"/>
        <v>38448</v>
      </c>
      <c r="M260" s="144"/>
    </row>
    <row r="261" spans="1:13" s="181" customFormat="1" x14ac:dyDescent="0.2">
      <c r="A261" s="537" t="s">
        <v>146</v>
      </c>
      <c r="B261" s="537"/>
      <c r="C261" s="538">
        <f t="shared" ref="C261:L261" si="59">SUM(C74,C144,C152,C173,C209,C216,C250,)</f>
        <v>330501</v>
      </c>
      <c r="D261" s="541">
        <f t="shared" si="59"/>
        <v>338</v>
      </c>
      <c r="E261" s="541">
        <f t="shared" si="59"/>
        <v>62</v>
      </c>
      <c r="F261" s="538">
        <f t="shared" si="59"/>
        <v>12582</v>
      </c>
      <c r="G261" s="538">
        <f t="shared" si="59"/>
        <v>0</v>
      </c>
      <c r="H261" s="538">
        <f t="shared" si="59"/>
        <v>10661</v>
      </c>
      <c r="I261" s="538">
        <f t="shared" si="59"/>
        <v>6858</v>
      </c>
      <c r="J261" s="541">
        <f t="shared" si="59"/>
        <v>0</v>
      </c>
      <c r="K261" s="538">
        <f t="shared" si="59"/>
        <v>0</v>
      </c>
      <c r="L261" s="538">
        <f t="shared" si="59"/>
        <v>300000</v>
      </c>
      <c r="M261" s="144">
        <f t="shared" si="52"/>
        <v>330501</v>
      </c>
    </row>
    <row r="262" spans="1:13" s="181" customFormat="1" x14ac:dyDescent="0.2">
      <c r="A262" s="542" t="s">
        <v>384</v>
      </c>
      <c r="B262" s="543"/>
      <c r="C262" s="540">
        <f>SUM(C75,C145,C153,C174,C210,C217,C251,)</f>
        <v>330068</v>
      </c>
      <c r="D262" s="540">
        <f t="shared" ref="D262:L262" si="60">SUM(D146,D153,D174,D214,D218,D251)</f>
        <v>338</v>
      </c>
      <c r="E262" s="540">
        <f t="shared" si="60"/>
        <v>62</v>
      </c>
      <c r="F262" s="540">
        <f t="shared" si="60"/>
        <v>7079</v>
      </c>
      <c r="G262" s="540">
        <f t="shared" si="60"/>
        <v>0</v>
      </c>
      <c r="H262" s="540">
        <f t="shared" si="60"/>
        <v>10761</v>
      </c>
      <c r="I262" s="540">
        <f t="shared" si="60"/>
        <v>0</v>
      </c>
      <c r="J262" s="540">
        <f t="shared" si="60"/>
        <v>0</v>
      </c>
      <c r="K262" s="540">
        <f t="shared" si="60"/>
        <v>0</v>
      </c>
      <c r="L262" s="540">
        <f t="shared" si="60"/>
        <v>300000</v>
      </c>
      <c r="M262" s="144">
        <f t="shared" si="52"/>
        <v>318240</v>
      </c>
    </row>
    <row r="263" spans="1:13" s="181" customFormat="1" x14ac:dyDescent="0.2">
      <c r="A263" s="539" t="s">
        <v>583</v>
      </c>
      <c r="B263" s="539"/>
      <c r="C263" s="540">
        <f>SUM(C78,C92,C146,C154,C179,C214,C218,C252)</f>
        <v>338938</v>
      </c>
      <c r="D263" s="540">
        <f t="shared" ref="D263:L263" si="61">SUM(D78,D92,D146,D154,D179,D214,D218,D252)</f>
        <v>338</v>
      </c>
      <c r="E263" s="540">
        <f t="shared" si="61"/>
        <v>62</v>
      </c>
      <c r="F263" s="540">
        <f t="shared" si="61"/>
        <v>14625</v>
      </c>
      <c r="G263" s="540">
        <f t="shared" si="61"/>
        <v>0</v>
      </c>
      <c r="H263" s="540">
        <f t="shared" si="61"/>
        <v>16680</v>
      </c>
      <c r="I263" s="540">
        <f t="shared" si="61"/>
        <v>7233</v>
      </c>
      <c r="J263" s="540">
        <f t="shared" si="61"/>
        <v>0</v>
      </c>
      <c r="K263" s="540">
        <f t="shared" si="61"/>
        <v>0</v>
      </c>
      <c r="L263" s="540">
        <f t="shared" si="61"/>
        <v>300000</v>
      </c>
      <c r="M263" s="144"/>
    </row>
    <row r="264" spans="1:13" s="181" customFormat="1" x14ac:dyDescent="0.2">
      <c r="A264" s="537" t="s">
        <v>147</v>
      </c>
      <c r="B264" s="537"/>
      <c r="C264" s="538">
        <f t="shared" ref="C264:L264" si="62">SUM(C13,)</f>
        <v>56846</v>
      </c>
      <c r="D264" s="538">
        <f t="shared" si="62"/>
        <v>43677</v>
      </c>
      <c r="E264" s="538">
        <f t="shared" si="62"/>
        <v>7643</v>
      </c>
      <c r="F264" s="541">
        <f t="shared" si="62"/>
        <v>4063</v>
      </c>
      <c r="G264" s="538">
        <f t="shared" si="62"/>
        <v>0</v>
      </c>
      <c r="H264" s="538">
        <f t="shared" si="62"/>
        <v>0</v>
      </c>
      <c r="I264" s="538">
        <f t="shared" si="62"/>
        <v>1463</v>
      </c>
      <c r="J264" s="538">
        <f t="shared" si="62"/>
        <v>0</v>
      </c>
      <c r="K264" s="538">
        <f t="shared" si="62"/>
        <v>0</v>
      </c>
      <c r="L264" s="538">
        <f t="shared" si="62"/>
        <v>0</v>
      </c>
      <c r="M264" s="144">
        <f t="shared" si="52"/>
        <v>56846</v>
      </c>
    </row>
    <row r="265" spans="1:13" s="181" customFormat="1" x14ac:dyDescent="0.2">
      <c r="A265" s="539" t="s">
        <v>585</v>
      </c>
      <c r="B265" s="539"/>
      <c r="C265" s="540">
        <f t="shared" ref="C265:L265" si="63">SUM(C14)</f>
        <v>56896</v>
      </c>
      <c r="D265" s="540">
        <f t="shared" si="63"/>
        <v>43720</v>
      </c>
      <c r="E265" s="540">
        <f t="shared" si="63"/>
        <v>7650</v>
      </c>
      <c r="F265" s="540">
        <f t="shared" si="63"/>
        <v>4063</v>
      </c>
      <c r="G265" s="540">
        <f t="shared" si="63"/>
        <v>0</v>
      </c>
      <c r="H265" s="540">
        <f t="shared" si="63"/>
        <v>0</v>
      </c>
      <c r="I265" s="540">
        <f t="shared" si="63"/>
        <v>1463</v>
      </c>
      <c r="J265" s="540">
        <f t="shared" si="63"/>
        <v>0</v>
      </c>
      <c r="K265" s="540">
        <f t="shared" si="63"/>
        <v>0</v>
      </c>
      <c r="L265" s="540">
        <f t="shared" si="63"/>
        <v>0</v>
      </c>
      <c r="M265" s="144">
        <f t="shared" si="52"/>
        <v>56896</v>
      </c>
    </row>
    <row r="266" spans="1:13" s="181" customFormat="1" x14ac:dyDescent="0.2">
      <c r="A266" s="542" t="s">
        <v>584</v>
      </c>
      <c r="B266" s="543"/>
      <c r="C266" s="544">
        <f>SUM(C15,)</f>
        <v>56896</v>
      </c>
      <c r="D266" s="544">
        <f t="shared" ref="D266:L266" si="64">SUM(D15,)</f>
        <v>43720</v>
      </c>
      <c r="E266" s="544">
        <f t="shared" si="64"/>
        <v>7650</v>
      </c>
      <c r="F266" s="544">
        <f t="shared" si="64"/>
        <v>4063</v>
      </c>
      <c r="G266" s="544">
        <f t="shared" si="64"/>
        <v>0</v>
      </c>
      <c r="H266" s="544">
        <f t="shared" si="64"/>
        <v>0</v>
      </c>
      <c r="I266" s="544">
        <f t="shared" si="64"/>
        <v>1463</v>
      </c>
      <c r="J266" s="544">
        <f t="shared" si="64"/>
        <v>0</v>
      </c>
      <c r="K266" s="544">
        <f t="shared" si="64"/>
        <v>0</v>
      </c>
      <c r="L266" s="544">
        <f t="shared" si="64"/>
        <v>0</v>
      </c>
      <c r="M266" s="144"/>
    </row>
    <row r="267" spans="1:13" x14ac:dyDescent="0.2">
      <c r="A267" s="1" t="s">
        <v>467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3" x14ac:dyDescent="0.2">
      <c r="A268" s="1" t="s">
        <v>114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3" x14ac:dyDescent="0.2">
      <c r="A269" s="183" t="s">
        <v>468</v>
      </c>
      <c r="B269" s="183"/>
      <c r="C269" s="275">
        <f t="shared" ref="C269:L269" si="65">SUM(C13,C17,C21,C25,C34,C38,C44,C48,C54,C60,C64,C70,C74,C80,C86,C94,C98,C102,C106,C120,C136,C144,C148,C152,C156,C164,C173)</f>
        <v>2950337</v>
      </c>
      <c r="D269" s="275">
        <f t="shared" si="65"/>
        <v>80899</v>
      </c>
      <c r="E269" s="275">
        <f t="shared" si="65"/>
        <v>12175</v>
      </c>
      <c r="F269" s="275">
        <f t="shared" si="65"/>
        <v>445190</v>
      </c>
      <c r="G269" s="275">
        <f t="shared" si="65"/>
        <v>0</v>
      </c>
      <c r="H269" s="275">
        <f t="shared" si="65"/>
        <v>1448145</v>
      </c>
      <c r="I269" s="275">
        <f t="shared" si="65"/>
        <v>396504</v>
      </c>
      <c r="J269" s="275">
        <f t="shared" si="65"/>
        <v>420300</v>
      </c>
      <c r="K269" s="275">
        <f t="shared" si="65"/>
        <v>88676</v>
      </c>
      <c r="L269" s="275">
        <f t="shared" si="65"/>
        <v>58448</v>
      </c>
      <c r="M269" s="149"/>
    </row>
    <row r="270" spans="1:13" x14ac:dyDescent="0.2">
      <c r="A270" s="1"/>
      <c r="B270" s="1"/>
      <c r="C270" s="149">
        <f>SUM(D269:L269)</f>
        <v>2950337</v>
      </c>
      <c r="D270" s="149">
        <f t="shared" ref="D270:L270" si="66">SUM(E269:M269)</f>
        <v>2869438</v>
      </c>
      <c r="E270" s="149">
        <f t="shared" si="66"/>
        <v>2857263</v>
      </c>
      <c r="F270" s="149">
        <f t="shared" si="66"/>
        <v>2412073</v>
      </c>
      <c r="G270" s="149">
        <f t="shared" si="66"/>
        <v>2412073</v>
      </c>
      <c r="H270" s="149">
        <f t="shared" si="66"/>
        <v>963928</v>
      </c>
      <c r="I270" s="149">
        <f t="shared" si="66"/>
        <v>567424</v>
      </c>
      <c r="J270" s="149">
        <f t="shared" si="66"/>
        <v>147124</v>
      </c>
      <c r="K270" s="149">
        <f t="shared" si="66"/>
        <v>58448</v>
      </c>
      <c r="L270" s="149">
        <f t="shared" si="66"/>
        <v>0</v>
      </c>
    </row>
    <row r="271" spans="1:13" x14ac:dyDescent="0.2">
      <c r="A271" s="1" t="s">
        <v>469</v>
      </c>
      <c r="B271" s="1"/>
      <c r="C271" s="1"/>
      <c r="D271" s="149"/>
      <c r="E271" s="149"/>
      <c r="F271" s="149"/>
      <c r="G271" s="149"/>
      <c r="H271" s="149"/>
      <c r="I271" s="149"/>
      <c r="J271" s="149"/>
      <c r="K271" s="149"/>
      <c r="L271" s="149"/>
    </row>
    <row r="272" spans="1:13" x14ac:dyDescent="0.2">
      <c r="A272" s="1" t="s">
        <v>465</v>
      </c>
      <c r="B272" s="1"/>
      <c r="C272" s="149">
        <f t="shared" ref="C272:L272" si="67">SUM(C15,C18,C22,C32,C35,C39,C45,C55,C61,C71,C87,C92,C95,C99,C104,C118,C124,C134,C142,C146,C149,C153,C162)</f>
        <v>2794793</v>
      </c>
      <c r="D272" s="149">
        <f t="shared" si="67"/>
        <v>78237</v>
      </c>
      <c r="E272" s="149">
        <f t="shared" si="67"/>
        <v>11928</v>
      </c>
      <c r="F272" s="149">
        <f t="shared" si="67"/>
        <v>569322</v>
      </c>
      <c r="G272" s="149">
        <f t="shared" si="67"/>
        <v>0</v>
      </c>
      <c r="H272" s="149">
        <f t="shared" si="67"/>
        <v>1339548</v>
      </c>
      <c r="I272" s="149">
        <f t="shared" si="67"/>
        <v>193472</v>
      </c>
      <c r="J272" s="149">
        <f t="shared" si="67"/>
        <v>439438</v>
      </c>
      <c r="K272" s="149">
        <f t="shared" si="67"/>
        <v>104400</v>
      </c>
      <c r="L272" s="149">
        <f t="shared" si="67"/>
        <v>58448</v>
      </c>
    </row>
    <row r="273" spans="1:12" x14ac:dyDescent="0.2">
      <c r="A273" s="1" t="s">
        <v>466</v>
      </c>
      <c r="B273" s="1"/>
      <c r="C273" s="149">
        <f>SUM(C165,C174,C185,C188,C192,C197,C203,C206,C214,C218,C222,C225,C229,C233,C237,C241,C247,C251)</f>
        <v>375777</v>
      </c>
      <c r="D273" s="149"/>
      <c r="E273" s="1"/>
      <c r="F273" s="1"/>
      <c r="G273" s="1"/>
      <c r="H273" s="1"/>
      <c r="I273" s="1"/>
      <c r="J273" s="1"/>
      <c r="K273" s="1"/>
      <c r="L273" s="1"/>
    </row>
    <row r="274" spans="1:12" x14ac:dyDescent="0.2">
      <c r="A274" s="1"/>
      <c r="B274" s="1"/>
      <c r="C274" s="149">
        <f>SUM(C272:C273)</f>
        <v>3170570</v>
      </c>
      <c r="D274" s="149"/>
      <c r="E274" s="1"/>
      <c r="F274" s="1"/>
      <c r="G274" s="1"/>
      <c r="H274" s="1"/>
      <c r="I274" s="1"/>
      <c r="J274" s="1"/>
      <c r="K274" s="1"/>
      <c r="L274" s="1"/>
    </row>
    <row r="275" spans="1:12" x14ac:dyDescent="0.2">
      <c r="A275" s="1" t="s">
        <v>704</v>
      </c>
      <c r="B275" s="1"/>
      <c r="C275" s="1"/>
      <c r="D275" s="149"/>
      <c r="E275" s="1"/>
      <c r="F275" s="1"/>
      <c r="G275" s="1"/>
      <c r="H275" s="1"/>
      <c r="I275" s="1"/>
      <c r="J275" s="1"/>
      <c r="K275" s="1"/>
      <c r="L275" s="1"/>
    </row>
    <row r="276" spans="1:12" x14ac:dyDescent="0.2">
      <c r="A276" s="167" t="s">
        <v>465</v>
      </c>
      <c r="B276" s="1"/>
      <c r="C276" s="149">
        <f>SUM(C15,C19,C23,C32,C36,C42,C46,C52,C58,C62,C68,C72,C78,C84,C88,C92,C100,C104,C118,C124,C134,C142,C146,C150,C154,C162,)</f>
        <v>3321227</v>
      </c>
      <c r="D276" s="149">
        <f t="shared" ref="D276:L276" si="68">SUM(D15,D19,D23,D32,D36,D42,D46,D52,D58,D62,D68,D72,D78,D84,D88,D92,D100,D104,D118,D124,D134,D142,D146,D150,D154,D162,)</f>
        <v>73237</v>
      </c>
      <c r="E276" s="149">
        <f t="shared" si="68"/>
        <v>11528</v>
      </c>
      <c r="F276" s="149">
        <f t="shared" si="68"/>
        <v>593405</v>
      </c>
      <c r="G276" s="149">
        <f t="shared" si="68"/>
        <v>0</v>
      </c>
      <c r="H276" s="149">
        <f t="shared" si="68"/>
        <v>1515366</v>
      </c>
      <c r="I276" s="149">
        <f t="shared" si="68"/>
        <v>200705</v>
      </c>
      <c r="J276" s="149">
        <f t="shared" si="68"/>
        <v>784138</v>
      </c>
      <c r="K276" s="149">
        <f t="shared" si="68"/>
        <v>104400</v>
      </c>
      <c r="L276" s="149">
        <f t="shared" si="68"/>
        <v>38448</v>
      </c>
    </row>
    <row r="277" spans="1:12" x14ac:dyDescent="0.2">
      <c r="A277" s="1" t="s">
        <v>706</v>
      </c>
      <c r="B277" s="1"/>
      <c r="C277" s="149">
        <f>SUM(C171,C179,C185,C189,C193,C197,C203,C207,C214,C218,C222,C226,C230,C234,C238,C244,C248,C252,)</f>
        <v>381296</v>
      </c>
      <c r="D277" s="149">
        <f t="shared" ref="D277:L277" si="69">SUM(D171,D179,D185,D189,D193,D197,D203,D207,D214,D218,D222,D226,D230,D234,D238,D244,D248,D252,)</f>
        <v>4044</v>
      </c>
      <c r="E277" s="149">
        <f t="shared" si="69"/>
        <v>525</v>
      </c>
      <c r="F277" s="149">
        <f t="shared" si="69"/>
        <v>36143</v>
      </c>
      <c r="G277" s="149">
        <f t="shared" si="69"/>
        <v>14152</v>
      </c>
      <c r="H277" s="149">
        <f t="shared" si="69"/>
        <v>11380</v>
      </c>
      <c r="I277" s="149">
        <f t="shared" si="69"/>
        <v>2850</v>
      </c>
      <c r="J277" s="149">
        <f t="shared" si="69"/>
        <v>12202</v>
      </c>
      <c r="K277" s="149">
        <f t="shared" si="69"/>
        <v>0</v>
      </c>
      <c r="L277" s="149">
        <f t="shared" si="69"/>
        <v>300000</v>
      </c>
    </row>
    <row r="278" spans="1:12" x14ac:dyDescent="0.2">
      <c r="A278" s="1" t="s">
        <v>705</v>
      </c>
      <c r="B278" s="1"/>
      <c r="C278" s="149">
        <f>SUM(C276:C277)</f>
        <v>3702523</v>
      </c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0" orientation="landscape" r:id="rId1"/>
  <headerFooter alignWithMargins="0">
    <oddFooter>&amp;P. oldal</oddFooter>
  </headerFooter>
  <rowBreaks count="5" manualBreakCount="5">
    <brk id="52" max="11" man="1"/>
    <brk id="96" max="11" man="1"/>
    <brk id="142" max="11" man="1"/>
    <brk id="189" max="11" man="1"/>
    <brk id="234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96"/>
  <sheetViews>
    <sheetView view="pageBreakPreview" topLeftCell="A22" zoomScaleNormal="100" zoomScaleSheetLayoutView="100" workbookViewId="0"/>
  </sheetViews>
  <sheetFormatPr defaultRowHeight="12.75" x14ac:dyDescent="0.2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 x14ac:dyDescent="0.25">
      <c r="A1" s="4" t="s">
        <v>769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 x14ac:dyDescent="0.25">
      <c r="A3" s="595" t="s">
        <v>31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</row>
    <row r="4" spans="1:12" ht="15.75" x14ac:dyDescent="0.25">
      <c r="A4" s="595" t="s">
        <v>586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</row>
    <row r="5" spans="1:12" ht="15.75" x14ac:dyDescent="0.25">
      <c r="A5" s="595" t="s">
        <v>20</v>
      </c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</row>
    <row r="6" spans="1:12" x14ac:dyDescent="0.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 x14ac:dyDescent="0.2">
      <c r="A7" s="7"/>
      <c r="B7" s="7"/>
      <c r="C7" s="563" t="s">
        <v>251</v>
      </c>
      <c r="D7" s="570" t="s">
        <v>35</v>
      </c>
      <c r="E7" s="589"/>
      <c r="F7" s="589"/>
      <c r="G7" s="589"/>
      <c r="H7" s="589"/>
      <c r="I7" s="570" t="s">
        <v>36</v>
      </c>
      <c r="J7" s="590"/>
      <c r="K7" s="591"/>
      <c r="L7" s="563" t="s">
        <v>169</v>
      </c>
    </row>
    <row r="8" spans="1:12" ht="12.75" customHeight="1" x14ac:dyDescent="0.2">
      <c r="A8" s="19" t="s">
        <v>34</v>
      </c>
      <c r="B8" s="19"/>
      <c r="C8" s="564"/>
      <c r="D8" s="563" t="s">
        <v>72</v>
      </c>
      <c r="E8" s="563" t="s">
        <v>73</v>
      </c>
      <c r="F8" s="563" t="s">
        <v>93</v>
      </c>
      <c r="G8" s="572" t="s">
        <v>186</v>
      </c>
      <c r="H8" s="597" t="s">
        <v>164</v>
      </c>
      <c r="I8" s="563" t="s">
        <v>39</v>
      </c>
      <c r="J8" s="563" t="s">
        <v>38</v>
      </c>
      <c r="K8" s="566" t="s">
        <v>193</v>
      </c>
      <c r="L8" s="564"/>
    </row>
    <row r="9" spans="1:12" x14ac:dyDescent="0.2">
      <c r="A9" s="19" t="s">
        <v>37</v>
      </c>
      <c r="B9" s="19"/>
      <c r="C9" s="564"/>
      <c r="D9" s="564"/>
      <c r="E9" s="564"/>
      <c r="F9" s="564"/>
      <c r="G9" s="592"/>
      <c r="H9" s="598"/>
      <c r="I9" s="564"/>
      <c r="J9" s="564"/>
      <c r="K9" s="594"/>
      <c r="L9" s="564"/>
    </row>
    <row r="10" spans="1:12" x14ac:dyDescent="0.2">
      <c r="A10" s="8"/>
      <c r="B10" s="8"/>
      <c r="C10" s="565"/>
      <c r="D10" s="565"/>
      <c r="E10" s="565"/>
      <c r="F10" s="565"/>
      <c r="G10" s="593"/>
      <c r="H10" s="599"/>
      <c r="I10" s="565"/>
      <c r="J10" s="565"/>
      <c r="K10" s="568"/>
      <c r="L10" s="565"/>
    </row>
    <row r="11" spans="1:12" x14ac:dyDescent="0.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 x14ac:dyDescent="0.2">
      <c r="A12" s="13" t="s">
        <v>194</v>
      </c>
      <c r="B12" s="13"/>
      <c r="C12" s="350"/>
      <c r="D12" s="111"/>
      <c r="E12" s="111"/>
      <c r="F12" s="115"/>
      <c r="G12" s="111"/>
      <c r="H12" s="115"/>
      <c r="I12" s="111"/>
      <c r="J12" s="114"/>
      <c r="K12" s="111"/>
      <c r="L12" s="111"/>
    </row>
    <row r="13" spans="1:12" x14ac:dyDescent="0.2">
      <c r="A13" s="11" t="s">
        <v>41</v>
      </c>
      <c r="B13" s="215" t="s">
        <v>144</v>
      </c>
      <c r="C13" s="238">
        <f>SUM(D13:L13)</f>
        <v>291277</v>
      </c>
      <c r="D13" s="87">
        <v>206620</v>
      </c>
      <c r="E13" s="87">
        <v>36159</v>
      </c>
      <c r="F13" s="118">
        <v>44609</v>
      </c>
      <c r="G13" s="87"/>
      <c r="H13" s="118"/>
      <c r="I13" s="202">
        <v>3889</v>
      </c>
      <c r="J13" s="127">
        <v>0</v>
      </c>
      <c r="K13" s="87">
        <v>0</v>
      </c>
      <c r="L13" s="87">
        <v>0</v>
      </c>
    </row>
    <row r="14" spans="1:12" x14ac:dyDescent="0.2">
      <c r="A14" s="11" t="s">
        <v>382</v>
      </c>
      <c r="B14" s="215"/>
      <c r="C14" s="238">
        <f>SUM(D14:L14)</f>
        <v>301457</v>
      </c>
      <c r="D14" s="118">
        <v>208320</v>
      </c>
      <c r="E14" s="87">
        <v>36459</v>
      </c>
      <c r="F14" s="118">
        <v>52102</v>
      </c>
      <c r="G14" s="87"/>
      <c r="H14" s="118"/>
      <c r="I14" s="202">
        <v>4576</v>
      </c>
      <c r="J14" s="127"/>
      <c r="K14" s="87"/>
      <c r="L14" s="87"/>
    </row>
    <row r="15" spans="1:12" x14ac:dyDescent="0.2">
      <c r="A15" s="11" t="s">
        <v>671</v>
      </c>
      <c r="B15" s="215"/>
      <c r="C15" s="178">
        <f t="shared" ref="C15:C16" si="0">SUM(D15:L15)</f>
        <v>381</v>
      </c>
      <c r="D15" s="118"/>
      <c r="E15" s="87"/>
      <c r="F15" s="118"/>
      <c r="G15" s="87"/>
      <c r="H15" s="118"/>
      <c r="I15" s="202">
        <v>381</v>
      </c>
      <c r="J15" s="127"/>
      <c r="K15" s="87"/>
      <c r="L15" s="87"/>
    </row>
    <row r="16" spans="1:12" x14ac:dyDescent="0.2">
      <c r="A16" s="329" t="s">
        <v>686</v>
      </c>
      <c r="B16" s="215"/>
      <c r="C16" s="178">
        <f t="shared" si="0"/>
        <v>237</v>
      </c>
      <c r="D16" s="118"/>
      <c r="E16" s="87"/>
      <c r="F16" s="118"/>
      <c r="G16" s="87"/>
      <c r="H16" s="118"/>
      <c r="I16" s="202">
        <v>237</v>
      </c>
      <c r="J16" s="127"/>
      <c r="K16" s="87"/>
      <c r="L16" s="87"/>
    </row>
    <row r="17" spans="1:16" x14ac:dyDescent="0.2">
      <c r="A17" s="11" t="s">
        <v>399</v>
      </c>
      <c r="B17" s="215"/>
      <c r="C17" s="178">
        <f>SUM(C15:C16)</f>
        <v>618</v>
      </c>
      <c r="D17" s="178">
        <f t="shared" ref="D17:L17" si="1">SUM(D15:D16)</f>
        <v>0</v>
      </c>
      <c r="E17" s="178">
        <f t="shared" si="1"/>
        <v>0</v>
      </c>
      <c r="F17" s="178">
        <f t="shared" si="1"/>
        <v>0</v>
      </c>
      <c r="G17" s="178">
        <f t="shared" si="1"/>
        <v>0</v>
      </c>
      <c r="H17" s="178">
        <f t="shared" si="1"/>
        <v>0</v>
      </c>
      <c r="I17" s="178">
        <f t="shared" si="1"/>
        <v>618</v>
      </c>
      <c r="J17" s="178">
        <f t="shared" si="1"/>
        <v>0</v>
      </c>
      <c r="K17" s="178">
        <f t="shared" si="1"/>
        <v>0</v>
      </c>
      <c r="L17" s="178">
        <f t="shared" si="1"/>
        <v>0</v>
      </c>
    </row>
    <row r="18" spans="1:16" x14ac:dyDescent="0.2">
      <c r="A18" s="15" t="s">
        <v>576</v>
      </c>
      <c r="B18" s="215"/>
      <c r="C18" s="238">
        <f>SUM(C14,C17)</f>
        <v>302075</v>
      </c>
      <c r="D18" s="238">
        <f t="shared" ref="D18:L18" si="2">SUM(D14,D17)</f>
        <v>208320</v>
      </c>
      <c r="E18" s="238">
        <f t="shared" si="2"/>
        <v>36459</v>
      </c>
      <c r="F18" s="238">
        <f t="shared" si="2"/>
        <v>52102</v>
      </c>
      <c r="G18" s="238">
        <f t="shared" si="2"/>
        <v>0</v>
      </c>
      <c r="H18" s="238">
        <f t="shared" si="2"/>
        <v>0</v>
      </c>
      <c r="I18" s="238">
        <f t="shared" si="2"/>
        <v>5194</v>
      </c>
      <c r="J18" s="238">
        <f t="shared" si="2"/>
        <v>0</v>
      </c>
      <c r="K18" s="238">
        <f t="shared" si="2"/>
        <v>0</v>
      </c>
      <c r="L18" s="238">
        <f t="shared" si="2"/>
        <v>0</v>
      </c>
    </row>
    <row r="19" spans="1:16" x14ac:dyDescent="0.2">
      <c r="A19" s="13" t="s">
        <v>195</v>
      </c>
      <c r="B19" s="7"/>
      <c r="C19" s="350"/>
      <c r="D19" s="119"/>
      <c r="E19" s="111"/>
      <c r="F19" s="115"/>
      <c r="G19" s="111"/>
      <c r="H19" s="115"/>
      <c r="I19" s="120"/>
      <c r="J19" s="114"/>
      <c r="K19" s="111"/>
      <c r="L19" s="111"/>
    </row>
    <row r="20" spans="1:16" x14ac:dyDescent="0.2">
      <c r="A20" s="11" t="s">
        <v>30</v>
      </c>
      <c r="B20" s="215" t="s">
        <v>144</v>
      </c>
      <c r="C20" s="238">
        <f>SUM(D20:L20)</f>
        <v>0</v>
      </c>
      <c r="D20" s="108">
        <v>0</v>
      </c>
      <c r="E20" s="87">
        <v>0</v>
      </c>
      <c r="F20" s="118">
        <v>0</v>
      </c>
      <c r="G20" s="87">
        <v>0</v>
      </c>
      <c r="H20" s="118">
        <v>0</v>
      </c>
      <c r="I20" s="101">
        <v>0</v>
      </c>
      <c r="J20" s="127">
        <v>0</v>
      </c>
      <c r="K20" s="87">
        <v>0</v>
      </c>
      <c r="L20" s="87">
        <v>0</v>
      </c>
    </row>
    <row r="21" spans="1:16" x14ac:dyDescent="0.2">
      <c r="A21" s="11" t="s">
        <v>381</v>
      </c>
      <c r="B21" s="215"/>
      <c r="C21" s="238">
        <f>SUM(D21:L21)</f>
        <v>0</v>
      </c>
      <c r="D21" s="108"/>
      <c r="E21" s="87"/>
      <c r="F21" s="118"/>
      <c r="G21" s="87"/>
      <c r="H21" s="118"/>
      <c r="I21" s="101"/>
      <c r="J21" s="127"/>
      <c r="K21" s="87"/>
      <c r="L21" s="87"/>
    </row>
    <row r="22" spans="1:16" x14ac:dyDescent="0.2">
      <c r="A22" s="15" t="s">
        <v>576</v>
      </c>
      <c r="B22" s="214"/>
      <c r="C22" s="201">
        <f>SUM(D22:L22)</f>
        <v>0</v>
      </c>
      <c r="D22" s="107"/>
      <c r="E22" s="110"/>
      <c r="F22" s="117"/>
      <c r="G22" s="110"/>
      <c r="H22" s="117"/>
      <c r="I22" s="104"/>
      <c r="J22" s="116"/>
      <c r="K22" s="110"/>
      <c r="L22" s="110"/>
    </row>
    <row r="23" spans="1:16" x14ac:dyDescent="0.2">
      <c r="A23" s="55" t="s">
        <v>229</v>
      </c>
      <c r="B23" s="215"/>
      <c r="C23" s="238"/>
      <c r="D23" s="108"/>
      <c r="E23" s="87"/>
      <c r="F23" s="118"/>
      <c r="G23" s="87"/>
      <c r="H23" s="118"/>
      <c r="I23" s="101"/>
      <c r="J23" s="127"/>
      <c r="K23" s="87"/>
      <c r="L23" s="87"/>
    </row>
    <row r="24" spans="1:16" x14ac:dyDescent="0.2">
      <c r="A24" s="11" t="s">
        <v>30</v>
      </c>
      <c r="B24" s="215" t="s">
        <v>144</v>
      </c>
      <c r="C24" s="238">
        <f>SUM(D24:L24)</f>
        <v>0</v>
      </c>
      <c r="D24" s="108">
        <v>0</v>
      </c>
      <c r="E24" s="87">
        <v>0</v>
      </c>
      <c r="F24" s="118">
        <v>0</v>
      </c>
      <c r="G24" s="87">
        <v>0</v>
      </c>
      <c r="H24" s="118">
        <v>0</v>
      </c>
      <c r="I24" s="101">
        <v>0</v>
      </c>
      <c r="J24" s="127">
        <v>0</v>
      </c>
      <c r="K24" s="87">
        <v>0</v>
      </c>
      <c r="L24" s="87">
        <v>0</v>
      </c>
      <c r="P24" s="415"/>
    </row>
    <row r="25" spans="1:16" x14ac:dyDescent="0.2">
      <c r="A25" s="11" t="s">
        <v>381</v>
      </c>
      <c r="B25" s="215"/>
      <c r="C25" s="238">
        <f>SUM(D25:L25)</f>
        <v>0</v>
      </c>
      <c r="D25" s="108"/>
      <c r="E25" s="87"/>
      <c r="F25" s="118"/>
      <c r="G25" s="87"/>
      <c r="H25" s="118"/>
      <c r="I25" s="101"/>
      <c r="J25" s="127"/>
      <c r="K25" s="87"/>
      <c r="L25" s="87"/>
      <c r="O25" s="325"/>
    </row>
    <row r="26" spans="1:16" x14ac:dyDescent="0.2">
      <c r="A26" s="15" t="s">
        <v>576</v>
      </c>
      <c r="B26" s="215"/>
      <c r="C26" s="238">
        <f>SUM(D26:L26)</f>
        <v>0</v>
      </c>
      <c r="D26" s="108"/>
      <c r="E26" s="87"/>
      <c r="F26" s="118"/>
      <c r="G26" s="87"/>
      <c r="H26" s="118"/>
      <c r="I26" s="101"/>
      <c r="J26" s="127"/>
      <c r="K26" s="87"/>
      <c r="L26" s="87"/>
      <c r="O26" s="63"/>
    </row>
    <row r="27" spans="1:16" x14ac:dyDescent="0.2">
      <c r="A27" s="13" t="s">
        <v>230</v>
      </c>
      <c r="B27" s="7"/>
      <c r="C27" s="350"/>
      <c r="D27" s="111"/>
      <c r="E27" s="111"/>
      <c r="F27" s="115"/>
      <c r="G27" s="111"/>
      <c r="H27" s="115"/>
      <c r="I27" s="111"/>
      <c r="J27" s="114"/>
      <c r="K27" s="111"/>
      <c r="L27" s="111"/>
    </row>
    <row r="28" spans="1:16" ht="11.25" customHeight="1" x14ac:dyDescent="0.2">
      <c r="A28" s="11" t="s">
        <v>41</v>
      </c>
      <c r="B28" s="215" t="s">
        <v>142</v>
      </c>
      <c r="C28" s="238">
        <f>SUM(D28:L28)</f>
        <v>0</v>
      </c>
      <c r="D28" s="87">
        <f>SUM(E28:L28)</f>
        <v>0</v>
      </c>
      <c r="E28" s="87">
        <v>0</v>
      </c>
      <c r="F28" s="118">
        <v>0</v>
      </c>
      <c r="G28" s="87">
        <v>0</v>
      </c>
      <c r="H28" s="118">
        <v>0</v>
      </c>
      <c r="I28" s="87"/>
      <c r="J28" s="127">
        <v>0</v>
      </c>
      <c r="K28" s="87">
        <v>0</v>
      </c>
      <c r="L28" s="87">
        <v>0</v>
      </c>
    </row>
    <row r="29" spans="1:16" ht="11.25" customHeight="1" x14ac:dyDescent="0.2">
      <c r="A29" s="11" t="s">
        <v>381</v>
      </c>
      <c r="B29" s="215"/>
      <c r="C29" s="238">
        <f>SUM(D29:L29)</f>
        <v>0</v>
      </c>
      <c r="D29" s="118"/>
      <c r="E29" s="87"/>
      <c r="F29" s="118"/>
      <c r="G29" s="87"/>
      <c r="H29" s="118"/>
      <c r="I29" s="87"/>
      <c r="J29" s="127"/>
      <c r="K29" s="87"/>
      <c r="L29" s="87"/>
    </row>
    <row r="30" spans="1:16" ht="11.25" customHeight="1" x14ac:dyDescent="0.2">
      <c r="A30" s="11" t="s">
        <v>576</v>
      </c>
      <c r="B30" s="215"/>
      <c r="C30" s="238">
        <f>SUM(D30:L30)</f>
        <v>0</v>
      </c>
      <c r="D30" s="118"/>
      <c r="E30" s="87"/>
      <c r="F30" s="118"/>
      <c r="G30" s="87"/>
      <c r="H30" s="118"/>
      <c r="I30" s="87"/>
      <c r="J30" s="127"/>
      <c r="K30" s="87"/>
      <c r="L30" s="87"/>
    </row>
    <row r="31" spans="1:16" x14ac:dyDescent="0.2">
      <c r="A31" s="13" t="s">
        <v>44</v>
      </c>
      <c r="B31" s="13"/>
      <c r="C31" s="350"/>
      <c r="D31" s="115"/>
      <c r="E31" s="111"/>
      <c r="F31" s="115"/>
      <c r="G31" s="111"/>
      <c r="H31" s="115"/>
      <c r="I31" s="111"/>
      <c r="J31" s="114"/>
      <c r="K31" s="111"/>
      <c r="L31" s="111"/>
    </row>
    <row r="32" spans="1:16" s="150" customFormat="1" x14ac:dyDescent="0.2">
      <c r="A32" s="22" t="s">
        <v>30</v>
      </c>
      <c r="B32" s="22"/>
      <c r="C32" s="238">
        <f>SUM(D32:L32)</f>
        <v>291277</v>
      </c>
      <c r="D32" s="124">
        <f t="shared" ref="D32:L32" si="3">SUM(D13,D20,D28,)</f>
        <v>206620</v>
      </c>
      <c r="E32" s="124">
        <f t="shared" si="3"/>
        <v>36159</v>
      </c>
      <c r="F32" s="124">
        <f t="shared" si="3"/>
        <v>44609</v>
      </c>
      <c r="G32" s="124">
        <f t="shared" si="3"/>
        <v>0</v>
      </c>
      <c r="H32" s="124">
        <f t="shared" si="3"/>
        <v>0</v>
      </c>
      <c r="I32" s="124">
        <f t="shared" si="3"/>
        <v>3889</v>
      </c>
      <c r="J32" s="124">
        <f t="shared" si="3"/>
        <v>0</v>
      </c>
      <c r="K32" s="124">
        <f t="shared" si="3"/>
        <v>0</v>
      </c>
      <c r="L32" s="121">
        <f t="shared" si="3"/>
        <v>0</v>
      </c>
      <c r="M32" s="290"/>
    </row>
    <row r="33" spans="1:16" s="150" customFormat="1" x14ac:dyDescent="0.2">
      <c r="A33" s="22" t="s">
        <v>567</v>
      </c>
      <c r="B33" s="22"/>
      <c r="C33" s="238">
        <f>SUM(D33:L33)</f>
        <v>301457</v>
      </c>
      <c r="D33" s="124">
        <f t="shared" ref="D33:L33" si="4">SUM(D14,D21,D29,)</f>
        <v>208320</v>
      </c>
      <c r="E33" s="124">
        <f t="shared" si="4"/>
        <v>36459</v>
      </c>
      <c r="F33" s="124">
        <f t="shared" si="4"/>
        <v>52102</v>
      </c>
      <c r="G33" s="124">
        <f t="shared" si="4"/>
        <v>0</v>
      </c>
      <c r="H33" s="124">
        <f t="shared" si="4"/>
        <v>0</v>
      </c>
      <c r="I33" s="124">
        <f t="shared" si="4"/>
        <v>4576</v>
      </c>
      <c r="J33" s="124">
        <f t="shared" si="4"/>
        <v>0</v>
      </c>
      <c r="K33" s="124">
        <f t="shared" si="4"/>
        <v>0</v>
      </c>
      <c r="L33" s="124">
        <f t="shared" si="4"/>
        <v>0</v>
      </c>
      <c r="M33" s="290"/>
    </row>
    <row r="34" spans="1:16" s="150" customFormat="1" x14ac:dyDescent="0.2">
      <c r="A34" s="22" t="s">
        <v>398</v>
      </c>
      <c r="B34" s="22"/>
      <c r="C34" s="238">
        <f>SUM(C17,)</f>
        <v>618</v>
      </c>
      <c r="D34" s="238">
        <f t="shared" ref="D34:L34" si="5">SUM(D17,)</f>
        <v>0</v>
      </c>
      <c r="E34" s="238">
        <f t="shared" si="5"/>
        <v>0</v>
      </c>
      <c r="F34" s="238">
        <f t="shared" si="5"/>
        <v>0</v>
      </c>
      <c r="G34" s="238">
        <f t="shared" si="5"/>
        <v>0</v>
      </c>
      <c r="H34" s="238">
        <f t="shared" si="5"/>
        <v>0</v>
      </c>
      <c r="I34" s="238">
        <f t="shared" si="5"/>
        <v>618</v>
      </c>
      <c r="J34" s="238">
        <f t="shared" si="5"/>
        <v>0</v>
      </c>
      <c r="K34" s="238">
        <f t="shared" si="5"/>
        <v>0</v>
      </c>
      <c r="L34" s="238">
        <f t="shared" si="5"/>
        <v>0</v>
      </c>
      <c r="M34" s="290"/>
    </row>
    <row r="35" spans="1:16" s="150" customFormat="1" x14ac:dyDescent="0.2">
      <c r="A35" s="45" t="s">
        <v>587</v>
      </c>
      <c r="B35" s="14"/>
      <c r="C35" s="201">
        <f>SUM(C33:C34)</f>
        <v>302075</v>
      </c>
      <c r="D35" s="201">
        <f t="shared" ref="D35:L35" si="6">SUM(D33:D34)</f>
        <v>208320</v>
      </c>
      <c r="E35" s="201">
        <f t="shared" si="6"/>
        <v>36459</v>
      </c>
      <c r="F35" s="201">
        <f t="shared" si="6"/>
        <v>52102</v>
      </c>
      <c r="G35" s="201">
        <f t="shared" si="6"/>
        <v>0</v>
      </c>
      <c r="H35" s="201">
        <f t="shared" si="6"/>
        <v>0</v>
      </c>
      <c r="I35" s="201">
        <f t="shared" si="6"/>
        <v>5194</v>
      </c>
      <c r="J35" s="201">
        <f t="shared" si="6"/>
        <v>0</v>
      </c>
      <c r="K35" s="201">
        <f t="shared" si="6"/>
        <v>0</v>
      </c>
      <c r="L35" s="201">
        <f t="shared" si="6"/>
        <v>0</v>
      </c>
      <c r="M35" s="290"/>
    </row>
    <row r="36" spans="1:16" x14ac:dyDescent="0.2">
      <c r="A36" s="545" t="s">
        <v>145</v>
      </c>
      <c r="B36" s="546"/>
      <c r="C36" s="120">
        <f>SUM(D36:L36)</f>
        <v>0</v>
      </c>
      <c r="D36" s="347">
        <v>0</v>
      </c>
      <c r="E36" s="347">
        <v>0</v>
      </c>
      <c r="F36" s="347">
        <v>0</v>
      </c>
      <c r="G36" s="347">
        <v>0</v>
      </c>
      <c r="H36" s="347"/>
      <c r="I36" s="347">
        <v>0</v>
      </c>
      <c r="J36" s="347">
        <v>0</v>
      </c>
      <c r="K36" s="347">
        <v>0</v>
      </c>
      <c r="L36" s="347">
        <v>0</v>
      </c>
    </row>
    <row r="37" spans="1:16" x14ac:dyDescent="0.2">
      <c r="A37" s="547" t="s">
        <v>389</v>
      </c>
      <c r="B37" s="548"/>
      <c r="C37" s="101"/>
      <c r="D37" s="419"/>
      <c r="E37" s="419"/>
      <c r="F37" s="419"/>
      <c r="G37" s="419"/>
      <c r="H37" s="419"/>
      <c r="I37" s="419"/>
      <c r="J37" s="419"/>
      <c r="K37" s="419"/>
      <c r="L37" s="419"/>
    </row>
    <row r="38" spans="1:16" x14ac:dyDescent="0.2">
      <c r="A38" s="547" t="s">
        <v>755</v>
      </c>
      <c r="B38" s="548"/>
      <c r="C38" s="101"/>
      <c r="D38" s="419"/>
      <c r="E38" s="419"/>
      <c r="F38" s="419"/>
      <c r="G38" s="419"/>
      <c r="H38" s="419"/>
      <c r="I38" s="419"/>
      <c r="J38" s="419"/>
      <c r="K38" s="419"/>
      <c r="L38" s="419"/>
    </row>
    <row r="39" spans="1:16" x14ac:dyDescent="0.2">
      <c r="A39" s="545" t="s">
        <v>146</v>
      </c>
      <c r="B39" s="546"/>
      <c r="C39" s="120">
        <f>SUM(D39:L39)</f>
        <v>0</v>
      </c>
      <c r="D39" s="348">
        <v>0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</row>
    <row r="40" spans="1:16" x14ac:dyDescent="0.2">
      <c r="A40" s="547" t="s">
        <v>390</v>
      </c>
      <c r="B40" s="548"/>
      <c r="C40" s="101"/>
      <c r="D40" s="420"/>
      <c r="E40" s="420"/>
      <c r="F40" s="420"/>
      <c r="G40" s="420"/>
      <c r="H40" s="420"/>
      <c r="I40" s="420"/>
      <c r="J40" s="420"/>
      <c r="K40" s="420"/>
      <c r="L40" s="420"/>
    </row>
    <row r="41" spans="1:16" x14ac:dyDescent="0.2">
      <c r="A41" s="547" t="s">
        <v>756</v>
      </c>
      <c r="B41" s="548"/>
      <c r="C41" s="101"/>
      <c r="D41" s="420"/>
      <c r="E41" s="420"/>
      <c r="F41" s="420"/>
      <c r="G41" s="420"/>
      <c r="H41" s="420"/>
      <c r="I41" s="420"/>
      <c r="J41" s="420"/>
      <c r="K41" s="420"/>
      <c r="L41" s="420"/>
    </row>
    <row r="42" spans="1:16" x14ac:dyDescent="0.2">
      <c r="A42" s="545" t="s">
        <v>147</v>
      </c>
      <c r="B42" s="546"/>
      <c r="C42" s="120">
        <f>SUM(D42:L42)</f>
        <v>291277</v>
      </c>
      <c r="D42" s="347">
        <f t="shared" ref="D42:L42" si="7">SUM(D13,D20)</f>
        <v>206620</v>
      </c>
      <c r="E42" s="347">
        <f t="shared" si="7"/>
        <v>36159</v>
      </c>
      <c r="F42" s="347">
        <f t="shared" si="7"/>
        <v>44609</v>
      </c>
      <c r="G42" s="347">
        <f t="shared" si="7"/>
        <v>0</v>
      </c>
      <c r="H42" s="347">
        <f t="shared" si="7"/>
        <v>0</v>
      </c>
      <c r="I42" s="347">
        <f t="shared" si="7"/>
        <v>3889</v>
      </c>
      <c r="J42" s="347">
        <f t="shared" si="7"/>
        <v>0</v>
      </c>
      <c r="K42" s="347">
        <f t="shared" si="7"/>
        <v>0</v>
      </c>
      <c r="L42" s="347">
        <f t="shared" si="7"/>
        <v>0</v>
      </c>
      <c r="P42" s="339"/>
    </row>
    <row r="43" spans="1:16" x14ac:dyDescent="0.2">
      <c r="A43" s="547" t="s">
        <v>388</v>
      </c>
      <c r="B43" s="420"/>
      <c r="C43" s="101">
        <f>SUM(D43:L43)</f>
        <v>301457</v>
      </c>
      <c r="D43" s="419">
        <f t="shared" ref="D43:L43" si="8">SUM(D14,D21)</f>
        <v>208320</v>
      </c>
      <c r="E43" s="419">
        <f t="shared" si="8"/>
        <v>36459</v>
      </c>
      <c r="F43" s="419">
        <f t="shared" si="8"/>
        <v>52102</v>
      </c>
      <c r="G43" s="419">
        <f t="shared" si="8"/>
        <v>0</v>
      </c>
      <c r="H43" s="419">
        <f t="shared" si="8"/>
        <v>0</v>
      </c>
      <c r="I43" s="419">
        <f t="shared" si="8"/>
        <v>4576</v>
      </c>
      <c r="J43" s="419">
        <f t="shared" si="8"/>
        <v>0</v>
      </c>
      <c r="K43" s="419">
        <f t="shared" si="8"/>
        <v>0</v>
      </c>
      <c r="L43" s="419">
        <f t="shared" si="8"/>
        <v>0</v>
      </c>
      <c r="M43" s="339"/>
    </row>
    <row r="44" spans="1:16" x14ac:dyDescent="0.2">
      <c r="A44" s="549" t="s">
        <v>757</v>
      </c>
      <c r="B44" s="417"/>
      <c r="C44" s="346">
        <f>SUM(C35)</f>
        <v>302075</v>
      </c>
      <c r="D44" s="346">
        <f t="shared" ref="D44:L44" si="9">SUM(D35)</f>
        <v>208320</v>
      </c>
      <c r="E44" s="346">
        <f t="shared" si="9"/>
        <v>36459</v>
      </c>
      <c r="F44" s="346">
        <f t="shared" si="9"/>
        <v>52102</v>
      </c>
      <c r="G44" s="346">
        <f t="shared" si="9"/>
        <v>0</v>
      </c>
      <c r="H44" s="346">
        <f t="shared" si="9"/>
        <v>0</v>
      </c>
      <c r="I44" s="346">
        <f t="shared" si="9"/>
        <v>5194</v>
      </c>
      <c r="J44" s="346">
        <f t="shared" si="9"/>
        <v>0</v>
      </c>
      <c r="K44" s="346">
        <f t="shared" si="9"/>
        <v>0</v>
      </c>
      <c r="L44" s="346">
        <f t="shared" si="9"/>
        <v>0</v>
      </c>
      <c r="M44" s="346"/>
    </row>
    <row r="45" spans="1:16" x14ac:dyDescent="0.2">
      <c r="A45" s="1"/>
      <c r="B45" s="1"/>
      <c r="C45" s="1"/>
      <c r="D45" s="149"/>
      <c r="E45" s="149"/>
      <c r="F45" s="149"/>
      <c r="G45" s="149"/>
      <c r="H45" s="149"/>
      <c r="I45" s="149"/>
      <c r="J45" s="149"/>
      <c r="K45" s="149"/>
      <c r="L45" s="149"/>
    </row>
    <row r="46" spans="1: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13" orientation="landscape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CE00-5691-449B-8277-7C801F56F5FD}">
  <dimension ref="A1:R310"/>
  <sheetViews>
    <sheetView view="pageBreakPreview" topLeftCell="A7" zoomScaleNormal="100" zoomScaleSheetLayoutView="100" workbookViewId="0">
      <pane ySplit="1905" topLeftCell="A304" activePane="bottomLeft"/>
      <selection activeCell="D8" sqref="D8:D10"/>
      <selection pane="bottomLeft"/>
    </sheetView>
  </sheetViews>
  <sheetFormatPr defaultColWidth="9.28515625" defaultRowHeight="12.75" x14ac:dyDescent="0.2"/>
  <cols>
    <col min="1" max="1" width="36.7109375" style="503" customWidth="1"/>
    <col min="2" max="2" width="8.5703125" style="503" customWidth="1"/>
    <col min="3" max="3" width="10.28515625" style="503" customWidth="1"/>
    <col min="4" max="4" width="11" style="503" customWidth="1"/>
    <col min="5" max="5" width="10.5703125" style="503" customWidth="1"/>
    <col min="6" max="6" width="11.5703125" style="503" bestFit="1" customWidth="1"/>
    <col min="7" max="7" width="14.28515625" style="503" bestFit="1" customWidth="1"/>
    <col min="8" max="8" width="12" style="503" customWidth="1"/>
    <col min="9" max="9" width="10.28515625" style="503" customWidth="1"/>
    <col min="10" max="10" width="11.28515625" style="503" customWidth="1"/>
    <col min="11" max="11" width="13.5703125" style="503" customWidth="1"/>
    <col min="12" max="12" width="10.28515625" style="503" customWidth="1"/>
    <col min="13" max="13" width="9.5703125" style="503" bestFit="1" customWidth="1"/>
    <col min="14" max="14" width="9.28515625" style="503" bestFit="1" customWidth="1"/>
    <col min="15" max="15" width="9.28515625" style="503"/>
    <col min="16" max="18" width="9.28515625" style="503" bestFit="1" customWidth="1"/>
    <col min="19" max="16384" width="9.28515625" style="503"/>
  </cols>
  <sheetData>
    <row r="1" spans="1:15" x14ac:dyDescent="0.2">
      <c r="A1" s="501" t="s">
        <v>770</v>
      </c>
      <c r="B1" s="502"/>
      <c r="C1" s="501"/>
      <c r="D1" s="501"/>
      <c r="E1" s="501"/>
      <c r="F1" s="501"/>
      <c r="G1" s="501"/>
      <c r="H1" s="523"/>
      <c r="I1" s="523"/>
      <c r="J1" s="523"/>
      <c r="K1" s="376"/>
      <c r="L1" s="376"/>
      <c r="M1" s="376"/>
      <c r="N1" s="376"/>
    </row>
    <row r="2" spans="1:15" x14ac:dyDescent="0.2">
      <c r="A2" s="501"/>
      <c r="B2" s="502"/>
      <c r="C2" s="501"/>
      <c r="D2" s="501"/>
      <c r="E2" s="501"/>
      <c r="F2" s="501"/>
      <c r="G2" s="501"/>
      <c r="H2" s="523"/>
      <c r="I2" s="523"/>
      <c r="J2" s="523"/>
      <c r="K2" s="376"/>
      <c r="L2" s="376"/>
      <c r="M2" s="376"/>
      <c r="N2" s="376"/>
    </row>
    <row r="3" spans="1:15" x14ac:dyDescent="0.2">
      <c r="A3" s="586" t="s">
        <v>476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</row>
    <row r="4" spans="1:15" x14ac:dyDescent="0.2">
      <c r="A4" s="586" t="s">
        <v>731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</row>
    <row r="5" spans="1:15" x14ac:dyDescent="0.2">
      <c r="A5" s="586" t="s">
        <v>20</v>
      </c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</row>
    <row r="6" spans="1:15" x14ac:dyDescent="0.2">
      <c r="A6" s="374"/>
      <c r="B6" s="374"/>
      <c r="C6" s="374"/>
      <c r="D6" s="396"/>
      <c r="E6" s="374"/>
      <c r="F6" s="374"/>
      <c r="G6" s="374"/>
      <c r="H6" s="374"/>
      <c r="I6" s="603" t="s">
        <v>28</v>
      </c>
      <c r="J6" s="603"/>
      <c r="K6" s="603"/>
      <c r="L6" s="603"/>
    </row>
    <row r="7" spans="1:15" ht="15" customHeight="1" x14ac:dyDescent="0.2">
      <c r="A7" s="524" t="s">
        <v>34</v>
      </c>
      <c r="B7" s="600" t="s">
        <v>478</v>
      </c>
      <c r="C7" s="600" t="s">
        <v>536</v>
      </c>
      <c r="D7" s="588" t="s">
        <v>35</v>
      </c>
      <c r="E7" s="606"/>
      <c r="F7" s="606"/>
      <c r="G7" s="606"/>
      <c r="H7" s="606"/>
      <c r="I7" s="588" t="s">
        <v>36</v>
      </c>
      <c r="J7" s="607"/>
      <c r="K7" s="607"/>
      <c r="L7" s="600" t="s">
        <v>537</v>
      </c>
    </row>
    <row r="8" spans="1:15" ht="12.75" customHeight="1" x14ac:dyDescent="0.2">
      <c r="A8" s="506" t="s">
        <v>37</v>
      </c>
      <c r="B8" s="604"/>
      <c r="C8" s="604"/>
      <c r="D8" s="600" t="s">
        <v>72</v>
      </c>
      <c r="E8" s="600" t="s">
        <v>73</v>
      </c>
      <c r="F8" s="600" t="s">
        <v>93</v>
      </c>
      <c r="G8" s="600" t="s">
        <v>186</v>
      </c>
      <c r="H8" s="600" t="s">
        <v>164</v>
      </c>
      <c r="I8" s="600" t="s">
        <v>39</v>
      </c>
      <c r="J8" s="600" t="s">
        <v>38</v>
      </c>
      <c r="K8" s="600" t="s">
        <v>538</v>
      </c>
      <c r="L8" s="601"/>
    </row>
    <row r="9" spans="1:15" x14ac:dyDescent="0.2">
      <c r="A9" s="506"/>
      <c r="B9" s="604"/>
      <c r="C9" s="604"/>
      <c r="D9" s="601"/>
      <c r="E9" s="601"/>
      <c r="F9" s="601"/>
      <c r="G9" s="601"/>
      <c r="H9" s="601"/>
      <c r="I9" s="601"/>
      <c r="J9" s="601"/>
      <c r="K9" s="601"/>
      <c r="L9" s="601"/>
    </row>
    <row r="10" spans="1:15" ht="29.25" customHeight="1" x14ac:dyDescent="0.2">
      <c r="A10" s="525"/>
      <c r="B10" s="605"/>
      <c r="C10" s="605"/>
      <c r="D10" s="602"/>
      <c r="E10" s="602"/>
      <c r="F10" s="602"/>
      <c r="G10" s="602"/>
      <c r="H10" s="602"/>
      <c r="I10" s="602"/>
      <c r="J10" s="602"/>
      <c r="K10" s="602"/>
      <c r="L10" s="602"/>
    </row>
    <row r="11" spans="1:15" x14ac:dyDescent="0.2">
      <c r="A11" s="526" t="s">
        <v>8</v>
      </c>
      <c r="B11" s="526" t="s">
        <v>9</v>
      </c>
      <c r="C11" s="526" t="s">
        <v>10</v>
      </c>
      <c r="D11" s="526" t="s">
        <v>11</v>
      </c>
      <c r="E11" s="526" t="s">
        <v>12</v>
      </c>
      <c r="F11" s="526" t="s">
        <v>13</v>
      </c>
      <c r="G11" s="526" t="s">
        <v>14</v>
      </c>
      <c r="H11" s="526" t="s">
        <v>15</v>
      </c>
      <c r="I11" s="526" t="s">
        <v>16</v>
      </c>
      <c r="J11" s="526" t="s">
        <v>17</v>
      </c>
      <c r="K11" s="526" t="s">
        <v>18</v>
      </c>
      <c r="L11" s="526" t="s">
        <v>485</v>
      </c>
    </row>
    <row r="12" spans="1:15" x14ac:dyDescent="0.2">
      <c r="A12" s="397" t="s">
        <v>539</v>
      </c>
      <c r="B12" s="378" t="s">
        <v>488</v>
      </c>
      <c r="C12" s="392"/>
      <c r="D12" s="398"/>
      <c r="E12" s="398"/>
      <c r="F12" s="398"/>
      <c r="G12" s="398"/>
      <c r="H12" s="398"/>
      <c r="I12" s="398"/>
      <c r="J12" s="398"/>
      <c r="K12" s="398"/>
      <c r="L12" s="398"/>
      <c r="M12" s="507"/>
      <c r="N12" s="507">
        <f>C12-M12</f>
        <v>0</v>
      </c>
    </row>
    <row r="13" spans="1:15" x14ac:dyDescent="0.2">
      <c r="A13" s="380" t="s">
        <v>489</v>
      </c>
      <c r="B13" s="380"/>
      <c r="C13" s="388">
        <f>SUM(D13:L13)</f>
        <v>173041</v>
      </c>
      <c r="D13" s="388">
        <v>106788</v>
      </c>
      <c r="E13" s="388">
        <v>20756</v>
      </c>
      <c r="F13" s="388">
        <v>44290</v>
      </c>
      <c r="G13" s="388"/>
      <c r="H13" s="388"/>
      <c r="I13" s="388">
        <v>1207</v>
      </c>
      <c r="J13" s="388"/>
      <c r="K13" s="388"/>
      <c r="L13" s="388"/>
      <c r="M13" s="507">
        <f>SUM(D13:L13)</f>
        <v>173041</v>
      </c>
      <c r="N13" s="507">
        <f>M13-C13</f>
        <v>0</v>
      </c>
      <c r="O13" s="507"/>
    </row>
    <row r="14" spans="1:15" x14ac:dyDescent="0.2">
      <c r="A14" s="380" t="s">
        <v>491</v>
      </c>
      <c r="B14" s="380"/>
      <c r="C14" s="381">
        <v>173362</v>
      </c>
      <c r="D14" s="388">
        <v>106788</v>
      </c>
      <c r="E14" s="388">
        <v>20756</v>
      </c>
      <c r="F14" s="388">
        <v>44611</v>
      </c>
      <c r="G14" s="388">
        <v>0</v>
      </c>
      <c r="H14" s="388">
        <v>0</v>
      </c>
      <c r="I14" s="388">
        <v>1207</v>
      </c>
      <c r="J14" s="388">
        <v>0</v>
      </c>
      <c r="K14" s="388">
        <v>0</v>
      </c>
      <c r="L14" s="388">
        <v>0</v>
      </c>
      <c r="M14" s="507">
        <f t="shared" ref="M14:M77" si="0">SUM(D14:L14)</f>
        <v>173362</v>
      </c>
      <c r="N14" s="507">
        <f t="shared" ref="N14:N77" si="1">M14-C14</f>
        <v>0</v>
      </c>
      <c r="O14" s="507"/>
    </row>
    <row r="15" spans="1:15" x14ac:dyDescent="0.2">
      <c r="A15" s="380" t="s">
        <v>732</v>
      </c>
      <c r="B15" s="380"/>
      <c r="C15" s="381">
        <v>3565</v>
      </c>
      <c r="D15" s="388">
        <v>3087</v>
      </c>
      <c r="E15" s="388">
        <v>478</v>
      </c>
      <c r="F15" s="388"/>
      <c r="G15" s="388"/>
      <c r="H15" s="388"/>
      <c r="I15" s="388"/>
      <c r="J15" s="388"/>
      <c r="K15" s="388"/>
      <c r="L15" s="388"/>
      <c r="M15" s="507">
        <f t="shared" si="0"/>
        <v>3565</v>
      </c>
      <c r="N15" s="507">
        <f t="shared" si="1"/>
        <v>0</v>
      </c>
      <c r="O15" s="507"/>
    </row>
    <row r="16" spans="1:15" x14ac:dyDescent="0.2">
      <c r="A16" s="380" t="s">
        <v>733</v>
      </c>
      <c r="B16" s="380"/>
      <c r="C16" s="381">
        <v>-1800</v>
      </c>
      <c r="D16" s="388"/>
      <c r="E16" s="388"/>
      <c r="F16" s="388">
        <v>-1800</v>
      </c>
      <c r="G16" s="388"/>
      <c r="H16" s="388"/>
      <c r="I16" s="388"/>
      <c r="J16" s="388"/>
      <c r="K16" s="388"/>
      <c r="L16" s="388"/>
      <c r="M16" s="507">
        <f t="shared" si="0"/>
        <v>-1800</v>
      </c>
      <c r="N16" s="507">
        <f t="shared" si="1"/>
        <v>0</v>
      </c>
      <c r="O16" s="507"/>
    </row>
    <row r="17" spans="1:15" x14ac:dyDescent="0.2">
      <c r="A17" s="380" t="s">
        <v>734</v>
      </c>
      <c r="B17" s="380"/>
      <c r="C17" s="381">
        <v>596</v>
      </c>
      <c r="D17" s="388"/>
      <c r="E17" s="388"/>
      <c r="F17" s="388">
        <v>596</v>
      </c>
      <c r="G17" s="388"/>
      <c r="H17" s="388"/>
      <c r="I17" s="388"/>
      <c r="J17" s="388"/>
      <c r="K17" s="388"/>
      <c r="L17" s="388"/>
      <c r="M17" s="507">
        <f t="shared" si="0"/>
        <v>596</v>
      </c>
      <c r="N17" s="507">
        <f t="shared" si="1"/>
        <v>0</v>
      </c>
      <c r="O17" s="507"/>
    </row>
    <row r="18" spans="1:15" x14ac:dyDescent="0.2">
      <c r="A18" s="380" t="s">
        <v>490</v>
      </c>
      <c r="B18" s="380"/>
      <c r="C18" s="388">
        <f>SUM(C15:C17)</f>
        <v>2361</v>
      </c>
      <c r="D18" s="388">
        <f t="shared" ref="D18:L18" si="2">SUM(D15:D17)</f>
        <v>3087</v>
      </c>
      <c r="E18" s="388">
        <f t="shared" si="2"/>
        <v>478</v>
      </c>
      <c r="F18" s="388">
        <f t="shared" si="2"/>
        <v>-1204</v>
      </c>
      <c r="G18" s="388">
        <f t="shared" si="2"/>
        <v>0</v>
      </c>
      <c r="H18" s="388">
        <f t="shared" si="2"/>
        <v>0</v>
      </c>
      <c r="I18" s="388">
        <f t="shared" si="2"/>
        <v>0</v>
      </c>
      <c r="J18" s="388">
        <f t="shared" si="2"/>
        <v>0</v>
      </c>
      <c r="K18" s="388">
        <f t="shared" si="2"/>
        <v>0</v>
      </c>
      <c r="L18" s="388">
        <f t="shared" si="2"/>
        <v>0</v>
      </c>
      <c r="M18" s="507">
        <f t="shared" si="0"/>
        <v>2361</v>
      </c>
      <c r="N18" s="507">
        <f t="shared" si="1"/>
        <v>0</v>
      </c>
      <c r="O18" s="507"/>
    </row>
    <row r="19" spans="1:15" x14ac:dyDescent="0.2">
      <c r="A19" s="382" t="s">
        <v>735</v>
      </c>
      <c r="B19" s="380"/>
      <c r="C19" s="399">
        <f>C14+C18</f>
        <v>175723</v>
      </c>
      <c r="D19" s="399">
        <f t="shared" ref="D19:L19" si="3">D14+D18</f>
        <v>109875</v>
      </c>
      <c r="E19" s="399">
        <f t="shared" si="3"/>
        <v>21234</v>
      </c>
      <c r="F19" s="399">
        <f t="shared" si="3"/>
        <v>43407</v>
      </c>
      <c r="G19" s="399">
        <f t="shared" si="3"/>
        <v>0</v>
      </c>
      <c r="H19" s="399">
        <f t="shared" si="3"/>
        <v>0</v>
      </c>
      <c r="I19" s="399">
        <f t="shared" si="3"/>
        <v>1207</v>
      </c>
      <c r="J19" s="399">
        <f t="shared" si="3"/>
        <v>0</v>
      </c>
      <c r="K19" s="399">
        <f t="shared" si="3"/>
        <v>0</v>
      </c>
      <c r="L19" s="399">
        <f t="shared" si="3"/>
        <v>0</v>
      </c>
      <c r="M19" s="507">
        <f t="shared" si="0"/>
        <v>175723</v>
      </c>
      <c r="N19" s="507">
        <f t="shared" si="1"/>
        <v>0</v>
      </c>
      <c r="O19" s="507"/>
    </row>
    <row r="20" spans="1:15" x14ac:dyDescent="0.2">
      <c r="A20" s="397" t="s">
        <v>540</v>
      </c>
      <c r="B20" s="378" t="s">
        <v>488</v>
      </c>
      <c r="C20" s="388"/>
      <c r="D20" s="398"/>
      <c r="E20" s="398"/>
      <c r="F20" s="398"/>
      <c r="G20" s="398"/>
      <c r="H20" s="398"/>
      <c r="I20" s="398"/>
      <c r="J20" s="398"/>
      <c r="K20" s="398"/>
      <c r="L20" s="398"/>
      <c r="M20" s="507">
        <f t="shared" si="0"/>
        <v>0</v>
      </c>
      <c r="N20" s="507">
        <f t="shared" si="1"/>
        <v>0</v>
      </c>
      <c r="O20" s="507"/>
    </row>
    <row r="21" spans="1:15" x14ac:dyDescent="0.2">
      <c r="A21" s="380" t="s">
        <v>489</v>
      </c>
      <c r="B21" s="380"/>
      <c r="C21" s="388">
        <f>SUM(D21:L21)</f>
        <v>144271</v>
      </c>
      <c r="D21" s="388">
        <v>89062</v>
      </c>
      <c r="E21" s="388">
        <v>16155</v>
      </c>
      <c r="F21" s="388">
        <v>35790</v>
      </c>
      <c r="G21" s="388"/>
      <c r="H21" s="388"/>
      <c r="I21" s="388">
        <v>3264</v>
      </c>
      <c r="J21" s="388"/>
      <c r="K21" s="388"/>
      <c r="L21" s="388"/>
      <c r="M21" s="507">
        <f t="shared" si="0"/>
        <v>144271</v>
      </c>
      <c r="N21" s="507">
        <f t="shared" si="1"/>
        <v>0</v>
      </c>
      <c r="O21" s="507"/>
    </row>
    <row r="22" spans="1:15" x14ac:dyDescent="0.2">
      <c r="A22" s="380" t="s">
        <v>491</v>
      </c>
      <c r="B22" s="380"/>
      <c r="C22" s="381">
        <v>145092</v>
      </c>
      <c r="D22" s="388">
        <v>89062</v>
      </c>
      <c r="E22" s="388">
        <v>16155</v>
      </c>
      <c r="F22" s="388">
        <v>36611</v>
      </c>
      <c r="G22" s="388">
        <v>0</v>
      </c>
      <c r="H22" s="388">
        <v>0</v>
      </c>
      <c r="I22" s="388">
        <v>3264</v>
      </c>
      <c r="J22" s="388">
        <v>0</v>
      </c>
      <c r="K22" s="388">
        <v>0</v>
      </c>
      <c r="L22" s="388">
        <v>0</v>
      </c>
      <c r="M22" s="507">
        <f t="shared" si="0"/>
        <v>145092</v>
      </c>
      <c r="N22" s="507">
        <f t="shared" si="1"/>
        <v>0</v>
      </c>
      <c r="O22" s="507"/>
    </row>
    <row r="23" spans="1:15" x14ac:dyDescent="0.2">
      <c r="A23" s="380" t="s">
        <v>732</v>
      </c>
      <c r="B23" s="380"/>
      <c r="C23" s="381">
        <v>3281</v>
      </c>
      <c r="D23" s="388">
        <v>2841</v>
      </c>
      <c r="E23" s="388">
        <v>440</v>
      </c>
      <c r="F23" s="388"/>
      <c r="G23" s="388"/>
      <c r="H23" s="388"/>
      <c r="I23" s="388"/>
      <c r="J23" s="388"/>
      <c r="K23" s="388"/>
      <c r="L23" s="388"/>
      <c r="M23" s="507">
        <f t="shared" si="0"/>
        <v>3281</v>
      </c>
      <c r="N23" s="507">
        <f t="shared" si="1"/>
        <v>0</v>
      </c>
      <c r="O23" s="507"/>
    </row>
    <row r="24" spans="1:15" x14ac:dyDescent="0.2">
      <c r="A24" s="380" t="s">
        <v>733</v>
      </c>
      <c r="B24" s="380"/>
      <c r="C24" s="381">
        <v>-1461</v>
      </c>
      <c r="D24" s="388"/>
      <c r="E24" s="388"/>
      <c r="F24" s="388">
        <v>-1461</v>
      </c>
      <c r="G24" s="388"/>
      <c r="H24" s="388"/>
      <c r="I24" s="388"/>
      <c r="J24" s="388"/>
      <c r="K24" s="388"/>
      <c r="L24" s="388"/>
      <c r="M24" s="507">
        <f t="shared" si="0"/>
        <v>-1461</v>
      </c>
      <c r="N24" s="507">
        <f t="shared" si="1"/>
        <v>0</v>
      </c>
      <c r="O24" s="507"/>
    </row>
    <row r="25" spans="1:15" x14ac:dyDescent="0.2">
      <c r="A25" s="380" t="s">
        <v>734</v>
      </c>
      <c r="B25" s="380"/>
      <c r="C25" s="381">
        <v>689</v>
      </c>
      <c r="D25" s="388"/>
      <c r="E25" s="388"/>
      <c r="F25" s="388">
        <v>689</v>
      </c>
      <c r="G25" s="388"/>
      <c r="H25" s="388"/>
      <c r="I25" s="388"/>
      <c r="J25" s="388"/>
      <c r="K25" s="388"/>
      <c r="L25" s="388"/>
      <c r="M25" s="507">
        <f t="shared" si="0"/>
        <v>689</v>
      </c>
      <c r="N25" s="507">
        <f t="shared" si="1"/>
        <v>0</v>
      </c>
      <c r="O25" s="507"/>
    </row>
    <row r="26" spans="1:15" x14ac:dyDescent="0.2">
      <c r="A26" s="380" t="s">
        <v>490</v>
      </c>
      <c r="B26" s="380"/>
      <c r="C26" s="388">
        <f>SUM(C23:C25)</f>
        <v>2509</v>
      </c>
      <c r="D26" s="388">
        <f t="shared" ref="D26:L26" si="4">SUM(D23:D25)</f>
        <v>2841</v>
      </c>
      <c r="E26" s="388">
        <f t="shared" si="4"/>
        <v>440</v>
      </c>
      <c r="F26" s="388">
        <f t="shared" si="4"/>
        <v>-772</v>
      </c>
      <c r="G26" s="388">
        <f t="shared" si="4"/>
        <v>0</v>
      </c>
      <c r="H26" s="388">
        <f t="shared" si="4"/>
        <v>0</v>
      </c>
      <c r="I26" s="388">
        <f t="shared" si="4"/>
        <v>0</v>
      </c>
      <c r="J26" s="388">
        <f t="shared" si="4"/>
        <v>0</v>
      </c>
      <c r="K26" s="388">
        <f t="shared" si="4"/>
        <v>0</v>
      </c>
      <c r="L26" s="388">
        <f t="shared" si="4"/>
        <v>0</v>
      </c>
      <c r="M26" s="507">
        <f t="shared" si="0"/>
        <v>2509</v>
      </c>
      <c r="N26" s="507">
        <f t="shared" si="1"/>
        <v>0</v>
      </c>
      <c r="O26" s="507"/>
    </row>
    <row r="27" spans="1:15" x14ac:dyDescent="0.2">
      <c r="A27" s="382" t="s">
        <v>735</v>
      </c>
      <c r="B27" s="380"/>
      <c r="C27" s="399">
        <f>C22+C26</f>
        <v>147601</v>
      </c>
      <c r="D27" s="399">
        <f t="shared" ref="D27:L27" si="5">D22+D26</f>
        <v>91903</v>
      </c>
      <c r="E27" s="399">
        <f t="shared" si="5"/>
        <v>16595</v>
      </c>
      <c r="F27" s="399">
        <f t="shared" si="5"/>
        <v>35839</v>
      </c>
      <c r="G27" s="399">
        <f t="shared" si="5"/>
        <v>0</v>
      </c>
      <c r="H27" s="399">
        <f t="shared" si="5"/>
        <v>0</v>
      </c>
      <c r="I27" s="399">
        <f t="shared" si="5"/>
        <v>3264</v>
      </c>
      <c r="J27" s="399">
        <f t="shared" si="5"/>
        <v>0</v>
      </c>
      <c r="K27" s="399">
        <f t="shared" si="5"/>
        <v>0</v>
      </c>
      <c r="L27" s="399">
        <f t="shared" si="5"/>
        <v>0</v>
      </c>
      <c r="M27" s="507">
        <f t="shared" si="0"/>
        <v>147601</v>
      </c>
      <c r="N27" s="507">
        <f t="shared" si="1"/>
        <v>0</v>
      </c>
      <c r="O27" s="507"/>
    </row>
    <row r="28" spans="1:15" x14ac:dyDescent="0.2">
      <c r="A28" s="385" t="s">
        <v>541</v>
      </c>
      <c r="B28" s="378" t="s">
        <v>488</v>
      </c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507">
        <f t="shared" si="0"/>
        <v>0</v>
      </c>
      <c r="N28" s="507">
        <f t="shared" si="1"/>
        <v>0</v>
      </c>
      <c r="O28" s="507"/>
    </row>
    <row r="29" spans="1:15" x14ac:dyDescent="0.2">
      <c r="A29" s="380" t="s">
        <v>489</v>
      </c>
      <c r="B29" s="380"/>
      <c r="C29" s="388">
        <f>SUM(D29:L29)</f>
        <v>77785</v>
      </c>
      <c r="D29" s="388">
        <v>50472</v>
      </c>
      <c r="E29" s="388">
        <v>8980</v>
      </c>
      <c r="F29" s="388">
        <v>17284</v>
      </c>
      <c r="G29" s="388"/>
      <c r="H29" s="388"/>
      <c r="I29" s="388">
        <v>1049</v>
      </c>
      <c r="J29" s="388"/>
      <c r="K29" s="388"/>
      <c r="L29" s="388"/>
      <c r="M29" s="507">
        <f t="shared" si="0"/>
        <v>77785</v>
      </c>
      <c r="N29" s="507">
        <f t="shared" si="1"/>
        <v>0</v>
      </c>
      <c r="O29" s="507"/>
    </row>
    <row r="30" spans="1:15" x14ac:dyDescent="0.2">
      <c r="A30" s="380" t="s">
        <v>491</v>
      </c>
      <c r="B30" s="380"/>
      <c r="C30" s="381">
        <v>78685</v>
      </c>
      <c r="D30" s="388">
        <v>50472</v>
      </c>
      <c r="E30" s="388">
        <v>8980</v>
      </c>
      <c r="F30" s="388">
        <v>18184</v>
      </c>
      <c r="G30" s="388">
        <v>0</v>
      </c>
      <c r="H30" s="388">
        <v>0</v>
      </c>
      <c r="I30" s="388">
        <v>1049</v>
      </c>
      <c r="J30" s="388">
        <v>0</v>
      </c>
      <c r="K30" s="388">
        <v>0</v>
      </c>
      <c r="L30" s="388">
        <v>0</v>
      </c>
      <c r="M30" s="507">
        <f t="shared" si="0"/>
        <v>78685</v>
      </c>
      <c r="N30" s="507">
        <f t="shared" si="1"/>
        <v>0</v>
      </c>
      <c r="O30" s="507"/>
    </row>
    <row r="31" spans="1:15" x14ac:dyDescent="0.2">
      <c r="A31" s="380" t="s">
        <v>732</v>
      </c>
      <c r="B31" s="380"/>
      <c r="C31" s="381">
        <v>3350</v>
      </c>
      <c r="D31" s="388">
        <v>2900</v>
      </c>
      <c r="E31" s="388">
        <v>450</v>
      </c>
      <c r="F31" s="388"/>
      <c r="G31" s="388"/>
      <c r="H31" s="388"/>
      <c r="I31" s="388"/>
      <c r="J31" s="388"/>
      <c r="K31" s="388"/>
      <c r="L31" s="388"/>
      <c r="M31" s="507">
        <f t="shared" si="0"/>
        <v>3350</v>
      </c>
      <c r="N31" s="507">
        <f t="shared" si="1"/>
        <v>0</v>
      </c>
      <c r="O31" s="507"/>
    </row>
    <row r="32" spans="1:15" x14ac:dyDescent="0.2">
      <c r="A32" s="380" t="s">
        <v>733</v>
      </c>
      <c r="B32" s="380"/>
      <c r="C32" s="381">
        <v>-300</v>
      </c>
      <c r="D32" s="388"/>
      <c r="E32" s="388"/>
      <c r="F32" s="388">
        <v>-300</v>
      </c>
      <c r="G32" s="388"/>
      <c r="H32" s="388"/>
      <c r="I32" s="388"/>
      <c r="J32" s="388"/>
      <c r="K32" s="388"/>
      <c r="L32" s="388"/>
      <c r="M32" s="507">
        <f t="shared" si="0"/>
        <v>-300</v>
      </c>
      <c r="N32" s="507">
        <f t="shared" si="1"/>
        <v>0</v>
      </c>
      <c r="O32" s="507"/>
    </row>
    <row r="33" spans="1:18" x14ac:dyDescent="0.2">
      <c r="A33" s="380" t="s">
        <v>734</v>
      </c>
      <c r="B33" s="380"/>
      <c r="C33" s="381">
        <v>332</v>
      </c>
      <c r="D33" s="388"/>
      <c r="E33" s="388"/>
      <c r="F33" s="388">
        <v>332</v>
      </c>
      <c r="G33" s="388"/>
      <c r="H33" s="388"/>
      <c r="I33" s="388"/>
      <c r="J33" s="388"/>
      <c r="K33" s="388"/>
      <c r="L33" s="388"/>
      <c r="M33" s="507">
        <f t="shared" si="0"/>
        <v>332</v>
      </c>
      <c r="N33" s="507">
        <f t="shared" si="1"/>
        <v>0</v>
      </c>
      <c r="O33" s="507"/>
    </row>
    <row r="34" spans="1:18" x14ac:dyDescent="0.2">
      <c r="A34" s="380" t="s">
        <v>490</v>
      </c>
      <c r="B34" s="380"/>
      <c r="C34" s="388">
        <f>SUM(C31:C33)</f>
        <v>3382</v>
      </c>
      <c r="D34" s="388">
        <f t="shared" ref="D34:L34" si="6">SUM(D31:D33)</f>
        <v>2900</v>
      </c>
      <c r="E34" s="388">
        <f t="shared" si="6"/>
        <v>450</v>
      </c>
      <c r="F34" s="388">
        <f t="shared" si="6"/>
        <v>32</v>
      </c>
      <c r="G34" s="388">
        <f t="shared" si="6"/>
        <v>0</v>
      </c>
      <c r="H34" s="388">
        <f t="shared" si="6"/>
        <v>0</v>
      </c>
      <c r="I34" s="388">
        <f t="shared" si="6"/>
        <v>0</v>
      </c>
      <c r="J34" s="388">
        <f t="shared" si="6"/>
        <v>0</v>
      </c>
      <c r="K34" s="388">
        <f t="shared" si="6"/>
        <v>0</v>
      </c>
      <c r="L34" s="388">
        <f t="shared" si="6"/>
        <v>0</v>
      </c>
      <c r="M34" s="507">
        <f t="shared" si="0"/>
        <v>3382</v>
      </c>
      <c r="N34" s="507">
        <f t="shared" si="1"/>
        <v>0</v>
      </c>
      <c r="O34" s="507"/>
    </row>
    <row r="35" spans="1:18" x14ac:dyDescent="0.2">
      <c r="A35" s="382" t="s">
        <v>735</v>
      </c>
      <c r="B35" s="382"/>
      <c r="C35" s="399">
        <f>C30+C34</f>
        <v>82067</v>
      </c>
      <c r="D35" s="399">
        <f t="shared" ref="D35:L35" si="7">D30+D34</f>
        <v>53372</v>
      </c>
      <c r="E35" s="399">
        <f t="shared" si="7"/>
        <v>9430</v>
      </c>
      <c r="F35" s="399">
        <f t="shared" si="7"/>
        <v>18216</v>
      </c>
      <c r="G35" s="399">
        <f t="shared" si="7"/>
        <v>0</v>
      </c>
      <c r="H35" s="399">
        <f t="shared" si="7"/>
        <v>0</v>
      </c>
      <c r="I35" s="399">
        <f t="shared" si="7"/>
        <v>1049</v>
      </c>
      <c r="J35" s="399">
        <f t="shared" si="7"/>
        <v>0</v>
      </c>
      <c r="K35" s="399">
        <f t="shared" si="7"/>
        <v>0</v>
      </c>
      <c r="L35" s="399">
        <f t="shared" si="7"/>
        <v>0</v>
      </c>
      <c r="M35" s="507">
        <f t="shared" si="0"/>
        <v>82067</v>
      </c>
      <c r="N35" s="507">
        <f t="shared" si="1"/>
        <v>0</v>
      </c>
      <c r="O35" s="507"/>
    </row>
    <row r="36" spans="1:18" x14ac:dyDescent="0.2">
      <c r="A36" s="385" t="s">
        <v>542</v>
      </c>
      <c r="B36" s="385"/>
      <c r="C36" s="388"/>
      <c r="D36" s="388"/>
      <c r="E36" s="388"/>
      <c r="F36" s="388"/>
      <c r="G36" s="388"/>
      <c r="H36" s="388"/>
      <c r="I36" s="388"/>
      <c r="J36" s="388"/>
      <c r="K36" s="388"/>
      <c r="L36" s="388"/>
      <c r="M36" s="507">
        <f t="shared" si="0"/>
        <v>0</v>
      </c>
      <c r="N36" s="507">
        <f t="shared" si="1"/>
        <v>0</v>
      </c>
      <c r="O36" s="507"/>
    </row>
    <row r="37" spans="1:18" x14ac:dyDescent="0.2">
      <c r="A37" s="380" t="s">
        <v>489</v>
      </c>
      <c r="B37" s="378" t="s">
        <v>488</v>
      </c>
      <c r="C37" s="388">
        <f>C42+C47</f>
        <v>78206</v>
      </c>
      <c r="D37" s="388">
        <f t="shared" ref="D37:L38" si="8">D42+D47</f>
        <v>44382</v>
      </c>
      <c r="E37" s="388">
        <f t="shared" si="8"/>
        <v>8092</v>
      </c>
      <c r="F37" s="388">
        <f t="shared" si="8"/>
        <v>16820</v>
      </c>
      <c r="G37" s="388">
        <f t="shared" si="8"/>
        <v>0</v>
      </c>
      <c r="H37" s="388">
        <f t="shared" si="8"/>
        <v>0</v>
      </c>
      <c r="I37" s="388">
        <f t="shared" si="8"/>
        <v>8912</v>
      </c>
      <c r="J37" s="388">
        <f t="shared" si="8"/>
        <v>0</v>
      </c>
      <c r="K37" s="388">
        <f t="shared" si="8"/>
        <v>0</v>
      </c>
      <c r="L37" s="388">
        <f t="shared" si="8"/>
        <v>0</v>
      </c>
      <c r="M37" s="507">
        <f t="shared" si="0"/>
        <v>78206</v>
      </c>
      <c r="N37" s="507">
        <f t="shared" si="1"/>
        <v>0</v>
      </c>
      <c r="O37" s="507"/>
    </row>
    <row r="38" spans="1:18" x14ac:dyDescent="0.2">
      <c r="A38" s="380" t="s">
        <v>491</v>
      </c>
      <c r="B38" s="380"/>
      <c r="C38" s="388">
        <f>C43+C48</f>
        <v>78649</v>
      </c>
      <c r="D38" s="388">
        <f t="shared" si="8"/>
        <v>44382</v>
      </c>
      <c r="E38" s="388">
        <f t="shared" si="8"/>
        <v>8092</v>
      </c>
      <c r="F38" s="388">
        <f t="shared" si="8"/>
        <v>17263</v>
      </c>
      <c r="G38" s="388">
        <f t="shared" si="8"/>
        <v>0</v>
      </c>
      <c r="H38" s="388">
        <f t="shared" si="8"/>
        <v>0</v>
      </c>
      <c r="I38" s="388">
        <f t="shared" si="8"/>
        <v>8912</v>
      </c>
      <c r="J38" s="388">
        <f t="shared" si="8"/>
        <v>0</v>
      </c>
      <c r="K38" s="388">
        <f t="shared" si="8"/>
        <v>0</v>
      </c>
      <c r="L38" s="388">
        <f t="shared" si="8"/>
        <v>0</v>
      </c>
      <c r="M38" s="507">
        <f t="shared" si="0"/>
        <v>78649</v>
      </c>
      <c r="N38" s="507">
        <f t="shared" si="1"/>
        <v>0</v>
      </c>
      <c r="O38" s="507"/>
    </row>
    <row r="39" spans="1:18" x14ac:dyDescent="0.2">
      <c r="A39" s="380" t="s">
        <v>490</v>
      </c>
      <c r="B39" s="380"/>
      <c r="C39" s="388">
        <f>C44+C50</f>
        <v>-3800</v>
      </c>
      <c r="D39" s="388">
        <f t="shared" ref="D39:L40" si="9">D44+D50</f>
        <v>0</v>
      </c>
      <c r="E39" s="388">
        <f t="shared" si="9"/>
        <v>0</v>
      </c>
      <c r="F39" s="388">
        <f t="shared" si="9"/>
        <v>0</v>
      </c>
      <c r="G39" s="388">
        <f t="shared" si="9"/>
        <v>0</v>
      </c>
      <c r="H39" s="388">
        <f t="shared" si="9"/>
        <v>0</v>
      </c>
      <c r="I39" s="388">
        <f t="shared" si="9"/>
        <v>-3800</v>
      </c>
      <c r="J39" s="388">
        <f t="shared" si="9"/>
        <v>0</v>
      </c>
      <c r="K39" s="388">
        <f t="shared" si="9"/>
        <v>0</v>
      </c>
      <c r="L39" s="388">
        <f t="shared" si="9"/>
        <v>0</v>
      </c>
      <c r="M39" s="507">
        <f t="shared" si="0"/>
        <v>-3800</v>
      </c>
      <c r="N39" s="507">
        <f t="shared" si="1"/>
        <v>0</v>
      </c>
      <c r="O39" s="507"/>
    </row>
    <row r="40" spans="1:18" x14ac:dyDescent="0.2">
      <c r="A40" s="382" t="s">
        <v>735</v>
      </c>
      <c r="B40" s="382"/>
      <c r="C40" s="399">
        <f>C45+C51</f>
        <v>74849</v>
      </c>
      <c r="D40" s="399">
        <f t="shared" si="9"/>
        <v>44382</v>
      </c>
      <c r="E40" s="399">
        <f t="shared" si="9"/>
        <v>8092</v>
      </c>
      <c r="F40" s="399">
        <f t="shared" si="9"/>
        <v>17263</v>
      </c>
      <c r="G40" s="399">
        <f t="shared" si="9"/>
        <v>0</v>
      </c>
      <c r="H40" s="399">
        <f t="shared" si="9"/>
        <v>0</v>
      </c>
      <c r="I40" s="399">
        <f t="shared" si="9"/>
        <v>5112</v>
      </c>
      <c r="J40" s="399">
        <f t="shared" si="9"/>
        <v>0</v>
      </c>
      <c r="K40" s="399">
        <f t="shared" si="9"/>
        <v>0</v>
      </c>
      <c r="L40" s="399">
        <f t="shared" si="9"/>
        <v>0</v>
      </c>
      <c r="M40" s="507">
        <f t="shared" si="0"/>
        <v>74849</v>
      </c>
      <c r="N40" s="507">
        <f t="shared" si="1"/>
        <v>0</v>
      </c>
      <c r="O40" s="507"/>
    </row>
    <row r="41" spans="1:18" x14ac:dyDescent="0.2">
      <c r="A41" s="386" t="s">
        <v>494</v>
      </c>
      <c r="B41" s="380"/>
      <c r="C41" s="381"/>
      <c r="D41" s="381"/>
      <c r="E41" s="381"/>
      <c r="F41" s="381"/>
      <c r="G41" s="381"/>
      <c r="H41" s="381"/>
      <c r="I41" s="381"/>
      <c r="J41" s="381"/>
      <c r="K41" s="381"/>
      <c r="L41" s="387"/>
      <c r="M41" s="507">
        <f t="shared" si="0"/>
        <v>0</v>
      </c>
      <c r="N41" s="507">
        <f t="shared" si="1"/>
        <v>0</v>
      </c>
      <c r="O41" s="381"/>
      <c r="P41" s="507"/>
      <c r="Q41" s="507"/>
      <c r="R41" s="507"/>
    </row>
    <row r="42" spans="1:18" x14ac:dyDescent="0.2">
      <c r="A42" s="380" t="s">
        <v>489</v>
      </c>
      <c r="B42" s="380"/>
      <c r="C42" s="388">
        <f>SUM(D42:L42)</f>
        <v>43985</v>
      </c>
      <c r="D42" s="381">
        <v>25446</v>
      </c>
      <c r="E42" s="381">
        <v>4614</v>
      </c>
      <c r="F42" s="381">
        <v>10013</v>
      </c>
      <c r="G42" s="381"/>
      <c r="H42" s="381"/>
      <c r="I42" s="381">
        <v>3912</v>
      </c>
      <c r="J42" s="381"/>
      <c r="K42" s="381"/>
      <c r="L42" s="387"/>
      <c r="M42" s="507">
        <f t="shared" si="0"/>
        <v>43985</v>
      </c>
      <c r="N42" s="507">
        <f t="shared" si="1"/>
        <v>0</v>
      </c>
      <c r="O42" s="381"/>
      <c r="P42" s="507"/>
      <c r="Q42" s="507"/>
      <c r="R42" s="507"/>
    </row>
    <row r="43" spans="1:18" x14ac:dyDescent="0.2">
      <c r="A43" s="380" t="s">
        <v>491</v>
      </c>
      <c r="B43" s="380"/>
      <c r="C43" s="388">
        <v>44428</v>
      </c>
      <c r="D43" s="381">
        <v>25446</v>
      </c>
      <c r="E43" s="381">
        <v>4614</v>
      </c>
      <c r="F43" s="381">
        <v>10456</v>
      </c>
      <c r="G43" s="381">
        <v>0</v>
      </c>
      <c r="H43" s="381">
        <v>0</v>
      </c>
      <c r="I43" s="381">
        <v>3912</v>
      </c>
      <c r="J43" s="381">
        <v>0</v>
      </c>
      <c r="K43" s="381">
        <v>0</v>
      </c>
      <c r="L43" s="387">
        <v>0</v>
      </c>
      <c r="M43" s="507">
        <f t="shared" si="0"/>
        <v>44428</v>
      </c>
      <c r="N43" s="507">
        <f t="shared" si="1"/>
        <v>0</v>
      </c>
      <c r="O43" s="381"/>
      <c r="P43" s="507"/>
      <c r="Q43" s="507"/>
      <c r="R43" s="507"/>
    </row>
    <row r="44" spans="1:18" x14ac:dyDescent="0.2">
      <c r="A44" s="380" t="s">
        <v>490</v>
      </c>
      <c r="B44" s="380"/>
      <c r="C44" s="388">
        <v>0</v>
      </c>
      <c r="D44" s="388">
        <v>0</v>
      </c>
      <c r="E44" s="388">
        <v>0</v>
      </c>
      <c r="F44" s="388">
        <v>0</v>
      </c>
      <c r="G44" s="388">
        <v>0</v>
      </c>
      <c r="H44" s="388">
        <v>0</v>
      </c>
      <c r="I44" s="388">
        <v>0</v>
      </c>
      <c r="J44" s="388">
        <v>0</v>
      </c>
      <c r="K44" s="388">
        <v>0</v>
      </c>
      <c r="L44" s="388">
        <v>0</v>
      </c>
      <c r="M44" s="507">
        <f t="shared" si="0"/>
        <v>0</v>
      </c>
      <c r="N44" s="507">
        <f t="shared" si="1"/>
        <v>0</v>
      </c>
      <c r="O44" s="381"/>
      <c r="P44" s="507"/>
      <c r="Q44" s="507"/>
      <c r="R44" s="507"/>
    </row>
    <row r="45" spans="1:18" x14ac:dyDescent="0.2">
      <c r="A45" s="382" t="s">
        <v>735</v>
      </c>
      <c r="B45" s="382"/>
      <c r="C45" s="399">
        <f>C43+C44</f>
        <v>44428</v>
      </c>
      <c r="D45" s="399">
        <f t="shared" ref="D45:L45" si="10">D43+D44</f>
        <v>25446</v>
      </c>
      <c r="E45" s="399">
        <f t="shared" si="10"/>
        <v>4614</v>
      </c>
      <c r="F45" s="399">
        <f t="shared" si="10"/>
        <v>10456</v>
      </c>
      <c r="G45" s="399">
        <f t="shared" si="10"/>
        <v>0</v>
      </c>
      <c r="H45" s="399">
        <f t="shared" si="10"/>
        <v>0</v>
      </c>
      <c r="I45" s="399">
        <f t="shared" si="10"/>
        <v>3912</v>
      </c>
      <c r="J45" s="399">
        <f t="shared" si="10"/>
        <v>0</v>
      </c>
      <c r="K45" s="399">
        <f t="shared" si="10"/>
        <v>0</v>
      </c>
      <c r="L45" s="399">
        <f t="shared" si="10"/>
        <v>0</v>
      </c>
      <c r="M45" s="507">
        <f t="shared" si="0"/>
        <v>44428</v>
      </c>
      <c r="N45" s="507">
        <f t="shared" si="1"/>
        <v>0</v>
      </c>
      <c r="O45" s="381"/>
      <c r="P45" s="507"/>
      <c r="Q45" s="507"/>
      <c r="R45" s="507"/>
    </row>
    <row r="46" spans="1:18" x14ac:dyDescent="0.2">
      <c r="A46" s="386" t="s">
        <v>495</v>
      </c>
      <c r="B46" s="380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507">
        <f t="shared" si="0"/>
        <v>0</v>
      </c>
      <c r="N46" s="507">
        <f t="shared" si="1"/>
        <v>0</v>
      </c>
      <c r="O46" s="381"/>
      <c r="P46" s="507"/>
      <c r="Q46" s="507"/>
      <c r="R46" s="507"/>
    </row>
    <row r="47" spans="1:18" x14ac:dyDescent="0.2">
      <c r="A47" s="380" t="s">
        <v>489</v>
      </c>
      <c r="B47" s="380"/>
      <c r="C47" s="388">
        <f>SUM(D47:L47)</f>
        <v>34221</v>
      </c>
      <c r="D47" s="381">
        <v>18936</v>
      </c>
      <c r="E47" s="381">
        <v>3478</v>
      </c>
      <c r="F47" s="381">
        <v>6807</v>
      </c>
      <c r="G47" s="381"/>
      <c r="H47" s="381"/>
      <c r="I47" s="381">
        <v>5000</v>
      </c>
      <c r="J47" s="381"/>
      <c r="K47" s="381"/>
      <c r="L47" s="381"/>
      <c r="M47" s="507">
        <f t="shared" si="0"/>
        <v>34221</v>
      </c>
      <c r="N47" s="507">
        <f t="shared" si="1"/>
        <v>0</v>
      </c>
      <c r="O47" s="381"/>
      <c r="P47" s="507"/>
      <c r="Q47" s="507"/>
      <c r="R47" s="507"/>
    </row>
    <row r="48" spans="1:18" x14ac:dyDescent="0.2">
      <c r="A48" s="380" t="s">
        <v>491</v>
      </c>
      <c r="B48" s="380"/>
      <c r="C48" s="388">
        <v>34221</v>
      </c>
      <c r="D48" s="381">
        <v>18936</v>
      </c>
      <c r="E48" s="381">
        <v>3478</v>
      </c>
      <c r="F48" s="381">
        <v>6807</v>
      </c>
      <c r="G48" s="381">
        <v>0</v>
      </c>
      <c r="H48" s="381">
        <v>0</v>
      </c>
      <c r="I48" s="381">
        <v>5000</v>
      </c>
      <c r="J48" s="381">
        <v>0</v>
      </c>
      <c r="K48" s="381">
        <v>0</v>
      </c>
      <c r="L48" s="381">
        <v>0</v>
      </c>
      <c r="M48" s="507">
        <f t="shared" si="0"/>
        <v>34221</v>
      </c>
      <c r="N48" s="507">
        <f t="shared" si="1"/>
        <v>0</v>
      </c>
      <c r="O48" s="400"/>
      <c r="P48" s="507"/>
      <c r="Q48" s="507"/>
      <c r="R48" s="507"/>
    </row>
    <row r="49" spans="1:18" x14ac:dyDescent="0.2">
      <c r="A49" s="380" t="s">
        <v>736</v>
      </c>
      <c r="B49" s="380"/>
      <c r="C49" s="381">
        <v>-3800</v>
      </c>
      <c r="D49" s="381"/>
      <c r="E49" s="381"/>
      <c r="F49" s="381"/>
      <c r="G49" s="381"/>
      <c r="H49" s="381"/>
      <c r="I49" s="381">
        <v>-3800</v>
      </c>
      <c r="J49" s="381"/>
      <c r="K49" s="381"/>
      <c r="L49" s="381"/>
      <c r="M49" s="507">
        <f t="shared" si="0"/>
        <v>-3800</v>
      </c>
      <c r="N49" s="507">
        <f t="shared" si="1"/>
        <v>0</v>
      </c>
      <c r="O49" s="400"/>
      <c r="P49" s="507"/>
      <c r="Q49" s="507"/>
      <c r="R49" s="507"/>
    </row>
    <row r="50" spans="1:18" x14ac:dyDescent="0.2">
      <c r="A50" s="380" t="s">
        <v>490</v>
      </c>
      <c r="B50" s="380"/>
      <c r="C50" s="388">
        <f>SUM(C49)</f>
        <v>-3800</v>
      </c>
      <c r="D50" s="388">
        <f t="shared" ref="D50:L50" si="11">SUM(D49)</f>
        <v>0</v>
      </c>
      <c r="E50" s="388">
        <f t="shared" si="11"/>
        <v>0</v>
      </c>
      <c r="F50" s="388">
        <f t="shared" si="11"/>
        <v>0</v>
      </c>
      <c r="G50" s="388">
        <f t="shared" si="11"/>
        <v>0</v>
      </c>
      <c r="H50" s="388">
        <f t="shared" si="11"/>
        <v>0</v>
      </c>
      <c r="I50" s="388">
        <f t="shared" si="11"/>
        <v>-3800</v>
      </c>
      <c r="J50" s="388">
        <f t="shared" si="11"/>
        <v>0</v>
      </c>
      <c r="K50" s="388">
        <f t="shared" si="11"/>
        <v>0</v>
      </c>
      <c r="L50" s="388">
        <f t="shared" si="11"/>
        <v>0</v>
      </c>
      <c r="M50" s="507">
        <f t="shared" si="0"/>
        <v>-3800</v>
      </c>
      <c r="N50" s="507">
        <f t="shared" si="1"/>
        <v>0</v>
      </c>
      <c r="O50" s="400"/>
      <c r="P50" s="507"/>
      <c r="Q50" s="507"/>
      <c r="R50" s="507"/>
    </row>
    <row r="51" spans="1:18" x14ac:dyDescent="0.2">
      <c r="A51" s="382" t="s">
        <v>735</v>
      </c>
      <c r="B51" s="382"/>
      <c r="C51" s="399">
        <f>C48+C50</f>
        <v>30421</v>
      </c>
      <c r="D51" s="399">
        <f t="shared" ref="D51:L51" si="12">D48+D50</f>
        <v>18936</v>
      </c>
      <c r="E51" s="399">
        <f t="shared" si="12"/>
        <v>3478</v>
      </c>
      <c r="F51" s="399">
        <f t="shared" si="12"/>
        <v>6807</v>
      </c>
      <c r="G51" s="399">
        <f t="shared" si="12"/>
        <v>0</v>
      </c>
      <c r="H51" s="399">
        <f t="shared" si="12"/>
        <v>0</v>
      </c>
      <c r="I51" s="399">
        <f t="shared" si="12"/>
        <v>1200</v>
      </c>
      <c r="J51" s="399">
        <f t="shared" si="12"/>
        <v>0</v>
      </c>
      <c r="K51" s="399">
        <f t="shared" si="12"/>
        <v>0</v>
      </c>
      <c r="L51" s="399">
        <f t="shared" si="12"/>
        <v>0</v>
      </c>
      <c r="M51" s="507">
        <f t="shared" si="0"/>
        <v>30421</v>
      </c>
      <c r="N51" s="507">
        <f t="shared" si="1"/>
        <v>0</v>
      </c>
      <c r="O51" s="400"/>
      <c r="P51" s="507"/>
      <c r="Q51" s="507"/>
      <c r="R51" s="507"/>
    </row>
    <row r="52" spans="1:18" x14ac:dyDescent="0.2">
      <c r="A52" s="385" t="s">
        <v>559</v>
      </c>
      <c r="B52" s="380" t="s">
        <v>498</v>
      </c>
      <c r="C52" s="388"/>
      <c r="D52" s="388"/>
      <c r="E52" s="398"/>
      <c r="F52" s="398"/>
      <c r="G52" s="398"/>
      <c r="H52" s="398"/>
      <c r="I52" s="398"/>
      <c r="J52" s="398"/>
      <c r="K52" s="398"/>
      <c r="L52" s="398"/>
      <c r="M52" s="507">
        <f t="shared" si="0"/>
        <v>0</v>
      </c>
      <c r="N52" s="507">
        <f t="shared" si="1"/>
        <v>0</v>
      </c>
      <c r="O52" s="507"/>
    </row>
    <row r="53" spans="1:18" x14ac:dyDescent="0.2">
      <c r="A53" s="380" t="s">
        <v>489</v>
      </c>
      <c r="B53" s="380"/>
      <c r="C53" s="388">
        <f>C58+C63</f>
        <v>242856</v>
      </c>
      <c r="D53" s="388">
        <f t="shared" ref="D53:L53" si="13">D58+D63</f>
        <v>117218</v>
      </c>
      <c r="E53" s="388">
        <f t="shared" si="13"/>
        <v>21788</v>
      </c>
      <c r="F53" s="388">
        <f t="shared" si="13"/>
        <v>94349</v>
      </c>
      <c r="G53" s="388">
        <f t="shared" si="13"/>
        <v>120</v>
      </c>
      <c r="H53" s="388">
        <f t="shared" si="13"/>
        <v>0</v>
      </c>
      <c r="I53" s="388">
        <f t="shared" si="13"/>
        <v>9381</v>
      </c>
      <c r="J53" s="388">
        <f t="shared" si="13"/>
        <v>0</v>
      </c>
      <c r="K53" s="388">
        <f t="shared" si="13"/>
        <v>0</v>
      </c>
      <c r="L53" s="388">
        <f t="shared" si="13"/>
        <v>0</v>
      </c>
      <c r="M53" s="507">
        <f t="shared" si="0"/>
        <v>242856</v>
      </c>
      <c r="N53" s="507">
        <f t="shared" si="1"/>
        <v>0</v>
      </c>
      <c r="O53" s="507"/>
    </row>
    <row r="54" spans="1:18" x14ac:dyDescent="0.2">
      <c r="A54" s="380" t="s">
        <v>491</v>
      </c>
      <c r="B54" s="380"/>
      <c r="C54" s="388">
        <f>C59+C64+C69</f>
        <v>297925</v>
      </c>
      <c r="D54" s="388">
        <f t="shared" ref="D54:L56" si="14">D59+D64+D69</f>
        <v>155952</v>
      </c>
      <c r="E54" s="388">
        <f t="shared" si="14"/>
        <v>28690</v>
      </c>
      <c r="F54" s="388">
        <f t="shared" si="14"/>
        <v>101784</v>
      </c>
      <c r="G54" s="388">
        <f t="shared" si="14"/>
        <v>120</v>
      </c>
      <c r="H54" s="388">
        <f t="shared" si="14"/>
        <v>855</v>
      </c>
      <c r="I54" s="388">
        <f t="shared" si="14"/>
        <v>10524</v>
      </c>
      <c r="J54" s="388">
        <f t="shared" si="14"/>
        <v>0</v>
      </c>
      <c r="K54" s="388">
        <f t="shared" si="14"/>
        <v>0</v>
      </c>
      <c r="L54" s="388">
        <f t="shared" si="14"/>
        <v>0</v>
      </c>
      <c r="M54" s="507">
        <f t="shared" si="0"/>
        <v>297925</v>
      </c>
      <c r="N54" s="507">
        <f t="shared" si="1"/>
        <v>0</v>
      </c>
      <c r="O54" s="507"/>
    </row>
    <row r="55" spans="1:18" x14ac:dyDescent="0.2">
      <c r="A55" s="380" t="s">
        <v>496</v>
      </c>
      <c r="B55" s="380"/>
      <c r="C55" s="388">
        <f>C60+C65+C70</f>
        <v>0</v>
      </c>
      <c r="D55" s="388">
        <f t="shared" si="14"/>
        <v>0</v>
      </c>
      <c r="E55" s="388">
        <f t="shared" si="14"/>
        <v>0</v>
      </c>
      <c r="F55" s="388">
        <f t="shared" si="14"/>
        <v>0</v>
      </c>
      <c r="G55" s="388">
        <f t="shared" si="14"/>
        <v>0</v>
      </c>
      <c r="H55" s="388">
        <f t="shared" si="14"/>
        <v>0</v>
      </c>
      <c r="I55" s="388">
        <f t="shared" si="14"/>
        <v>0</v>
      </c>
      <c r="J55" s="388">
        <f t="shared" si="14"/>
        <v>0</v>
      </c>
      <c r="K55" s="388">
        <f t="shared" si="14"/>
        <v>0</v>
      </c>
      <c r="L55" s="388">
        <f t="shared" si="14"/>
        <v>0</v>
      </c>
      <c r="M55" s="507">
        <f t="shared" si="0"/>
        <v>0</v>
      </c>
      <c r="N55" s="507">
        <f t="shared" si="1"/>
        <v>0</v>
      </c>
      <c r="O55" s="507"/>
    </row>
    <row r="56" spans="1:18" x14ac:dyDescent="0.2">
      <c r="A56" s="382" t="s">
        <v>735</v>
      </c>
      <c r="B56" s="382"/>
      <c r="C56" s="399">
        <f>C61+C66+C71</f>
        <v>297925</v>
      </c>
      <c r="D56" s="399">
        <f t="shared" si="14"/>
        <v>155952</v>
      </c>
      <c r="E56" s="399">
        <f t="shared" si="14"/>
        <v>28690</v>
      </c>
      <c r="F56" s="399">
        <f t="shared" si="14"/>
        <v>101784</v>
      </c>
      <c r="G56" s="399">
        <f t="shared" si="14"/>
        <v>120</v>
      </c>
      <c r="H56" s="399">
        <f t="shared" si="14"/>
        <v>855</v>
      </c>
      <c r="I56" s="399">
        <f t="shared" si="14"/>
        <v>10524</v>
      </c>
      <c r="J56" s="399">
        <f t="shared" si="14"/>
        <v>0</v>
      </c>
      <c r="K56" s="399">
        <f t="shared" si="14"/>
        <v>0</v>
      </c>
      <c r="L56" s="399">
        <f t="shared" si="14"/>
        <v>0</v>
      </c>
      <c r="M56" s="507">
        <f t="shared" si="0"/>
        <v>297925</v>
      </c>
      <c r="N56" s="507">
        <f t="shared" si="1"/>
        <v>0</v>
      </c>
      <c r="O56" s="507"/>
    </row>
    <row r="57" spans="1:18" x14ac:dyDescent="0.2">
      <c r="A57" s="389" t="s">
        <v>497</v>
      </c>
      <c r="B57" s="389"/>
      <c r="C57" s="388"/>
      <c r="D57" s="388"/>
      <c r="E57" s="388"/>
      <c r="F57" s="388"/>
      <c r="G57" s="388"/>
      <c r="H57" s="388"/>
      <c r="I57" s="388"/>
      <c r="J57" s="388"/>
      <c r="K57" s="388"/>
      <c r="L57" s="388"/>
      <c r="M57" s="507">
        <f t="shared" si="0"/>
        <v>0</v>
      </c>
      <c r="N57" s="507">
        <f t="shared" si="1"/>
        <v>0</v>
      </c>
      <c r="O57" s="507"/>
    </row>
    <row r="58" spans="1:18" x14ac:dyDescent="0.2">
      <c r="A58" s="380" t="s">
        <v>489</v>
      </c>
      <c r="B58" s="380"/>
      <c r="C58" s="388">
        <f>SUM(D58:L58)</f>
        <v>150934</v>
      </c>
      <c r="D58" s="388">
        <v>66836</v>
      </c>
      <c r="E58" s="388">
        <v>12225</v>
      </c>
      <c r="F58" s="388">
        <v>63867</v>
      </c>
      <c r="G58" s="388">
        <v>120</v>
      </c>
      <c r="H58" s="388"/>
      <c r="I58" s="388">
        <v>7886</v>
      </c>
      <c r="J58" s="388"/>
      <c r="K58" s="388"/>
      <c r="L58" s="388"/>
      <c r="M58" s="507">
        <f t="shared" si="0"/>
        <v>150934</v>
      </c>
      <c r="N58" s="507">
        <f t="shared" si="1"/>
        <v>0</v>
      </c>
      <c r="O58" s="507"/>
    </row>
    <row r="59" spans="1:18" x14ac:dyDescent="0.2">
      <c r="A59" s="380" t="s">
        <v>491</v>
      </c>
      <c r="B59" s="380"/>
      <c r="C59" s="388">
        <v>151587</v>
      </c>
      <c r="D59" s="388">
        <v>66836</v>
      </c>
      <c r="E59" s="388">
        <v>12225</v>
      </c>
      <c r="F59" s="388">
        <v>64520</v>
      </c>
      <c r="G59" s="388">
        <v>120</v>
      </c>
      <c r="H59" s="388">
        <v>0</v>
      </c>
      <c r="I59" s="388">
        <v>7886</v>
      </c>
      <c r="J59" s="388">
        <v>0</v>
      </c>
      <c r="K59" s="388">
        <v>0</v>
      </c>
      <c r="L59" s="388">
        <v>0</v>
      </c>
      <c r="M59" s="507">
        <f t="shared" si="0"/>
        <v>151587</v>
      </c>
      <c r="N59" s="507">
        <f t="shared" si="1"/>
        <v>0</v>
      </c>
      <c r="O59" s="507"/>
    </row>
    <row r="60" spans="1:18" x14ac:dyDescent="0.2">
      <c r="A60" s="380" t="s">
        <v>496</v>
      </c>
      <c r="B60" s="380"/>
      <c r="C60" s="388">
        <v>0</v>
      </c>
      <c r="D60" s="388">
        <v>0</v>
      </c>
      <c r="E60" s="388">
        <v>0</v>
      </c>
      <c r="F60" s="388">
        <v>0</v>
      </c>
      <c r="G60" s="388">
        <v>0</v>
      </c>
      <c r="H60" s="388">
        <v>0</v>
      </c>
      <c r="I60" s="388">
        <v>0</v>
      </c>
      <c r="J60" s="388">
        <v>0</v>
      </c>
      <c r="K60" s="388">
        <v>0</v>
      </c>
      <c r="L60" s="388">
        <v>0</v>
      </c>
      <c r="M60" s="507">
        <f t="shared" si="0"/>
        <v>0</v>
      </c>
      <c r="N60" s="507">
        <f t="shared" si="1"/>
        <v>0</v>
      </c>
      <c r="O60" s="507"/>
    </row>
    <row r="61" spans="1:18" x14ac:dyDescent="0.2">
      <c r="A61" s="382" t="s">
        <v>735</v>
      </c>
      <c r="B61" s="382"/>
      <c r="C61" s="399">
        <f>C59+C60</f>
        <v>151587</v>
      </c>
      <c r="D61" s="399">
        <f t="shared" ref="D61:L61" si="15">D59+D60</f>
        <v>66836</v>
      </c>
      <c r="E61" s="399">
        <f t="shared" si="15"/>
        <v>12225</v>
      </c>
      <c r="F61" s="399">
        <f t="shared" si="15"/>
        <v>64520</v>
      </c>
      <c r="G61" s="399">
        <f t="shared" si="15"/>
        <v>120</v>
      </c>
      <c r="H61" s="399">
        <f t="shared" si="15"/>
        <v>0</v>
      </c>
      <c r="I61" s="399">
        <f t="shared" si="15"/>
        <v>7886</v>
      </c>
      <c r="J61" s="399">
        <f t="shared" si="15"/>
        <v>0</v>
      </c>
      <c r="K61" s="399">
        <f t="shared" si="15"/>
        <v>0</v>
      </c>
      <c r="L61" s="399">
        <f t="shared" si="15"/>
        <v>0</v>
      </c>
      <c r="M61" s="507">
        <f t="shared" si="0"/>
        <v>151587</v>
      </c>
      <c r="N61" s="507">
        <f t="shared" si="1"/>
        <v>0</v>
      </c>
      <c r="O61" s="507"/>
    </row>
    <row r="62" spans="1:18" x14ac:dyDescent="0.2">
      <c r="A62" s="389" t="s">
        <v>499</v>
      </c>
      <c r="B62" s="389"/>
      <c r="C62" s="388"/>
      <c r="D62" s="388"/>
      <c r="E62" s="388"/>
      <c r="F62" s="388"/>
      <c r="G62" s="388"/>
      <c r="H62" s="388"/>
      <c r="I62" s="388"/>
      <c r="J62" s="388"/>
      <c r="K62" s="388"/>
      <c r="L62" s="388"/>
      <c r="M62" s="507">
        <f t="shared" si="0"/>
        <v>0</v>
      </c>
      <c r="N62" s="507">
        <f t="shared" si="1"/>
        <v>0</v>
      </c>
      <c r="O62" s="507"/>
    </row>
    <row r="63" spans="1:18" x14ac:dyDescent="0.2">
      <c r="A63" s="380" t="s">
        <v>489</v>
      </c>
      <c r="B63" s="380"/>
      <c r="C63" s="388">
        <f>SUM(D63:L63)</f>
        <v>91922</v>
      </c>
      <c r="D63" s="388">
        <v>50382</v>
      </c>
      <c r="E63" s="388">
        <v>9563</v>
      </c>
      <c r="F63" s="388">
        <v>30482</v>
      </c>
      <c r="G63" s="388"/>
      <c r="H63" s="388"/>
      <c r="I63" s="388">
        <v>1495</v>
      </c>
      <c r="J63" s="388"/>
      <c r="K63" s="388"/>
      <c r="L63" s="388"/>
      <c r="M63" s="507">
        <f t="shared" si="0"/>
        <v>91922</v>
      </c>
      <c r="N63" s="507">
        <f t="shared" si="1"/>
        <v>0</v>
      </c>
      <c r="O63" s="507"/>
    </row>
    <row r="64" spans="1:18" x14ac:dyDescent="0.2">
      <c r="A64" s="380" t="s">
        <v>491</v>
      </c>
      <c r="B64" s="380"/>
      <c r="C64" s="388">
        <v>91922</v>
      </c>
      <c r="D64" s="388">
        <v>50382</v>
      </c>
      <c r="E64" s="388">
        <v>9563</v>
      </c>
      <c r="F64" s="388">
        <v>30482</v>
      </c>
      <c r="G64" s="388">
        <v>0</v>
      </c>
      <c r="H64" s="388">
        <v>0</v>
      </c>
      <c r="I64" s="388">
        <v>1495</v>
      </c>
      <c r="J64" s="388">
        <v>0</v>
      </c>
      <c r="K64" s="388">
        <v>0</v>
      </c>
      <c r="L64" s="388">
        <v>0</v>
      </c>
      <c r="M64" s="507">
        <f t="shared" si="0"/>
        <v>91922</v>
      </c>
      <c r="N64" s="507">
        <f t="shared" si="1"/>
        <v>0</v>
      </c>
      <c r="O64" s="507"/>
    </row>
    <row r="65" spans="1:15" x14ac:dyDescent="0.2">
      <c r="A65" s="380" t="s">
        <v>496</v>
      </c>
      <c r="B65" s="380"/>
      <c r="C65" s="388">
        <v>0</v>
      </c>
      <c r="D65" s="388"/>
      <c r="E65" s="388"/>
      <c r="F65" s="388"/>
      <c r="G65" s="388"/>
      <c r="H65" s="388"/>
      <c r="I65" s="388"/>
      <c r="J65" s="388"/>
      <c r="K65" s="388"/>
      <c r="L65" s="388"/>
      <c r="M65" s="507">
        <f t="shared" si="0"/>
        <v>0</v>
      </c>
      <c r="N65" s="507">
        <f t="shared" si="1"/>
        <v>0</v>
      </c>
      <c r="O65" s="507"/>
    </row>
    <row r="66" spans="1:15" x14ac:dyDescent="0.2">
      <c r="A66" s="382" t="s">
        <v>735</v>
      </c>
      <c r="B66" s="382"/>
      <c r="C66" s="399">
        <f>C64+C65</f>
        <v>91922</v>
      </c>
      <c r="D66" s="399">
        <f t="shared" ref="D66:L66" si="16">D64+D65</f>
        <v>50382</v>
      </c>
      <c r="E66" s="399">
        <f t="shared" si="16"/>
        <v>9563</v>
      </c>
      <c r="F66" s="399">
        <f t="shared" si="16"/>
        <v>30482</v>
      </c>
      <c r="G66" s="399">
        <f t="shared" si="16"/>
        <v>0</v>
      </c>
      <c r="H66" s="399">
        <f t="shared" si="16"/>
        <v>0</v>
      </c>
      <c r="I66" s="399">
        <f t="shared" si="16"/>
        <v>1495</v>
      </c>
      <c r="J66" s="399">
        <f t="shared" si="16"/>
        <v>0</v>
      </c>
      <c r="K66" s="399">
        <f t="shared" si="16"/>
        <v>0</v>
      </c>
      <c r="L66" s="399">
        <f t="shared" si="16"/>
        <v>0</v>
      </c>
      <c r="M66" s="507">
        <f t="shared" si="0"/>
        <v>91922</v>
      </c>
      <c r="N66" s="507">
        <f t="shared" si="1"/>
        <v>0</v>
      </c>
      <c r="O66" s="507"/>
    </row>
    <row r="67" spans="1:15" x14ac:dyDescent="0.2">
      <c r="A67" s="386" t="s">
        <v>500</v>
      </c>
      <c r="B67" s="380"/>
      <c r="C67" s="388"/>
      <c r="D67" s="388"/>
      <c r="E67" s="388"/>
      <c r="F67" s="388"/>
      <c r="G67" s="388"/>
      <c r="H67" s="388"/>
      <c r="I67" s="388"/>
      <c r="J67" s="388"/>
      <c r="K67" s="388"/>
      <c r="L67" s="388"/>
      <c r="M67" s="507">
        <f t="shared" si="0"/>
        <v>0</v>
      </c>
      <c r="N67" s="507">
        <f t="shared" si="1"/>
        <v>0</v>
      </c>
      <c r="O67" s="507"/>
    </row>
    <row r="68" spans="1:15" x14ac:dyDescent="0.2">
      <c r="A68" s="380" t="s">
        <v>489</v>
      </c>
      <c r="B68" s="380"/>
      <c r="C68" s="388">
        <v>0</v>
      </c>
      <c r="D68" s="388"/>
      <c r="E68" s="388"/>
      <c r="F68" s="388"/>
      <c r="G68" s="388"/>
      <c r="H68" s="388"/>
      <c r="I68" s="388"/>
      <c r="J68" s="388"/>
      <c r="K68" s="388"/>
      <c r="L68" s="388"/>
      <c r="M68" s="507">
        <f t="shared" si="0"/>
        <v>0</v>
      </c>
      <c r="N68" s="507">
        <f t="shared" si="1"/>
        <v>0</v>
      </c>
      <c r="O68" s="507"/>
    </row>
    <row r="69" spans="1:15" x14ac:dyDescent="0.2">
      <c r="A69" s="380" t="s">
        <v>491</v>
      </c>
      <c r="B69" s="380"/>
      <c r="C69" s="388">
        <v>54416</v>
      </c>
      <c r="D69" s="388">
        <v>38734</v>
      </c>
      <c r="E69" s="388">
        <v>6902</v>
      </c>
      <c r="F69" s="388">
        <v>6782</v>
      </c>
      <c r="G69" s="388">
        <v>0</v>
      </c>
      <c r="H69" s="388">
        <v>855</v>
      </c>
      <c r="I69" s="388">
        <v>1143</v>
      </c>
      <c r="J69" s="388">
        <v>0</v>
      </c>
      <c r="K69" s="388">
        <v>0</v>
      </c>
      <c r="L69" s="388">
        <v>0</v>
      </c>
      <c r="M69" s="507">
        <f t="shared" si="0"/>
        <v>54416</v>
      </c>
      <c r="N69" s="507">
        <f t="shared" si="1"/>
        <v>0</v>
      </c>
      <c r="O69" s="507"/>
    </row>
    <row r="70" spans="1:15" x14ac:dyDescent="0.2">
      <c r="A70" s="380" t="s">
        <v>496</v>
      </c>
      <c r="B70" s="380"/>
      <c r="C70" s="388">
        <v>0</v>
      </c>
      <c r="D70" s="388">
        <v>0</v>
      </c>
      <c r="E70" s="388">
        <v>0</v>
      </c>
      <c r="F70" s="388">
        <v>0</v>
      </c>
      <c r="G70" s="388">
        <v>0</v>
      </c>
      <c r="H70" s="388">
        <v>0</v>
      </c>
      <c r="I70" s="388">
        <v>0</v>
      </c>
      <c r="J70" s="388">
        <v>0</v>
      </c>
      <c r="K70" s="388">
        <v>0</v>
      </c>
      <c r="L70" s="388">
        <v>0</v>
      </c>
      <c r="M70" s="507">
        <f t="shared" si="0"/>
        <v>0</v>
      </c>
      <c r="N70" s="507">
        <f t="shared" si="1"/>
        <v>0</v>
      </c>
      <c r="O70" s="507"/>
    </row>
    <row r="71" spans="1:15" x14ac:dyDescent="0.2">
      <c r="A71" s="382" t="s">
        <v>735</v>
      </c>
      <c r="B71" s="382"/>
      <c r="C71" s="399">
        <f t="shared" ref="C71:L71" si="17">C69+C70</f>
        <v>54416</v>
      </c>
      <c r="D71" s="399">
        <f t="shared" si="17"/>
        <v>38734</v>
      </c>
      <c r="E71" s="399">
        <f t="shared" si="17"/>
        <v>6902</v>
      </c>
      <c r="F71" s="399">
        <f t="shared" si="17"/>
        <v>6782</v>
      </c>
      <c r="G71" s="399">
        <f t="shared" si="17"/>
        <v>0</v>
      </c>
      <c r="H71" s="399">
        <f t="shared" si="17"/>
        <v>855</v>
      </c>
      <c r="I71" s="399">
        <f t="shared" si="17"/>
        <v>1143</v>
      </c>
      <c r="J71" s="399">
        <f t="shared" si="17"/>
        <v>0</v>
      </c>
      <c r="K71" s="399">
        <f t="shared" si="17"/>
        <v>0</v>
      </c>
      <c r="L71" s="399">
        <f t="shared" si="17"/>
        <v>0</v>
      </c>
      <c r="M71" s="507">
        <f t="shared" si="0"/>
        <v>54416</v>
      </c>
      <c r="N71" s="507">
        <f t="shared" si="1"/>
        <v>0</v>
      </c>
      <c r="O71" s="527"/>
    </row>
    <row r="72" spans="1:15" x14ac:dyDescent="0.2">
      <c r="A72" s="385" t="s">
        <v>543</v>
      </c>
      <c r="B72" s="380" t="s">
        <v>488</v>
      </c>
      <c r="C72" s="388"/>
      <c r="D72" s="388"/>
      <c r="E72" s="388"/>
      <c r="F72" s="388"/>
      <c r="G72" s="388"/>
      <c r="H72" s="388"/>
      <c r="I72" s="388"/>
      <c r="J72" s="388"/>
      <c r="K72" s="388"/>
      <c r="L72" s="388"/>
      <c r="M72" s="507">
        <f t="shared" si="0"/>
        <v>0</v>
      </c>
      <c r="N72" s="507">
        <f t="shared" si="1"/>
        <v>0</v>
      </c>
      <c r="O72" s="527"/>
    </row>
    <row r="73" spans="1:15" x14ac:dyDescent="0.2">
      <c r="A73" s="380" t="s">
        <v>489</v>
      </c>
      <c r="B73" s="401"/>
      <c r="C73" s="388">
        <f>SUM(D73:L73)</f>
        <v>72615</v>
      </c>
      <c r="D73" s="388">
        <v>48735</v>
      </c>
      <c r="E73" s="388">
        <v>8929</v>
      </c>
      <c r="F73" s="388">
        <v>14443</v>
      </c>
      <c r="G73" s="388"/>
      <c r="H73" s="388"/>
      <c r="I73" s="388">
        <v>508</v>
      </c>
      <c r="J73" s="388"/>
      <c r="K73" s="388"/>
      <c r="L73" s="388"/>
      <c r="M73" s="507">
        <f t="shared" si="0"/>
        <v>72615</v>
      </c>
      <c r="N73" s="507">
        <f t="shared" si="1"/>
        <v>0</v>
      </c>
      <c r="O73" s="527"/>
    </row>
    <row r="74" spans="1:15" x14ac:dyDescent="0.2">
      <c r="A74" s="380" t="s">
        <v>491</v>
      </c>
      <c r="B74" s="401"/>
      <c r="C74" s="388">
        <v>72713</v>
      </c>
      <c r="D74" s="388">
        <v>48735</v>
      </c>
      <c r="E74" s="388">
        <v>8929</v>
      </c>
      <c r="F74" s="388">
        <v>14541</v>
      </c>
      <c r="G74" s="388">
        <v>0</v>
      </c>
      <c r="H74" s="388">
        <v>0</v>
      </c>
      <c r="I74" s="388">
        <v>508</v>
      </c>
      <c r="J74" s="388">
        <v>0</v>
      </c>
      <c r="K74" s="388">
        <v>0</v>
      </c>
      <c r="L74" s="388">
        <v>0</v>
      </c>
      <c r="M74" s="507">
        <f t="shared" si="0"/>
        <v>72713</v>
      </c>
      <c r="N74" s="507">
        <f t="shared" si="1"/>
        <v>0</v>
      </c>
      <c r="O74" s="527"/>
    </row>
    <row r="75" spans="1:15" x14ac:dyDescent="0.2">
      <c r="A75" s="380" t="s">
        <v>496</v>
      </c>
      <c r="B75" s="401"/>
      <c r="C75" s="388">
        <v>0</v>
      </c>
      <c r="D75" s="388">
        <v>0</v>
      </c>
      <c r="E75" s="388">
        <v>0</v>
      </c>
      <c r="F75" s="388">
        <v>0</v>
      </c>
      <c r="G75" s="388">
        <v>0</v>
      </c>
      <c r="H75" s="388">
        <v>0</v>
      </c>
      <c r="I75" s="388">
        <v>0</v>
      </c>
      <c r="J75" s="388">
        <v>0</v>
      </c>
      <c r="K75" s="388">
        <v>0</v>
      </c>
      <c r="L75" s="388">
        <v>0</v>
      </c>
      <c r="M75" s="507">
        <f t="shared" si="0"/>
        <v>0</v>
      </c>
      <c r="N75" s="507">
        <f t="shared" si="1"/>
        <v>0</v>
      </c>
      <c r="O75" s="527"/>
    </row>
    <row r="76" spans="1:15" x14ac:dyDescent="0.2">
      <c r="A76" s="382" t="s">
        <v>735</v>
      </c>
      <c r="B76" s="402"/>
      <c r="C76" s="399">
        <f>C74+C75</f>
        <v>72713</v>
      </c>
      <c r="D76" s="399">
        <f t="shared" ref="D76:L76" si="18">D74+D75</f>
        <v>48735</v>
      </c>
      <c r="E76" s="399">
        <f t="shared" si="18"/>
        <v>8929</v>
      </c>
      <c r="F76" s="399">
        <f t="shared" si="18"/>
        <v>14541</v>
      </c>
      <c r="G76" s="399">
        <f t="shared" si="18"/>
        <v>0</v>
      </c>
      <c r="H76" s="399">
        <f t="shared" si="18"/>
        <v>0</v>
      </c>
      <c r="I76" s="399">
        <f t="shared" si="18"/>
        <v>508</v>
      </c>
      <c r="J76" s="399">
        <f t="shared" si="18"/>
        <v>0</v>
      </c>
      <c r="K76" s="399">
        <f t="shared" si="18"/>
        <v>0</v>
      </c>
      <c r="L76" s="399">
        <f t="shared" si="18"/>
        <v>0</v>
      </c>
      <c r="M76" s="507">
        <f t="shared" si="0"/>
        <v>72713</v>
      </c>
      <c r="N76" s="507">
        <f t="shared" si="1"/>
        <v>0</v>
      </c>
      <c r="O76" s="527"/>
    </row>
    <row r="77" spans="1:15" s="523" customFormat="1" ht="12.6" customHeight="1" x14ac:dyDescent="0.2">
      <c r="A77" s="511" t="s">
        <v>502</v>
      </c>
      <c r="B77" s="528"/>
      <c r="C77" s="388"/>
      <c r="D77" s="512"/>
      <c r="E77" s="512"/>
      <c r="F77" s="512"/>
      <c r="G77" s="512"/>
      <c r="H77" s="512"/>
      <c r="I77" s="512"/>
      <c r="J77" s="512"/>
      <c r="K77" s="512"/>
      <c r="L77" s="529"/>
      <c r="M77" s="507">
        <f t="shared" si="0"/>
        <v>0</v>
      </c>
      <c r="N77" s="507">
        <f t="shared" si="1"/>
        <v>0</v>
      </c>
      <c r="O77" s="527"/>
    </row>
    <row r="78" spans="1:15" s="523" customFormat="1" ht="12.6" customHeight="1" x14ac:dyDescent="0.2">
      <c r="A78" s="380" t="s">
        <v>489</v>
      </c>
      <c r="B78" s="530"/>
      <c r="C78" s="388">
        <f t="shared" ref="C78:L78" si="19">C83+C88+C93+C98+C105</f>
        <v>175492</v>
      </c>
      <c r="D78" s="388">
        <f t="shared" si="19"/>
        <v>71817</v>
      </c>
      <c r="E78" s="388">
        <f t="shared" si="19"/>
        <v>12791</v>
      </c>
      <c r="F78" s="388">
        <f t="shared" si="19"/>
        <v>54333</v>
      </c>
      <c r="G78" s="388">
        <f t="shared" si="19"/>
        <v>0</v>
      </c>
      <c r="H78" s="388">
        <f t="shared" si="19"/>
        <v>27850</v>
      </c>
      <c r="I78" s="388">
        <f t="shared" si="19"/>
        <v>8701</v>
      </c>
      <c r="J78" s="388">
        <f t="shared" si="19"/>
        <v>0</v>
      </c>
      <c r="K78" s="388">
        <f t="shared" si="19"/>
        <v>0</v>
      </c>
      <c r="L78" s="388">
        <f t="shared" si="19"/>
        <v>0</v>
      </c>
      <c r="M78" s="507">
        <f t="shared" ref="M78:M143" si="20">SUM(D78:L78)</f>
        <v>175492</v>
      </c>
      <c r="N78" s="507">
        <f t="shared" ref="N78:N143" si="21">M78-C78</f>
        <v>0</v>
      </c>
      <c r="O78" s="507"/>
    </row>
    <row r="79" spans="1:15" s="523" customFormat="1" ht="12.6" customHeight="1" x14ac:dyDescent="0.2">
      <c r="A79" s="380" t="s">
        <v>491</v>
      </c>
      <c r="B79" s="530"/>
      <c r="C79" s="388">
        <f t="shared" ref="C79:L79" si="22">C84+C89+C94+C99+C106</f>
        <v>179116</v>
      </c>
      <c r="D79" s="388">
        <f t="shared" si="22"/>
        <v>71817</v>
      </c>
      <c r="E79" s="388">
        <f t="shared" si="22"/>
        <v>12791</v>
      </c>
      <c r="F79" s="388">
        <f t="shared" si="22"/>
        <v>52007</v>
      </c>
      <c r="G79" s="388">
        <f t="shared" si="22"/>
        <v>0</v>
      </c>
      <c r="H79" s="388">
        <f t="shared" si="22"/>
        <v>33800</v>
      </c>
      <c r="I79" s="388">
        <f t="shared" si="22"/>
        <v>8701</v>
      </c>
      <c r="J79" s="388">
        <f t="shared" si="22"/>
        <v>0</v>
      </c>
      <c r="K79" s="388">
        <f t="shared" si="22"/>
        <v>0</v>
      </c>
      <c r="L79" s="388">
        <f t="shared" si="22"/>
        <v>0</v>
      </c>
      <c r="M79" s="507">
        <f t="shared" si="20"/>
        <v>179116</v>
      </c>
      <c r="N79" s="507">
        <f t="shared" si="21"/>
        <v>0</v>
      </c>
      <c r="O79" s="507"/>
    </row>
    <row r="80" spans="1:15" s="523" customFormat="1" ht="12.6" customHeight="1" x14ac:dyDescent="0.2">
      <c r="A80" s="380" t="s">
        <v>496</v>
      </c>
      <c r="B80" s="530"/>
      <c r="C80" s="388">
        <f t="shared" ref="C80:L80" si="23">C85+C90+C95+C102+C107</f>
        <v>-2100</v>
      </c>
      <c r="D80" s="388">
        <f t="shared" si="23"/>
        <v>0</v>
      </c>
      <c r="E80" s="388">
        <f t="shared" si="23"/>
        <v>0</v>
      </c>
      <c r="F80" s="388">
        <f t="shared" si="23"/>
        <v>-2600</v>
      </c>
      <c r="G80" s="388">
        <f t="shared" si="23"/>
        <v>0</v>
      </c>
      <c r="H80" s="388">
        <f t="shared" si="23"/>
        <v>500</v>
      </c>
      <c r="I80" s="388">
        <f t="shared" si="23"/>
        <v>0</v>
      </c>
      <c r="J80" s="388">
        <f t="shared" si="23"/>
        <v>0</v>
      </c>
      <c r="K80" s="388">
        <f t="shared" si="23"/>
        <v>0</v>
      </c>
      <c r="L80" s="388">
        <f t="shared" si="23"/>
        <v>0</v>
      </c>
      <c r="M80" s="507">
        <f t="shared" si="20"/>
        <v>-2100</v>
      </c>
      <c r="N80" s="507">
        <f t="shared" si="21"/>
        <v>0</v>
      </c>
      <c r="O80" s="507"/>
    </row>
    <row r="81" spans="1:15" s="523" customFormat="1" ht="12.6" customHeight="1" x14ac:dyDescent="0.2">
      <c r="A81" s="382" t="s">
        <v>735</v>
      </c>
      <c r="B81" s="562"/>
      <c r="C81" s="399">
        <f t="shared" ref="C81:L81" si="24">C86+C91+C96+C103+C108</f>
        <v>177016</v>
      </c>
      <c r="D81" s="399">
        <f t="shared" si="24"/>
        <v>71817</v>
      </c>
      <c r="E81" s="399">
        <f t="shared" si="24"/>
        <v>12791</v>
      </c>
      <c r="F81" s="399">
        <f t="shared" si="24"/>
        <v>49407</v>
      </c>
      <c r="G81" s="399">
        <f t="shared" si="24"/>
        <v>0</v>
      </c>
      <c r="H81" s="399">
        <f t="shared" si="24"/>
        <v>34300</v>
      </c>
      <c r="I81" s="399">
        <f t="shared" si="24"/>
        <v>8701</v>
      </c>
      <c r="J81" s="399">
        <f t="shared" si="24"/>
        <v>0</v>
      </c>
      <c r="K81" s="399">
        <f t="shared" si="24"/>
        <v>0</v>
      </c>
      <c r="L81" s="399">
        <f t="shared" si="24"/>
        <v>0</v>
      </c>
      <c r="M81" s="507">
        <f t="shared" si="20"/>
        <v>177016</v>
      </c>
      <c r="N81" s="507">
        <f t="shared" si="21"/>
        <v>0</v>
      </c>
      <c r="O81" s="507"/>
    </row>
    <row r="82" spans="1:15" x14ac:dyDescent="0.2">
      <c r="A82" s="514" t="s">
        <v>503</v>
      </c>
      <c r="B82" s="380" t="s">
        <v>498</v>
      </c>
      <c r="C82" s="388"/>
      <c r="D82" s="512"/>
      <c r="E82" s="512"/>
      <c r="F82" s="512"/>
      <c r="G82" s="512"/>
      <c r="H82" s="512"/>
      <c r="I82" s="512"/>
      <c r="J82" s="512"/>
      <c r="K82" s="512"/>
      <c r="L82" s="510"/>
      <c r="M82" s="507">
        <f t="shared" si="20"/>
        <v>0</v>
      </c>
      <c r="N82" s="507">
        <f t="shared" si="21"/>
        <v>0</v>
      </c>
      <c r="O82" s="507"/>
    </row>
    <row r="83" spans="1:15" x14ac:dyDescent="0.2">
      <c r="A83" s="380" t="s">
        <v>489</v>
      </c>
      <c r="B83" s="513"/>
      <c r="C83" s="388">
        <f>SUM(D83:L83)</f>
        <v>72434</v>
      </c>
      <c r="D83" s="512">
        <v>32255</v>
      </c>
      <c r="E83" s="512">
        <v>5756</v>
      </c>
      <c r="F83" s="512">
        <v>28708</v>
      </c>
      <c r="G83" s="512"/>
      <c r="H83" s="512"/>
      <c r="I83" s="512">
        <v>5715</v>
      </c>
      <c r="J83" s="512"/>
      <c r="K83" s="512"/>
      <c r="L83" s="510"/>
      <c r="M83" s="507">
        <f t="shared" si="20"/>
        <v>72434</v>
      </c>
      <c r="N83" s="507">
        <f t="shared" si="21"/>
        <v>0</v>
      </c>
      <c r="O83" s="507"/>
    </row>
    <row r="84" spans="1:15" x14ac:dyDescent="0.2">
      <c r="A84" s="380" t="s">
        <v>491</v>
      </c>
      <c r="B84" s="513"/>
      <c r="C84" s="388">
        <v>72434</v>
      </c>
      <c r="D84" s="512">
        <v>32255</v>
      </c>
      <c r="E84" s="512">
        <v>5756</v>
      </c>
      <c r="F84" s="512">
        <v>28708</v>
      </c>
      <c r="G84" s="512">
        <v>0</v>
      </c>
      <c r="H84" s="512">
        <v>0</v>
      </c>
      <c r="I84" s="512">
        <v>5715</v>
      </c>
      <c r="J84" s="512">
        <v>0</v>
      </c>
      <c r="K84" s="512">
        <v>0</v>
      </c>
      <c r="L84" s="510">
        <v>0</v>
      </c>
      <c r="M84" s="507">
        <f t="shared" si="20"/>
        <v>72434</v>
      </c>
      <c r="N84" s="507">
        <f t="shared" si="21"/>
        <v>0</v>
      </c>
      <c r="O84" s="507"/>
    </row>
    <row r="85" spans="1:15" x14ac:dyDescent="0.2">
      <c r="A85" s="380" t="s">
        <v>496</v>
      </c>
      <c r="B85" s="513"/>
      <c r="C85" s="388">
        <v>0</v>
      </c>
      <c r="D85" s="388"/>
      <c r="E85" s="388"/>
      <c r="F85" s="388"/>
      <c r="G85" s="388"/>
      <c r="H85" s="388"/>
      <c r="I85" s="388"/>
      <c r="J85" s="388"/>
      <c r="K85" s="388"/>
      <c r="L85" s="388"/>
      <c r="M85" s="507">
        <f t="shared" si="20"/>
        <v>0</v>
      </c>
      <c r="N85" s="507">
        <f t="shared" si="21"/>
        <v>0</v>
      </c>
      <c r="O85" s="507"/>
    </row>
    <row r="86" spans="1:15" x14ac:dyDescent="0.2">
      <c r="A86" s="382" t="s">
        <v>735</v>
      </c>
      <c r="B86" s="515"/>
      <c r="C86" s="399">
        <f>C83+C85</f>
        <v>72434</v>
      </c>
      <c r="D86" s="399">
        <f t="shared" ref="D86:L86" si="25">D83+D85</f>
        <v>32255</v>
      </c>
      <c r="E86" s="399">
        <f t="shared" si="25"/>
        <v>5756</v>
      </c>
      <c r="F86" s="399">
        <f t="shared" si="25"/>
        <v>28708</v>
      </c>
      <c r="G86" s="399">
        <f t="shared" si="25"/>
        <v>0</v>
      </c>
      <c r="H86" s="399">
        <f t="shared" si="25"/>
        <v>0</v>
      </c>
      <c r="I86" s="399">
        <f t="shared" si="25"/>
        <v>5715</v>
      </c>
      <c r="J86" s="399">
        <f t="shared" si="25"/>
        <v>0</v>
      </c>
      <c r="K86" s="399">
        <f t="shared" si="25"/>
        <v>0</v>
      </c>
      <c r="L86" s="399">
        <f t="shared" si="25"/>
        <v>0</v>
      </c>
      <c r="M86" s="507">
        <f t="shared" si="20"/>
        <v>72434</v>
      </c>
      <c r="N86" s="507">
        <f t="shared" si="21"/>
        <v>0</v>
      </c>
      <c r="O86" s="507"/>
    </row>
    <row r="87" spans="1:15" x14ac:dyDescent="0.2">
      <c r="A87" s="514" t="s">
        <v>544</v>
      </c>
      <c r="B87" s="380" t="s">
        <v>488</v>
      </c>
      <c r="C87" s="388"/>
      <c r="D87" s="512"/>
      <c r="E87" s="512"/>
      <c r="F87" s="512"/>
      <c r="G87" s="512"/>
      <c r="H87" s="512"/>
      <c r="I87" s="512"/>
      <c r="J87" s="512"/>
      <c r="K87" s="512"/>
      <c r="L87" s="512"/>
      <c r="M87" s="507">
        <f t="shared" si="20"/>
        <v>0</v>
      </c>
      <c r="N87" s="507">
        <f t="shared" si="21"/>
        <v>0</v>
      </c>
      <c r="O87" s="507"/>
    </row>
    <row r="88" spans="1:15" x14ac:dyDescent="0.2">
      <c r="A88" s="380" t="s">
        <v>489</v>
      </c>
      <c r="B88" s="513"/>
      <c r="C88" s="388">
        <f t="shared" ref="C88:C110" si="26">SUM(D88:L88)</f>
        <v>13520</v>
      </c>
      <c r="D88" s="512">
        <v>7346</v>
      </c>
      <c r="E88" s="512">
        <v>1308</v>
      </c>
      <c r="F88" s="512">
        <v>4485</v>
      </c>
      <c r="G88" s="512"/>
      <c r="H88" s="512"/>
      <c r="I88" s="512">
        <v>381</v>
      </c>
      <c r="J88" s="512"/>
      <c r="K88" s="512"/>
      <c r="L88" s="512"/>
      <c r="M88" s="507">
        <f t="shared" si="20"/>
        <v>13520</v>
      </c>
      <c r="N88" s="507">
        <f t="shared" si="21"/>
        <v>0</v>
      </c>
      <c r="O88" s="507"/>
    </row>
    <row r="89" spans="1:15" x14ac:dyDescent="0.2">
      <c r="A89" s="380" t="s">
        <v>491</v>
      </c>
      <c r="B89" s="513"/>
      <c r="C89" s="388">
        <v>13520</v>
      </c>
      <c r="D89" s="512">
        <v>7346</v>
      </c>
      <c r="E89" s="512">
        <v>1308</v>
      </c>
      <c r="F89" s="512">
        <v>4485</v>
      </c>
      <c r="G89" s="512">
        <v>0</v>
      </c>
      <c r="H89" s="512">
        <v>0</v>
      </c>
      <c r="I89" s="512">
        <v>381</v>
      </c>
      <c r="J89" s="512">
        <v>0</v>
      </c>
      <c r="K89" s="512">
        <v>0</v>
      </c>
      <c r="L89" s="512">
        <v>0</v>
      </c>
      <c r="M89" s="507">
        <f t="shared" si="20"/>
        <v>13520</v>
      </c>
      <c r="N89" s="507">
        <f t="shared" si="21"/>
        <v>0</v>
      </c>
      <c r="O89" s="507"/>
    </row>
    <row r="90" spans="1:15" x14ac:dyDescent="0.2">
      <c r="A90" s="380" t="s">
        <v>496</v>
      </c>
      <c r="B90" s="513"/>
      <c r="C90" s="388">
        <v>0</v>
      </c>
      <c r="D90" s="388"/>
      <c r="E90" s="388"/>
      <c r="F90" s="388"/>
      <c r="G90" s="388"/>
      <c r="H90" s="388"/>
      <c r="I90" s="388"/>
      <c r="J90" s="388"/>
      <c r="K90" s="388"/>
      <c r="L90" s="388"/>
      <c r="M90" s="507">
        <f t="shared" si="20"/>
        <v>0</v>
      </c>
      <c r="N90" s="507">
        <f t="shared" si="21"/>
        <v>0</v>
      </c>
      <c r="O90" s="507"/>
    </row>
    <row r="91" spans="1:15" x14ac:dyDescent="0.2">
      <c r="A91" s="382" t="s">
        <v>735</v>
      </c>
      <c r="B91" s="515"/>
      <c r="C91" s="399">
        <f>C88+C90</f>
        <v>13520</v>
      </c>
      <c r="D91" s="399">
        <f t="shared" ref="D91:L91" si="27">D88+D90</f>
        <v>7346</v>
      </c>
      <c r="E91" s="399">
        <f t="shared" si="27"/>
        <v>1308</v>
      </c>
      <c r="F91" s="399">
        <f t="shared" si="27"/>
        <v>4485</v>
      </c>
      <c r="G91" s="399">
        <f t="shared" si="27"/>
        <v>0</v>
      </c>
      <c r="H91" s="399">
        <f t="shared" si="27"/>
        <v>0</v>
      </c>
      <c r="I91" s="399">
        <f t="shared" si="27"/>
        <v>381</v>
      </c>
      <c r="J91" s="399">
        <f t="shared" si="27"/>
        <v>0</v>
      </c>
      <c r="K91" s="399">
        <f t="shared" si="27"/>
        <v>0</v>
      </c>
      <c r="L91" s="399">
        <f t="shared" si="27"/>
        <v>0</v>
      </c>
      <c r="M91" s="507">
        <f t="shared" si="20"/>
        <v>13520</v>
      </c>
      <c r="N91" s="507">
        <f t="shared" si="21"/>
        <v>0</v>
      </c>
      <c r="O91" s="507"/>
    </row>
    <row r="92" spans="1:15" x14ac:dyDescent="0.2">
      <c r="A92" s="514" t="s">
        <v>505</v>
      </c>
      <c r="B92" s="380" t="s">
        <v>488</v>
      </c>
      <c r="C92" s="388"/>
      <c r="D92" s="512"/>
      <c r="E92" s="512"/>
      <c r="F92" s="512"/>
      <c r="G92" s="512"/>
      <c r="H92" s="512"/>
      <c r="I92" s="512"/>
      <c r="J92" s="512"/>
      <c r="K92" s="512"/>
      <c r="L92" s="512"/>
      <c r="M92" s="507">
        <f t="shared" si="20"/>
        <v>0</v>
      </c>
      <c r="N92" s="507">
        <f t="shared" si="21"/>
        <v>0</v>
      </c>
      <c r="O92" s="507"/>
    </row>
    <row r="93" spans="1:15" x14ac:dyDescent="0.2">
      <c r="A93" s="380" t="s">
        <v>489</v>
      </c>
      <c r="B93" s="513"/>
      <c r="C93" s="388">
        <f t="shared" si="26"/>
        <v>12607</v>
      </c>
      <c r="D93" s="512">
        <v>5498</v>
      </c>
      <c r="E93" s="512">
        <v>984</v>
      </c>
      <c r="F93" s="512">
        <v>4791</v>
      </c>
      <c r="G93" s="512"/>
      <c r="H93" s="512"/>
      <c r="I93" s="512">
        <v>1334</v>
      </c>
      <c r="J93" s="512"/>
      <c r="K93" s="512"/>
      <c r="L93" s="512"/>
      <c r="M93" s="507">
        <f t="shared" si="20"/>
        <v>12607</v>
      </c>
      <c r="N93" s="507">
        <f t="shared" si="21"/>
        <v>0</v>
      </c>
      <c r="O93" s="507"/>
    </row>
    <row r="94" spans="1:15" x14ac:dyDescent="0.2">
      <c r="A94" s="380" t="s">
        <v>491</v>
      </c>
      <c r="B94" s="513"/>
      <c r="C94" s="388">
        <v>12607</v>
      </c>
      <c r="D94" s="512">
        <v>5498</v>
      </c>
      <c r="E94" s="512">
        <v>984</v>
      </c>
      <c r="F94" s="512">
        <v>4791</v>
      </c>
      <c r="G94" s="512">
        <v>0</v>
      </c>
      <c r="H94" s="512">
        <v>0</v>
      </c>
      <c r="I94" s="512">
        <v>1334</v>
      </c>
      <c r="J94" s="512">
        <v>0</v>
      </c>
      <c r="K94" s="512">
        <v>0</v>
      </c>
      <c r="L94" s="512">
        <v>0</v>
      </c>
      <c r="M94" s="507">
        <f t="shared" si="20"/>
        <v>12607</v>
      </c>
      <c r="N94" s="507">
        <f t="shared" si="21"/>
        <v>0</v>
      </c>
      <c r="O94" s="507"/>
    </row>
    <row r="95" spans="1:15" x14ac:dyDescent="0.2">
      <c r="A95" s="380" t="s">
        <v>496</v>
      </c>
      <c r="B95" s="513"/>
      <c r="C95" s="388">
        <v>0</v>
      </c>
      <c r="D95" s="388"/>
      <c r="E95" s="388"/>
      <c r="F95" s="388"/>
      <c r="G95" s="388"/>
      <c r="H95" s="388"/>
      <c r="I95" s="388"/>
      <c r="J95" s="388"/>
      <c r="K95" s="388"/>
      <c r="L95" s="388"/>
      <c r="M95" s="507">
        <f t="shared" si="20"/>
        <v>0</v>
      </c>
      <c r="N95" s="507">
        <f t="shared" si="21"/>
        <v>0</v>
      </c>
      <c r="O95" s="507"/>
    </row>
    <row r="96" spans="1:15" x14ac:dyDescent="0.2">
      <c r="A96" s="382" t="s">
        <v>735</v>
      </c>
      <c r="B96" s="515"/>
      <c r="C96" s="399">
        <f>C93+C95</f>
        <v>12607</v>
      </c>
      <c r="D96" s="399">
        <f t="shared" ref="D96:L96" si="28">D93+D95</f>
        <v>5498</v>
      </c>
      <c r="E96" s="399">
        <f t="shared" si="28"/>
        <v>984</v>
      </c>
      <c r="F96" s="399">
        <f t="shared" si="28"/>
        <v>4791</v>
      </c>
      <c r="G96" s="399">
        <f t="shared" si="28"/>
        <v>0</v>
      </c>
      <c r="H96" s="399">
        <f t="shared" si="28"/>
        <v>0</v>
      </c>
      <c r="I96" s="399">
        <f t="shared" si="28"/>
        <v>1334</v>
      </c>
      <c r="J96" s="399">
        <f t="shared" si="28"/>
        <v>0</v>
      </c>
      <c r="K96" s="399">
        <f t="shared" si="28"/>
        <v>0</v>
      </c>
      <c r="L96" s="399">
        <f t="shared" si="28"/>
        <v>0</v>
      </c>
      <c r="M96" s="507">
        <f t="shared" si="20"/>
        <v>12607</v>
      </c>
      <c r="N96" s="507">
        <f t="shared" si="21"/>
        <v>0</v>
      </c>
      <c r="O96" s="507"/>
    </row>
    <row r="97" spans="1:15" x14ac:dyDescent="0.2">
      <c r="A97" s="514" t="s">
        <v>506</v>
      </c>
      <c r="B97" s="380" t="s">
        <v>488</v>
      </c>
      <c r="C97" s="388"/>
      <c r="D97" s="512"/>
      <c r="E97" s="512"/>
      <c r="F97" s="512"/>
      <c r="G97" s="512"/>
      <c r="H97" s="512"/>
      <c r="I97" s="512"/>
      <c r="J97" s="512"/>
      <c r="K97" s="512"/>
      <c r="L97" s="512"/>
      <c r="M97" s="507">
        <f t="shared" si="20"/>
        <v>0</v>
      </c>
      <c r="N97" s="507">
        <f t="shared" si="21"/>
        <v>0</v>
      </c>
      <c r="O97" s="507"/>
    </row>
    <row r="98" spans="1:15" x14ac:dyDescent="0.2">
      <c r="A98" s="380" t="s">
        <v>489</v>
      </c>
      <c r="B98" s="513"/>
      <c r="C98" s="388">
        <f t="shared" si="26"/>
        <v>73829</v>
      </c>
      <c r="D98" s="512">
        <v>26718</v>
      </c>
      <c r="E98" s="512">
        <v>4743</v>
      </c>
      <c r="F98" s="512">
        <v>14200</v>
      </c>
      <c r="G98" s="512"/>
      <c r="H98" s="512">
        <v>27850</v>
      </c>
      <c r="I98" s="512">
        <v>318</v>
      </c>
      <c r="J98" s="512"/>
      <c r="K98" s="512"/>
      <c r="L98" s="512"/>
      <c r="M98" s="507">
        <f t="shared" si="20"/>
        <v>73829</v>
      </c>
      <c r="N98" s="507">
        <f t="shared" si="21"/>
        <v>0</v>
      </c>
      <c r="O98" s="507"/>
    </row>
    <row r="99" spans="1:15" x14ac:dyDescent="0.2">
      <c r="A99" s="380" t="s">
        <v>491</v>
      </c>
      <c r="B99" s="513"/>
      <c r="C99" s="388">
        <v>77453</v>
      </c>
      <c r="D99" s="512">
        <v>26718</v>
      </c>
      <c r="E99" s="512">
        <v>4743</v>
      </c>
      <c r="F99" s="512">
        <v>11874</v>
      </c>
      <c r="G99" s="512">
        <v>0</v>
      </c>
      <c r="H99" s="512">
        <v>33800</v>
      </c>
      <c r="I99" s="512">
        <v>318</v>
      </c>
      <c r="J99" s="512">
        <v>0</v>
      </c>
      <c r="K99" s="512">
        <v>0</v>
      </c>
      <c r="L99" s="512">
        <v>0</v>
      </c>
      <c r="M99" s="507">
        <f t="shared" si="20"/>
        <v>77453</v>
      </c>
      <c r="N99" s="507">
        <f t="shared" si="21"/>
        <v>0</v>
      </c>
      <c r="O99" s="507"/>
    </row>
    <row r="100" spans="1:15" x14ac:dyDescent="0.2">
      <c r="A100" s="380" t="s">
        <v>738</v>
      </c>
      <c r="B100" s="513"/>
      <c r="C100" s="388">
        <v>-2100</v>
      </c>
      <c r="D100" s="512"/>
      <c r="E100" s="512"/>
      <c r="F100" s="512">
        <v>-2100</v>
      </c>
      <c r="G100" s="512"/>
      <c r="H100" s="512"/>
      <c r="I100" s="512"/>
      <c r="J100" s="512"/>
      <c r="K100" s="512"/>
      <c r="L100" s="512"/>
      <c r="M100" s="507">
        <f t="shared" si="20"/>
        <v>-2100</v>
      </c>
      <c r="N100" s="507">
        <f t="shared" si="21"/>
        <v>0</v>
      </c>
      <c r="O100" s="507"/>
    </row>
    <row r="101" spans="1:15" x14ac:dyDescent="0.2">
      <c r="A101" s="380" t="s">
        <v>760</v>
      </c>
      <c r="B101" s="513"/>
      <c r="C101" s="388">
        <v>0</v>
      </c>
      <c r="D101" s="512"/>
      <c r="E101" s="512"/>
      <c r="F101" s="512">
        <v>-500</v>
      </c>
      <c r="G101" s="512"/>
      <c r="H101" s="512">
        <v>500</v>
      </c>
      <c r="I101" s="512"/>
      <c r="J101" s="512"/>
      <c r="K101" s="512"/>
      <c r="L101" s="512"/>
      <c r="M101" s="507">
        <f t="shared" si="20"/>
        <v>0</v>
      </c>
      <c r="N101" s="507"/>
      <c r="O101" s="507"/>
    </row>
    <row r="102" spans="1:15" x14ac:dyDescent="0.2">
      <c r="A102" s="380" t="s">
        <v>496</v>
      </c>
      <c r="B102" s="513"/>
      <c r="C102" s="388">
        <f>SUM(C100:C101)</f>
        <v>-2100</v>
      </c>
      <c r="D102" s="388">
        <f t="shared" ref="D102:L102" si="29">SUM(D100:D101)</f>
        <v>0</v>
      </c>
      <c r="E102" s="388">
        <f t="shared" si="29"/>
        <v>0</v>
      </c>
      <c r="F102" s="388">
        <f t="shared" si="29"/>
        <v>-2600</v>
      </c>
      <c r="G102" s="388">
        <f t="shared" si="29"/>
        <v>0</v>
      </c>
      <c r="H102" s="388">
        <f t="shared" si="29"/>
        <v>500</v>
      </c>
      <c r="I102" s="388">
        <f t="shared" si="29"/>
        <v>0</v>
      </c>
      <c r="J102" s="388">
        <f t="shared" si="29"/>
        <v>0</v>
      </c>
      <c r="K102" s="388">
        <f t="shared" si="29"/>
        <v>0</v>
      </c>
      <c r="L102" s="388">
        <f t="shared" si="29"/>
        <v>0</v>
      </c>
      <c r="M102" s="507">
        <f t="shared" si="20"/>
        <v>-2100</v>
      </c>
      <c r="N102" s="507">
        <f t="shared" si="21"/>
        <v>0</v>
      </c>
      <c r="O102" s="507"/>
    </row>
    <row r="103" spans="1:15" x14ac:dyDescent="0.2">
      <c r="A103" s="382" t="s">
        <v>735</v>
      </c>
      <c r="B103" s="515"/>
      <c r="C103" s="399">
        <f>C99+C102</f>
        <v>75353</v>
      </c>
      <c r="D103" s="399">
        <f t="shared" ref="D103:L103" si="30">D99+D102</f>
        <v>26718</v>
      </c>
      <c r="E103" s="399">
        <f t="shared" si="30"/>
        <v>4743</v>
      </c>
      <c r="F103" s="399">
        <f t="shared" si="30"/>
        <v>9274</v>
      </c>
      <c r="G103" s="399">
        <f t="shared" si="30"/>
        <v>0</v>
      </c>
      <c r="H103" s="399">
        <f t="shared" si="30"/>
        <v>34300</v>
      </c>
      <c r="I103" s="399">
        <f t="shared" si="30"/>
        <v>318</v>
      </c>
      <c r="J103" s="399">
        <f t="shared" si="30"/>
        <v>0</v>
      </c>
      <c r="K103" s="399">
        <f t="shared" si="30"/>
        <v>0</v>
      </c>
      <c r="L103" s="399">
        <f t="shared" si="30"/>
        <v>0</v>
      </c>
      <c r="M103" s="507">
        <f t="shared" si="20"/>
        <v>75353</v>
      </c>
      <c r="N103" s="507">
        <f t="shared" si="21"/>
        <v>0</v>
      </c>
      <c r="O103" s="507"/>
    </row>
    <row r="104" spans="1:15" x14ac:dyDescent="0.2">
      <c r="A104" s="514" t="s">
        <v>545</v>
      </c>
      <c r="B104" s="380" t="s">
        <v>488</v>
      </c>
      <c r="C104" s="388"/>
      <c r="D104" s="512"/>
      <c r="E104" s="512"/>
      <c r="F104" s="512"/>
      <c r="G104" s="512"/>
      <c r="H104" s="512"/>
      <c r="I104" s="512"/>
      <c r="J104" s="512"/>
      <c r="K104" s="512"/>
      <c r="L104" s="512"/>
      <c r="M104" s="507">
        <f t="shared" si="20"/>
        <v>0</v>
      </c>
      <c r="N104" s="507">
        <f t="shared" si="21"/>
        <v>0</v>
      </c>
      <c r="O104" s="507"/>
    </row>
    <row r="105" spans="1:15" x14ac:dyDescent="0.2">
      <c r="A105" s="380" t="s">
        <v>489</v>
      </c>
      <c r="B105" s="513"/>
      <c r="C105" s="388">
        <f t="shared" si="26"/>
        <v>3102</v>
      </c>
      <c r="D105" s="512"/>
      <c r="E105" s="512"/>
      <c r="F105" s="512">
        <v>2149</v>
      </c>
      <c r="G105" s="512"/>
      <c r="H105" s="512"/>
      <c r="I105" s="512">
        <v>953</v>
      </c>
      <c r="J105" s="512"/>
      <c r="K105" s="512"/>
      <c r="L105" s="512"/>
      <c r="M105" s="507">
        <f t="shared" si="20"/>
        <v>3102</v>
      </c>
      <c r="N105" s="507">
        <f t="shared" si="21"/>
        <v>0</v>
      </c>
      <c r="O105" s="507"/>
    </row>
    <row r="106" spans="1:15" x14ac:dyDescent="0.2">
      <c r="A106" s="380" t="s">
        <v>491</v>
      </c>
      <c r="B106" s="513"/>
      <c r="C106" s="388">
        <v>3102</v>
      </c>
      <c r="D106" s="512">
        <v>0</v>
      </c>
      <c r="E106" s="512">
        <v>0</v>
      </c>
      <c r="F106" s="512">
        <v>2149</v>
      </c>
      <c r="G106" s="512">
        <v>0</v>
      </c>
      <c r="H106" s="512">
        <v>0</v>
      </c>
      <c r="I106" s="512">
        <v>953</v>
      </c>
      <c r="J106" s="512">
        <v>0</v>
      </c>
      <c r="K106" s="512">
        <v>0</v>
      </c>
      <c r="L106" s="512">
        <v>0</v>
      </c>
      <c r="M106" s="507">
        <f t="shared" si="20"/>
        <v>3102</v>
      </c>
      <c r="N106" s="507">
        <f t="shared" si="21"/>
        <v>0</v>
      </c>
      <c r="O106" s="507"/>
    </row>
    <row r="107" spans="1:15" x14ac:dyDescent="0.2">
      <c r="A107" s="380" t="s">
        <v>496</v>
      </c>
      <c r="B107" s="513"/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507">
        <f t="shared" si="20"/>
        <v>0</v>
      </c>
      <c r="N107" s="507">
        <f t="shared" si="21"/>
        <v>0</v>
      </c>
      <c r="O107" s="507"/>
    </row>
    <row r="108" spans="1:15" x14ac:dyDescent="0.2">
      <c r="A108" s="382" t="s">
        <v>735</v>
      </c>
      <c r="B108" s="515"/>
      <c r="C108" s="399">
        <f>C105+C107</f>
        <v>3102</v>
      </c>
      <c r="D108" s="399">
        <f t="shared" ref="D108:L108" si="31">D105+D107</f>
        <v>0</v>
      </c>
      <c r="E108" s="399">
        <f t="shared" si="31"/>
        <v>0</v>
      </c>
      <c r="F108" s="399">
        <f t="shared" si="31"/>
        <v>2149</v>
      </c>
      <c r="G108" s="399">
        <f t="shared" si="31"/>
        <v>0</v>
      </c>
      <c r="H108" s="399">
        <f t="shared" si="31"/>
        <v>0</v>
      </c>
      <c r="I108" s="399">
        <f t="shared" si="31"/>
        <v>953</v>
      </c>
      <c r="J108" s="399">
        <f t="shared" si="31"/>
        <v>0</v>
      </c>
      <c r="K108" s="399">
        <f t="shared" si="31"/>
        <v>0</v>
      </c>
      <c r="L108" s="399">
        <f t="shared" si="31"/>
        <v>0</v>
      </c>
      <c r="M108" s="507">
        <f t="shared" si="20"/>
        <v>3102</v>
      </c>
      <c r="N108" s="507">
        <f t="shared" si="21"/>
        <v>0</v>
      </c>
      <c r="O108" s="527"/>
    </row>
    <row r="109" spans="1:15" x14ac:dyDescent="0.2">
      <c r="A109" s="516" t="s">
        <v>546</v>
      </c>
      <c r="B109" s="380" t="s">
        <v>488</v>
      </c>
      <c r="C109" s="388"/>
      <c r="D109" s="512"/>
      <c r="E109" s="512"/>
      <c r="F109" s="512"/>
      <c r="G109" s="512"/>
      <c r="H109" s="512"/>
      <c r="I109" s="512"/>
      <c r="J109" s="512"/>
      <c r="K109" s="512"/>
      <c r="L109" s="512"/>
      <c r="M109" s="507">
        <f t="shared" si="20"/>
        <v>0</v>
      </c>
      <c r="N109" s="507">
        <f t="shared" si="21"/>
        <v>0</v>
      </c>
      <c r="O109" s="527"/>
    </row>
    <row r="110" spans="1:15" x14ac:dyDescent="0.2">
      <c r="A110" s="380" t="s">
        <v>489</v>
      </c>
      <c r="B110" s="513"/>
      <c r="C110" s="388">
        <f t="shared" si="26"/>
        <v>52157</v>
      </c>
      <c r="D110" s="512">
        <v>20844</v>
      </c>
      <c r="E110" s="512">
        <v>3521</v>
      </c>
      <c r="F110" s="512">
        <v>22458</v>
      </c>
      <c r="G110" s="512"/>
      <c r="H110" s="512"/>
      <c r="I110" s="512">
        <v>5334</v>
      </c>
      <c r="J110" s="512"/>
      <c r="K110" s="512"/>
      <c r="L110" s="512"/>
      <c r="M110" s="507">
        <f t="shared" si="20"/>
        <v>52157</v>
      </c>
      <c r="N110" s="507">
        <f t="shared" si="21"/>
        <v>0</v>
      </c>
      <c r="O110" s="527"/>
    </row>
    <row r="111" spans="1:15" x14ac:dyDescent="0.2">
      <c r="A111" s="380" t="s">
        <v>491</v>
      </c>
      <c r="B111" s="513"/>
      <c r="C111" s="388">
        <v>53042</v>
      </c>
      <c r="D111" s="512">
        <v>20844</v>
      </c>
      <c r="E111" s="512">
        <v>3521</v>
      </c>
      <c r="F111" s="512">
        <v>23343</v>
      </c>
      <c r="G111" s="512">
        <v>0</v>
      </c>
      <c r="H111" s="512">
        <v>0</v>
      </c>
      <c r="I111" s="512">
        <v>5334</v>
      </c>
      <c r="J111" s="512">
        <v>0</v>
      </c>
      <c r="K111" s="512">
        <v>0</v>
      </c>
      <c r="L111" s="512">
        <v>0</v>
      </c>
      <c r="M111" s="507">
        <f t="shared" si="20"/>
        <v>53042</v>
      </c>
      <c r="N111" s="507">
        <f t="shared" si="21"/>
        <v>0</v>
      </c>
      <c r="O111" s="507"/>
    </row>
    <row r="112" spans="1:15" x14ac:dyDescent="0.2">
      <c r="A112" s="380" t="s">
        <v>739</v>
      </c>
      <c r="B112" s="513"/>
      <c r="C112" s="381">
        <v>-5000</v>
      </c>
      <c r="D112" s="512"/>
      <c r="E112" s="512"/>
      <c r="F112" s="512">
        <v>-3000</v>
      </c>
      <c r="G112" s="512"/>
      <c r="H112" s="512"/>
      <c r="I112" s="512">
        <v>-2000</v>
      </c>
      <c r="J112" s="512"/>
      <c r="K112" s="512"/>
      <c r="L112" s="512"/>
      <c r="M112" s="507">
        <f t="shared" si="20"/>
        <v>-5000</v>
      </c>
      <c r="N112" s="507">
        <f t="shared" si="21"/>
        <v>0</v>
      </c>
      <c r="O112" s="507"/>
    </row>
    <row r="113" spans="1:18" x14ac:dyDescent="0.2">
      <c r="A113" s="380" t="s">
        <v>496</v>
      </c>
      <c r="B113" s="513"/>
      <c r="C113" s="388">
        <f t="shared" ref="C113:L113" si="32">SUM(C112)</f>
        <v>-5000</v>
      </c>
      <c r="D113" s="388">
        <f t="shared" si="32"/>
        <v>0</v>
      </c>
      <c r="E113" s="388">
        <f t="shared" si="32"/>
        <v>0</v>
      </c>
      <c r="F113" s="388">
        <f t="shared" si="32"/>
        <v>-3000</v>
      </c>
      <c r="G113" s="388">
        <f t="shared" si="32"/>
        <v>0</v>
      </c>
      <c r="H113" s="388">
        <f t="shared" si="32"/>
        <v>0</v>
      </c>
      <c r="I113" s="388">
        <f>SUM(I112)</f>
        <v>-2000</v>
      </c>
      <c r="J113" s="388">
        <f t="shared" si="32"/>
        <v>0</v>
      </c>
      <c r="K113" s="388">
        <f t="shared" si="32"/>
        <v>0</v>
      </c>
      <c r="L113" s="388">
        <f t="shared" si="32"/>
        <v>0</v>
      </c>
      <c r="M113" s="507">
        <f t="shared" si="20"/>
        <v>-5000</v>
      </c>
      <c r="N113" s="507">
        <f t="shared" si="21"/>
        <v>0</v>
      </c>
      <c r="O113" s="507"/>
    </row>
    <row r="114" spans="1:18" x14ac:dyDescent="0.2">
      <c r="A114" s="382" t="s">
        <v>735</v>
      </c>
      <c r="B114" s="515"/>
      <c r="C114" s="399">
        <f>C111+C113</f>
        <v>48042</v>
      </c>
      <c r="D114" s="399">
        <f t="shared" ref="D114:L114" si="33">D111+D113</f>
        <v>20844</v>
      </c>
      <c r="E114" s="399">
        <f t="shared" si="33"/>
        <v>3521</v>
      </c>
      <c r="F114" s="399">
        <f t="shared" si="33"/>
        <v>20343</v>
      </c>
      <c r="G114" s="399">
        <f t="shared" si="33"/>
        <v>0</v>
      </c>
      <c r="H114" s="399">
        <f t="shared" si="33"/>
        <v>0</v>
      </c>
      <c r="I114" s="399">
        <f t="shared" si="33"/>
        <v>3334</v>
      </c>
      <c r="J114" s="399">
        <f t="shared" si="33"/>
        <v>0</v>
      </c>
      <c r="K114" s="399">
        <f t="shared" si="33"/>
        <v>0</v>
      </c>
      <c r="L114" s="399">
        <f t="shared" si="33"/>
        <v>0</v>
      </c>
      <c r="M114" s="507">
        <f t="shared" si="20"/>
        <v>48042</v>
      </c>
      <c r="N114" s="507">
        <f t="shared" si="21"/>
        <v>0</v>
      </c>
      <c r="O114" s="507"/>
    </row>
    <row r="115" spans="1:18" s="501" customFormat="1" x14ac:dyDescent="0.2">
      <c r="A115" s="385" t="s">
        <v>508</v>
      </c>
      <c r="B115" s="385"/>
      <c r="C115" s="388"/>
      <c r="D115" s="403"/>
      <c r="E115" s="403"/>
      <c r="F115" s="403"/>
      <c r="G115" s="403"/>
      <c r="H115" s="403"/>
      <c r="I115" s="403"/>
      <c r="J115" s="403"/>
      <c r="K115" s="403"/>
      <c r="L115" s="403"/>
      <c r="M115" s="507">
        <f t="shared" si="20"/>
        <v>0</v>
      </c>
      <c r="N115" s="507">
        <f t="shared" si="21"/>
        <v>0</v>
      </c>
      <c r="O115" s="507"/>
    </row>
    <row r="116" spans="1:18" x14ac:dyDescent="0.2">
      <c r="A116" s="380" t="s">
        <v>489</v>
      </c>
      <c r="B116" s="380"/>
      <c r="C116" s="388">
        <f>C121+C128+C134</f>
        <v>497820</v>
      </c>
      <c r="D116" s="388">
        <f t="shared" ref="D116:L117" si="34">D121+D128+D134</f>
        <v>148319</v>
      </c>
      <c r="E116" s="388">
        <f t="shared" si="34"/>
        <v>27354</v>
      </c>
      <c r="F116" s="388">
        <f t="shared" si="34"/>
        <v>321576</v>
      </c>
      <c r="G116" s="388">
        <f t="shared" si="34"/>
        <v>0</v>
      </c>
      <c r="H116" s="388">
        <f t="shared" si="34"/>
        <v>0</v>
      </c>
      <c r="I116" s="388">
        <f t="shared" si="34"/>
        <v>571</v>
      </c>
      <c r="J116" s="388">
        <f t="shared" si="34"/>
        <v>0</v>
      </c>
      <c r="K116" s="388">
        <f t="shared" si="34"/>
        <v>0</v>
      </c>
      <c r="L116" s="388">
        <f t="shared" si="34"/>
        <v>0</v>
      </c>
      <c r="M116" s="507">
        <f t="shared" si="20"/>
        <v>497820</v>
      </c>
      <c r="N116" s="507">
        <f t="shared" si="21"/>
        <v>0</v>
      </c>
      <c r="O116" s="527"/>
    </row>
    <row r="117" spans="1:18" x14ac:dyDescent="0.2">
      <c r="A117" s="380" t="s">
        <v>491</v>
      </c>
      <c r="B117" s="380"/>
      <c r="C117" s="388">
        <f>C122+C129+C135</f>
        <v>494948</v>
      </c>
      <c r="D117" s="388">
        <f t="shared" si="34"/>
        <v>148319</v>
      </c>
      <c r="E117" s="388">
        <f t="shared" si="34"/>
        <v>27354</v>
      </c>
      <c r="F117" s="388">
        <f t="shared" si="34"/>
        <v>318704</v>
      </c>
      <c r="G117" s="388">
        <f t="shared" si="34"/>
        <v>0</v>
      </c>
      <c r="H117" s="388">
        <f t="shared" si="34"/>
        <v>0</v>
      </c>
      <c r="I117" s="388">
        <f t="shared" si="34"/>
        <v>571</v>
      </c>
      <c r="J117" s="388">
        <f t="shared" si="34"/>
        <v>0</v>
      </c>
      <c r="K117" s="388">
        <f t="shared" si="34"/>
        <v>0</v>
      </c>
      <c r="L117" s="388">
        <f t="shared" si="34"/>
        <v>0</v>
      </c>
      <c r="M117" s="507">
        <f t="shared" si="20"/>
        <v>494948</v>
      </c>
      <c r="N117" s="507">
        <f t="shared" si="21"/>
        <v>0</v>
      </c>
      <c r="O117" s="507"/>
    </row>
    <row r="118" spans="1:18" x14ac:dyDescent="0.2">
      <c r="A118" s="380" t="s">
        <v>496</v>
      </c>
      <c r="B118" s="380"/>
      <c r="C118" s="388">
        <f>C125+C131+C136</f>
        <v>23164</v>
      </c>
      <c r="D118" s="388">
        <f t="shared" ref="D118:L119" si="35">D125+D131+D136</f>
        <v>3947</v>
      </c>
      <c r="E118" s="388">
        <f t="shared" si="35"/>
        <v>612</v>
      </c>
      <c r="F118" s="388">
        <f t="shared" si="35"/>
        <v>18605</v>
      </c>
      <c r="G118" s="388">
        <f t="shared" si="35"/>
        <v>0</v>
      </c>
      <c r="H118" s="388">
        <f t="shared" si="35"/>
        <v>0</v>
      </c>
      <c r="I118" s="388">
        <f t="shared" si="35"/>
        <v>0</v>
      </c>
      <c r="J118" s="388">
        <f t="shared" si="35"/>
        <v>0</v>
      </c>
      <c r="K118" s="388">
        <f t="shared" si="35"/>
        <v>0</v>
      </c>
      <c r="L118" s="388">
        <f t="shared" si="35"/>
        <v>0</v>
      </c>
      <c r="M118" s="507">
        <f t="shared" si="20"/>
        <v>23164</v>
      </c>
      <c r="N118" s="507">
        <f t="shared" si="21"/>
        <v>0</v>
      </c>
      <c r="O118" s="507"/>
    </row>
    <row r="119" spans="1:18" x14ac:dyDescent="0.2">
      <c r="A119" s="382" t="s">
        <v>735</v>
      </c>
      <c r="B119" s="382"/>
      <c r="C119" s="399">
        <f>C126+C132+C137</f>
        <v>518112</v>
      </c>
      <c r="D119" s="399">
        <f t="shared" si="35"/>
        <v>152266</v>
      </c>
      <c r="E119" s="399">
        <f t="shared" si="35"/>
        <v>27966</v>
      </c>
      <c r="F119" s="399">
        <f t="shared" si="35"/>
        <v>337309</v>
      </c>
      <c r="G119" s="399">
        <f t="shared" si="35"/>
        <v>0</v>
      </c>
      <c r="H119" s="399">
        <f t="shared" si="35"/>
        <v>0</v>
      </c>
      <c r="I119" s="399">
        <f t="shared" si="35"/>
        <v>571</v>
      </c>
      <c r="J119" s="399">
        <f t="shared" si="35"/>
        <v>0</v>
      </c>
      <c r="K119" s="399">
        <f t="shared" si="35"/>
        <v>0</v>
      </c>
      <c r="L119" s="399">
        <f t="shared" si="35"/>
        <v>0</v>
      </c>
      <c r="M119" s="507">
        <f t="shared" si="20"/>
        <v>518112</v>
      </c>
      <c r="N119" s="507">
        <f t="shared" si="21"/>
        <v>0</v>
      </c>
      <c r="O119" s="507"/>
    </row>
    <row r="120" spans="1:18" x14ac:dyDescent="0.2">
      <c r="A120" s="404" t="s">
        <v>547</v>
      </c>
      <c r="B120" s="380" t="s">
        <v>488</v>
      </c>
      <c r="C120" s="388"/>
      <c r="D120" s="403"/>
      <c r="E120" s="403"/>
      <c r="F120" s="403"/>
      <c r="G120" s="403"/>
      <c r="H120" s="403"/>
      <c r="I120" s="403"/>
      <c r="J120" s="403"/>
      <c r="K120" s="403"/>
      <c r="L120" s="403"/>
      <c r="M120" s="507">
        <f t="shared" si="20"/>
        <v>0</v>
      </c>
      <c r="N120" s="507">
        <f t="shared" si="21"/>
        <v>0</v>
      </c>
      <c r="O120" s="507"/>
    </row>
    <row r="121" spans="1:18" x14ac:dyDescent="0.2">
      <c r="A121" s="380" t="s">
        <v>489</v>
      </c>
      <c r="B121" s="380"/>
      <c r="C121" s="388">
        <f t="shared" ref="C121" si="36">SUM(D121:L121)</f>
        <v>47280</v>
      </c>
      <c r="D121" s="388">
        <v>32852</v>
      </c>
      <c r="E121" s="388">
        <v>5868</v>
      </c>
      <c r="F121" s="388">
        <v>8052</v>
      </c>
      <c r="G121" s="388"/>
      <c r="H121" s="388"/>
      <c r="I121" s="388">
        <v>508</v>
      </c>
      <c r="J121" s="388"/>
      <c r="K121" s="388"/>
      <c r="L121" s="388"/>
      <c r="M121" s="507">
        <f t="shared" si="20"/>
        <v>47280</v>
      </c>
      <c r="N121" s="507">
        <f t="shared" si="21"/>
        <v>0</v>
      </c>
      <c r="O121" s="527"/>
      <c r="Q121" s="503" t="s">
        <v>548</v>
      </c>
    </row>
    <row r="122" spans="1:18" x14ac:dyDescent="0.2">
      <c r="A122" s="380" t="s">
        <v>491</v>
      </c>
      <c r="B122" s="380"/>
      <c r="C122" s="388">
        <v>47780</v>
      </c>
      <c r="D122" s="388">
        <v>32852</v>
      </c>
      <c r="E122" s="388">
        <v>5868</v>
      </c>
      <c r="F122" s="388">
        <v>8552</v>
      </c>
      <c r="G122" s="388">
        <v>0</v>
      </c>
      <c r="H122" s="388">
        <v>0</v>
      </c>
      <c r="I122" s="388">
        <v>508</v>
      </c>
      <c r="J122" s="388">
        <v>0</v>
      </c>
      <c r="K122" s="388">
        <v>0</v>
      </c>
      <c r="L122" s="388">
        <v>0</v>
      </c>
      <c r="M122" s="507">
        <f t="shared" si="20"/>
        <v>47780</v>
      </c>
      <c r="N122" s="507">
        <f t="shared" si="21"/>
        <v>0</v>
      </c>
      <c r="O122" s="527"/>
    </row>
    <row r="123" spans="1:18" x14ac:dyDescent="0.2">
      <c r="A123" s="380" t="s">
        <v>747</v>
      </c>
      <c r="B123" s="380"/>
      <c r="C123" s="388">
        <v>687</v>
      </c>
      <c r="D123" s="388">
        <v>595</v>
      </c>
      <c r="E123" s="388">
        <v>92</v>
      </c>
      <c r="F123" s="388"/>
      <c r="G123" s="388"/>
      <c r="H123" s="388"/>
      <c r="I123" s="388"/>
      <c r="J123" s="388"/>
      <c r="K123" s="388"/>
      <c r="L123" s="388"/>
      <c r="M123" s="507">
        <f t="shared" si="20"/>
        <v>687</v>
      </c>
      <c r="N123" s="507">
        <f t="shared" si="21"/>
        <v>0</v>
      </c>
      <c r="O123" s="527"/>
    </row>
    <row r="124" spans="1:18" x14ac:dyDescent="0.2">
      <c r="A124" s="380" t="s">
        <v>741</v>
      </c>
      <c r="B124" s="380"/>
      <c r="C124" s="388">
        <v>100</v>
      </c>
      <c r="D124" s="388"/>
      <c r="E124" s="388"/>
      <c r="F124" s="388">
        <v>100</v>
      </c>
      <c r="G124" s="388"/>
      <c r="H124" s="388"/>
      <c r="I124" s="388"/>
      <c r="J124" s="388"/>
      <c r="K124" s="388"/>
      <c r="L124" s="388"/>
      <c r="M124" s="507"/>
      <c r="N124" s="507"/>
      <c r="O124" s="527"/>
    </row>
    <row r="125" spans="1:18" x14ac:dyDescent="0.2">
      <c r="A125" s="380" t="s">
        <v>496</v>
      </c>
      <c r="B125" s="380"/>
      <c r="C125" s="388">
        <f>SUM(C123:C124)</f>
        <v>787</v>
      </c>
      <c r="D125" s="388">
        <f t="shared" ref="D125:L125" si="37">SUM(D123:D124)</f>
        <v>595</v>
      </c>
      <c r="E125" s="388">
        <f t="shared" si="37"/>
        <v>92</v>
      </c>
      <c r="F125" s="388">
        <f t="shared" si="37"/>
        <v>100</v>
      </c>
      <c r="G125" s="388">
        <f t="shared" si="37"/>
        <v>0</v>
      </c>
      <c r="H125" s="388">
        <f t="shared" si="37"/>
        <v>0</v>
      </c>
      <c r="I125" s="388">
        <f t="shared" si="37"/>
        <v>0</v>
      </c>
      <c r="J125" s="388">
        <f t="shared" si="37"/>
        <v>0</v>
      </c>
      <c r="K125" s="388">
        <f t="shared" si="37"/>
        <v>0</v>
      </c>
      <c r="L125" s="388">
        <f t="shared" si="37"/>
        <v>0</v>
      </c>
      <c r="M125" s="507">
        <f t="shared" si="20"/>
        <v>787</v>
      </c>
      <c r="N125" s="507">
        <f t="shared" si="21"/>
        <v>0</v>
      </c>
      <c r="O125" s="527"/>
    </row>
    <row r="126" spans="1:18" x14ac:dyDescent="0.2">
      <c r="A126" s="382" t="s">
        <v>735</v>
      </c>
      <c r="B126" s="382"/>
      <c r="C126" s="399">
        <f>C122+C125</f>
        <v>48567</v>
      </c>
      <c r="D126" s="399">
        <f t="shared" ref="D126:L126" si="38">D122+D125</f>
        <v>33447</v>
      </c>
      <c r="E126" s="399">
        <f t="shared" si="38"/>
        <v>5960</v>
      </c>
      <c r="F126" s="399">
        <f t="shared" si="38"/>
        <v>8652</v>
      </c>
      <c r="G126" s="399">
        <f t="shared" si="38"/>
        <v>0</v>
      </c>
      <c r="H126" s="399">
        <f t="shared" si="38"/>
        <v>0</v>
      </c>
      <c r="I126" s="399">
        <f t="shared" si="38"/>
        <v>508</v>
      </c>
      <c r="J126" s="399">
        <f t="shared" si="38"/>
        <v>0</v>
      </c>
      <c r="K126" s="399">
        <f t="shared" si="38"/>
        <v>0</v>
      </c>
      <c r="L126" s="399">
        <f t="shared" si="38"/>
        <v>0</v>
      </c>
      <c r="M126" s="507">
        <f t="shared" si="20"/>
        <v>48567</v>
      </c>
      <c r="N126" s="507">
        <f t="shared" si="21"/>
        <v>0</v>
      </c>
      <c r="O126" s="527"/>
    </row>
    <row r="127" spans="1:18" x14ac:dyDescent="0.2">
      <c r="A127" s="389" t="s">
        <v>549</v>
      </c>
      <c r="B127" s="389" t="s">
        <v>488</v>
      </c>
      <c r="C127" s="388"/>
      <c r="D127" s="388"/>
      <c r="E127" s="388"/>
      <c r="F127" s="388"/>
      <c r="G127" s="388"/>
      <c r="H127" s="388"/>
      <c r="I127" s="388"/>
      <c r="J127" s="388"/>
      <c r="K127" s="388"/>
      <c r="L127" s="388"/>
      <c r="M127" s="507">
        <f t="shared" si="20"/>
        <v>0</v>
      </c>
      <c r="N127" s="507">
        <f t="shared" si="21"/>
        <v>0</v>
      </c>
      <c r="O127" s="527"/>
      <c r="Q127" s="503">
        <v>7644</v>
      </c>
      <c r="R127" s="503" t="s">
        <v>550</v>
      </c>
    </row>
    <row r="128" spans="1:18" x14ac:dyDescent="0.2">
      <c r="A128" s="380" t="s">
        <v>489</v>
      </c>
      <c r="B128" s="380"/>
      <c r="C128" s="388">
        <f>SUM(D128:L128)</f>
        <v>38876</v>
      </c>
      <c r="D128" s="388">
        <v>30280</v>
      </c>
      <c r="E128" s="388">
        <v>5532</v>
      </c>
      <c r="F128" s="388">
        <v>3001</v>
      </c>
      <c r="G128" s="388"/>
      <c r="H128" s="388"/>
      <c r="I128" s="388">
        <v>63</v>
      </c>
      <c r="J128" s="388"/>
      <c r="K128" s="388"/>
      <c r="L128" s="388"/>
      <c r="M128" s="507">
        <f t="shared" si="20"/>
        <v>38876</v>
      </c>
      <c r="N128" s="507">
        <f t="shared" si="21"/>
        <v>0</v>
      </c>
      <c r="O128" s="527"/>
      <c r="Q128" s="503">
        <f>SUM(Q127:Q127)</f>
        <v>7644</v>
      </c>
    </row>
    <row r="129" spans="1:18" x14ac:dyDescent="0.2">
      <c r="A129" s="380" t="s">
        <v>491</v>
      </c>
      <c r="B129" s="380"/>
      <c r="C129" s="388">
        <v>38876</v>
      </c>
      <c r="D129" s="388">
        <v>30280</v>
      </c>
      <c r="E129" s="388">
        <v>5532</v>
      </c>
      <c r="F129" s="388">
        <v>3001</v>
      </c>
      <c r="G129" s="388">
        <v>0</v>
      </c>
      <c r="H129" s="388">
        <v>0</v>
      </c>
      <c r="I129" s="388">
        <v>63</v>
      </c>
      <c r="J129" s="388">
        <v>0</v>
      </c>
      <c r="K129" s="388">
        <v>0</v>
      </c>
      <c r="L129" s="388">
        <v>0</v>
      </c>
      <c r="M129" s="507">
        <f t="shared" si="20"/>
        <v>38876</v>
      </c>
      <c r="N129" s="507">
        <f t="shared" si="21"/>
        <v>0</v>
      </c>
      <c r="O129" s="527"/>
    </row>
    <row r="130" spans="1:18" x14ac:dyDescent="0.2">
      <c r="A130" s="380" t="s">
        <v>742</v>
      </c>
      <c r="B130" s="380"/>
      <c r="C130" s="381">
        <v>3872</v>
      </c>
      <c r="D130" s="388">
        <v>3352</v>
      </c>
      <c r="E130" s="388">
        <v>520</v>
      </c>
      <c r="F130" s="388"/>
      <c r="G130" s="388"/>
      <c r="H130" s="388"/>
      <c r="I130" s="388"/>
      <c r="J130" s="388"/>
      <c r="K130" s="388"/>
      <c r="L130" s="388"/>
      <c r="M130" s="507">
        <f t="shared" si="20"/>
        <v>3872</v>
      </c>
      <c r="N130" s="507">
        <f t="shared" si="21"/>
        <v>0</v>
      </c>
      <c r="O130" s="527"/>
    </row>
    <row r="131" spans="1:18" x14ac:dyDescent="0.2">
      <c r="A131" s="380" t="s">
        <v>496</v>
      </c>
      <c r="B131" s="380"/>
      <c r="C131" s="388">
        <f>SUM(C130)</f>
        <v>3872</v>
      </c>
      <c r="D131" s="388">
        <f t="shared" ref="D131:L131" si="39">SUM(D130)</f>
        <v>3352</v>
      </c>
      <c r="E131" s="388">
        <f t="shared" si="39"/>
        <v>520</v>
      </c>
      <c r="F131" s="388">
        <f t="shared" si="39"/>
        <v>0</v>
      </c>
      <c r="G131" s="388">
        <f t="shared" si="39"/>
        <v>0</v>
      </c>
      <c r="H131" s="388">
        <f t="shared" si="39"/>
        <v>0</v>
      </c>
      <c r="I131" s="388">
        <f t="shared" si="39"/>
        <v>0</v>
      </c>
      <c r="J131" s="388">
        <f t="shared" si="39"/>
        <v>0</v>
      </c>
      <c r="K131" s="388">
        <f t="shared" si="39"/>
        <v>0</v>
      </c>
      <c r="L131" s="388">
        <f t="shared" si="39"/>
        <v>0</v>
      </c>
      <c r="M131" s="507">
        <f t="shared" si="20"/>
        <v>3872</v>
      </c>
      <c r="N131" s="507">
        <f t="shared" si="21"/>
        <v>0</v>
      </c>
      <c r="O131" s="527"/>
    </row>
    <row r="132" spans="1:18" x14ac:dyDescent="0.2">
      <c r="A132" s="382" t="s">
        <v>735</v>
      </c>
      <c r="B132" s="382"/>
      <c r="C132" s="399">
        <f>C129+C131</f>
        <v>42748</v>
      </c>
      <c r="D132" s="399">
        <f t="shared" ref="D132:L132" si="40">D129+D131</f>
        <v>33632</v>
      </c>
      <c r="E132" s="399">
        <f t="shared" si="40"/>
        <v>6052</v>
      </c>
      <c r="F132" s="399">
        <f t="shared" si="40"/>
        <v>3001</v>
      </c>
      <c r="G132" s="399">
        <f t="shared" si="40"/>
        <v>0</v>
      </c>
      <c r="H132" s="399">
        <f t="shared" si="40"/>
        <v>0</v>
      </c>
      <c r="I132" s="399">
        <f t="shared" si="40"/>
        <v>63</v>
      </c>
      <c r="J132" s="399">
        <f t="shared" si="40"/>
        <v>0</v>
      </c>
      <c r="K132" s="399">
        <f t="shared" si="40"/>
        <v>0</v>
      </c>
      <c r="L132" s="399">
        <f t="shared" si="40"/>
        <v>0</v>
      </c>
      <c r="M132" s="507">
        <f t="shared" si="20"/>
        <v>42748</v>
      </c>
      <c r="N132" s="507">
        <f t="shared" si="21"/>
        <v>0</v>
      </c>
      <c r="O132" s="527"/>
    </row>
    <row r="133" spans="1:18" x14ac:dyDescent="0.2">
      <c r="A133" s="389" t="s">
        <v>551</v>
      </c>
      <c r="B133" s="385"/>
      <c r="C133" s="388"/>
      <c r="D133" s="388"/>
      <c r="E133" s="388"/>
      <c r="F133" s="388"/>
      <c r="G133" s="388"/>
      <c r="H133" s="388"/>
      <c r="I133" s="388"/>
      <c r="J133" s="388"/>
      <c r="K133" s="388"/>
      <c r="L133" s="388"/>
      <c r="M133" s="507">
        <f t="shared" si="20"/>
        <v>0</v>
      </c>
      <c r="N133" s="507">
        <f t="shared" si="21"/>
        <v>0</v>
      </c>
      <c r="O133" s="527"/>
      <c r="Q133" s="503">
        <v>885</v>
      </c>
      <c r="R133" s="503" t="s">
        <v>552</v>
      </c>
    </row>
    <row r="134" spans="1:18" x14ac:dyDescent="0.2">
      <c r="A134" s="380" t="s">
        <v>489</v>
      </c>
      <c r="B134" s="380"/>
      <c r="C134" s="388">
        <f>C139+C145+C151+C158+C165+C172+C178+C184+C190+C202+C208+C214+C226+C239+C245+C252+C266+C272+C277+C282+C233+C259+C196</f>
        <v>411664</v>
      </c>
      <c r="D134" s="388">
        <f t="shared" ref="D134:L134" si="41">D139+D145+D151+D158+D165+D172+D178+D184+D190+D202+D208+D214+D226+D239+D245+D252+D266+D272+D277+D282+D233+D259+D196</f>
        <v>85187</v>
      </c>
      <c r="E134" s="388">
        <f t="shared" si="41"/>
        <v>15954</v>
      </c>
      <c r="F134" s="388">
        <f t="shared" si="41"/>
        <v>310523</v>
      </c>
      <c r="G134" s="388">
        <f t="shared" si="41"/>
        <v>0</v>
      </c>
      <c r="H134" s="388">
        <f t="shared" si="41"/>
        <v>0</v>
      </c>
      <c r="I134" s="388">
        <f t="shared" si="41"/>
        <v>0</v>
      </c>
      <c r="J134" s="388">
        <f t="shared" si="41"/>
        <v>0</v>
      </c>
      <c r="K134" s="388">
        <f t="shared" si="41"/>
        <v>0</v>
      </c>
      <c r="L134" s="388">
        <f t="shared" si="41"/>
        <v>0</v>
      </c>
      <c r="M134" s="507">
        <f t="shared" si="20"/>
        <v>411664</v>
      </c>
      <c r="N134" s="507">
        <f t="shared" si="21"/>
        <v>0</v>
      </c>
      <c r="O134" s="507"/>
      <c r="Q134" s="503">
        <v>1422</v>
      </c>
      <c r="R134" s="503" t="s">
        <v>553</v>
      </c>
    </row>
    <row r="135" spans="1:18" x14ac:dyDescent="0.2">
      <c r="A135" s="380" t="s">
        <v>491</v>
      </c>
      <c r="B135" s="380"/>
      <c r="C135" s="388">
        <f>C140+C146+C152+C159+C166+C173+C179+C185+C191+C203+C209+C215+C227+C240+C246+C253+C267+C273+C278+C283+C234+C260+C197+C221</f>
        <v>408292</v>
      </c>
      <c r="D135" s="388">
        <f t="shared" ref="D135:L135" si="42">D140+D146+D152+D159+D166+D173+D179+D185+D191+D203+D209+D215+D227+D240+D246+D253+D267+D273+D278+D283+D234+D260+D197+D221</f>
        <v>85187</v>
      </c>
      <c r="E135" s="388">
        <f t="shared" si="42"/>
        <v>15954</v>
      </c>
      <c r="F135" s="388">
        <f t="shared" si="42"/>
        <v>307151</v>
      </c>
      <c r="G135" s="388">
        <f t="shared" si="42"/>
        <v>0</v>
      </c>
      <c r="H135" s="388">
        <f t="shared" si="42"/>
        <v>0</v>
      </c>
      <c r="I135" s="388">
        <f t="shared" si="42"/>
        <v>0</v>
      </c>
      <c r="J135" s="388">
        <f t="shared" si="42"/>
        <v>0</v>
      </c>
      <c r="K135" s="388">
        <f t="shared" si="42"/>
        <v>0</v>
      </c>
      <c r="L135" s="388">
        <f t="shared" si="42"/>
        <v>0</v>
      </c>
      <c r="M135" s="507">
        <f t="shared" si="20"/>
        <v>408292</v>
      </c>
      <c r="N135" s="507">
        <f t="shared" si="21"/>
        <v>0</v>
      </c>
      <c r="O135" s="507"/>
    </row>
    <row r="136" spans="1:18" x14ac:dyDescent="0.2">
      <c r="A136" s="380" t="s">
        <v>496</v>
      </c>
      <c r="B136" s="380"/>
      <c r="C136" s="388">
        <f>C142+C148+C155+C162+C169+C175+C181+C187+C193+C199+C205+C211+C217+C223+C230+C236+C242+C249+C256+C263+C269+C274+C279+C284</f>
        <v>18505</v>
      </c>
      <c r="D136" s="388">
        <f t="shared" ref="D136:L137" si="43">D142+D148+D155+D162+D169+D175+D181+D187+D193+D199+D205+D211+D217+D223+D230+D236+D242+D249+D256+D263+D269+D274+D279+D284</f>
        <v>0</v>
      </c>
      <c r="E136" s="388">
        <f t="shared" si="43"/>
        <v>0</v>
      </c>
      <c r="F136" s="388">
        <f t="shared" si="43"/>
        <v>18505</v>
      </c>
      <c r="G136" s="388">
        <f t="shared" si="43"/>
        <v>0</v>
      </c>
      <c r="H136" s="388">
        <f t="shared" si="43"/>
        <v>0</v>
      </c>
      <c r="I136" s="388">
        <f t="shared" si="43"/>
        <v>0</v>
      </c>
      <c r="J136" s="388">
        <f t="shared" si="43"/>
        <v>0</v>
      </c>
      <c r="K136" s="388">
        <f t="shared" si="43"/>
        <v>0</v>
      </c>
      <c r="L136" s="388">
        <f t="shared" si="43"/>
        <v>0</v>
      </c>
      <c r="M136" s="507">
        <f t="shared" si="20"/>
        <v>18505</v>
      </c>
      <c r="N136" s="507">
        <f t="shared" si="21"/>
        <v>0</v>
      </c>
      <c r="O136" s="507"/>
    </row>
    <row r="137" spans="1:18" x14ac:dyDescent="0.2">
      <c r="A137" s="382" t="s">
        <v>735</v>
      </c>
      <c r="B137" s="382"/>
      <c r="C137" s="399">
        <f>C143+C149+C156+C163+C170+C176+C182+C188+C194+C200+C206+C212+C218+C224+C231+C237+C243+C250+C257+C264+C270+C275+C280+C285</f>
        <v>426797</v>
      </c>
      <c r="D137" s="399">
        <f t="shared" si="43"/>
        <v>85187</v>
      </c>
      <c r="E137" s="399">
        <f t="shared" si="43"/>
        <v>15954</v>
      </c>
      <c r="F137" s="399">
        <f t="shared" si="43"/>
        <v>325656</v>
      </c>
      <c r="G137" s="399">
        <f t="shared" si="43"/>
        <v>0</v>
      </c>
      <c r="H137" s="399">
        <f t="shared" si="43"/>
        <v>0</v>
      </c>
      <c r="I137" s="399">
        <f t="shared" si="43"/>
        <v>0</v>
      </c>
      <c r="J137" s="399">
        <f t="shared" si="43"/>
        <v>0</v>
      </c>
      <c r="K137" s="399">
        <f t="shared" si="43"/>
        <v>0</v>
      </c>
      <c r="L137" s="399">
        <f t="shared" si="43"/>
        <v>0</v>
      </c>
      <c r="M137" s="507">
        <f t="shared" si="20"/>
        <v>426797</v>
      </c>
      <c r="N137" s="507">
        <f t="shared" si="21"/>
        <v>0</v>
      </c>
      <c r="O137" s="507"/>
    </row>
    <row r="138" spans="1:18" x14ac:dyDescent="0.2">
      <c r="A138" s="389" t="s">
        <v>512</v>
      </c>
      <c r="B138" s="389" t="s">
        <v>488</v>
      </c>
      <c r="C138" s="388"/>
      <c r="D138" s="388"/>
      <c r="E138" s="388"/>
      <c r="F138" s="388"/>
      <c r="G138" s="388"/>
      <c r="H138" s="388"/>
      <c r="I138" s="388"/>
      <c r="J138" s="388"/>
      <c r="K138" s="388"/>
      <c r="L138" s="388"/>
      <c r="M138" s="507">
        <f t="shared" si="20"/>
        <v>0</v>
      </c>
      <c r="N138" s="507">
        <f t="shared" si="21"/>
        <v>0</v>
      </c>
      <c r="O138" s="507"/>
    </row>
    <row r="139" spans="1:18" x14ac:dyDescent="0.2">
      <c r="A139" s="380" t="s">
        <v>489</v>
      </c>
      <c r="B139" s="380"/>
      <c r="C139" s="388">
        <f>SUM(D139:L139)</f>
        <v>39897</v>
      </c>
      <c r="D139" s="388">
        <v>15787</v>
      </c>
      <c r="E139" s="388">
        <v>2883</v>
      </c>
      <c r="F139" s="388">
        <v>21227</v>
      </c>
      <c r="G139" s="388"/>
      <c r="H139" s="388"/>
      <c r="I139" s="388"/>
      <c r="J139" s="388"/>
      <c r="K139" s="388"/>
      <c r="L139" s="388"/>
      <c r="M139" s="507">
        <f t="shared" si="20"/>
        <v>39897</v>
      </c>
      <c r="N139" s="507">
        <f t="shared" si="21"/>
        <v>0</v>
      </c>
      <c r="O139" s="527"/>
    </row>
    <row r="140" spans="1:18" x14ac:dyDescent="0.2">
      <c r="A140" s="380" t="s">
        <v>491</v>
      </c>
      <c r="B140" s="380"/>
      <c r="C140" s="388">
        <v>40597</v>
      </c>
      <c r="D140" s="388">
        <v>15787</v>
      </c>
      <c r="E140" s="388">
        <v>2883</v>
      </c>
      <c r="F140" s="388">
        <v>21927</v>
      </c>
      <c r="G140" s="388">
        <v>0</v>
      </c>
      <c r="H140" s="388">
        <v>0</v>
      </c>
      <c r="I140" s="388">
        <v>0</v>
      </c>
      <c r="J140" s="388">
        <v>0</v>
      </c>
      <c r="K140" s="388">
        <v>0</v>
      </c>
      <c r="L140" s="388">
        <v>0</v>
      </c>
      <c r="M140" s="507">
        <f t="shared" si="20"/>
        <v>40597</v>
      </c>
      <c r="N140" s="507">
        <f t="shared" si="21"/>
        <v>0</v>
      </c>
      <c r="O140" s="507"/>
    </row>
    <row r="141" spans="1:18" x14ac:dyDescent="0.2">
      <c r="A141" s="380" t="s">
        <v>741</v>
      </c>
      <c r="B141" s="380"/>
      <c r="C141" s="388">
        <v>500</v>
      </c>
      <c r="D141" s="388"/>
      <c r="E141" s="388"/>
      <c r="F141" s="388">
        <v>500</v>
      </c>
      <c r="G141" s="388"/>
      <c r="H141" s="388"/>
      <c r="I141" s="388"/>
      <c r="J141" s="388"/>
      <c r="K141" s="388"/>
      <c r="L141" s="388"/>
      <c r="M141" s="507">
        <f t="shared" si="20"/>
        <v>500</v>
      </c>
      <c r="N141" s="507">
        <f t="shared" si="21"/>
        <v>0</v>
      </c>
      <c r="O141" s="507"/>
    </row>
    <row r="142" spans="1:18" x14ac:dyDescent="0.2">
      <c r="A142" s="380" t="s">
        <v>496</v>
      </c>
      <c r="B142" s="380"/>
      <c r="C142" s="388">
        <f>SUM(C141)</f>
        <v>500</v>
      </c>
      <c r="D142" s="388">
        <f t="shared" ref="D142:L142" si="44">SUM(D141)</f>
        <v>0</v>
      </c>
      <c r="E142" s="388">
        <f t="shared" si="44"/>
        <v>0</v>
      </c>
      <c r="F142" s="388">
        <f t="shared" si="44"/>
        <v>500</v>
      </c>
      <c r="G142" s="388">
        <f t="shared" si="44"/>
        <v>0</v>
      </c>
      <c r="H142" s="388">
        <f t="shared" si="44"/>
        <v>0</v>
      </c>
      <c r="I142" s="388">
        <f t="shared" si="44"/>
        <v>0</v>
      </c>
      <c r="J142" s="388">
        <f t="shared" si="44"/>
        <v>0</v>
      </c>
      <c r="K142" s="388">
        <f t="shared" si="44"/>
        <v>0</v>
      </c>
      <c r="L142" s="388">
        <f t="shared" si="44"/>
        <v>0</v>
      </c>
      <c r="M142" s="507">
        <f t="shared" si="20"/>
        <v>500</v>
      </c>
      <c r="N142" s="507">
        <f t="shared" si="21"/>
        <v>0</v>
      </c>
      <c r="O142" s="507"/>
    </row>
    <row r="143" spans="1:18" x14ac:dyDescent="0.2">
      <c r="A143" s="382" t="s">
        <v>735</v>
      </c>
      <c r="B143" s="382"/>
      <c r="C143" s="399">
        <f>C140+C142</f>
        <v>41097</v>
      </c>
      <c r="D143" s="399">
        <f t="shared" ref="D143:L143" si="45">D140+D142</f>
        <v>15787</v>
      </c>
      <c r="E143" s="399">
        <f t="shared" si="45"/>
        <v>2883</v>
      </c>
      <c r="F143" s="399">
        <f t="shared" si="45"/>
        <v>22427</v>
      </c>
      <c r="G143" s="399">
        <f t="shared" si="45"/>
        <v>0</v>
      </c>
      <c r="H143" s="399">
        <f t="shared" si="45"/>
        <v>0</v>
      </c>
      <c r="I143" s="399">
        <f t="shared" si="45"/>
        <v>0</v>
      </c>
      <c r="J143" s="399">
        <f t="shared" si="45"/>
        <v>0</v>
      </c>
      <c r="K143" s="399">
        <f t="shared" si="45"/>
        <v>0</v>
      </c>
      <c r="L143" s="399">
        <f t="shared" si="45"/>
        <v>0</v>
      </c>
      <c r="M143" s="507">
        <f t="shared" si="20"/>
        <v>41097</v>
      </c>
      <c r="N143" s="507">
        <f t="shared" si="21"/>
        <v>0</v>
      </c>
      <c r="O143" s="507"/>
    </row>
    <row r="144" spans="1:18" x14ac:dyDescent="0.2">
      <c r="A144" s="389" t="s">
        <v>513</v>
      </c>
      <c r="B144" s="380" t="s">
        <v>488</v>
      </c>
      <c r="C144" s="388"/>
      <c r="D144" s="388"/>
      <c r="E144" s="388"/>
      <c r="F144" s="388"/>
      <c r="G144" s="388"/>
      <c r="H144" s="388"/>
      <c r="I144" s="388"/>
      <c r="J144" s="388"/>
      <c r="K144" s="388"/>
      <c r="L144" s="388"/>
      <c r="M144" s="507">
        <f t="shared" ref="M144:M210" si="46">SUM(D144:L144)</f>
        <v>0</v>
      </c>
      <c r="N144" s="507">
        <f t="shared" ref="N144:N210" si="47">M144-C144</f>
        <v>0</v>
      </c>
      <c r="O144" s="527"/>
    </row>
    <row r="145" spans="1:15" x14ac:dyDescent="0.2">
      <c r="A145" s="380" t="s">
        <v>489</v>
      </c>
      <c r="B145" s="380"/>
      <c r="C145" s="388">
        <f t="shared" ref="C145:C282" si="48">SUM(D145:L145)</f>
        <v>9970</v>
      </c>
      <c r="D145" s="388"/>
      <c r="E145" s="388"/>
      <c r="F145" s="388">
        <v>9970</v>
      </c>
      <c r="G145" s="388"/>
      <c r="H145" s="388"/>
      <c r="I145" s="388"/>
      <c r="J145" s="388"/>
      <c r="K145" s="388"/>
      <c r="L145" s="388"/>
      <c r="M145" s="507">
        <f t="shared" si="46"/>
        <v>9970</v>
      </c>
      <c r="N145" s="507">
        <f t="shared" si="47"/>
        <v>0</v>
      </c>
      <c r="O145" s="527"/>
    </row>
    <row r="146" spans="1:15" x14ac:dyDescent="0.2">
      <c r="A146" s="380" t="s">
        <v>491</v>
      </c>
      <c r="B146" s="380"/>
      <c r="C146" s="388">
        <v>10170</v>
      </c>
      <c r="D146" s="388">
        <v>0</v>
      </c>
      <c r="E146" s="388">
        <v>0</v>
      </c>
      <c r="F146" s="388">
        <v>10170</v>
      </c>
      <c r="G146" s="388">
        <v>0</v>
      </c>
      <c r="H146" s="388">
        <v>0</v>
      </c>
      <c r="I146" s="388">
        <v>0</v>
      </c>
      <c r="J146" s="388">
        <v>0</v>
      </c>
      <c r="K146" s="388">
        <v>0</v>
      </c>
      <c r="L146" s="388">
        <v>0</v>
      </c>
      <c r="M146" s="507">
        <f t="shared" si="46"/>
        <v>10170</v>
      </c>
      <c r="N146" s="507">
        <f t="shared" si="47"/>
        <v>0</v>
      </c>
      <c r="O146" s="507"/>
    </row>
    <row r="147" spans="1:15" x14ac:dyDescent="0.2">
      <c r="A147" s="380" t="s">
        <v>741</v>
      </c>
      <c r="B147" s="380"/>
      <c r="C147" s="388">
        <v>100</v>
      </c>
      <c r="D147" s="388"/>
      <c r="E147" s="388"/>
      <c r="F147" s="388">
        <v>100</v>
      </c>
      <c r="G147" s="388"/>
      <c r="H147" s="388"/>
      <c r="I147" s="388"/>
      <c r="J147" s="388"/>
      <c r="K147" s="388"/>
      <c r="L147" s="388"/>
      <c r="M147" s="507">
        <f t="shared" si="46"/>
        <v>100</v>
      </c>
      <c r="N147" s="507">
        <f t="shared" si="47"/>
        <v>0</v>
      </c>
      <c r="O147" s="507"/>
    </row>
    <row r="148" spans="1:15" x14ac:dyDescent="0.2">
      <c r="A148" s="380" t="s">
        <v>496</v>
      </c>
      <c r="B148" s="380"/>
      <c r="C148" s="388">
        <f>SUM(C147)</f>
        <v>100</v>
      </c>
      <c r="D148" s="388">
        <f t="shared" ref="D148:L148" si="49">SUM(D147)</f>
        <v>0</v>
      </c>
      <c r="E148" s="388">
        <f t="shared" si="49"/>
        <v>0</v>
      </c>
      <c r="F148" s="388">
        <f t="shared" si="49"/>
        <v>100</v>
      </c>
      <c r="G148" s="388">
        <f t="shared" si="49"/>
        <v>0</v>
      </c>
      <c r="H148" s="388">
        <f t="shared" si="49"/>
        <v>0</v>
      </c>
      <c r="I148" s="388">
        <f t="shared" si="49"/>
        <v>0</v>
      </c>
      <c r="J148" s="388">
        <f t="shared" si="49"/>
        <v>0</v>
      </c>
      <c r="K148" s="388">
        <f t="shared" si="49"/>
        <v>0</v>
      </c>
      <c r="L148" s="388">
        <f t="shared" si="49"/>
        <v>0</v>
      </c>
      <c r="M148" s="507">
        <f t="shared" si="46"/>
        <v>100</v>
      </c>
      <c r="N148" s="507">
        <f t="shared" si="47"/>
        <v>0</v>
      </c>
      <c r="O148" s="507"/>
    </row>
    <row r="149" spans="1:15" x14ac:dyDescent="0.2">
      <c r="A149" s="382" t="s">
        <v>735</v>
      </c>
      <c r="B149" s="382"/>
      <c r="C149" s="399">
        <f>C146+C148</f>
        <v>10270</v>
      </c>
      <c r="D149" s="399">
        <f t="shared" ref="D149:L149" si="50">D146+D148</f>
        <v>0</v>
      </c>
      <c r="E149" s="399">
        <f t="shared" si="50"/>
        <v>0</v>
      </c>
      <c r="F149" s="399">
        <f t="shared" si="50"/>
        <v>10270</v>
      </c>
      <c r="G149" s="399">
        <f t="shared" si="50"/>
        <v>0</v>
      </c>
      <c r="H149" s="399">
        <f t="shared" si="50"/>
        <v>0</v>
      </c>
      <c r="I149" s="399">
        <f t="shared" si="50"/>
        <v>0</v>
      </c>
      <c r="J149" s="399">
        <f t="shared" si="50"/>
        <v>0</v>
      </c>
      <c r="K149" s="399">
        <f t="shared" si="50"/>
        <v>0</v>
      </c>
      <c r="L149" s="399">
        <f t="shared" si="50"/>
        <v>0</v>
      </c>
      <c r="M149" s="507">
        <f t="shared" si="46"/>
        <v>10270</v>
      </c>
      <c r="N149" s="507">
        <f t="shared" si="47"/>
        <v>0</v>
      </c>
      <c r="O149" s="507"/>
    </row>
    <row r="150" spans="1:15" x14ac:dyDescent="0.2">
      <c r="A150" s="389" t="s">
        <v>514</v>
      </c>
      <c r="B150" s="380" t="s">
        <v>488</v>
      </c>
      <c r="C150" s="388"/>
      <c r="D150" s="388"/>
      <c r="E150" s="388"/>
      <c r="F150" s="388"/>
      <c r="G150" s="388"/>
      <c r="H150" s="388"/>
      <c r="I150" s="388"/>
      <c r="J150" s="388"/>
      <c r="K150" s="388"/>
      <c r="L150" s="388"/>
      <c r="M150" s="507">
        <f t="shared" si="46"/>
        <v>0</v>
      </c>
      <c r="N150" s="507">
        <f t="shared" si="47"/>
        <v>0</v>
      </c>
      <c r="O150" s="527"/>
    </row>
    <row r="151" spans="1:15" x14ac:dyDescent="0.2">
      <c r="A151" s="380" t="s">
        <v>489</v>
      </c>
      <c r="B151" s="380"/>
      <c r="C151" s="388">
        <f t="shared" si="48"/>
        <v>11422</v>
      </c>
      <c r="D151" s="388">
        <v>4745</v>
      </c>
      <c r="E151" s="388">
        <v>973</v>
      </c>
      <c r="F151" s="388">
        <v>5704</v>
      </c>
      <c r="G151" s="388"/>
      <c r="H151" s="388"/>
      <c r="I151" s="388"/>
      <c r="J151" s="388"/>
      <c r="K151" s="388"/>
      <c r="L151" s="388"/>
      <c r="M151" s="507">
        <f t="shared" si="46"/>
        <v>11422</v>
      </c>
      <c r="N151" s="507">
        <f t="shared" si="47"/>
        <v>0</v>
      </c>
      <c r="O151" s="527"/>
    </row>
    <row r="152" spans="1:15" x14ac:dyDescent="0.2">
      <c r="A152" s="380" t="s">
        <v>491</v>
      </c>
      <c r="B152" s="380"/>
      <c r="C152" s="388">
        <v>11822</v>
      </c>
      <c r="D152" s="388">
        <v>4745</v>
      </c>
      <c r="E152" s="388">
        <v>973</v>
      </c>
      <c r="F152" s="388">
        <v>6104</v>
      </c>
      <c r="G152" s="388">
        <v>0</v>
      </c>
      <c r="H152" s="388">
        <v>0</v>
      </c>
      <c r="I152" s="388">
        <v>0</v>
      </c>
      <c r="J152" s="388">
        <v>0</v>
      </c>
      <c r="K152" s="388">
        <v>0</v>
      </c>
      <c r="L152" s="388">
        <v>0</v>
      </c>
      <c r="M152" s="507">
        <f t="shared" si="46"/>
        <v>11822</v>
      </c>
      <c r="N152" s="507">
        <f t="shared" si="47"/>
        <v>0</v>
      </c>
      <c r="O152" s="507"/>
    </row>
    <row r="153" spans="1:15" x14ac:dyDescent="0.2">
      <c r="A153" s="380" t="s">
        <v>741</v>
      </c>
      <c r="B153" s="380"/>
      <c r="C153" s="388">
        <v>450</v>
      </c>
      <c r="D153" s="388"/>
      <c r="E153" s="388"/>
      <c r="F153" s="388">
        <v>450</v>
      </c>
      <c r="G153" s="388"/>
      <c r="H153" s="388"/>
      <c r="I153" s="388"/>
      <c r="J153" s="388"/>
      <c r="K153" s="388"/>
      <c r="L153" s="388"/>
      <c r="M153" s="507">
        <f t="shared" si="46"/>
        <v>450</v>
      </c>
      <c r="N153" s="507">
        <f t="shared" si="47"/>
        <v>0</v>
      </c>
      <c r="O153" s="507"/>
    </row>
    <row r="154" spans="1:15" x14ac:dyDescent="0.2">
      <c r="A154" s="380" t="s">
        <v>743</v>
      </c>
      <c r="B154" s="380"/>
      <c r="C154" s="381">
        <v>197</v>
      </c>
      <c r="D154" s="388"/>
      <c r="E154" s="388"/>
      <c r="F154" s="388">
        <v>197</v>
      </c>
      <c r="G154" s="388"/>
      <c r="H154" s="388"/>
      <c r="I154" s="388"/>
      <c r="J154" s="388"/>
      <c r="K154" s="388"/>
      <c r="L154" s="388"/>
      <c r="M154" s="507">
        <f t="shared" si="46"/>
        <v>197</v>
      </c>
      <c r="N154" s="507">
        <f t="shared" si="47"/>
        <v>0</v>
      </c>
      <c r="O154" s="507"/>
    </row>
    <row r="155" spans="1:15" x14ac:dyDescent="0.2">
      <c r="A155" s="380" t="s">
        <v>496</v>
      </c>
      <c r="B155" s="380"/>
      <c r="C155" s="388">
        <f>SUM(C153:C154)</f>
        <v>647</v>
      </c>
      <c r="D155" s="388">
        <f t="shared" ref="D155:F155" si="51">SUM(D153:D154)</f>
        <v>0</v>
      </c>
      <c r="E155" s="388">
        <f t="shared" si="51"/>
        <v>0</v>
      </c>
      <c r="F155" s="388">
        <f t="shared" si="51"/>
        <v>647</v>
      </c>
      <c r="G155" s="388">
        <f t="shared" ref="G155:L155" si="52">SUM(G153)</f>
        <v>0</v>
      </c>
      <c r="H155" s="388">
        <f t="shared" si="52"/>
        <v>0</v>
      </c>
      <c r="I155" s="388">
        <f t="shared" si="52"/>
        <v>0</v>
      </c>
      <c r="J155" s="388">
        <f t="shared" si="52"/>
        <v>0</v>
      </c>
      <c r="K155" s="388">
        <f t="shared" si="52"/>
        <v>0</v>
      </c>
      <c r="L155" s="388">
        <f t="shared" si="52"/>
        <v>0</v>
      </c>
      <c r="M155" s="507">
        <f t="shared" si="46"/>
        <v>647</v>
      </c>
      <c r="N155" s="507">
        <f t="shared" si="47"/>
        <v>0</v>
      </c>
      <c r="O155" s="507"/>
    </row>
    <row r="156" spans="1:15" x14ac:dyDescent="0.2">
      <c r="A156" s="382" t="s">
        <v>735</v>
      </c>
      <c r="B156" s="382"/>
      <c r="C156" s="399">
        <f>C152+C155</f>
        <v>12469</v>
      </c>
      <c r="D156" s="399">
        <f t="shared" ref="D156:L156" si="53">D152+D155</f>
        <v>4745</v>
      </c>
      <c r="E156" s="399">
        <f t="shared" si="53"/>
        <v>973</v>
      </c>
      <c r="F156" s="399">
        <f t="shared" si="53"/>
        <v>6751</v>
      </c>
      <c r="G156" s="399">
        <f t="shared" si="53"/>
        <v>0</v>
      </c>
      <c r="H156" s="399">
        <f t="shared" si="53"/>
        <v>0</v>
      </c>
      <c r="I156" s="399">
        <f t="shared" si="53"/>
        <v>0</v>
      </c>
      <c r="J156" s="399">
        <f t="shared" si="53"/>
        <v>0</v>
      </c>
      <c r="K156" s="399">
        <f t="shared" si="53"/>
        <v>0</v>
      </c>
      <c r="L156" s="399">
        <f t="shared" si="53"/>
        <v>0</v>
      </c>
      <c r="M156" s="507">
        <f t="shared" si="46"/>
        <v>12469</v>
      </c>
      <c r="N156" s="507">
        <f t="shared" si="47"/>
        <v>0</v>
      </c>
      <c r="O156" s="507"/>
    </row>
    <row r="157" spans="1:15" x14ac:dyDescent="0.2">
      <c r="A157" s="389" t="s">
        <v>515</v>
      </c>
      <c r="B157" s="380" t="s">
        <v>488</v>
      </c>
      <c r="C157" s="388"/>
      <c r="D157" s="388"/>
      <c r="E157" s="388"/>
      <c r="F157" s="388"/>
      <c r="G157" s="388"/>
      <c r="H157" s="388"/>
      <c r="I157" s="388"/>
      <c r="J157" s="388"/>
      <c r="K157" s="388"/>
      <c r="L157" s="388"/>
      <c r="M157" s="507">
        <f t="shared" si="46"/>
        <v>0</v>
      </c>
      <c r="N157" s="507">
        <f t="shared" si="47"/>
        <v>0</v>
      </c>
      <c r="O157" s="527"/>
    </row>
    <row r="158" spans="1:15" x14ac:dyDescent="0.2">
      <c r="A158" s="380" t="s">
        <v>489</v>
      </c>
      <c r="B158" s="380"/>
      <c r="C158" s="388">
        <f t="shared" si="48"/>
        <v>10013</v>
      </c>
      <c r="D158" s="388">
        <v>4858</v>
      </c>
      <c r="E158" s="388">
        <v>946</v>
      </c>
      <c r="F158" s="388">
        <v>4209</v>
      </c>
      <c r="G158" s="388"/>
      <c r="H158" s="388"/>
      <c r="I158" s="388"/>
      <c r="J158" s="388"/>
      <c r="K158" s="388"/>
      <c r="L158" s="388"/>
      <c r="M158" s="507">
        <f t="shared" si="46"/>
        <v>10013</v>
      </c>
      <c r="N158" s="507">
        <f t="shared" si="47"/>
        <v>0</v>
      </c>
      <c r="O158" s="527"/>
    </row>
    <row r="159" spans="1:15" x14ac:dyDescent="0.2">
      <c r="A159" s="380" t="s">
        <v>491</v>
      </c>
      <c r="B159" s="380"/>
      <c r="C159" s="388">
        <v>10313</v>
      </c>
      <c r="D159" s="388">
        <v>4858</v>
      </c>
      <c r="E159" s="388">
        <v>946</v>
      </c>
      <c r="F159" s="388">
        <v>4509</v>
      </c>
      <c r="G159" s="388">
        <v>0</v>
      </c>
      <c r="H159" s="388">
        <v>0</v>
      </c>
      <c r="I159" s="388">
        <v>0</v>
      </c>
      <c r="J159" s="388">
        <v>0</v>
      </c>
      <c r="K159" s="388">
        <v>0</v>
      </c>
      <c r="L159" s="388">
        <v>0</v>
      </c>
      <c r="M159" s="507">
        <f t="shared" si="46"/>
        <v>10313</v>
      </c>
      <c r="N159" s="507">
        <f t="shared" si="47"/>
        <v>0</v>
      </c>
      <c r="O159" s="507"/>
    </row>
    <row r="160" spans="1:15" x14ac:dyDescent="0.2">
      <c r="A160" s="380" t="s">
        <v>741</v>
      </c>
      <c r="B160" s="380"/>
      <c r="C160" s="388">
        <v>350</v>
      </c>
      <c r="D160" s="388"/>
      <c r="E160" s="388"/>
      <c r="F160" s="388">
        <v>350</v>
      </c>
      <c r="G160" s="388"/>
      <c r="H160" s="388"/>
      <c r="I160" s="388"/>
      <c r="J160" s="388"/>
      <c r="K160" s="388"/>
      <c r="L160" s="388"/>
      <c r="M160" s="507">
        <f t="shared" si="46"/>
        <v>350</v>
      </c>
      <c r="N160" s="507">
        <f t="shared" si="47"/>
        <v>0</v>
      </c>
      <c r="O160" s="507"/>
    </row>
    <row r="161" spans="1:15" x14ac:dyDescent="0.2">
      <c r="A161" s="380" t="s">
        <v>743</v>
      </c>
      <c r="B161" s="380"/>
      <c r="C161" s="381">
        <v>133</v>
      </c>
      <c r="D161" s="388"/>
      <c r="E161" s="388"/>
      <c r="F161" s="388">
        <v>133</v>
      </c>
      <c r="G161" s="388"/>
      <c r="H161" s="388"/>
      <c r="I161" s="388"/>
      <c r="J161" s="388"/>
      <c r="K161" s="388"/>
      <c r="L161" s="388"/>
      <c r="M161" s="507">
        <f t="shared" si="46"/>
        <v>133</v>
      </c>
      <c r="N161" s="507">
        <f t="shared" si="47"/>
        <v>0</v>
      </c>
      <c r="O161" s="507"/>
    </row>
    <row r="162" spans="1:15" x14ac:dyDescent="0.2">
      <c r="A162" s="380" t="s">
        <v>496</v>
      </c>
      <c r="B162" s="380"/>
      <c r="C162" s="388">
        <f>SUM(C160:C161)</f>
        <v>483</v>
      </c>
      <c r="D162" s="388">
        <f t="shared" ref="D162:F162" si="54">SUM(D160:D161)</f>
        <v>0</v>
      </c>
      <c r="E162" s="388">
        <f t="shared" si="54"/>
        <v>0</v>
      </c>
      <c r="F162" s="388">
        <f t="shared" si="54"/>
        <v>483</v>
      </c>
      <c r="G162" s="388">
        <f t="shared" ref="G162:L162" si="55">SUM(G160)</f>
        <v>0</v>
      </c>
      <c r="H162" s="388">
        <f t="shared" si="55"/>
        <v>0</v>
      </c>
      <c r="I162" s="388">
        <f t="shared" si="55"/>
        <v>0</v>
      </c>
      <c r="J162" s="388">
        <f t="shared" si="55"/>
        <v>0</v>
      </c>
      <c r="K162" s="388">
        <f t="shared" si="55"/>
        <v>0</v>
      </c>
      <c r="L162" s="388">
        <f t="shared" si="55"/>
        <v>0</v>
      </c>
      <c r="M162" s="507">
        <f t="shared" si="46"/>
        <v>483</v>
      </c>
      <c r="N162" s="507">
        <f t="shared" si="47"/>
        <v>0</v>
      </c>
      <c r="O162" s="507"/>
    </row>
    <row r="163" spans="1:15" x14ac:dyDescent="0.2">
      <c r="A163" s="382" t="s">
        <v>735</v>
      </c>
      <c r="B163" s="382"/>
      <c r="C163" s="399">
        <f>C159+C162</f>
        <v>10796</v>
      </c>
      <c r="D163" s="399">
        <f t="shared" ref="D163:L163" si="56">D159+D162</f>
        <v>4858</v>
      </c>
      <c r="E163" s="399">
        <f t="shared" si="56"/>
        <v>946</v>
      </c>
      <c r="F163" s="399">
        <f t="shared" si="56"/>
        <v>4992</v>
      </c>
      <c r="G163" s="399">
        <f t="shared" si="56"/>
        <v>0</v>
      </c>
      <c r="H163" s="399">
        <f t="shared" si="56"/>
        <v>0</v>
      </c>
      <c r="I163" s="399">
        <f t="shared" si="56"/>
        <v>0</v>
      </c>
      <c r="J163" s="399">
        <f t="shared" si="56"/>
        <v>0</v>
      </c>
      <c r="K163" s="399">
        <f t="shared" si="56"/>
        <v>0</v>
      </c>
      <c r="L163" s="399">
        <f t="shared" si="56"/>
        <v>0</v>
      </c>
      <c r="M163" s="507">
        <f t="shared" si="46"/>
        <v>10796</v>
      </c>
      <c r="N163" s="507">
        <f t="shared" si="47"/>
        <v>0</v>
      </c>
      <c r="O163" s="507"/>
    </row>
    <row r="164" spans="1:15" x14ac:dyDescent="0.2">
      <c r="A164" s="389" t="s">
        <v>516</v>
      </c>
      <c r="B164" s="380" t="s">
        <v>488</v>
      </c>
      <c r="C164" s="388"/>
      <c r="D164" s="388"/>
      <c r="E164" s="388"/>
      <c r="F164" s="388"/>
      <c r="G164" s="388"/>
      <c r="H164" s="388"/>
      <c r="I164" s="388"/>
      <c r="J164" s="388"/>
      <c r="K164" s="388"/>
      <c r="L164" s="388"/>
      <c r="M164" s="507">
        <f t="shared" si="46"/>
        <v>0</v>
      </c>
      <c r="N164" s="507">
        <f t="shared" si="47"/>
        <v>0</v>
      </c>
      <c r="O164" s="527"/>
    </row>
    <row r="165" spans="1:15" x14ac:dyDescent="0.2">
      <c r="A165" s="380" t="s">
        <v>489</v>
      </c>
      <c r="B165" s="380"/>
      <c r="C165" s="388">
        <f t="shared" si="48"/>
        <v>13100</v>
      </c>
      <c r="D165" s="388">
        <v>5053</v>
      </c>
      <c r="E165" s="388">
        <v>1031</v>
      </c>
      <c r="F165" s="388">
        <v>7016</v>
      </c>
      <c r="G165" s="388"/>
      <c r="H165" s="388"/>
      <c r="I165" s="388"/>
      <c r="J165" s="388"/>
      <c r="K165" s="388"/>
      <c r="L165" s="388"/>
      <c r="M165" s="507">
        <f t="shared" si="46"/>
        <v>13100</v>
      </c>
      <c r="N165" s="507">
        <f t="shared" si="47"/>
        <v>0</v>
      </c>
      <c r="O165" s="527"/>
    </row>
    <row r="166" spans="1:15" x14ac:dyDescent="0.2">
      <c r="A166" s="380" t="s">
        <v>491</v>
      </c>
      <c r="B166" s="380"/>
      <c r="C166" s="388">
        <v>13500</v>
      </c>
      <c r="D166" s="388">
        <v>5053</v>
      </c>
      <c r="E166" s="388">
        <v>1031</v>
      </c>
      <c r="F166" s="388">
        <v>7416</v>
      </c>
      <c r="G166" s="388">
        <v>0</v>
      </c>
      <c r="H166" s="388">
        <v>0</v>
      </c>
      <c r="I166" s="388">
        <v>0</v>
      </c>
      <c r="J166" s="388">
        <v>0</v>
      </c>
      <c r="K166" s="388">
        <v>0</v>
      </c>
      <c r="L166" s="388">
        <v>0</v>
      </c>
      <c r="M166" s="507">
        <f t="shared" si="46"/>
        <v>13500</v>
      </c>
      <c r="N166" s="507">
        <f t="shared" si="47"/>
        <v>0</v>
      </c>
      <c r="O166" s="507"/>
    </row>
    <row r="167" spans="1:15" x14ac:dyDescent="0.2">
      <c r="A167" s="380" t="s">
        <v>741</v>
      </c>
      <c r="B167" s="380"/>
      <c r="C167" s="388">
        <v>600</v>
      </c>
      <c r="D167" s="388"/>
      <c r="E167" s="388"/>
      <c r="F167" s="388">
        <v>600</v>
      </c>
      <c r="G167" s="388"/>
      <c r="H167" s="388"/>
      <c r="I167" s="388"/>
      <c r="J167" s="388"/>
      <c r="K167" s="388"/>
      <c r="L167" s="388"/>
      <c r="M167" s="507">
        <f t="shared" si="46"/>
        <v>600</v>
      </c>
      <c r="N167" s="507">
        <f t="shared" si="47"/>
        <v>0</v>
      </c>
      <c r="O167" s="507"/>
    </row>
    <row r="168" spans="1:15" x14ac:dyDescent="0.2">
      <c r="A168" s="380" t="s">
        <v>743</v>
      </c>
      <c r="B168" s="380"/>
      <c r="C168" s="381">
        <v>237</v>
      </c>
      <c r="D168" s="388"/>
      <c r="E168" s="388"/>
      <c r="F168" s="388">
        <v>237</v>
      </c>
      <c r="G168" s="388"/>
      <c r="H168" s="388"/>
      <c r="I168" s="388"/>
      <c r="J168" s="388"/>
      <c r="K168" s="388"/>
      <c r="L168" s="388"/>
      <c r="M168" s="507">
        <f t="shared" si="46"/>
        <v>237</v>
      </c>
      <c r="N168" s="507">
        <f t="shared" si="47"/>
        <v>0</v>
      </c>
      <c r="O168" s="507"/>
    </row>
    <row r="169" spans="1:15" x14ac:dyDescent="0.2">
      <c r="A169" s="380" t="s">
        <v>496</v>
      </c>
      <c r="B169" s="380"/>
      <c r="C169" s="388">
        <f>SUM(C167:C168)</f>
        <v>837</v>
      </c>
      <c r="D169" s="388">
        <f t="shared" ref="D169:F169" si="57">SUM(D167:D168)</f>
        <v>0</v>
      </c>
      <c r="E169" s="388">
        <f t="shared" si="57"/>
        <v>0</v>
      </c>
      <c r="F169" s="388">
        <f t="shared" si="57"/>
        <v>837</v>
      </c>
      <c r="G169" s="388">
        <f t="shared" ref="G169:L169" si="58">SUM(G167)</f>
        <v>0</v>
      </c>
      <c r="H169" s="388">
        <f t="shared" si="58"/>
        <v>0</v>
      </c>
      <c r="I169" s="388">
        <f t="shared" si="58"/>
        <v>0</v>
      </c>
      <c r="J169" s="388">
        <f t="shared" si="58"/>
        <v>0</v>
      </c>
      <c r="K169" s="388">
        <f t="shared" si="58"/>
        <v>0</v>
      </c>
      <c r="L169" s="388">
        <f t="shared" si="58"/>
        <v>0</v>
      </c>
      <c r="M169" s="507">
        <f t="shared" si="46"/>
        <v>837</v>
      </c>
      <c r="N169" s="507">
        <f t="shared" si="47"/>
        <v>0</v>
      </c>
      <c r="O169" s="507"/>
    </row>
    <row r="170" spans="1:15" x14ac:dyDescent="0.2">
      <c r="A170" s="382" t="s">
        <v>735</v>
      </c>
      <c r="B170" s="382"/>
      <c r="C170" s="399">
        <f>C166+C169</f>
        <v>14337</v>
      </c>
      <c r="D170" s="399">
        <f t="shared" ref="D170:L170" si="59">D166+D169</f>
        <v>5053</v>
      </c>
      <c r="E170" s="399">
        <f t="shared" si="59"/>
        <v>1031</v>
      </c>
      <c r="F170" s="399">
        <f t="shared" si="59"/>
        <v>8253</v>
      </c>
      <c r="G170" s="399">
        <f t="shared" si="59"/>
        <v>0</v>
      </c>
      <c r="H170" s="399">
        <f t="shared" si="59"/>
        <v>0</v>
      </c>
      <c r="I170" s="399">
        <f t="shared" si="59"/>
        <v>0</v>
      </c>
      <c r="J170" s="399">
        <f t="shared" si="59"/>
        <v>0</v>
      </c>
      <c r="K170" s="399">
        <f t="shared" si="59"/>
        <v>0</v>
      </c>
      <c r="L170" s="399">
        <f t="shared" si="59"/>
        <v>0</v>
      </c>
      <c r="M170" s="507">
        <f t="shared" si="46"/>
        <v>14337</v>
      </c>
      <c r="N170" s="507">
        <f t="shared" si="47"/>
        <v>0</v>
      </c>
      <c r="O170" s="507"/>
    </row>
    <row r="171" spans="1:15" x14ac:dyDescent="0.2">
      <c r="A171" s="389" t="s">
        <v>517</v>
      </c>
      <c r="B171" s="380" t="s">
        <v>488</v>
      </c>
      <c r="C171" s="388"/>
      <c r="D171" s="388"/>
      <c r="E171" s="388"/>
      <c r="F171" s="388"/>
      <c r="G171" s="388"/>
      <c r="H171" s="388"/>
      <c r="I171" s="388"/>
      <c r="J171" s="388"/>
      <c r="K171" s="388"/>
      <c r="L171" s="388"/>
      <c r="M171" s="507">
        <f t="shared" si="46"/>
        <v>0</v>
      </c>
      <c r="N171" s="507">
        <f t="shared" si="47"/>
        <v>0</v>
      </c>
      <c r="O171" s="527"/>
    </row>
    <row r="172" spans="1:15" x14ac:dyDescent="0.2">
      <c r="A172" s="380" t="s">
        <v>489</v>
      </c>
      <c r="B172" s="380"/>
      <c r="C172" s="388">
        <f t="shared" si="48"/>
        <v>28904</v>
      </c>
      <c r="D172" s="388">
        <v>720</v>
      </c>
      <c r="E172" s="388">
        <v>113</v>
      </c>
      <c r="F172" s="388">
        <v>28071</v>
      </c>
      <c r="G172" s="388"/>
      <c r="H172" s="388"/>
      <c r="I172" s="388"/>
      <c r="J172" s="388"/>
      <c r="K172" s="388"/>
      <c r="L172" s="388"/>
      <c r="M172" s="507">
        <f t="shared" si="46"/>
        <v>28904</v>
      </c>
      <c r="N172" s="507">
        <f t="shared" si="47"/>
        <v>0</v>
      </c>
      <c r="O172" s="527"/>
    </row>
    <row r="173" spans="1:15" x14ac:dyDescent="0.2">
      <c r="A173" s="380" t="s">
        <v>491</v>
      </c>
      <c r="B173" s="380"/>
      <c r="C173" s="388">
        <v>26504</v>
      </c>
      <c r="D173" s="388">
        <v>720</v>
      </c>
      <c r="E173" s="388">
        <v>113</v>
      </c>
      <c r="F173" s="388">
        <v>25671</v>
      </c>
      <c r="G173" s="388">
        <v>0</v>
      </c>
      <c r="H173" s="388">
        <v>0</v>
      </c>
      <c r="I173" s="388">
        <v>0</v>
      </c>
      <c r="J173" s="388">
        <v>0</v>
      </c>
      <c r="K173" s="388">
        <v>0</v>
      </c>
      <c r="L173" s="388">
        <v>0</v>
      </c>
      <c r="M173" s="507">
        <f t="shared" si="46"/>
        <v>26504</v>
      </c>
      <c r="N173" s="507">
        <f t="shared" si="47"/>
        <v>0</v>
      </c>
      <c r="O173" s="507"/>
    </row>
    <row r="174" spans="1:15" x14ac:dyDescent="0.2">
      <c r="A174" s="380" t="s">
        <v>741</v>
      </c>
      <c r="B174" s="380"/>
      <c r="C174" s="381">
        <v>50</v>
      </c>
      <c r="D174" s="388"/>
      <c r="E174" s="388"/>
      <c r="F174" s="388">
        <v>50</v>
      </c>
      <c r="G174" s="388"/>
      <c r="H174" s="388"/>
      <c r="I174" s="388"/>
      <c r="J174" s="388"/>
      <c r="K174" s="388"/>
      <c r="L174" s="388"/>
      <c r="M174" s="507">
        <f t="shared" si="46"/>
        <v>50</v>
      </c>
      <c r="N174" s="507">
        <f t="shared" si="47"/>
        <v>0</v>
      </c>
      <c r="O174" s="507"/>
    </row>
    <row r="175" spans="1:15" x14ac:dyDescent="0.2">
      <c r="A175" s="380" t="s">
        <v>496</v>
      </c>
      <c r="B175" s="380"/>
      <c r="C175" s="388">
        <f>SUM(C174)</f>
        <v>50</v>
      </c>
      <c r="D175" s="388">
        <f t="shared" ref="D175:L175" si="60">SUM(D174)</f>
        <v>0</v>
      </c>
      <c r="E175" s="388">
        <f t="shared" si="60"/>
        <v>0</v>
      </c>
      <c r="F175" s="388">
        <f t="shared" si="60"/>
        <v>50</v>
      </c>
      <c r="G175" s="388">
        <f t="shared" si="60"/>
        <v>0</v>
      </c>
      <c r="H175" s="388">
        <f t="shared" si="60"/>
        <v>0</v>
      </c>
      <c r="I175" s="388">
        <f t="shared" si="60"/>
        <v>0</v>
      </c>
      <c r="J175" s="388">
        <f t="shared" si="60"/>
        <v>0</v>
      </c>
      <c r="K175" s="388">
        <f t="shared" si="60"/>
        <v>0</v>
      </c>
      <c r="L175" s="388">
        <f t="shared" si="60"/>
        <v>0</v>
      </c>
      <c r="M175" s="507">
        <f t="shared" si="46"/>
        <v>50</v>
      </c>
      <c r="N175" s="507">
        <f t="shared" si="47"/>
        <v>0</v>
      </c>
      <c r="O175" s="507"/>
    </row>
    <row r="176" spans="1:15" x14ac:dyDescent="0.2">
      <c r="A176" s="382" t="s">
        <v>735</v>
      </c>
      <c r="B176" s="382"/>
      <c r="C176" s="399">
        <f>C173+C175</f>
        <v>26554</v>
      </c>
      <c r="D176" s="399">
        <f t="shared" ref="D176:L176" si="61">D173+D175</f>
        <v>720</v>
      </c>
      <c r="E176" s="399">
        <f t="shared" si="61"/>
        <v>113</v>
      </c>
      <c r="F176" s="399">
        <f t="shared" si="61"/>
        <v>25721</v>
      </c>
      <c r="G176" s="399">
        <f t="shared" si="61"/>
        <v>0</v>
      </c>
      <c r="H176" s="399">
        <f t="shared" si="61"/>
        <v>0</v>
      </c>
      <c r="I176" s="399">
        <f t="shared" si="61"/>
        <v>0</v>
      </c>
      <c r="J176" s="399">
        <f t="shared" si="61"/>
        <v>0</v>
      </c>
      <c r="K176" s="399">
        <f t="shared" si="61"/>
        <v>0</v>
      </c>
      <c r="L176" s="399">
        <f t="shared" si="61"/>
        <v>0</v>
      </c>
      <c r="M176" s="507">
        <f t="shared" si="46"/>
        <v>26554</v>
      </c>
      <c r="N176" s="507">
        <f t="shared" si="47"/>
        <v>0</v>
      </c>
      <c r="O176" s="507"/>
    </row>
    <row r="177" spans="1:15" x14ac:dyDescent="0.2">
      <c r="A177" s="389" t="s">
        <v>518</v>
      </c>
      <c r="B177" s="380" t="s">
        <v>488</v>
      </c>
      <c r="C177" s="388"/>
      <c r="D177" s="388"/>
      <c r="E177" s="388"/>
      <c r="F177" s="388"/>
      <c r="G177" s="388"/>
      <c r="H177" s="388"/>
      <c r="I177" s="388"/>
      <c r="J177" s="388"/>
      <c r="K177" s="388"/>
      <c r="L177" s="388"/>
      <c r="M177" s="507">
        <f t="shared" si="46"/>
        <v>0</v>
      </c>
      <c r="N177" s="507">
        <f t="shared" si="47"/>
        <v>0</v>
      </c>
      <c r="O177" s="527"/>
    </row>
    <row r="178" spans="1:15" x14ac:dyDescent="0.2">
      <c r="A178" s="380" t="s">
        <v>489</v>
      </c>
      <c r="B178" s="380"/>
      <c r="C178" s="388">
        <f t="shared" si="48"/>
        <v>24304</v>
      </c>
      <c r="D178" s="388">
        <v>720</v>
      </c>
      <c r="E178" s="388">
        <v>113</v>
      </c>
      <c r="F178" s="388">
        <v>23471</v>
      </c>
      <c r="G178" s="388"/>
      <c r="H178" s="388"/>
      <c r="I178" s="388"/>
      <c r="J178" s="388"/>
      <c r="K178" s="388"/>
      <c r="L178" s="388"/>
      <c r="M178" s="507">
        <f t="shared" si="46"/>
        <v>24304</v>
      </c>
      <c r="N178" s="507">
        <f t="shared" si="47"/>
        <v>0</v>
      </c>
      <c r="O178" s="527"/>
    </row>
    <row r="179" spans="1:15" x14ac:dyDescent="0.2">
      <c r="A179" s="380" t="s">
        <v>491</v>
      </c>
      <c r="B179" s="380"/>
      <c r="C179" s="388">
        <v>22064</v>
      </c>
      <c r="D179" s="388">
        <v>720</v>
      </c>
      <c r="E179" s="388">
        <v>113</v>
      </c>
      <c r="F179" s="388">
        <v>21231</v>
      </c>
      <c r="G179" s="388">
        <v>0</v>
      </c>
      <c r="H179" s="388">
        <v>0</v>
      </c>
      <c r="I179" s="388">
        <v>0</v>
      </c>
      <c r="J179" s="388">
        <v>0</v>
      </c>
      <c r="K179" s="388">
        <v>0</v>
      </c>
      <c r="L179" s="388">
        <v>0</v>
      </c>
      <c r="M179" s="507">
        <f t="shared" si="46"/>
        <v>22064</v>
      </c>
      <c r="N179" s="507">
        <f t="shared" si="47"/>
        <v>0</v>
      </c>
      <c r="O179" s="507"/>
    </row>
    <row r="180" spans="1:15" x14ac:dyDescent="0.2">
      <c r="A180" s="380" t="s">
        <v>741</v>
      </c>
      <c r="B180" s="380"/>
      <c r="C180" s="381">
        <v>50</v>
      </c>
      <c r="D180" s="388"/>
      <c r="E180" s="388"/>
      <c r="F180" s="388">
        <v>50</v>
      </c>
      <c r="G180" s="388"/>
      <c r="H180" s="388"/>
      <c r="I180" s="388"/>
      <c r="J180" s="388"/>
      <c r="K180" s="388"/>
      <c r="L180" s="388"/>
      <c r="M180" s="507">
        <f t="shared" si="46"/>
        <v>50</v>
      </c>
      <c r="N180" s="507">
        <f t="shared" si="47"/>
        <v>0</v>
      </c>
      <c r="O180" s="507"/>
    </row>
    <row r="181" spans="1:15" x14ac:dyDescent="0.2">
      <c r="A181" s="380" t="s">
        <v>496</v>
      </c>
      <c r="B181" s="380"/>
      <c r="C181" s="388">
        <f>SUM(C180)</f>
        <v>50</v>
      </c>
      <c r="D181" s="388">
        <f t="shared" ref="D181:L181" si="62">SUM(D180)</f>
        <v>0</v>
      </c>
      <c r="E181" s="388">
        <f t="shared" si="62"/>
        <v>0</v>
      </c>
      <c r="F181" s="388">
        <f t="shared" si="62"/>
        <v>50</v>
      </c>
      <c r="G181" s="388">
        <f t="shared" si="62"/>
        <v>0</v>
      </c>
      <c r="H181" s="388">
        <f t="shared" si="62"/>
        <v>0</v>
      </c>
      <c r="I181" s="388">
        <f t="shared" si="62"/>
        <v>0</v>
      </c>
      <c r="J181" s="388">
        <f t="shared" si="62"/>
        <v>0</v>
      </c>
      <c r="K181" s="388">
        <f t="shared" si="62"/>
        <v>0</v>
      </c>
      <c r="L181" s="388">
        <f t="shared" si="62"/>
        <v>0</v>
      </c>
      <c r="M181" s="507">
        <f t="shared" si="46"/>
        <v>50</v>
      </c>
      <c r="N181" s="507">
        <f t="shared" si="47"/>
        <v>0</v>
      </c>
      <c r="O181" s="507"/>
    </row>
    <row r="182" spans="1:15" x14ac:dyDescent="0.2">
      <c r="A182" s="382" t="s">
        <v>735</v>
      </c>
      <c r="B182" s="382"/>
      <c r="C182" s="399">
        <f>C179+C181</f>
        <v>22114</v>
      </c>
      <c r="D182" s="399">
        <f t="shared" ref="D182:L182" si="63">D179+D181</f>
        <v>720</v>
      </c>
      <c r="E182" s="399">
        <f t="shared" si="63"/>
        <v>113</v>
      </c>
      <c r="F182" s="399">
        <f t="shared" si="63"/>
        <v>21281</v>
      </c>
      <c r="G182" s="399">
        <f t="shared" si="63"/>
        <v>0</v>
      </c>
      <c r="H182" s="399">
        <f t="shared" si="63"/>
        <v>0</v>
      </c>
      <c r="I182" s="399">
        <f t="shared" si="63"/>
        <v>0</v>
      </c>
      <c r="J182" s="399">
        <f t="shared" si="63"/>
        <v>0</v>
      </c>
      <c r="K182" s="399">
        <f t="shared" si="63"/>
        <v>0</v>
      </c>
      <c r="L182" s="399">
        <f t="shared" si="63"/>
        <v>0</v>
      </c>
      <c r="M182" s="507">
        <f t="shared" si="46"/>
        <v>22114</v>
      </c>
      <c r="N182" s="507">
        <f t="shared" si="47"/>
        <v>0</v>
      </c>
      <c r="O182" s="507"/>
    </row>
    <row r="183" spans="1:15" x14ac:dyDescent="0.2">
      <c r="A183" s="389" t="s">
        <v>519</v>
      </c>
      <c r="B183" s="380" t="s">
        <v>488</v>
      </c>
      <c r="C183" s="388"/>
      <c r="D183" s="388"/>
      <c r="E183" s="388"/>
      <c r="F183" s="388"/>
      <c r="G183" s="388"/>
      <c r="H183" s="388"/>
      <c r="I183" s="388"/>
      <c r="J183" s="388"/>
      <c r="K183" s="388"/>
      <c r="L183" s="388"/>
      <c r="M183" s="507">
        <f t="shared" si="46"/>
        <v>0</v>
      </c>
      <c r="N183" s="507">
        <f t="shared" si="47"/>
        <v>0</v>
      </c>
      <c r="O183" s="527"/>
    </row>
    <row r="184" spans="1:15" x14ac:dyDescent="0.2">
      <c r="A184" s="380" t="s">
        <v>489</v>
      </c>
      <c r="B184" s="380"/>
      <c r="C184" s="388">
        <f t="shared" si="48"/>
        <v>44793</v>
      </c>
      <c r="D184" s="388">
        <v>1080</v>
      </c>
      <c r="E184" s="388">
        <v>170</v>
      </c>
      <c r="F184" s="388">
        <v>43543</v>
      </c>
      <c r="G184" s="388"/>
      <c r="H184" s="388"/>
      <c r="I184" s="388"/>
      <c r="J184" s="388"/>
      <c r="K184" s="388"/>
      <c r="L184" s="388"/>
      <c r="M184" s="507">
        <f t="shared" si="46"/>
        <v>44793</v>
      </c>
      <c r="N184" s="507">
        <f t="shared" si="47"/>
        <v>0</v>
      </c>
      <c r="O184" s="527"/>
    </row>
    <row r="185" spans="1:15" x14ac:dyDescent="0.2">
      <c r="A185" s="380" t="s">
        <v>491</v>
      </c>
      <c r="B185" s="380"/>
      <c r="C185" s="388">
        <v>40633</v>
      </c>
      <c r="D185" s="388">
        <v>1080</v>
      </c>
      <c r="E185" s="388">
        <v>170</v>
      </c>
      <c r="F185" s="388">
        <v>39383</v>
      </c>
      <c r="G185" s="388">
        <v>0</v>
      </c>
      <c r="H185" s="388">
        <v>0</v>
      </c>
      <c r="I185" s="388">
        <v>0</v>
      </c>
      <c r="J185" s="388">
        <v>0</v>
      </c>
      <c r="K185" s="388">
        <v>0</v>
      </c>
      <c r="L185" s="388">
        <v>0</v>
      </c>
      <c r="M185" s="507">
        <f t="shared" si="46"/>
        <v>40633</v>
      </c>
      <c r="N185" s="507">
        <f t="shared" si="47"/>
        <v>0</v>
      </c>
      <c r="O185" s="507"/>
    </row>
    <row r="186" spans="1:15" x14ac:dyDescent="0.2">
      <c r="A186" s="380" t="s">
        <v>741</v>
      </c>
      <c r="B186" s="380"/>
      <c r="C186" s="381">
        <v>100</v>
      </c>
      <c r="D186" s="388"/>
      <c r="E186" s="388"/>
      <c r="F186" s="388">
        <v>100</v>
      </c>
      <c r="G186" s="388"/>
      <c r="H186" s="388"/>
      <c r="I186" s="388"/>
      <c r="J186" s="388"/>
      <c r="K186" s="388"/>
      <c r="L186" s="388"/>
      <c r="M186" s="507">
        <f t="shared" si="46"/>
        <v>100</v>
      </c>
      <c r="N186" s="507">
        <f t="shared" si="47"/>
        <v>0</v>
      </c>
      <c r="O186" s="507"/>
    </row>
    <row r="187" spans="1:15" x14ac:dyDescent="0.2">
      <c r="A187" s="380" t="s">
        <v>496</v>
      </c>
      <c r="B187" s="380"/>
      <c r="C187" s="388">
        <f>SUM(C186)</f>
        <v>100</v>
      </c>
      <c r="D187" s="388">
        <f t="shared" ref="D187:L187" si="64">SUM(D186)</f>
        <v>0</v>
      </c>
      <c r="E187" s="388">
        <f t="shared" si="64"/>
        <v>0</v>
      </c>
      <c r="F187" s="388">
        <f t="shared" si="64"/>
        <v>100</v>
      </c>
      <c r="G187" s="388">
        <f t="shared" si="64"/>
        <v>0</v>
      </c>
      <c r="H187" s="388">
        <f t="shared" si="64"/>
        <v>0</v>
      </c>
      <c r="I187" s="388">
        <f t="shared" si="64"/>
        <v>0</v>
      </c>
      <c r="J187" s="388">
        <f t="shared" si="64"/>
        <v>0</v>
      </c>
      <c r="K187" s="388">
        <f t="shared" si="64"/>
        <v>0</v>
      </c>
      <c r="L187" s="388">
        <f t="shared" si="64"/>
        <v>0</v>
      </c>
      <c r="M187" s="507">
        <f t="shared" si="46"/>
        <v>100</v>
      </c>
      <c r="N187" s="507">
        <f t="shared" si="47"/>
        <v>0</v>
      </c>
      <c r="O187" s="507"/>
    </row>
    <row r="188" spans="1:15" x14ac:dyDescent="0.2">
      <c r="A188" s="382" t="s">
        <v>735</v>
      </c>
      <c r="B188" s="382"/>
      <c r="C188" s="399">
        <f>C185+C187</f>
        <v>40733</v>
      </c>
      <c r="D188" s="399">
        <f t="shared" ref="D188:L188" si="65">D185+D187</f>
        <v>1080</v>
      </c>
      <c r="E188" s="399">
        <f t="shared" si="65"/>
        <v>170</v>
      </c>
      <c r="F188" s="399">
        <f t="shared" si="65"/>
        <v>39483</v>
      </c>
      <c r="G188" s="399">
        <f t="shared" si="65"/>
        <v>0</v>
      </c>
      <c r="H188" s="399">
        <f t="shared" si="65"/>
        <v>0</v>
      </c>
      <c r="I188" s="399">
        <f t="shared" si="65"/>
        <v>0</v>
      </c>
      <c r="J188" s="399">
        <f t="shared" si="65"/>
        <v>0</v>
      </c>
      <c r="K188" s="399">
        <f t="shared" si="65"/>
        <v>0</v>
      </c>
      <c r="L188" s="399">
        <f t="shared" si="65"/>
        <v>0</v>
      </c>
      <c r="M188" s="507">
        <f t="shared" si="46"/>
        <v>40733</v>
      </c>
      <c r="N188" s="507">
        <f t="shared" si="47"/>
        <v>0</v>
      </c>
      <c r="O188" s="507"/>
    </row>
    <row r="189" spans="1:15" x14ac:dyDescent="0.2">
      <c r="A189" s="389" t="s">
        <v>554</v>
      </c>
      <c r="B189" s="389"/>
      <c r="C189" s="388"/>
      <c r="D189" s="388"/>
      <c r="E189" s="388"/>
      <c r="F189" s="388"/>
      <c r="G189" s="388"/>
      <c r="H189" s="388"/>
      <c r="I189" s="388"/>
      <c r="J189" s="388"/>
      <c r="K189" s="388"/>
      <c r="L189" s="388"/>
      <c r="M189" s="507">
        <f t="shared" si="46"/>
        <v>0</v>
      </c>
      <c r="N189" s="507">
        <f t="shared" si="47"/>
        <v>0</v>
      </c>
      <c r="O189" s="527"/>
    </row>
    <row r="190" spans="1:15" x14ac:dyDescent="0.2">
      <c r="A190" s="380" t="s">
        <v>489</v>
      </c>
      <c r="B190" s="380" t="s">
        <v>488</v>
      </c>
      <c r="C190" s="388">
        <f t="shared" si="48"/>
        <v>6908</v>
      </c>
      <c r="D190" s="388">
        <v>2386</v>
      </c>
      <c r="E190" s="388">
        <v>452</v>
      </c>
      <c r="F190" s="388">
        <v>4070</v>
      </c>
      <c r="G190" s="388"/>
      <c r="H190" s="388"/>
      <c r="I190" s="388"/>
      <c r="J190" s="388"/>
      <c r="K190" s="388"/>
      <c r="L190" s="388"/>
      <c r="M190" s="507">
        <f t="shared" si="46"/>
        <v>6908</v>
      </c>
      <c r="N190" s="507">
        <f t="shared" si="47"/>
        <v>0</v>
      </c>
      <c r="O190" s="527"/>
    </row>
    <row r="191" spans="1:15" x14ac:dyDescent="0.2">
      <c r="A191" s="380" t="s">
        <v>491</v>
      </c>
      <c r="B191" s="380"/>
      <c r="C191" s="388">
        <v>7058</v>
      </c>
      <c r="D191" s="388">
        <v>2386</v>
      </c>
      <c r="E191" s="388">
        <v>452</v>
      </c>
      <c r="F191" s="388">
        <v>4220</v>
      </c>
      <c r="G191" s="388">
        <v>0</v>
      </c>
      <c r="H191" s="388">
        <v>0</v>
      </c>
      <c r="I191" s="388">
        <v>0</v>
      </c>
      <c r="J191" s="388">
        <v>0</v>
      </c>
      <c r="K191" s="388">
        <v>0</v>
      </c>
      <c r="L191" s="388">
        <v>0</v>
      </c>
      <c r="M191" s="507">
        <f t="shared" si="46"/>
        <v>7058</v>
      </c>
      <c r="N191" s="507">
        <f t="shared" si="47"/>
        <v>0</v>
      </c>
      <c r="O191" s="507"/>
    </row>
    <row r="192" spans="1:15" x14ac:dyDescent="0.2">
      <c r="A192" s="380" t="s">
        <v>741</v>
      </c>
      <c r="B192" s="380"/>
      <c r="C192" s="388">
        <v>100</v>
      </c>
      <c r="D192" s="388"/>
      <c r="E192" s="388"/>
      <c r="F192" s="388">
        <v>100</v>
      </c>
      <c r="G192" s="388"/>
      <c r="H192" s="388"/>
      <c r="I192" s="388"/>
      <c r="J192" s="388"/>
      <c r="K192" s="388"/>
      <c r="L192" s="388"/>
      <c r="M192" s="507">
        <f t="shared" si="46"/>
        <v>100</v>
      </c>
      <c r="N192" s="507">
        <f t="shared" si="47"/>
        <v>0</v>
      </c>
      <c r="O192" s="507"/>
    </row>
    <row r="193" spans="1:18" x14ac:dyDescent="0.2">
      <c r="A193" s="380" t="s">
        <v>496</v>
      </c>
      <c r="B193" s="380"/>
      <c r="C193" s="388">
        <f>SUM(C192)</f>
        <v>100</v>
      </c>
      <c r="D193" s="388">
        <f t="shared" ref="D193:L193" si="66">SUM(D192)</f>
        <v>0</v>
      </c>
      <c r="E193" s="388">
        <f t="shared" si="66"/>
        <v>0</v>
      </c>
      <c r="F193" s="388">
        <f t="shared" si="66"/>
        <v>100</v>
      </c>
      <c r="G193" s="388">
        <f t="shared" si="66"/>
        <v>0</v>
      </c>
      <c r="H193" s="388">
        <f t="shared" si="66"/>
        <v>0</v>
      </c>
      <c r="I193" s="388">
        <f t="shared" si="66"/>
        <v>0</v>
      </c>
      <c r="J193" s="388">
        <f t="shared" si="66"/>
        <v>0</v>
      </c>
      <c r="K193" s="388">
        <f t="shared" si="66"/>
        <v>0</v>
      </c>
      <c r="L193" s="388">
        <f t="shared" si="66"/>
        <v>0</v>
      </c>
      <c r="M193" s="507">
        <f t="shared" si="46"/>
        <v>100</v>
      </c>
      <c r="N193" s="507">
        <f t="shared" si="47"/>
        <v>0</v>
      </c>
      <c r="O193" s="507"/>
    </row>
    <row r="194" spans="1:18" x14ac:dyDescent="0.2">
      <c r="A194" s="382" t="s">
        <v>735</v>
      </c>
      <c r="B194" s="382"/>
      <c r="C194" s="399">
        <f>C191+C193</f>
        <v>7158</v>
      </c>
      <c r="D194" s="399">
        <f t="shared" ref="D194:L194" si="67">D191+D193</f>
        <v>2386</v>
      </c>
      <c r="E194" s="399">
        <f t="shared" si="67"/>
        <v>452</v>
      </c>
      <c r="F194" s="399">
        <f t="shared" si="67"/>
        <v>4320</v>
      </c>
      <c r="G194" s="399">
        <f t="shared" si="67"/>
        <v>0</v>
      </c>
      <c r="H194" s="399">
        <f t="shared" si="67"/>
        <v>0</v>
      </c>
      <c r="I194" s="399">
        <f t="shared" si="67"/>
        <v>0</v>
      </c>
      <c r="J194" s="399">
        <f t="shared" si="67"/>
        <v>0</v>
      </c>
      <c r="K194" s="399">
        <f t="shared" si="67"/>
        <v>0</v>
      </c>
      <c r="L194" s="399">
        <f t="shared" si="67"/>
        <v>0</v>
      </c>
      <c r="M194" s="507">
        <f t="shared" si="46"/>
        <v>7158</v>
      </c>
      <c r="N194" s="507">
        <f t="shared" si="47"/>
        <v>0</v>
      </c>
      <c r="O194" s="507"/>
    </row>
    <row r="195" spans="1:18" x14ac:dyDescent="0.2">
      <c r="A195" s="389" t="s">
        <v>521</v>
      </c>
      <c r="B195" s="389"/>
      <c r="C195" s="388"/>
      <c r="D195" s="381"/>
      <c r="E195" s="388"/>
      <c r="F195" s="388"/>
      <c r="G195" s="388"/>
      <c r="H195" s="388"/>
      <c r="I195" s="388"/>
      <c r="J195" s="388"/>
      <c r="K195" s="388"/>
      <c r="L195" s="388"/>
      <c r="M195" s="507">
        <f t="shared" si="46"/>
        <v>0</v>
      </c>
      <c r="N195" s="507">
        <f t="shared" si="47"/>
        <v>0</v>
      </c>
      <c r="O195" s="388"/>
      <c r="P195" s="507">
        <f t="shared" ref="P195:P196" si="68">SUM(D195:O195)</f>
        <v>0</v>
      </c>
      <c r="Q195" s="507">
        <f t="shared" ref="Q195:Q196" si="69">P195-C195</f>
        <v>0</v>
      </c>
      <c r="R195" s="507">
        <f>C195-'5.3'!C201</f>
        <v>0</v>
      </c>
    </row>
    <row r="196" spans="1:18" x14ac:dyDescent="0.2">
      <c r="A196" s="380" t="s">
        <v>489</v>
      </c>
      <c r="B196" s="380" t="s">
        <v>488</v>
      </c>
      <c r="C196" s="388">
        <f t="shared" si="48"/>
        <v>9448</v>
      </c>
      <c r="D196" s="381"/>
      <c r="E196" s="381"/>
      <c r="F196" s="388">
        <v>9448</v>
      </c>
      <c r="G196" s="388"/>
      <c r="H196" s="388"/>
      <c r="I196" s="388"/>
      <c r="J196" s="388"/>
      <c r="K196" s="388"/>
      <c r="L196" s="388"/>
      <c r="M196" s="507">
        <f t="shared" si="46"/>
        <v>9448</v>
      </c>
      <c r="N196" s="507">
        <f t="shared" si="47"/>
        <v>0</v>
      </c>
      <c r="O196" s="388"/>
      <c r="P196" s="507">
        <f t="shared" si="68"/>
        <v>18896</v>
      </c>
      <c r="Q196" s="507">
        <f t="shared" si="69"/>
        <v>9448</v>
      </c>
      <c r="R196" s="507">
        <f>C196-'5.3'!C202</f>
        <v>-2469</v>
      </c>
    </row>
    <row r="197" spans="1:18" x14ac:dyDescent="0.2">
      <c r="A197" s="380" t="s">
        <v>491</v>
      </c>
      <c r="B197" s="380"/>
      <c r="C197" s="388">
        <v>9648</v>
      </c>
      <c r="D197" s="381">
        <v>0</v>
      </c>
      <c r="E197" s="381">
        <v>0</v>
      </c>
      <c r="F197" s="388">
        <v>9648</v>
      </c>
      <c r="G197" s="388">
        <v>0</v>
      </c>
      <c r="H197" s="388">
        <v>0</v>
      </c>
      <c r="I197" s="388">
        <v>0</v>
      </c>
      <c r="J197" s="388">
        <v>0</v>
      </c>
      <c r="K197" s="388">
        <v>0</v>
      </c>
      <c r="L197" s="388">
        <v>0</v>
      </c>
      <c r="M197" s="507">
        <f t="shared" si="46"/>
        <v>9648</v>
      </c>
      <c r="N197" s="507">
        <f t="shared" si="47"/>
        <v>0</v>
      </c>
      <c r="O197" s="396"/>
      <c r="P197" s="507"/>
      <c r="Q197" s="507"/>
      <c r="R197" s="507"/>
    </row>
    <row r="198" spans="1:18" x14ac:dyDescent="0.2">
      <c r="A198" s="380" t="s">
        <v>741</v>
      </c>
      <c r="B198" s="380"/>
      <c r="C198" s="388">
        <v>100</v>
      </c>
      <c r="D198" s="381"/>
      <c r="E198" s="381"/>
      <c r="F198" s="388">
        <v>100</v>
      </c>
      <c r="G198" s="388"/>
      <c r="H198" s="388"/>
      <c r="I198" s="388"/>
      <c r="J198" s="388"/>
      <c r="K198" s="388"/>
      <c r="L198" s="388"/>
      <c r="M198" s="507">
        <f t="shared" si="46"/>
        <v>100</v>
      </c>
      <c r="N198" s="507">
        <f t="shared" si="47"/>
        <v>0</v>
      </c>
      <c r="O198" s="396"/>
      <c r="P198" s="507"/>
      <c r="Q198" s="507"/>
      <c r="R198" s="507"/>
    </row>
    <row r="199" spans="1:18" x14ac:dyDescent="0.2">
      <c r="A199" s="380" t="s">
        <v>496</v>
      </c>
      <c r="B199" s="380"/>
      <c r="C199" s="388">
        <f>SUM(C198)</f>
        <v>100</v>
      </c>
      <c r="D199" s="388">
        <f t="shared" ref="D199:L199" si="70">SUM(D198)</f>
        <v>0</v>
      </c>
      <c r="E199" s="388">
        <f t="shared" si="70"/>
        <v>0</v>
      </c>
      <c r="F199" s="388">
        <f t="shared" si="70"/>
        <v>100</v>
      </c>
      <c r="G199" s="388">
        <f t="shared" si="70"/>
        <v>0</v>
      </c>
      <c r="H199" s="388">
        <f t="shared" si="70"/>
        <v>0</v>
      </c>
      <c r="I199" s="388">
        <f t="shared" si="70"/>
        <v>0</v>
      </c>
      <c r="J199" s="388">
        <f t="shared" si="70"/>
        <v>0</v>
      </c>
      <c r="K199" s="388">
        <f t="shared" si="70"/>
        <v>0</v>
      </c>
      <c r="L199" s="388">
        <f t="shared" si="70"/>
        <v>0</v>
      </c>
      <c r="M199" s="507">
        <f t="shared" si="46"/>
        <v>100</v>
      </c>
      <c r="N199" s="507">
        <f t="shared" si="47"/>
        <v>0</v>
      </c>
      <c r="O199" s="507"/>
    </row>
    <row r="200" spans="1:18" x14ac:dyDescent="0.2">
      <c r="A200" s="382" t="s">
        <v>735</v>
      </c>
      <c r="B200" s="382"/>
      <c r="C200" s="399">
        <f>C197+C199</f>
        <v>9748</v>
      </c>
      <c r="D200" s="399">
        <f t="shared" ref="D200:L200" si="71">D197+D199</f>
        <v>0</v>
      </c>
      <c r="E200" s="399">
        <f t="shared" si="71"/>
        <v>0</v>
      </c>
      <c r="F200" s="399">
        <f t="shared" si="71"/>
        <v>9748</v>
      </c>
      <c r="G200" s="399">
        <f t="shared" si="71"/>
        <v>0</v>
      </c>
      <c r="H200" s="399">
        <f t="shared" si="71"/>
        <v>0</v>
      </c>
      <c r="I200" s="399">
        <f t="shared" si="71"/>
        <v>0</v>
      </c>
      <c r="J200" s="399">
        <f t="shared" si="71"/>
        <v>0</v>
      </c>
      <c r="K200" s="399">
        <f t="shared" si="71"/>
        <v>0</v>
      </c>
      <c r="L200" s="399">
        <f t="shared" si="71"/>
        <v>0</v>
      </c>
      <c r="M200" s="507">
        <f t="shared" si="46"/>
        <v>9748</v>
      </c>
      <c r="N200" s="507">
        <f t="shared" si="47"/>
        <v>0</v>
      </c>
      <c r="O200" s="507"/>
    </row>
    <row r="201" spans="1:18" x14ac:dyDescent="0.2">
      <c r="A201" s="389" t="s">
        <v>522</v>
      </c>
      <c r="B201" s="380" t="s">
        <v>488</v>
      </c>
      <c r="C201" s="388"/>
      <c r="D201" s="388"/>
      <c r="E201" s="388"/>
      <c r="F201" s="388"/>
      <c r="G201" s="388"/>
      <c r="H201" s="388"/>
      <c r="I201" s="388"/>
      <c r="J201" s="388"/>
      <c r="K201" s="388"/>
      <c r="L201" s="388"/>
      <c r="M201" s="507">
        <f t="shared" si="46"/>
        <v>0</v>
      </c>
      <c r="N201" s="507">
        <f t="shared" si="47"/>
        <v>0</v>
      </c>
      <c r="O201" s="527"/>
    </row>
    <row r="202" spans="1:18" x14ac:dyDescent="0.2">
      <c r="A202" s="380" t="s">
        <v>489</v>
      </c>
      <c r="B202" s="380"/>
      <c r="C202" s="388">
        <f t="shared" si="48"/>
        <v>11917</v>
      </c>
      <c r="D202" s="388">
        <v>6118</v>
      </c>
      <c r="E202" s="388">
        <v>1179</v>
      </c>
      <c r="F202" s="388">
        <v>4620</v>
      </c>
      <c r="G202" s="388"/>
      <c r="H202" s="388"/>
      <c r="I202" s="388"/>
      <c r="J202" s="388"/>
      <c r="K202" s="388"/>
      <c r="L202" s="388"/>
      <c r="M202" s="507">
        <f t="shared" si="46"/>
        <v>11917</v>
      </c>
      <c r="N202" s="507">
        <f t="shared" si="47"/>
        <v>0</v>
      </c>
      <c r="O202" s="527"/>
    </row>
    <row r="203" spans="1:18" x14ac:dyDescent="0.2">
      <c r="A203" s="380" t="s">
        <v>491</v>
      </c>
      <c r="B203" s="380"/>
      <c r="C203" s="388">
        <v>12217</v>
      </c>
      <c r="D203" s="388">
        <v>6118</v>
      </c>
      <c r="E203" s="388">
        <v>1179</v>
      </c>
      <c r="F203" s="388">
        <v>4920</v>
      </c>
      <c r="G203" s="388">
        <v>0</v>
      </c>
      <c r="H203" s="388">
        <v>0</v>
      </c>
      <c r="I203" s="388">
        <v>0</v>
      </c>
      <c r="J203" s="388">
        <v>0</v>
      </c>
      <c r="K203" s="388">
        <v>0</v>
      </c>
      <c r="L203" s="388">
        <v>0</v>
      </c>
      <c r="M203" s="507">
        <f t="shared" si="46"/>
        <v>12217</v>
      </c>
      <c r="N203" s="507">
        <f t="shared" si="47"/>
        <v>0</v>
      </c>
      <c r="O203" s="507"/>
    </row>
    <row r="204" spans="1:18" x14ac:dyDescent="0.2">
      <c r="A204" s="380" t="s">
        <v>741</v>
      </c>
      <c r="B204" s="380"/>
      <c r="C204" s="381">
        <v>500</v>
      </c>
      <c r="D204" s="388"/>
      <c r="E204" s="388"/>
      <c r="F204" s="388">
        <v>500</v>
      </c>
      <c r="G204" s="388"/>
      <c r="H204" s="388"/>
      <c r="I204" s="388"/>
      <c r="J204" s="388"/>
      <c r="K204" s="388"/>
      <c r="L204" s="388"/>
      <c r="M204" s="507">
        <f t="shared" si="46"/>
        <v>500</v>
      </c>
      <c r="N204" s="507">
        <f t="shared" si="47"/>
        <v>0</v>
      </c>
      <c r="O204" s="507"/>
    </row>
    <row r="205" spans="1:18" x14ac:dyDescent="0.2">
      <c r="A205" s="380" t="s">
        <v>496</v>
      </c>
      <c r="B205" s="380"/>
      <c r="C205" s="388">
        <f>SUM(C204)</f>
        <v>500</v>
      </c>
      <c r="D205" s="388">
        <f t="shared" ref="D205:L205" si="72">SUM(D204)</f>
        <v>0</v>
      </c>
      <c r="E205" s="388">
        <f t="shared" si="72"/>
        <v>0</v>
      </c>
      <c r="F205" s="388">
        <f t="shared" si="72"/>
        <v>500</v>
      </c>
      <c r="G205" s="388">
        <f t="shared" si="72"/>
        <v>0</v>
      </c>
      <c r="H205" s="388">
        <f t="shared" si="72"/>
        <v>0</v>
      </c>
      <c r="I205" s="388">
        <f t="shared" si="72"/>
        <v>0</v>
      </c>
      <c r="J205" s="388">
        <f t="shared" si="72"/>
        <v>0</v>
      </c>
      <c r="K205" s="388">
        <f t="shared" si="72"/>
        <v>0</v>
      </c>
      <c r="L205" s="388">
        <f t="shared" si="72"/>
        <v>0</v>
      </c>
      <c r="M205" s="507">
        <f t="shared" si="46"/>
        <v>500</v>
      </c>
      <c r="N205" s="507">
        <f t="shared" si="47"/>
        <v>0</v>
      </c>
      <c r="O205" s="507"/>
    </row>
    <row r="206" spans="1:18" x14ac:dyDescent="0.2">
      <c r="A206" s="382" t="s">
        <v>735</v>
      </c>
      <c r="B206" s="382"/>
      <c r="C206" s="399">
        <f>C203+C205</f>
        <v>12717</v>
      </c>
      <c r="D206" s="399">
        <f t="shared" ref="D206:L206" si="73">D203+D205</f>
        <v>6118</v>
      </c>
      <c r="E206" s="399">
        <f t="shared" si="73"/>
        <v>1179</v>
      </c>
      <c r="F206" s="399">
        <f t="shared" si="73"/>
        <v>5420</v>
      </c>
      <c r="G206" s="399">
        <f t="shared" si="73"/>
        <v>0</v>
      </c>
      <c r="H206" s="399">
        <f t="shared" si="73"/>
        <v>0</v>
      </c>
      <c r="I206" s="399">
        <f t="shared" si="73"/>
        <v>0</v>
      </c>
      <c r="J206" s="399">
        <f t="shared" si="73"/>
        <v>0</v>
      </c>
      <c r="K206" s="399">
        <f t="shared" si="73"/>
        <v>0</v>
      </c>
      <c r="L206" s="399">
        <f t="shared" si="73"/>
        <v>0</v>
      </c>
      <c r="M206" s="507">
        <f t="shared" si="46"/>
        <v>12717</v>
      </c>
      <c r="N206" s="507">
        <f t="shared" si="47"/>
        <v>0</v>
      </c>
      <c r="O206" s="507"/>
    </row>
    <row r="207" spans="1:18" x14ac:dyDescent="0.2">
      <c r="A207" s="389" t="s">
        <v>744</v>
      </c>
      <c r="B207" s="380" t="s">
        <v>498</v>
      </c>
      <c r="C207" s="388"/>
      <c r="D207" s="388"/>
      <c r="E207" s="388"/>
      <c r="F207" s="388"/>
      <c r="G207" s="388"/>
      <c r="H207" s="388"/>
      <c r="I207" s="388"/>
      <c r="J207" s="388"/>
      <c r="K207" s="388"/>
      <c r="L207" s="388"/>
      <c r="M207" s="507">
        <f t="shared" si="46"/>
        <v>0</v>
      </c>
      <c r="N207" s="507">
        <f t="shared" si="47"/>
        <v>0</v>
      </c>
      <c r="O207" s="527"/>
    </row>
    <row r="208" spans="1:18" x14ac:dyDescent="0.2">
      <c r="A208" s="380" t="s">
        <v>489</v>
      </c>
      <c r="B208" s="380"/>
      <c r="C208" s="388">
        <f t="shared" si="48"/>
        <v>34841</v>
      </c>
      <c r="D208" s="388">
        <v>20827</v>
      </c>
      <c r="E208" s="388">
        <v>3848</v>
      </c>
      <c r="F208" s="388">
        <v>10166</v>
      </c>
      <c r="G208" s="388"/>
      <c r="H208" s="388"/>
      <c r="I208" s="388"/>
      <c r="J208" s="388"/>
      <c r="K208" s="388"/>
      <c r="L208" s="388"/>
      <c r="M208" s="507">
        <f t="shared" si="46"/>
        <v>34841</v>
      </c>
      <c r="N208" s="507">
        <f t="shared" si="47"/>
        <v>0</v>
      </c>
      <c r="O208" s="527"/>
    </row>
    <row r="209" spans="1:17" x14ac:dyDescent="0.2">
      <c r="A209" s="380" t="s">
        <v>491</v>
      </c>
      <c r="B209" s="380"/>
      <c r="C209" s="388">
        <v>35541</v>
      </c>
      <c r="D209" s="388">
        <v>20827</v>
      </c>
      <c r="E209" s="388">
        <v>3848</v>
      </c>
      <c r="F209" s="388">
        <v>10866</v>
      </c>
      <c r="G209" s="388">
        <v>0</v>
      </c>
      <c r="H209" s="388">
        <v>0</v>
      </c>
      <c r="I209" s="388">
        <v>0</v>
      </c>
      <c r="J209" s="388">
        <v>0</v>
      </c>
      <c r="K209" s="388">
        <v>0</v>
      </c>
      <c r="L209" s="388">
        <v>0</v>
      </c>
      <c r="M209" s="507">
        <f t="shared" si="46"/>
        <v>35541</v>
      </c>
      <c r="N209" s="507">
        <f t="shared" si="47"/>
        <v>0</v>
      </c>
      <c r="O209" s="507"/>
    </row>
    <row r="210" spans="1:17" x14ac:dyDescent="0.2">
      <c r="A210" s="380" t="s">
        <v>741</v>
      </c>
      <c r="B210" s="380"/>
      <c r="C210" s="388">
        <v>900</v>
      </c>
      <c r="D210" s="388"/>
      <c r="E210" s="388"/>
      <c r="F210" s="388">
        <v>900</v>
      </c>
      <c r="G210" s="388"/>
      <c r="H210" s="388"/>
      <c r="I210" s="388"/>
      <c r="J210" s="388"/>
      <c r="K210" s="388"/>
      <c r="L210" s="388"/>
      <c r="M210" s="507">
        <f t="shared" si="46"/>
        <v>900</v>
      </c>
      <c r="N210" s="507">
        <f t="shared" si="47"/>
        <v>0</v>
      </c>
      <c r="O210" s="507"/>
    </row>
    <row r="211" spans="1:17" x14ac:dyDescent="0.2">
      <c r="A211" s="380" t="s">
        <v>496</v>
      </c>
      <c r="B211" s="380"/>
      <c r="C211" s="388">
        <f>SUM(C210)</f>
        <v>900</v>
      </c>
      <c r="D211" s="388">
        <f t="shared" ref="D211:L211" si="74">SUM(D210)</f>
        <v>0</v>
      </c>
      <c r="E211" s="388">
        <f t="shared" si="74"/>
        <v>0</v>
      </c>
      <c r="F211" s="388">
        <f t="shared" si="74"/>
        <v>900</v>
      </c>
      <c r="G211" s="388">
        <f t="shared" si="74"/>
        <v>0</v>
      </c>
      <c r="H211" s="388">
        <f t="shared" si="74"/>
        <v>0</v>
      </c>
      <c r="I211" s="388">
        <f t="shared" si="74"/>
        <v>0</v>
      </c>
      <c r="J211" s="388">
        <f t="shared" si="74"/>
        <v>0</v>
      </c>
      <c r="K211" s="388">
        <f t="shared" si="74"/>
        <v>0</v>
      </c>
      <c r="L211" s="388">
        <f t="shared" si="74"/>
        <v>0</v>
      </c>
      <c r="M211" s="507">
        <f t="shared" ref="M211:M279" si="75">SUM(D211:L211)</f>
        <v>900</v>
      </c>
      <c r="N211" s="507">
        <f t="shared" ref="N211:N279" si="76">M211-C211</f>
        <v>0</v>
      </c>
      <c r="O211" s="507"/>
    </row>
    <row r="212" spans="1:17" x14ac:dyDescent="0.2">
      <c r="A212" s="382" t="s">
        <v>735</v>
      </c>
      <c r="B212" s="382"/>
      <c r="C212" s="399">
        <f>C209+C211</f>
        <v>36441</v>
      </c>
      <c r="D212" s="399">
        <f t="shared" ref="D212:L212" si="77">D209+D211</f>
        <v>20827</v>
      </c>
      <c r="E212" s="399">
        <f t="shared" si="77"/>
        <v>3848</v>
      </c>
      <c r="F212" s="399">
        <f t="shared" si="77"/>
        <v>11766</v>
      </c>
      <c r="G212" s="399">
        <f t="shared" si="77"/>
        <v>0</v>
      </c>
      <c r="H212" s="399">
        <f t="shared" si="77"/>
        <v>0</v>
      </c>
      <c r="I212" s="399">
        <f t="shared" si="77"/>
        <v>0</v>
      </c>
      <c r="J212" s="399">
        <f t="shared" si="77"/>
        <v>0</v>
      </c>
      <c r="K212" s="399">
        <f t="shared" si="77"/>
        <v>0</v>
      </c>
      <c r="L212" s="399">
        <f t="shared" si="77"/>
        <v>0</v>
      </c>
      <c r="M212" s="507">
        <f t="shared" si="75"/>
        <v>36441</v>
      </c>
      <c r="N212" s="507">
        <f t="shared" si="76"/>
        <v>0</v>
      </c>
      <c r="O212" s="507"/>
    </row>
    <row r="213" spans="1:17" x14ac:dyDescent="0.2">
      <c r="A213" s="389" t="s">
        <v>745</v>
      </c>
      <c r="B213" s="380" t="s">
        <v>498</v>
      </c>
      <c r="C213" s="388"/>
      <c r="D213" s="388"/>
      <c r="E213" s="388"/>
      <c r="F213" s="388"/>
      <c r="G213" s="388"/>
      <c r="H213" s="388"/>
      <c r="I213" s="388"/>
      <c r="J213" s="388"/>
      <c r="K213" s="388"/>
      <c r="L213" s="388"/>
      <c r="M213" s="507">
        <f t="shared" si="75"/>
        <v>0</v>
      </c>
      <c r="N213" s="507">
        <f t="shared" si="76"/>
        <v>0</v>
      </c>
      <c r="O213" s="527"/>
    </row>
    <row r="214" spans="1:17" x14ac:dyDescent="0.2">
      <c r="A214" s="380" t="s">
        <v>489</v>
      </c>
      <c r="B214" s="380"/>
      <c r="C214" s="388">
        <f t="shared" si="48"/>
        <v>16029</v>
      </c>
      <c r="D214" s="388">
        <v>9221</v>
      </c>
      <c r="E214" s="388">
        <v>1772</v>
      </c>
      <c r="F214" s="388">
        <v>5036</v>
      </c>
      <c r="G214" s="388"/>
      <c r="H214" s="388"/>
      <c r="I214" s="388"/>
      <c r="J214" s="388"/>
      <c r="K214" s="388"/>
      <c r="L214" s="388"/>
      <c r="M214" s="507">
        <f t="shared" si="75"/>
        <v>16029</v>
      </c>
      <c r="N214" s="507">
        <f t="shared" si="76"/>
        <v>0</v>
      </c>
      <c r="O214" s="527"/>
    </row>
    <row r="215" spans="1:17" x14ac:dyDescent="0.2">
      <c r="A215" s="380" t="s">
        <v>491</v>
      </c>
      <c r="B215" s="380"/>
      <c r="C215" s="388">
        <v>16629</v>
      </c>
      <c r="D215" s="388">
        <v>9221</v>
      </c>
      <c r="E215" s="388">
        <v>1772</v>
      </c>
      <c r="F215" s="388">
        <v>5636</v>
      </c>
      <c r="G215" s="388">
        <f t="shared" ref="G215:L215" si="78">G211+G214</f>
        <v>0</v>
      </c>
      <c r="H215" s="388">
        <f t="shared" si="78"/>
        <v>0</v>
      </c>
      <c r="I215" s="388">
        <f t="shared" si="78"/>
        <v>0</v>
      </c>
      <c r="J215" s="388">
        <f t="shared" si="78"/>
        <v>0</v>
      </c>
      <c r="K215" s="388">
        <f t="shared" si="78"/>
        <v>0</v>
      </c>
      <c r="L215" s="388">
        <f t="shared" si="78"/>
        <v>0</v>
      </c>
      <c r="M215" s="507">
        <f t="shared" si="75"/>
        <v>16629</v>
      </c>
      <c r="N215" s="507">
        <f t="shared" si="76"/>
        <v>0</v>
      </c>
      <c r="O215" s="507"/>
    </row>
    <row r="216" spans="1:17" x14ac:dyDescent="0.2">
      <c r="A216" s="380" t="s">
        <v>741</v>
      </c>
      <c r="B216" s="380"/>
      <c r="C216" s="388">
        <v>700</v>
      </c>
      <c r="D216" s="388"/>
      <c r="E216" s="388"/>
      <c r="F216" s="388">
        <v>700</v>
      </c>
      <c r="G216" s="388"/>
      <c r="H216" s="388"/>
      <c r="I216" s="388"/>
      <c r="J216" s="388"/>
      <c r="K216" s="388"/>
      <c r="L216" s="388"/>
      <c r="M216" s="507">
        <f t="shared" si="75"/>
        <v>700</v>
      </c>
      <c r="N216" s="507">
        <f t="shared" si="76"/>
        <v>0</v>
      </c>
      <c r="O216" s="507"/>
    </row>
    <row r="217" spans="1:17" x14ac:dyDescent="0.2">
      <c r="A217" s="380" t="s">
        <v>496</v>
      </c>
      <c r="B217" s="380"/>
      <c r="C217" s="388">
        <f>SUM(C216)</f>
        <v>700</v>
      </c>
      <c r="D217" s="388">
        <f t="shared" ref="D217:L217" si="79">SUM(D216)</f>
        <v>0</v>
      </c>
      <c r="E217" s="388">
        <f t="shared" si="79"/>
        <v>0</v>
      </c>
      <c r="F217" s="388">
        <f t="shared" si="79"/>
        <v>700</v>
      </c>
      <c r="G217" s="388">
        <f t="shared" si="79"/>
        <v>0</v>
      </c>
      <c r="H217" s="388">
        <f t="shared" si="79"/>
        <v>0</v>
      </c>
      <c r="I217" s="388">
        <f t="shared" si="79"/>
        <v>0</v>
      </c>
      <c r="J217" s="388">
        <f t="shared" si="79"/>
        <v>0</v>
      </c>
      <c r="K217" s="388">
        <f t="shared" si="79"/>
        <v>0</v>
      </c>
      <c r="L217" s="388">
        <f t="shared" si="79"/>
        <v>0</v>
      </c>
      <c r="M217" s="507">
        <f t="shared" si="75"/>
        <v>700</v>
      </c>
      <c r="N217" s="507">
        <f t="shared" si="76"/>
        <v>0</v>
      </c>
      <c r="O217" s="507"/>
    </row>
    <row r="218" spans="1:17" x14ac:dyDescent="0.2">
      <c r="A218" s="382" t="s">
        <v>735</v>
      </c>
      <c r="B218" s="382"/>
      <c r="C218" s="399">
        <f>C215+C217</f>
        <v>17329</v>
      </c>
      <c r="D218" s="399">
        <f t="shared" ref="D218:L218" si="80">D215+D217</f>
        <v>9221</v>
      </c>
      <c r="E218" s="399">
        <f t="shared" si="80"/>
        <v>1772</v>
      </c>
      <c r="F218" s="399">
        <f t="shared" si="80"/>
        <v>6336</v>
      </c>
      <c r="G218" s="399">
        <f t="shared" si="80"/>
        <v>0</v>
      </c>
      <c r="H218" s="399">
        <f t="shared" si="80"/>
        <v>0</v>
      </c>
      <c r="I218" s="399">
        <f t="shared" si="80"/>
        <v>0</v>
      </c>
      <c r="J218" s="399">
        <f t="shared" si="80"/>
        <v>0</v>
      </c>
      <c r="K218" s="399">
        <f t="shared" si="80"/>
        <v>0</v>
      </c>
      <c r="L218" s="399">
        <f t="shared" si="80"/>
        <v>0</v>
      </c>
      <c r="M218" s="507">
        <f t="shared" si="75"/>
        <v>17329</v>
      </c>
      <c r="N218" s="507">
        <f t="shared" si="76"/>
        <v>0</v>
      </c>
      <c r="O218" s="507"/>
    </row>
    <row r="219" spans="1:17" x14ac:dyDescent="0.2">
      <c r="A219" s="389" t="s">
        <v>523</v>
      </c>
      <c r="B219" s="380"/>
      <c r="C219" s="381"/>
      <c r="D219" s="381"/>
      <c r="E219" s="381"/>
      <c r="F219" s="381"/>
      <c r="G219" s="388"/>
      <c r="H219" s="388"/>
      <c r="I219" s="388"/>
      <c r="J219" s="388"/>
      <c r="K219" s="388"/>
      <c r="L219" s="388"/>
      <c r="M219" s="507">
        <f t="shared" si="75"/>
        <v>0</v>
      </c>
      <c r="N219" s="507">
        <f t="shared" si="76"/>
        <v>0</v>
      </c>
      <c r="O219" s="507"/>
      <c r="P219" s="507"/>
      <c r="Q219" s="507"/>
    </row>
    <row r="220" spans="1:17" x14ac:dyDescent="0.2">
      <c r="A220" s="380" t="s">
        <v>489</v>
      </c>
      <c r="B220" s="380"/>
      <c r="C220" s="381"/>
      <c r="D220" s="381"/>
      <c r="E220" s="381"/>
      <c r="F220" s="381"/>
      <c r="G220" s="388"/>
      <c r="H220" s="388"/>
      <c r="I220" s="388"/>
      <c r="J220" s="388"/>
      <c r="K220" s="388"/>
      <c r="L220" s="388"/>
      <c r="M220" s="507">
        <f t="shared" si="75"/>
        <v>0</v>
      </c>
      <c r="N220" s="507">
        <f t="shared" si="76"/>
        <v>0</v>
      </c>
      <c r="O220" s="507"/>
      <c r="P220" s="507"/>
      <c r="Q220" s="507"/>
    </row>
    <row r="221" spans="1:17" x14ac:dyDescent="0.2">
      <c r="A221" s="380" t="s">
        <v>491</v>
      </c>
      <c r="B221" s="380"/>
      <c r="C221" s="381">
        <v>150</v>
      </c>
      <c r="D221" s="381">
        <v>0</v>
      </c>
      <c r="E221" s="381">
        <v>0</v>
      </c>
      <c r="F221" s="381">
        <v>150</v>
      </c>
      <c r="G221" s="388">
        <v>0</v>
      </c>
      <c r="H221" s="388">
        <v>0</v>
      </c>
      <c r="I221" s="388">
        <v>0</v>
      </c>
      <c r="J221" s="388">
        <v>0</v>
      </c>
      <c r="K221" s="388">
        <v>0</v>
      </c>
      <c r="L221" s="388">
        <v>0</v>
      </c>
      <c r="M221" s="507">
        <f t="shared" si="75"/>
        <v>150</v>
      </c>
      <c r="N221" s="507">
        <f t="shared" si="76"/>
        <v>0</v>
      </c>
      <c r="O221" s="507"/>
      <c r="P221" s="507"/>
      <c r="Q221" s="507"/>
    </row>
    <row r="222" spans="1:17" x14ac:dyDescent="0.2">
      <c r="A222" s="380" t="s">
        <v>741</v>
      </c>
      <c r="B222" s="380"/>
      <c r="C222" s="381">
        <v>100</v>
      </c>
      <c r="D222" s="381"/>
      <c r="E222" s="381"/>
      <c r="F222" s="381">
        <v>100</v>
      </c>
      <c r="G222" s="388"/>
      <c r="H222" s="388"/>
      <c r="I222" s="388"/>
      <c r="J222" s="388"/>
      <c r="K222" s="388"/>
      <c r="L222" s="388"/>
      <c r="M222" s="507">
        <f t="shared" si="75"/>
        <v>100</v>
      </c>
      <c r="N222" s="507">
        <f t="shared" si="76"/>
        <v>0</v>
      </c>
      <c r="O222" s="507"/>
      <c r="P222" s="507"/>
      <c r="Q222" s="507"/>
    </row>
    <row r="223" spans="1:17" x14ac:dyDescent="0.2">
      <c r="A223" s="380" t="s">
        <v>496</v>
      </c>
      <c r="B223" s="380"/>
      <c r="C223" s="381">
        <f>SUM(C222)</f>
        <v>100</v>
      </c>
      <c r="D223" s="381">
        <f t="shared" ref="D223:L223" si="81">SUM(D222)</f>
        <v>0</v>
      </c>
      <c r="E223" s="381">
        <f t="shared" si="81"/>
        <v>0</v>
      </c>
      <c r="F223" s="381">
        <f t="shared" si="81"/>
        <v>100</v>
      </c>
      <c r="G223" s="381">
        <f t="shared" si="81"/>
        <v>0</v>
      </c>
      <c r="H223" s="381">
        <f t="shared" si="81"/>
        <v>0</v>
      </c>
      <c r="I223" s="381">
        <f t="shared" si="81"/>
        <v>0</v>
      </c>
      <c r="J223" s="381">
        <f t="shared" si="81"/>
        <v>0</v>
      </c>
      <c r="K223" s="381">
        <f t="shared" si="81"/>
        <v>0</v>
      </c>
      <c r="L223" s="381">
        <f t="shared" si="81"/>
        <v>0</v>
      </c>
      <c r="M223" s="507">
        <f t="shared" si="75"/>
        <v>100</v>
      </c>
      <c r="N223" s="507">
        <f t="shared" si="76"/>
        <v>0</v>
      </c>
      <c r="O223" s="507"/>
      <c r="P223" s="507"/>
      <c r="Q223" s="507"/>
    </row>
    <row r="224" spans="1:17" x14ac:dyDescent="0.2">
      <c r="A224" s="382" t="s">
        <v>735</v>
      </c>
      <c r="B224" s="382"/>
      <c r="C224" s="383">
        <f>C221+C223</f>
        <v>250</v>
      </c>
      <c r="D224" s="383">
        <f t="shared" ref="D224:L224" si="82">D221+D223</f>
        <v>0</v>
      </c>
      <c r="E224" s="383">
        <f t="shared" si="82"/>
        <v>0</v>
      </c>
      <c r="F224" s="383">
        <f t="shared" si="82"/>
        <v>250</v>
      </c>
      <c r="G224" s="383">
        <f t="shared" si="82"/>
        <v>0</v>
      </c>
      <c r="H224" s="383">
        <f t="shared" si="82"/>
        <v>0</v>
      </c>
      <c r="I224" s="383">
        <f t="shared" si="82"/>
        <v>0</v>
      </c>
      <c r="J224" s="383">
        <f t="shared" si="82"/>
        <v>0</v>
      </c>
      <c r="K224" s="383">
        <f t="shared" si="82"/>
        <v>0</v>
      </c>
      <c r="L224" s="383">
        <f t="shared" si="82"/>
        <v>0</v>
      </c>
      <c r="M224" s="507">
        <f t="shared" si="75"/>
        <v>250</v>
      </c>
      <c r="N224" s="507">
        <f t="shared" si="76"/>
        <v>0</v>
      </c>
      <c r="O224" s="507"/>
      <c r="P224" s="507"/>
      <c r="Q224" s="507"/>
    </row>
    <row r="225" spans="1:15" x14ac:dyDescent="0.2">
      <c r="A225" s="389" t="s">
        <v>555</v>
      </c>
      <c r="B225" s="380" t="s">
        <v>488</v>
      </c>
      <c r="C225" s="388"/>
      <c r="D225" s="388"/>
      <c r="E225" s="388"/>
      <c r="F225" s="388"/>
      <c r="G225" s="388"/>
      <c r="H225" s="388"/>
      <c r="I225" s="388"/>
      <c r="J225" s="388"/>
      <c r="K225" s="388"/>
      <c r="L225" s="388"/>
      <c r="M225" s="507">
        <f t="shared" si="75"/>
        <v>0</v>
      </c>
      <c r="N225" s="507">
        <f t="shared" si="76"/>
        <v>0</v>
      </c>
      <c r="O225" s="527"/>
    </row>
    <row r="226" spans="1:15" x14ac:dyDescent="0.2">
      <c r="A226" s="380" t="s">
        <v>489</v>
      </c>
      <c r="B226" s="380"/>
      <c r="C226" s="388">
        <f t="shared" si="48"/>
        <v>33845</v>
      </c>
      <c r="D226" s="388">
        <v>10551</v>
      </c>
      <c r="E226" s="388">
        <v>1950</v>
      </c>
      <c r="F226" s="388">
        <v>21344</v>
      </c>
      <c r="G226" s="388"/>
      <c r="H226" s="388"/>
      <c r="I226" s="388"/>
      <c r="J226" s="388"/>
      <c r="K226" s="388"/>
      <c r="L226" s="388"/>
      <c r="M226" s="507">
        <f t="shared" si="75"/>
        <v>33845</v>
      </c>
      <c r="N226" s="507">
        <f t="shared" si="76"/>
        <v>0</v>
      </c>
      <c r="O226" s="527"/>
    </row>
    <row r="227" spans="1:15" x14ac:dyDescent="0.2">
      <c r="A227" s="380" t="s">
        <v>491</v>
      </c>
      <c r="B227" s="380"/>
      <c r="C227" s="388">
        <v>34095</v>
      </c>
      <c r="D227" s="388">
        <v>10551</v>
      </c>
      <c r="E227" s="388">
        <v>1950</v>
      </c>
      <c r="F227" s="388">
        <v>21594</v>
      </c>
      <c r="G227" s="388">
        <v>0</v>
      </c>
      <c r="H227" s="388">
        <v>0</v>
      </c>
      <c r="I227" s="388">
        <v>0</v>
      </c>
      <c r="J227" s="388">
        <v>0</v>
      </c>
      <c r="K227" s="388">
        <v>0</v>
      </c>
      <c r="L227" s="388">
        <v>0</v>
      </c>
      <c r="M227" s="507">
        <f t="shared" si="75"/>
        <v>34095</v>
      </c>
      <c r="N227" s="507">
        <f t="shared" si="76"/>
        <v>0</v>
      </c>
      <c r="O227" s="507"/>
    </row>
    <row r="228" spans="1:15" x14ac:dyDescent="0.2">
      <c r="A228" s="380" t="s">
        <v>741</v>
      </c>
      <c r="B228" s="380"/>
      <c r="C228" s="388">
        <v>200</v>
      </c>
      <c r="D228" s="388"/>
      <c r="E228" s="388"/>
      <c r="F228" s="388">
        <v>200</v>
      </c>
      <c r="G228" s="388"/>
      <c r="H228" s="388"/>
      <c r="I228" s="388"/>
      <c r="J228" s="388"/>
      <c r="K228" s="388"/>
      <c r="L228" s="388"/>
      <c r="M228" s="507">
        <f t="shared" si="75"/>
        <v>200</v>
      </c>
      <c r="N228" s="507">
        <f t="shared" si="76"/>
        <v>0</v>
      </c>
      <c r="O228" s="507"/>
    </row>
    <row r="229" spans="1:15" x14ac:dyDescent="0.2">
      <c r="A229" s="380" t="s">
        <v>743</v>
      </c>
      <c r="B229" s="380"/>
      <c r="C229" s="388">
        <v>2565</v>
      </c>
      <c r="D229" s="388"/>
      <c r="E229" s="388"/>
      <c r="F229" s="388">
        <v>2565</v>
      </c>
      <c r="G229" s="388"/>
      <c r="H229" s="388"/>
      <c r="I229" s="388"/>
      <c r="J229" s="388"/>
      <c r="K229" s="388"/>
      <c r="L229" s="388"/>
      <c r="M229" s="507">
        <f t="shared" si="75"/>
        <v>2565</v>
      </c>
      <c r="N229" s="507">
        <f t="shared" si="76"/>
        <v>0</v>
      </c>
      <c r="O229" s="507"/>
    </row>
    <row r="230" spans="1:15" x14ac:dyDescent="0.2">
      <c r="A230" s="380" t="s">
        <v>496</v>
      </c>
      <c r="B230" s="380"/>
      <c r="C230" s="388">
        <f>SUM(C228:C229)</f>
        <v>2765</v>
      </c>
      <c r="D230" s="388">
        <f t="shared" ref="D230:F230" si="83">SUM(D228:D229)</f>
        <v>0</v>
      </c>
      <c r="E230" s="388">
        <f t="shared" si="83"/>
        <v>0</v>
      </c>
      <c r="F230" s="388">
        <f t="shared" si="83"/>
        <v>2765</v>
      </c>
      <c r="G230" s="388">
        <f t="shared" ref="G230:L230" si="84">SUM(G228)</f>
        <v>0</v>
      </c>
      <c r="H230" s="388">
        <f t="shared" si="84"/>
        <v>0</v>
      </c>
      <c r="I230" s="388">
        <f t="shared" si="84"/>
        <v>0</v>
      </c>
      <c r="J230" s="388">
        <f t="shared" si="84"/>
        <v>0</v>
      </c>
      <c r="K230" s="388">
        <f t="shared" si="84"/>
        <v>0</v>
      </c>
      <c r="L230" s="388">
        <f t="shared" si="84"/>
        <v>0</v>
      </c>
      <c r="M230" s="507">
        <f t="shared" si="75"/>
        <v>2765</v>
      </c>
      <c r="N230" s="507">
        <f t="shared" si="76"/>
        <v>0</v>
      </c>
      <c r="O230" s="507"/>
    </row>
    <row r="231" spans="1:15" x14ac:dyDescent="0.2">
      <c r="A231" s="382" t="s">
        <v>735</v>
      </c>
      <c r="B231" s="382"/>
      <c r="C231" s="399">
        <f>C227+C230</f>
        <v>36860</v>
      </c>
      <c r="D231" s="399">
        <f t="shared" ref="D231:L231" si="85">D227+D230</f>
        <v>10551</v>
      </c>
      <c r="E231" s="399">
        <f t="shared" si="85"/>
        <v>1950</v>
      </c>
      <c r="F231" s="399">
        <f t="shared" si="85"/>
        <v>24359</v>
      </c>
      <c r="G231" s="399">
        <f t="shared" si="85"/>
        <v>0</v>
      </c>
      <c r="H231" s="399">
        <f t="shared" si="85"/>
        <v>0</v>
      </c>
      <c r="I231" s="399">
        <f t="shared" si="85"/>
        <v>0</v>
      </c>
      <c r="J231" s="399">
        <f t="shared" si="85"/>
        <v>0</v>
      </c>
      <c r="K231" s="399">
        <f t="shared" si="85"/>
        <v>0</v>
      </c>
      <c r="L231" s="399">
        <f t="shared" si="85"/>
        <v>0</v>
      </c>
      <c r="M231" s="507">
        <f t="shared" si="75"/>
        <v>36860</v>
      </c>
      <c r="N231" s="507">
        <f t="shared" si="76"/>
        <v>0</v>
      </c>
      <c r="O231" s="507"/>
    </row>
    <row r="232" spans="1:15" x14ac:dyDescent="0.2">
      <c r="A232" s="389" t="s">
        <v>526</v>
      </c>
      <c r="B232" s="380" t="s">
        <v>488</v>
      </c>
      <c r="C232" s="388"/>
      <c r="D232" s="388"/>
      <c r="E232" s="388"/>
      <c r="F232" s="388"/>
      <c r="G232" s="388"/>
      <c r="H232" s="388"/>
      <c r="I232" s="388"/>
      <c r="J232" s="388"/>
      <c r="K232" s="388"/>
      <c r="L232" s="388"/>
      <c r="M232" s="507">
        <f t="shared" si="75"/>
        <v>0</v>
      </c>
      <c r="N232" s="507">
        <f t="shared" si="76"/>
        <v>0</v>
      </c>
      <c r="O232" s="527"/>
    </row>
    <row r="233" spans="1:15" x14ac:dyDescent="0.2">
      <c r="A233" s="380" t="s">
        <v>489</v>
      </c>
      <c r="B233" s="380"/>
      <c r="C233" s="388">
        <f t="shared" si="48"/>
        <v>3998</v>
      </c>
      <c r="D233" s="388">
        <v>1792</v>
      </c>
      <c r="E233" s="388">
        <v>314</v>
      </c>
      <c r="F233" s="388">
        <v>1892</v>
      </c>
      <c r="G233" s="388"/>
      <c r="H233" s="388"/>
      <c r="I233" s="388"/>
      <c r="J233" s="388"/>
      <c r="K233" s="388"/>
      <c r="L233" s="388"/>
      <c r="M233" s="507">
        <f t="shared" si="75"/>
        <v>3998</v>
      </c>
      <c r="N233" s="507">
        <f t="shared" si="76"/>
        <v>0</v>
      </c>
      <c r="O233" s="527"/>
    </row>
    <row r="234" spans="1:15" x14ac:dyDescent="0.2">
      <c r="A234" s="380" t="s">
        <v>491</v>
      </c>
      <c r="B234" s="380"/>
      <c r="C234" s="388">
        <v>4276</v>
      </c>
      <c r="D234" s="388">
        <v>1792</v>
      </c>
      <c r="E234" s="388">
        <v>314</v>
      </c>
      <c r="F234" s="388">
        <v>2170</v>
      </c>
      <c r="G234" s="388">
        <v>0</v>
      </c>
      <c r="H234" s="388">
        <v>0</v>
      </c>
      <c r="I234" s="388">
        <v>0</v>
      </c>
      <c r="J234" s="388">
        <v>0</v>
      </c>
      <c r="K234" s="388">
        <v>0</v>
      </c>
      <c r="L234" s="388">
        <v>0</v>
      </c>
      <c r="M234" s="507">
        <f t="shared" si="75"/>
        <v>4276</v>
      </c>
      <c r="N234" s="507">
        <f t="shared" si="76"/>
        <v>0</v>
      </c>
      <c r="O234" s="507"/>
    </row>
    <row r="235" spans="1:15" x14ac:dyDescent="0.2">
      <c r="A235" s="380" t="s">
        <v>746</v>
      </c>
      <c r="B235" s="380"/>
      <c r="C235" s="388">
        <v>160</v>
      </c>
      <c r="D235" s="388"/>
      <c r="E235" s="388"/>
      <c r="F235" s="388">
        <v>160</v>
      </c>
      <c r="G235" s="388"/>
      <c r="H235" s="388"/>
      <c r="I235" s="388"/>
      <c r="J235" s="388"/>
      <c r="K235" s="388"/>
      <c r="L235" s="388"/>
      <c r="M235" s="507">
        <f t="shared" si="75"/>
        <v>160</v>
      </c>
      <c r="N235" s="507">
        <f t="shared" si="76"/>
        <v>0</v>
      </c>
      <c r="O235" s="507"/>
    </row>
    <row r="236" spans="1:15" x14ac:dyDescent="0.2">
      <c r="A236" s="380" t="s">
        <v>496</v>
      </c>
      <c r="B236" s="380"/>
      <c r="C236" s="388">
        <f>SUM(C235)</f>
        <v>160</v>
      </c>
      <c r="D236" s="388">
        <f t="shared" ref="D236:L236" si="86">SUM(D235)</f>
        <v>0</v>
      </c>
      <c r="E236" s="388">
        <f t="shared" si="86"/>
        <v>0</v>
      </c>
      <c r="F236" s="388">
        <f t="shared" si="86"/>
        <v>160</v>
      </c>
      <c r="G236" s="388"/>
      <c r="H236" s="388">
        <f t="shared" si="86"/>
        <v>0</v>
      </c>
      <c r="I236" s="388">
        <f t="shared" si="86"/>
        <v>0</v>
      </c>
      <c r="J236" s="388">
        <f t="shared" si="86"/>
        <v>0</v>
      </c>
      <c r="K236" s="388">
        <f t="shared" si="86"/>
        <v>0</v>
      </c>
      <c r="L236" s="388">
        <f t="shared" si="86"/>
        <v>0</v>
      </c>
      <c r="M236" s="507">
        <f t="shared" si="75"/>
        <v>160</v>
      </c>
      <c r="N236" s="507">
        <f t="shared" si="76"/>
        <v>0</v>
      </c>
      <c r="O236" s="507"/>
    </row>
    <row r="237" spans="1:15" x14ac:dyDescent="0.2">
      <c r="A237" s="382" t="s">
        <v>735</v>
      </c>
      <c r="B237" s="382"/>
      <c r="C237" s="399">
        <f>C234+C236</f>
        <v>4436</v>
      </c>
      <c r="D237" s="399">
        <f t="shared" ref="D237:L237" si="87">D234+D236</f>
        <v>1792</v>
      </c>
      <c r="E237" s="399">
        <f t="shared" si="87"/>
        <v>314</v>
      </c>
      <c r="F237" s="399">
        <f t="shared" si="87"/>
        <v>2330</v>
      </c>
      <c r="G237" s="399">
        <f t="shared" si="87"/>
        <v>0</v>
      </c>
      <c r="H237" s="399">
        <f t="shared" si="87"/>
        <v>0</v>
      </c>
      <c r="I237" s="399">
        <f t="shared" si="87"/>
        <v>0</v>
      </c>
      <c r="J237" s="399">
        <f t="shared" si="87"/>
        <v>0</v>
      </c>
      <c r="K237" s="399">
        <f t="shared" si="87"/>
        <v>0</v>
      </c>
      <c r="L237" s="399">
        <f t="shared" si="87"/>
        <v>0</v>
      </c>
      <c r="M237" s="507">
        <f t="shared" si="75"/>
        <v>4436</v>
      </c>
      <c r="N237" s="507">
        <f t="shared" si="76"/>
        <v>0</v>
      </c>
      <c r="O237" s="507"/>
    </row>
    <row r="238" spans="1:15" x14ac:dyDescent="0.2">
      <c r="A238" s="389" t="s">
        <v>527</v>
      </c>
      <c r="B238" s="380" t="s">
        <v>488</v>
      </c>
      <c r="C238" s="388"/>
      <c r="D238" s="388"/>
      <c r="E238" s="388"/>
      <c r="F238" s="388"/>
      <c r="G238" s="388"/>
      <c r="H238" s="388"/>
      <c r="I238" s="388"/>
      <c r="J238" s="388"/>
      <c r="K238" s="388"/>
      <c r="L238" s="388"/>
      <c r="M238" s="507">
        <f t="shared" si="75"/>
        <v>0</v>
      </c>
      <c r="N238" s="507">
        <f t="shared" si="76"/>
        <v>0</v>
      </c>
      <c r="O238" s="527"/>
    </row>
    <row r="239" spans="1:15" x14ac:dyDescent="0.2">
      <c r="A239" s="380" t="s">
        <v>489</v>
      </c>
      <c r="B239" s="380"/>
      <c r="C239" s="388">
        <f t="shared" si="48"/>
        <v>1938</v>
      </c>
      <c r="D239" s="388">
        <v>240</v>
      </c>
      <c r="E239" s="388">
        <v>38</v>
      </c>
      <c r="F239" s="388">
        <v>1660</v>
      </c>
      <c r="G239" s="388"/>
      <c r="H239" s="388"/>
      <c r="I239" s="388"/>
      <c r="J239" s="388"/>
      <c r="K239" s="388"/>
      <c r="L239" s="388"/>
      <c r="M239" s="507">
        <f t="shared" si="75"/>
        <v>1938</v>
      </c>
      <c r="N239" s="507">
        <f t="shared" si="76"/>
        <v>0</v>
      </c>
      <c r="O239" s="527"/>
    </row>
    <row r="240" spans="1:15" x14ac:dyDescent="0.2">
      <c r="A240" s="380" t="s">
        <v>491</v>
      </c>
      <c r="B240" s="380"/>
      <c r="C240" s="388">
        <v>1938</v>
      </c>
      <c r="D240" s="388">
        <v>240</v>
      </c>
      <c r="E240" s="388">
        <v>38</v>
      </c>
      <c r="F240" s="388">
        <v>1660</v>
      </c>
      <c r="G240" s="388">
        <v>0</v>
      </c>
      <c r="H240" s="388">
        <v>0</v>
      </c>
      <c r="I240" s="388">
        <v>0</v>
      </c>
      <c r="J240" s="388">
        <v>0</v>
      </c>
      <c r="K240" s="388">
        <v>0</v>
      </c>
      <c r="L240" s="388">
        <v>0</v>
      </c>
      <c r="M240" s="507">
        <f t="shared" si="75"/>
        <v>1938</v>
      </c>
      <c r="N240" s="507">
        <f t="shared" si="76"/>
        <v>0</v>
      </c>
      <c r="O240" s="507"/>
    </row>
    <row r="241" spans="1:15" x14ac:dyDescent="0.2">
      <c r="A241" s="380" t="s">
        <v>741</v>
      </c>
      <c r="B241" s="380"/>
      <c r="C241" s="388">
        <v>50</v>
      </c>
      <c r="D241" s="388"/>
      <c r="E241" s="388"/>
      <c r="F241" s="388">
        <v>50</v>
      </c>
      <c r="G241" s="388"/>
      <c r="H241" s="388"/>
      <c r="I241" s="388"/>
      <c r="J241" s="388"/>
      <c r="K241" s="388"/>
      <c r="L241" s="388"/>
      <c r="M241" s="507"/>
      <c r="N241" s="507"/>
      <c r="O241" s="507"/>
    </row>
    <row r="242" spans="1:15" x14ac:dyDescent="0.2">
      <c r="A242" s="380" t="s">
        <v>496</v>
      </c>
      <c r="B242" s="380"/>
      <c r="C242" s="388">
        <f>SUM(C241)</f>
        <v>50</v>
      </c>
      <c r="D242" s="388">
        <f t="shared" ref="D242:F242" si="88">SUM(D241)</f>
        <v>0</v>
      </c>
      <c r="E242" s="388">
        <f t="shared" si="88"/>
        <v>0</v>
      </c>
      <c r="F242" s="388">
        <f t="shared" si="88"/>
        <v>50</v>
      </c>
      <c r="G242" s="388"/>
      <c r="H242" s="388"/>
      <c r="I242" s="388"/>
      <c r="J242" s="388"/>
      <c r="K242" s="388"/>
      <c r="L242" s="388"/>
      <c r="M242" s="507">
        <f t="shared" si="75"/>
        <v>50</v>
      </c>
      <c r="N242" s="507">
        <f t="shared" si="76"/>
        <v>0</v>
      </c>
      <c r="O242" s="507"/>
    </row>
    <row r="243" spans="1:15" x14ac:dyDescent="0.2">
      <c r="A243" s="382" t="s">
        <v>735</v>
      </c>
      <c r="B243" s="382"/>
      <c r="C243" s="399">
        <f>C240+C242</f>
        <v>1988</v>
      </c>
      <c r="D243" s="399">
        <f t="shared" ref="D243:L243" si="89">D240+D242</f>
        <v>240</v>
      </c>
      <c r="E243" s="399">
        <f t="shared" si="89"/>
        <v>38</v>
      </c>
      <c r="F243" s="399">
        <f t="shared" si="89"/>
        <v>1710</v>
      </c>
      <c r="G243" s="399">
        <f t="shared" si="89"/>
        <v>0</v>
      </c>
      <c r="H243" s="399">
        <f t="shared" si="89"/>
        <v>0</v>
      </c>
      <c r="I243" s="399">
        <f t="shared" si="89"/>
        <v>0</v>
      </c>
      <c r="J243" s="399">
        <f t="shared" si="89"/>
        <v>0</v>
      </c>
      <c r="K243" s="399">
        <f t="shared" si="89"/>
        <v>0</v>
      </c>
      <c r="L243" s="399">
        <f t="shared" si="89"/>
        <v>0</v>
      </c>
      <c r="M243" s="507">
        <f t="shared" si="75"/>
        <v>1988</v>
      </c>
      <c r="N243" s="507">
        <f t="shared" si="76"/>
        <v>0</v>
      </c>
      <c r="O243" s="507"/>
    </row>
    <row r="244" spans="1:15" x14ac:dyDescent="0.2">
      <c r="A244" s="389" t="s">
        <v>556</v>
      </c>
      <c r="B244" s="380" t="s">
        <v>498</v>
      </c>
      <c r="C244" s="388"/>
      <c r="D244" s="388"/>
      <c r="E244" s="388"/>
      <c r="F244" s="388"/>
      <c r="G244" s="388"/>
      <c r="H244" s="388"/>
      <c r="I244" s="388"/>
      <c r="J244" s="388"/>
      <c r="K244" s="388"/>
      <c r="L244" s="388"/>
      <c r="M244" s="507">
        <f t="shared" si="75"/>
        <v>0</v>
      </c>
      <c r="N244" s="507">
        <f t="shared" si="76"/>
        <v>0</v>
      </c>
      <c r="O244" s="527"/>
    </row>
    <row r="245" spans="1:15" x14ac:dyDescent="0.2">
      <c r="A245" s="380" t="s">
        <v>489</v>
      </c>
      <c r="B245" s="380"/>
      <c r="C245" s="388">
        <f t="shared" si="48"/>
        <v>59565</v>
      </c>
      <c r="D245" s="388">
        <v>1089</v>
      </c>
      <c r="E245" s="388">
        <v>172</v>
      </c>
      <c r="F245" s="388">
        <v>58304</v>
      </c>
      <c r="G245" s="388"/>
      <c r="H245" s="388"/>
      <c r="I245" s="388"/>
      <c r="J245" s="388"/>
      <c r="K245" s="388"/>
      <c r="L245" s="388"/>
      <c r="M245" s="507">
        <f t="shared" si="75"/>
        <v>59565</v>
      </c>
      <c r="N245" s="507">
        <f t="shared" si="76"/>
        <v>0</v>
      </c>
      <c r="O245" s="527"/>
    </row>
    <row r="246" spans="1:15" x14ac:dyDescent="0.2">
      <c r="A246" s="380" t="s">
        <v>491</v>
      </c>
      <c r="B246" s="380"/>
      <c r="C246" s="388">
        <v>60065</v>
      </c>
      <c r="D246" s="388">
        <v>1089</v>
      </c>
      <c r="E246" s="388">
        <v>172</v>
      </c>
      <c r="F246" s="388">
        <v>58804</v>
      </c>
      <c r="G246" s="388">
        <v>0</v>
      </c>
      <c r="H246" s="388">
        <v>0</v>
      </c>
      <c r="I246" s="388">
        <v>0</v>
      </c>
      <c r="J246" s="388">
        <v>0</v>
      </c>
      <c r="K246" s="388">
        <v>0</v>
      </c>
      <c r="L246" s="388">
        <v>0</v>
      </c>
      <c r="M246" s="507">
        <f t="shared" si="75"/>
        <v>60065</v>
      </c>
      <c r="N246" s="507">
        <f t="shared" si="76"/>
        <v>0</v>
      </c>
      <c r="O246" s="507"/>
    </row>
    <row r="247" spans="1:15" x14ac:dyDescent="0.2">
      <c r="A247" s="380" t="s">
        <v>741</v>
      </c>
      <c r="B247" s="380"/>
      <c r="C247" s="388">
        <v>200</v>
      </c>
      <c r="D247" s="388"/>
      <c r="E247" s="388"/>
      <c r="F247" s="388">
        <v>200</v>
      </c>
      <c r="G247" s="388"/>
      <c r="H247" s="388"/>
      <c r="I247" s="388"/>
      <c r="J247" s="388"/>
      <c r="K247" s="388"/>
      <c r="L247" s="388"/>
      <c r="M247" s="507">
        <f t="shared" si="75"/>
        <v>200</v>
      </c>
      <c r="N247" s="507">
        <f t="shared" si="76"/>
        <v>0</v>
      </c>
      <c r="O247" s="507"/>
    </row>
    <row r="248" spans="1:15" x14ac:dyDescent="0.2">
      <c r="A248" s="380" t="s">
        <v>743</v>
      </c>
      <c r="B248" s="380"/>
      <c r="C248" s="381">
        <v>8600</v>
      </c>
      <c r="D248" s="388"/>
      <c r="E248" s="388"/>
      <c r="F248" s="388">
        <v>8600</v>
      </c>
      <c r="G248" s="388"/>
      <c r="H248" s="388"/>
      <c r="I248" s="388"/>
      <c r="J248" s="388"/>
      <c r="K248" s="388"/>
      <c r="L248" s="388"/>
      <c r="M248" s="507">
        <f t="shared" si="75"/>
        <v>8600</v>
      </c>
      <c r="N248" s="507">
        <f t="shared" si="76"/>
        <v>0</v>
      </c>
      <c r="O248" s="507"/>
    </row>
    <row r="249" spans="1:15" x14ac:dyDescent="0.2">
      <c r="A249" s="380" t="s">
        <v>496</v>
      </c>
      <c r="B249" s="380"/>
      <c r="C249" s="388">
        <f>SUM(C247:C248)</f>
        <v>8800</v>
      </c>
      <c r="D249" s="388">
        <f t="shared" ref="D249:G249" si="90">SUM(D247:D248)</f>
        <v>0</v>
      </c>
      <c r="E249" s="388">
        <f t="shared" si="90"/>
        <v>0</v>
      </c>
      <c r="F249" s="388">
        <f t="shared" si="90"/>
        <v>8800</v>
      </c>
      <c r="G249" s="388">
        <f t="shared" si="90"/>
        <v>0</v>
      </c>
      <c r="H249" s="388">
        <f t="shared" ref="H249:L249" si="91">SUM(H247)</f>
        <v>0</v>
      </c>
      <c r="I249" s="388">
        <f t="shared" si="91"/>
        <v>0</v>
      </c>
      <c r="J249" s="388">
        <f t="shared" si="91"/>
        <v>0</v>
      </c>
      <c r="K249" s="388">
        <f t="shared" si="91"/>
        <v>0</v>
      </c>
      <c r="L249" s="388">
        <f t="shared" si="91"/>
        <v>0</v>
      </c>
      <c r="M249" s="507">
        <f t="shared" si="75"/>
        <v>8800</v>
      </c>
      <c r="N249" s="507">
        <f t="shared" si="76"/>
        <v>0</v>
      </c>
      <c r="O249" s="507"/>
    </row>
    <row r="250" spans="1:15" x14ac:dyDescent="0.2">
      <c r="A250" s="382" t="s">
        <v>735</v>
      </c>
      <c r="B250" s="382"/>
      <c r="C250" s="399">
        <f>C246+C249</f>
        <v>68865</v>
      </c>
      <c r="D250" s="399">
        <f t="shared" ref="D250:L250" si="92">D246+D249</f>
        <v>1089</v>
      </c>
      <c r="E250" s="399">
        <f t="shared" si="92"/>
        <v>172</v>
      </c>
      <c r="F250" s="399">
        <f t="shared" si="92"/>
        <v>67604</v>
      </c>
      <c r="G250" s="399">
        <f t="shared" si="92"/>
        <v>0</v>
      </c>
      <c r="H250" s="399">
        <f t="shared" si="92"/>
        <v>0</v>
      </c>
      <c r="I250" s="399">
        <f t="shared" si="92"/>
        <v>0</v>
      </c>
      <c r="J250" s="399">
        <f t="shared" si="92"/>
        <v>0</v>
      </c>
      <c r="K250" s="399">
        <f t="shared" si="92"/>
        <v>0</v>
      </c>
      <c r="L250" s="399">
        <f t="shared" si="92"/>
        <v>0</v>
      </c>
      <c r="M250" s="507">
        <f t="shared" si="75"/>
        <v>68865</v>
      </c>
      <c r="N250" s="507">
        <f t="shared" si="76"/>
        <v>0</v>
      </c>
      <c r="O250" s="507"/>
    </row>
    <row r="251" spans="1:15" x14ac:dyDescent="0.2">
      <c r="A251" s="389" t="s">
        <v>529</v>
      </c>
      <c r="B251" s="380" t="s">
        <v>488</v>
      </c>
      <c r="C251" s="388"/>
      <c r="D251" s="388"/>
      <c r="E251" s="388"/>
      <c r="F251" s="388"/>
      <c r="G251" s="388"/>
      <c r="H251" s="388"/>
      <c r="I251" s="388"/>
      <c r="J251" s="388"/>
      <c r="K251" s="388"/>
      <c r="L251" s="388"/>
      <c r="M251" s="507">
        <f t="shared" si="75"/>
        <v>0</v>
      </c>
      <c r="N251" s="507">
        <f t="shared" si="76"/>
        <v>0</v>
      </c>
      <c r="O251" s="527"/>
    </row>
    <row r="252" spans="1:15" x14ac:dyDescent="0.2">
      <c r="A252" s="380" t="s">
        <v>489</v>
      </c>
      <c r="B252" s="380"/>
      <c r="C252" s="388">
        <f t="shared" si="48"/>
        <v>19591</v>
      </c>
      <c r="D252" s="388"/>
      <c r="E252" s="388"/>
      <c r="F252" s="388">
        <v>19591</v>
      </c>
      <c r="G252" s="388"/>
      <c r="H252" s="388"/>
      <c r="I252" s="388"/>
      <c r="J252" s="388"/>
      <c r="K252" s="388"/>
      <c r="L252" s="388"/>
      <c r="M252" s="507">
        <f t="shared" si="75"/>
        <v>19591</v>
      </c>
      <c r="N252" s="507">
        <f t="shared" si="76"/>
        <v>0</v>
      </c>
      <c r="O252" s="527"/>
    </row>
    <row r="253" spans="1:15" x14ac:dyDescent="0.2">
      <c r="A253" s="380" t="s">
        <v>491</v>
      </c>
      <c r="B253" s="380"/>
      <c r="C253" s="388">
        <v>19691</v>
      </c>
      <c r="D253" s="388">
        <v>0</v>
      </c>
      <c r="E253" s="388">
        <v>0</v>
      </c>
      <c r="F253" s="388">
        <v>19691</v>
      </c>
      <c r="G253" s="388">
        <v>0</v>
      </c>
      <c r="H253" s="388">
        <v>0</v>
      </c>
      <c r="I253" s="388">
        <v>0</v>
      </c>
      <c r="J253" s="388">
        <v>0</v>
      </c>
      <c r="K253" s="388">
        <v>0</v>
      </c>
      <c r="L253" s="388">
        <v>0</v>
      </c>
      <c r="M253" s="507">
        <f t="shared" si="75"/>
        <v>19691</v>
      </c>
      <c r="N253" s="507">
        <f t="shared" si="76"/>
        <v>0</v>
      </c>
      <c r="O253" s="507"/>
    </row>
    <row r="254" spans="1:15" x14ac:dyDescent="0.2">
      <c r="A254" s="380" t="s">
        <v>741</v>
      </c>
      <c r="B254" s="380"/>
      <c r="C254" s="388">
        <v>100</v>
      </c>
      <c r="D254" s="388"/>
      <c r="E254" s="388"/>
      <c r="F254" s="388">
        <v>100</v>
      </c>
      <c r="G254" s="388"/>
      <c r="H254" s="388"/>
      <c r="I254" s="388"/>
      <c r="J254" s="388"/>
      <c r="K254" s="388"/>
      <c r="L254" s="388"/>
      <c r="M254" s="507">
        <f t="shared" si="75"/>
        <v>100</v>
      </c>
      <c r="N254" s="507">
        <f t="shared" si="76"/>
        <v>0</v>
      </c>
      <c r="O254" s="507"/>
    </row>
    <row r="255" spans="1:15" x14ac:dyDescent="0.2">
      <c r="A255" s="380" t="s">
        <v>743</v>
      </c>
      <c r="B255" s="380"/>
      <c r="C255" s="381">
        <v>808</v>
      </c>
      <c r="D255" s="388"/>
      <c r="E255" s="388"/>
      <c r="F255" s="388">
        <v>808</v>
      </c>
      <c r="G255" s="388"/>
      <c r="H255" s="388"/>
      <c r="I255" s="388"/>
      <c r="J255" s="388"/>
      <c r="K255" s="388"/>
      <c r="L255" s="388"/>
      <c r="M255" s="507">
        <f t="shared" si="75"/>
        <v>808</v>
      </c>
      <c r="N255" s="507">
        <f t="shared" si="76"/>
        <v>0</v>
      </c>
      <c r="O255" s="507"/>
    </row>
    <row r="256" spans="1:15" x14ac:dyDescent="0.2">
      <c r="A256" s="380" t="s">
        <v>496</v>
      </c>
      <c r="B256" s="380"/>
      <c r="C256" s="388">
        <f>SUM(C254:C255)</f>
        <v>908</v>
      </c>
      <c r="D256" s="388">
        <f t="shared" ref="D256:G256" si="93">SUM(D254:D255)</f>
        <v>0</v>
      </c>
      <c r="E256" s="388">
        <f t="shared" si="93"/>
        <v>0</v>
      </c>
      <c r="F256" s="388">
        <f t="shared" si="93"/>
        <v>908</v>
      </c>
      <c r="G256" s="388">
        <f t="shared" si="93"/>
        <v>0</v>
      </c>
      <c r="H256" s="388">
        <f t="shared" ref="H256:L256" si="94">SUM(H254)</f>
        <v>0</v>
      </c>
      <c r="I256" s="388">
        <f t="shared" si="94"/>
        <v>0</v>
      </c>
      <c r="J256" s="388">
        <f t="shared" si="94"/>
        <v>0</v>
      </c>
      <c r="K256" s="388">
        <f t="shared" si="94"/>
        <v>0</v>
      </c>
      <c r="L256" s="388">
        <f t="shared" si="94"/>
        <v>0</v>
      </c>
      <c r="M256" s="507">
        <f t="shared" si="75"/>
        <v>908</v>
      </c>
      <c r="N256" s="507">
        <f t="shared" si="76"/>
        <v>0</v>
      </c>
      <c r="O256" s="507"/>
    </row>
    <row r="257" spans="1:15" x14ac:dyDescent="0.2">
      <c r="A257" s="382" t="s">
        <v>735</v>
      </c>
      <c r="B257" s="382"/>
      <c r="C257" s="399">
        <f>C253+C256</f>
        <v>20599</v>
      </c>
      <c r="D257" s="399">
        <f t="shared" ref="D257:L257" si="95">D253+D256</f>
        <v>0</v>
      </c>
      <c r="E257" s="399">
        <f t="shared" si="95"/>
        <v>0</v>
      </c>
      <c r="F257" s="399">
        <f t="shared" si="95"/>
        <v>20599</v>
      </c>
      <c r="G257" s="399">
        <f t="shared" si="95"/>
        <v>0</v>
      </c>
      <c r="H257" s="399">
        <f t="shared" si="95"/>
        <v>0</v>
      </c>
      <c r="I257" s="399">
        <f t="shared" si="95"/>
        <v>0</v>
      </c>
      <c r="J257" s="399">
        <f t="shared" si="95"/>
        <v>0</v>
      </c>
      <c r="K257" s="399">
        <f t="shared" si="95"/>
        <v>0</v>
      </c>
      <c r="L257" s="399">
        <f t="shared" si="95"/>
        <v>0</v>
      </c>
      <c r="M257" s="507">
        <f t="shared" si="75"/>
        <v>20599</v>
      </c>
      <c r="N257" s="507">
        <f t="shared" si="76"/>
        <v>0</v>
      </c>
      <c r="O257" s="507"/>
    </row>
    <row r="258" spans="1:15" x14ac:dyDescent="0.2">
      <c r="A258" s="389" t="s">
        <v>530</v>
      </c>
      <c r="B258" s="380" t="s">
        <v>488</v>
      </c>
      <c r="C258" s="388"/>
      <c r="D258" s="388"/>
      <c r="E258" s="388"/>
      <c r="F258" s="388"/>
      <c r="G258" s="388"/>
      <c r="H258" s="388"/>
      <c r="I258" s="388"/>
      <c r="J258" s="388"/>
      <c r="K258" s="388"/>
      <c r="L258" s="388"/>
      <c r="M258" s="507">
        <f t="shared" si="75"/>
        <v>0</v>
      </c>
      <c r="N258" s="507">
        <f t="shared" si="76"/>
        <v>0</v>
      </c>
      <c r="O258" s="527"/>
    </row>
    <row r="259" spans="1:15" x14ac:dyDescent="0.2">
      <c r="A259" s="380" t="s">
        <v>489</v>
      </c>
      <c r="B259" s="380"/>
      <c r="C259" s="388">
        <f t="shared" si="48"/>
        <v>12757</v>
      </c>
      <c r="D259" s="388"/>
      <c r="E259" s="388"/>
      <c r="F259" s="388">
        <v>12757</v>
      </c>
      <c r="G259" s="388"/>
      <c r="H259" s="388"/>
      <c r="I259" s="388"/>
      <c r="J259" s="388"/>
      <c r="K259" s="388"/>
      <c r="L259" s="388"/>
      <c r="M259" s="507">
        <f t="shared" si="75"/>
        <v>12757</v>
      </c>
      <c r="N259" s="507">
        <f t="shared" si="76"/>
        <v>0</v>
      </c>
      <c r="O259" s="527"/>
    </row>
    <row r="260" spans="1:15" x14ac:dyDescent="0.2">
      <c r="A260" s="380" t="s">
        <v>491</v>
      </c>
      <c r="B260" s="380"/>
      <c r="C260" s="388">
        <v>12857</v>
      </c>
      <c r="D260" s="388">
        <v>0</v>
      </c>
      <c r="E260" s="388">
        <v>0</v>
      </c>
      <c r="F260" s="388">
        <v>12857</v>
      </c>
      <c r="G260" s="388">
        <v>0</v>
      </c>
      <c r="H260" s="388">
        <v>0</v>
      </c>
      <c r="I260" s="388">
        <v>0</v>
      </c>
      <c r="J260" s="388">
        <v>0</v>
      </c>
      <c r="K260" s="388">
        <v>0</v>
      </c>
      <c r="L260" s="388">
        <v>0</v>
      </c>
      <c r="M260" s="507">
        <f t="shared" si="75"/>
        <v>12857</v>
      </c>
      <c r="N260" s="507">
        <f t="shared" si="76"/>
        <v>0</v>
      </c>
      <c r="O260" s="507"/>
    </row>
    <row r="261" spans="1:15" x14ac:dyDescent="0.2">
      <c r="A261" s="380" t="s">
        <v>741</v>
      </c>
      <c r="B261" s="380"/>
      <c r="C261" s="388">
        <v>100</v>
      </c>
      <c r="D261" s="388"/>
      <c r="E261" s="388"/>
      <c r="F261" s="388">
        <v>100</v>
      </c>
      <c r="G261" s="388"/>
      <c r="H261" s="388"/>
      <c r="I261" s="388"/>
      <c r="J261" s="388"/>
      <c r="K261" s="388"/>
      <c r="L261" s="388"/>
      <c r="M261" s="507">
        <f t="shared" si="75"/>
        <v>100</v>
      </c>
      <c r="N261" s="507">
        <f t="shared" si="76"/>
        <v>0</v>
      </c>
      <c r="O261" s="507"/>
    </row>
    <row r="262" spans="1:15" x14ac:dyDescent="0.2">
      <c r="A262" s="380" t="s">
        <v>743</v>
      </c>
      <c r="B262" s="380"/>
      <c r="C262" s="388">
        <v>455</v>
      </c>
      <c r="D262" s="388"/>
      <c r="E262" s="388"/>
      <c r="F262" s="388">
        <v>455</v>
      </c>
      <c r="G262" s="388"/>
      <c r="H262" s="388"/>
      <c r="I262" s="388"/>
      <c r="J262" s="388"/>
      <c r="K262" s="388"/>
      <c r="L262" s="388"/>
      <c r="M262" s="507">
        <f t="shared" si="75"/>
        <v>455</v>
      </c>
      <c r="N262" s="507">
        <f t="shared" si="76"/>
        <v>0</v>
      </c>
      <c r="O262" s="507"/>
    </row>
    <row r="263" spans="1:15" x14ac:dyDescent="0.2">
      <c r="A263" s="380" t="s">
        <v>496</v>
      </c>
      <c r="B263" s="380"/>
      <c r="C263" s="388">
        <f>SUM(C261:C262)</f>
        <v>555</v>
      </c>
      <c r="D263" s="388">
        <f t="shared" ref="D263:L263" si="96">SUM(D261:D262)</f>
        <v>0</v>
      </c>
      <c r="E263" s="388">
        <f t="shared" si="96"/>
        <v>0</v>
      </c>
      <c r="F263" s="388">
        <f t="shared" si="96"/>
        <v>555</v>
      </c>
      <c r="G263" s="388">
        <f t="shared" si="96"/>
        <v>0</v>
      </c>
      <c r="H263" s="388">
        <f t="shared" si="96"/>
        <v>0</v>
      </c>
      <c r="I263" s="388">
        <f t="shared" si="96"/>
        <v>0</v>
      </c>
      <c r="J263" s="388">
        <f t="shared" si="96"/>
        <v>0</v>
      </c>
      <c r="K263" s="388">
        <f t="shared" si="96"/>
        <v>0</v>
      </c>
      <c r="L263" s="388">
        <f t="shared" si="96"/>
        <v>0</v>
      </c>
      <c r="M263" s="507">
        <f t="shared" si="75"/>
        <v>555</v>
      </c>
      <c r="N263" s="507">
        <f t="shared" si="76"/>
        <v>0</v>
      </c>
      <c r="O263" s="507"/>
    </row>
    <row r="264" spans="1:15" x14ac:dyDescent="0.2">
      <c r="A264" s="382" t="s">
        <v>735</v>
      </c>
      <c r="B264" s="382"/>
      <c r="C264" s="399">
        <f>C260+C263</f>
        <v>13412</v>
      </c>
      <c r="D264" s="399">
        <f t="shared" ref="D264:L264" si="97">D260+D263</f>
        <v>0</v>
      </c>
      <c r="E264" s="399">
        <f t="shared" si="97"/>
        <v>0</v>
      </c>
      <c r="F264" s="399">
        <f t="shared" si="97"/>
        <v>13412</v>
      </c>
      <c r="G264" s="399">
        <f t="shared" si="97"/>
        <v>0</v>
      </c>
      <c r="H264" s="399">
        <f t="shared" si="97"/>
        <v>0</v>
      </c>
      <c r="I264" s="399">
        <f t="shared" si="97"/>
        <v>0</v>
      </c>
      <c r="J264" s="399">
        <f t="shared" si="97"/>
        <v>0</v>
      </c>
      <c r="K264" s="399">
        <f t="shared" si="97"/>
        <v>0</v>
      </c>
      <c r="L264" s="399">
        <f t="shared" si="97"/>
        <v>0</v>
      </c>
      <c r="M264" s="507">
        <f t="shared" si="75"/>
        <v>13412</v>
      </c>
      <c r="N264" s="507">
        <f t="shared" si="76"/>
        <v>0</v>
      </c>
      <c r="O264" s="507"/>
    </row>
    <row r="265" spans="1:15" x14ac:dyDescent="0.2">
      <c r="A265" s="389" t="s">
        <v>531</v>
      </c>
      <c r="B265" s="380" t="s">
        <v>488</v>
      </c>
      <c r="C265" s="388"/>
      <c r="D265" s="388"/>
      <c r="E265" s="388"/>
      <c r="F265" s="388"/>
      <c r="G265" s="388"/>
      <c r="H265" s="388"/>
      <c r="I265" s="388"/>
      <c r="J265" s="388"/>
      <c r="K265" s="388"/>
      <c r="L265" s="388"/>
      <c r="M265" s="507">
        <f t="shared" si="75"/>
        <v>0</v>
      </c>
      <c r="N265" s="507">
        <f t="shared" si="76"/>
        <v>0</v>
      </c>
      <c r="O265" s="527"/>
    </row>
    <row r="266" spans="1:15" x14ac:dyDescent="0.2">
      <c r="A266" s="380" t="s">
        <v>489</v>
      </c>
      <c r="B266" s="380"/>
      <c r="C266" s="388">
        <f t="shared" si="48"/>
        <v>10763</v>
      </c>
      <c r="D266" s="388"/>
      <c r="E266" s="388"/>
      <c r="F266" s="388">
        <v>10763</v>
      </c>
      <c r="G266" s="388"/>
      <c r="H266" s="388"/>
      <c r="I266" s="388"/>
      <c r="J266" s="388"/>
      <c r="K266" s="388"/>
      <c r="L266" s="388"/>
      <c r="M266" s="507">
        <f t="shared" si="75"/>
        <v>10763</v>
      </c>
      <c r="N266" s="507">
        <f t="shared" si="76"/>
        <v>0</v>
      </c>
      <c r="O266" s="527"/>
    </row>
    <row r="267" spans="1:15" x14ac:dyDescent="0.2">
      <c r="A267" s="380" t="s">
        <v>491</v>
      </c>
      <c r="B267" s="380"/>
      <c r="C267" s="388">
        <v>10863</v>
      </c>
      <c r="D267" s="388">
        <v>0</v>
      </c>
      <c r="E267" s="388">
        <v>0</v>
      </c>
      <c r="F267" s="388">
        <v>10863</v>
      </c>
      <c r="G267" s="388">
        <v>0</v>
      </c>
      <c r="H267" s="388">
        <v>0</v>
      </c>
      <c r="I267" s="388">
        <v>0</v>
      </c>
      <c r="J267" s="388">
        <v>0</v>
      </c>
      <c r="K267" s="388">
        <v>0</v>
      </c>
      <c r="L267" s="388">
        <v>0</v>
      </c>
      <c r="M267" s="507">
        <f t="shared" si="75"/>
        <v>10863</v>
      </c>
      <c r="N267" s="507">
        <f t="shared" si="76"/>
        <v>0</v>
      </c>
      <c r="O267" s="507"/>
    </row>
    <row r="268" spans="1:15" x14ac:dyDescent="0.2">
      <c r="A268" s="380" t="s">
        <v>741</v>
      </c>
      <c r="B268" s="380"/>
      <c r="C268" s="388">
        <v>100</v>
      </c>
      <c r="D268" s="388"/>
      <c r="E268" s="388"/>
      <c r="F268" s="388">
        <v>100</v>
      </c>
      <c r="G268" s="388"/>
      <c r="H268" s="388"/>
      <c r="I268" s="388"/>
      <c r="J268" s="388"/>
      <c r="K268" s="388"/>
      <c r="L268" s="388"/>
      <c r="M268" s="507">
        <f t="shared" si="75"/>
        <v>100</v>
      </c>
      <c r="N268" s="507">
        <f t="shared" si="76"/>
        <v>0</v>
      </c>
      <c r="O268" s="507"/>
    </row>
    <row r="269" spans="1:15" x14ac:dyDescent="0.2">
      <c r="A269" s="380" t="s">
        <v>496</v>
      </c>
      <c r="B269" s="380"/>
      <c r="C269" s="388">
        <f>SUM(C268)</f>
        <v>100</v>
      </c>
      <c r="D269" s="388">
        <f t="shared" ref="D269:L269" si="98">SUM(D268)</f>
        <v>0</v>
      </c>
      <c r="E269" s="388">
        <f t="shared" si="98"/>
        <v>0</v>
      </c>
      <c r="F269" s="388">
        <f t="shared" si="98"/>
        <v>100</v>
      </c>
      <c r="G269" s="388">
        <f t="shared" si="98"/>
        <v>0</v>
      </c>
      <c r="H269" s="388">
        <f t="shared" si="98"/>
        <v>0</v>
      </c>
      <c r="I269" s="388">
        <f t="shared" si="98"/>
        <v>0</v>
      </c>
      <c r="J269" s="388">
        <f t="shared" si="98"/>
        <v>0</v>
      </c>
      <c r="K269" s="388">
        <f t="shared" si="98"/>
        <v>0</v>
      </c>
      <c r="L269" s="388">
        <f t="shared" si="98"/>
        <v>0</v>
      </c>
      <c r="M269" s="507">
        <f t="shared" si="75"/>
        <v>100</v>
      </c>
      <c r="N269" s="507">
        <f t="shared" si="76"/>
        <v>0</v>
      </c>
      <c r="O269" s="507"/>
    </row>
    <row r="270" spans="1:15" x14ac:dyDescent="0.2">
      <c r="A270" s="382" t="s">
        <v>735</v>
      </c>
      <c r="B270" s="382"/>
      <c r="C270" s="399">
        <f>C267+C269</f>
        <v>10963</v>
      </c>
      <c r="D270" s="399">
        <f t="shared" ref="D270:L270" si="99">D267+D269</f>
        <v>0</v>
      </c>
      <c r="E270" s="399">
        <f t="shared" si="99"/>
        <v>0</v>
      </c>
      <c r="F270" s="399">
        <f t="shared" si="99"/>
        <v>10963</v>
      </c>
      <c r="G270" s="399">
        <f t="shared" si="99"/>
        <v>0</v>
      </c>
      <c r="H270" s="399">
        <f t="shared" si="99"/>
        <v>0</v>
      </c>
      <c r="I270" s="399">
        <f t="shared" si="99"/>
        <v>0</v>
      </c>
      <c r="J270" s="399">
        <f t="shared" si="99"/>
        <v>0</v>
      </c>
      <c r="K270" s="399">
        <f t="shared" si="99"/>
        <v>0</v>
      </c>
      <c r="L270" s="399">
        <f t="shared" si="99"/>
        <v>0</v>
      </c>
      <c r="M270" s="507">
        <f t="shared" si="75"/>
        <v>10963</v>
      </c>
      <c r="N270" s="507">
        <f t="shared" si="76"/>
        <v>0</v>
      </c>
      <c r="O270" s="507"/>
    </row>
    <row r="271" spans="1:15" x14ac:dyDescent="0.2">
      <c r="A271" s="389" t="s">
        <v>532</v>
      </c>
      <c r="B271" s="380" t="s">
        <v>488</v>
      </c>
      <c r="C271" s="388"/>
      <c r="D271" s="388"/>
      <c r="E271" s="388"/>
      <c r="F271" s="388"/>
      <c r="G271" s="388"/>
      <c r="H271" s="388"/>
      <c r="I271" s="388"/>
      <c r="J271" s="388"/>
      <c r="K271" s="388"/>
      <c r="L271" s="388"/>
      <c r="M271" s="507">
        <f t="shared" si="75"/>
        <v>0</v>
      </c>
      <c r="N271" s="507">
        <f t="shared" si="76"/>
        <v>0</v>
      </c>
      <c r="O271" s="527"/>
    </row>
    <row r="272" spans="1:15" x14ac:dyDescent="0.2">
      <c r="A272" s="380" t="s">
        <v>489</v>
      </c>
      <c r="B272" s="380"/>
      <c r="C272" s="388">
        <f t="shared" si="48"/>
        <v>5229</v>
      </c>
      <c r="D272" s="388"/>
      <c r="E272" s="388"/>
      <c r="F272" s="388">
        <v>5229</v>
      </c>
      <c r="G272" s="388"/>
      <c r="H272" s="388"/>
      <c r="I272" s="388"/>
      <c r="J272" s="388"/>
      <c r="K272" s="388"/>
      <c r="L272" s="388"/>
      <c r="M272" s="507">
        <f t="shared" si="75"/>
        <v>5229</v>
      </c>
      <c r="N272" s="507">
        <f t="shared" si="76"/>
        <v>0</v>
      </c>
      <c r="O272" s="527"/>
    </row>
    <row r="273" spans="1:15" x14ac:dyDescent="0.2">
      <c r="A273" s="380" t="s">
        <v>491</v>
      </c>
      <c r="B273" s="380"/>
      <c r="C273" s="388">
        <v>5229</v>
      </c>
      <c r="D273" s="388">
        <v>0</v>
      </c>
      <c r="E273" s="388">
        <v>0</v>
      </c>
      <c r="F273" s="388">
        <v>5229</v>
      </c>
      <c r="G273" s="388">
        <v>0</v>
      </c>
      <c r="H273" s="388">
        <v>0</v>
      </c>
      <c r="I273" s="388">
        <v>0</v>
      </c>
      <c r="J273" s="388">
        <v>0</v>
      </c>
      <c r="K273" s="388">
        <v>0</v>
      </c>
      <c r="L273" s="388">
        <v>0</v>
      </c>
      <c r="M273" s="507">
        <f t="shared" si="75"/>
        <v>5229</v>
      </c>
      <c r="N273" s="507">
        <f t="shared" si="76"/>
        <v>0</v>
      </c>
      <c r="O273" s="507"/>
    </row>
    <row r="274" spans="1:15" x14ac:dyDescent="0.2">
      <c r="A274" s="380" t="s">
        <v>496</v>
      </c>
      <c r="B274" s="380"/>
      <c r="C274" s="388">
        <v>0</v>
      </c>
      <c r="D274" s="388"/>
      <c r="E274" s="388"/>
      <c r="F274" s="388"/>
      <c r="G274" s="388"/>
      <c r="H274" s="388"/>
      <c r="I274" s="388"/>
      <c r="J274" s="388"/>
      <c r="K274" s="388"/>
      <c r="L274" s="388"/>
      <c r="M274" s="507">
        <f t="shared" si="75"/>
        <v>0</v>
      </c>
      <c r="N274" s="507">
        <f t="shared" si="76"/>
        <v>0</v>
      </c>
      <c r="O274" s="507"/>
    </row>
    <row r="275" spans="1:15" x14ac:dyDescent="0.2">
      <c r="A275" s="382" t="s">
        <v>735</v>
      </c>
      <c r="B275" s="382"/>
      <c r="C275" s="399">
        <f>C272+C274</f>
        <v>5229</v>
      </c>
      <c r="D275" s="399">
        <f t="shared" ref="D275:L275" si="100">D272+D274</f>
        <v>0</v>
      </c>
      <c r="E275" s="399">
        <f t="shared" si="100"/>
        <v>0</v>
      </c>
      <c r="F275" s="399">
        <f t="shared" si="100"/>
        <v>5229</v>
      </c>
      <c r="G275" s="399">
        <f t="shared" si="100"/>
        <v>0</v>
      </c>
      <c r="H275" s="399">
        <f t="shared" si="100"/>
        <v>0</v>
      </c>
      <c r="I275" s="399">
        <f t="shared" si="100"/>
        <v>0</v>
      </c>
      <c r="J275" s="399">
        <f t="shared" si="100"/>
        <v>0</v>
      </c>
      <c r="K275" s="399">
        <f t="shared" si="100"/>
        <v>0</v>
      </c>
      <c r="L275" s="399">
        <f t="shared" si="100"/>
        <v>0</v>
      </c>
      <c r="M275" s="507">
        <f t="shared" si="75"/>
        <v>5229</v>
      </c>
      <c r="N275" s="507">
        <f t="shared" si="76"/>
        <v>0</v>
      </c>
      <c r="O275" s="507"/>
    </row>
    <row r="276" spans="1:15" x14ac:dyDescent="0.2">
      <c r="A276" s="389" t="s">
        <v>533</v>
      </c>
      <c r="B276" s="380" t="s">
        <v>488</v>
      </c>
      <c r="C276" s="388"/>
      <c r="D276" s="388"/>
      <c r="E276" s="388"/>
      <c r="F276" s="388"/>
      <c r="G276" s="388"/>
      <c r="H276" s="388"/>
      <c r="I276" s="388"/>
      <c r="J276" s="388"/>
      <c r="K276" s="388"/>
      <c r="L276" s="388"/>
      <c r="M276" s="507">
        <f t="shared" si="75"/>
        <v>0</v>
      </c>
      <c r="N276" s="507">
        <f t="shared" si="76"/>
        <v>0</v>
      </c>
      <c r="O276" s="527"/>
    </row>
    <row r="277" spans="1:15" x14ac:dyDescent="0.2">
      <c r="A277" s="380" t="s">
        <v>489</v>
      </c>
      <c r="B277" s="380"/>
      <c r="C277" s="388">
        <f t="shared" si="48"/>
        <v>32</v>
      </c>
      <c r="D277" s="388"/>
      <c r="E277" s="388"/>
      <c r="F277" s="388">
        <v>32</v>
      </c>
      <c r="G277" s="388"/>
      <c r="H277" s="388"/>
      <c r="I277" s="388"/>
      <c r="J277" s="388"/>
      <c r="K277" s="388"/>
      <c r="L277" s="388"/>
      <c r="M277" s="507">
        <f t="shared" si="75"/>
        <v>32</v>
      </c>
      <c r="N277" s="507">
        <f t="shared" si="76"/>
        <v>0</v>
      </c>
      <c r="O277" s="527"/>
    </row>
    <row r="278" spans="1:15" x14ac:dyDescent="0.2">
      <c r="A278" s="380" t="s">
        <v>491</v>
      </c>
      <c r="B278" s="380"/>
      <c r="C278" s="388">
        <v>32</v>
      </c>
      <c r="D278" s="388">
        <v>0</v>
      </c>
      <c r="E278" s="388">
        <v>0</v>
      </c>
      <c r="F278" s="388">
        <v>32</v>
      </c>
      <c r="G278" s="388">
        <v>0</v>
      </c>
      <c r="H278" s="388">
        <v>0</v>
      </c>
      <c r="I278" s="388">
        <v>0</v>
      </c>
      <c r="J278" s="388">
        <v>0</v>
      </c>
      <c r="K278" s="388">
        <v>0</v>
      </c>
      <c r="L278" s="388">
        <v>0</v>
      </c>
      <c r="M278" s="507">
        <f t="shared" si="75"/>
        <v>32</v>
      </c>
      <c r="N278" s="507">
        <f t="shared" si="76"/>
        <v>0</v>
      </c>
      <c r="O278" s="507"/>
    </row>
    <row r="279" spans="1:15" x14ac:dyDescent="0.2">
      <c r="A279" s="380" t="s">
        <v>496</v>
      </c>
      <c r="B279" s="380"/>
      <c r="C279" s="388">
        <v>0</v>
      </c>
      <c r="D279" s="388"/>
      <c r="E279" s="388"/>
      <c r="F279" s="388"/>
      <c r="G279" s="388"/>
      <c r="H279" s="388"/>
      <c r="I279" s="388"/>
      <c r="J279" s="388"/>
      <c r="K279" s="388"/>
      <c r="L279" s="388"/>
      <c r="M279" s="507">
        <f t="shared" si="75"/>
        <v>0</v>
      </c>
      <c r="N279" s="507">
        <f t="shared" si="76"/>
        <v>0</v>
      </c>
      <c r="O279" s="507"/>
    </row>
    <row r="280" spans="1:15" x14ac:dyDescent="0.2">
      <c r="A280" s="382" t="s">
        <v>735</v>
      </c>
      <c r="B280" s="382"/>
      <c r="C280" s="399">
        <f>C277+C279</f>
        <v>32</v>
      </c>
      <c r="D280" s="399">
        <f t="shared" ref="D280:L280" si="101">D277+D279</f>
        <v>0</v>
      </c>
      <c r="E280" s="399">
        <f t="shared" si="101"/>
        <v>0</v>
      </c>
      <c r="F280" s="399">
        <f t="shared" si="101"/>
        <v>32</v>
      </c>
      <c r="G280" s="399">
        <f t="shared" si="101"/>
        <v>0</v>
      </c>
      <c r="H280" s="399">
        <f t="shared" si="101"/>
        <v>0</v>
      </c>
      <c r="I280" s="399">
        <f t="shared" si="101"/>
        <v>0</v>
      </c>
      <c r="J280" s="399">
        <f t="shared" si="101"/>
        <v>0</v>
      </c>
      <c r="K280" s="399">
        <f t="shared" si="101"/>
        <v>0</v>
      </c>
      <c r="L280" s="399">
        <f t="shared" si="101"/>
        <v>0</v>
      </c>
      <c r="M280" s="507">
        <f t="shared" ref="M280:M301" si="102">SUM(D280:L280)</f>
        <v>32</v>
      </c>
      <c r="N280" s="507">
        <f t="shared" ref="N280:N310" si="103">M280-C280</f>
        <v>0</v>
      </c>
      <c r="O280" s="507"/>
    </row>
    <row r="281" spans="1:15" ht="38.25" x14ac:dyDescent="0.2">
      <c r="A281" s="390" t="s">
        <v>534</v>
      </c>
      <c r="B281" s="380" t="s">
        <v>488</v>
      </c>
      <c r="C281" s="388"/>
      <c r="D281" s="388"/>
      <c r="E281" s="388"/>
      <c r="F281" s="388"/>
      <c r="G281" s="388"/>
      <c r="H281" s="388"/>
      <c r="I281" s="388"/>
      <c r="J281" s="388"/>
      <c r="K281" s="388"/>
      <c r="L281" s="388"/>
      <c r="M281" s="507">
        <f t="shared" si="102"/>
        <v>0</v>
      </c>
      <c r="N281" s="507">
        <f t="shared" si="103"/>
        <v>0</v>
      </c>
      <c r="O281" s="527"/>
    </row>
    <row r="282" spans="1:15" x14ac:dyDescent="0.2">
      <c r="A282" s="380" t="s">
        <v>489</v>
      </c>
      <c r="B282" s="380"/>
      <c r="C282" s="388">
        <f t="shared" si="48"/>
        <v>2400</v>
      </c>
      <c r="D282" s="388"/>
      <c r="E282" s="388"/>
      <c r="F282" s="388">
        <v>2400</v>
      </c>
      <c r="G282" s="388"/>
      <c r="H282" s="388"/>
      <c r="I282" s="388"/>
      <c r="J282" s="388"/>
      <c r="K282" s="388"/>
      <c r="L282" s="388"/>
      <c r="M282" s="507">
        <f t="shared" si="102"/>
        <v>2400</v>
      </c>
      <c r="N282" s="507">
        <f t="shared" si="103"/>
        <v>0</v>
      </c>
      <c r="O282" s="527"/>
    </row>
    <row r="283" spans="1:15" x14ac:dyDescent="0.2">
      <c r="A283" s="380" t="s">
        <v>491</v>
      </c>
      <c r="B283" s="380"/>
      <c r="C283" s="388">
        <v>2400</v>
      </c>
      <c r="D283" s="388">
        <v>0</v>
      </c>
      <c r="E283" s="388">
        <v>0</v>
      </c>
      <c r="F283" s="388">
        <v>2400</v>
      </c>
      <c r="G283" s="388">
        <v>0</v>
      </c>
      <c r="H283" s="388">
        <v>0</v>
      </c>
      <c r="I283" s="388">
        <v>0</v>
      </c>
      <c r="J283" s="388">
        <v>0</v>
      </c>
      <c r="K283" s="388">
        <v>0</v>
      </c>
      <c r="L283" s="388">
        <v>0</v>
      </c>
      <c r="M283" s="507">
        <f t="shared" si="102"/>
        <v>2400</v>
      </c>
      <c r="N283" s="507">
        <f t="shared" si="103"/>
        <v>0</v>
      </c>
      <c r="O283" s="507"/>
    </row>
    <row r="284" spans="1:15" x14ac:dyDescent="0.2">
      <c r="A284" s="380" t="s">
        <v>496</v>
      </c>
      <c r="B284" s="380"/>
      <c r="C284" s="388"/>
      <c r="D284" s="388"/>
      <c r="E284" s="388"/>
      <c r="F284" s="388"/>
      <c r="G284" s="388"/>
      <c r="H284" s="388"/>
      <c r="I284" s="388"/>
      <c r="J284" s="388"/>
      <c r="K284" s="388"/>
      <c r="L284" s="388"/>
      <c r="M284" s="507">
        <f t="shared" si="102"/>
        <v>0</v>
      </c>
      <c r="N284" s="507">
        <f t="shared" si="103"/>
        <v>0</v>
      </c>
      <c r="O284" s="507"/>
    </row>
    <row r="285" spans="1:15" x14ac:dyDescent="0.2">
      <c r="A285" s="380" t="s">
        <v>735</v>
      </c>
      <c r="B285" s="380"/>
      <c r="C285" s="388">
        <f>C282+C284</f>
        <v>2400</v>
      </c>
      <c r="D285" s="388">
        <f t="shared" ref="D285:L285" si="104">D282+D284</f>
        <v>0</v>
      </c>
      <c r="E285" s="388">
        <f t="shared" si="104"/>
        <v>0</v>
      </c>
      <c r="F285" s="388">
        <f t="shared" si="104"/>
        <v>2400</v>
      </c>
      <c r="G285" s="388">
        <f t="shared" si="104"/>
        <v>0</v>
      </c>
      <c r="H285" s="388">
        <f t="shared" si="104"/>
        <v>0</v>
      </c>
      <c r="I285" s="388">
        <f t="shared" si="104"/>
        <v>0</v>
      </c>
      <c r="J285" s="388">
        <f t="shared" si="104"/>
        <v>0</v>
      </c>
      <c r="K285" s="388">
        <f t="shared" si="104"/>
        <v>0</v>
      </c>
      <c r="L285" s="388">
        <f t="shared" si="104"/>
        <v>0</v>
      </c>
      <c r="M285" s="507">
        <f t="shared" si="102"/>
        <v>2400</v>
      </c>
      <c r="N285" s="507">
        <f t="shared" si="103"/>
        <v>0</v>
      </c>
      <c r="O285" s="507"/>
    </row>
    <row r="286" spans="1:15" s="517" customFormat="1" x14ac:dyDescent="0.2">
      <c r="A286" s="392" t="s">
        <v>535</v>
      </c>
      <c r="B286" s="392"/>
      <c r="C286" s="392"/>
      <c r="D286" s="398"/>
      <c r="E286" s="398"/>
      <c r="F286" s="398"/>
      <c r="G286" s="398"/>
      <c r="H286" s="398"/>
      <c r="I286" s="398"/>
      <c r="J286" s="398"/>
      <c r="K286" s="398"/>
      <c r="L286" s="398"/>
      <c r="M286" s="507">
        <f t="shared" si="102"/>
        <v>0</v>
      </c>
      <c r="N286" s="507">
        <f t="shared" si="103"/>
        <v>0</v>
      </c>
      <c r="O286" s="527"/>
    </row>
    <row r="287" spans="1:15" s="501" customFormat="1" x14ac:dyDescent="0.2">
      <c r="A287" s="380" t="s">
        <v>489</v>
      </c>
      <c r="B287" s="386"/>
      <c r="C287" s="394">
        <f t="shared" ref="C287:L287" si="105">C13+C21+C29+C37+C53+C73+C78+C110+C116</f>
        <v>1514243</v>
      </c>
      <c r="D287" s="394">
        <f t="shared" si="105"/>
        <v>697637</v>
      </c>
      <c r="E287" s="394">
        <f t="shared" si="105"/>
        <v>128366</v>
      </c>
      <c r="F287" s="394">
        <f t="shared" si="105"/>
        <v>621343</v>
      </c>
      <c r="G287" s="394">
        <f t="shared" si="105"/>
        <v>120</v>
      </c>
      <c r="H287" s="394">
        <f t="shared" si="105"/>
        <v>27850</v>
      </c>
      <c r="I287" s="394">
        <f t="shared" si="105"/>
        <v>38927</v>
      </c>
      <c r="J287" s="394">
        <f t="shared" si="105"/>
        <v>0</v>
      </c>
      <c r="K287" s="394">
        <f t="shared" si="105"/>
        <v>0</v>
      </c>
      <c r="L287" s="394">
        <f t="shared" si="105"/>
        <v>0</v>
      </c>
      <c r="M287" s="507">
        <f t="shared" si="102"/>
        <v>1514243</v>
      </c>
      <c r="N287" s="507">
        <f t="shared" si="103"/>
        <v>0</v>
      </c>
      <c r="O287" s="527"/>
    </row>
    <row r="288" spans="1:15" s="501" customFormat="1" x14ac:dyDescent="0.2">
      <c r="A288" s="380" t="s">
        <v>491</v>
      </c>
      <c r="B288" s="386"/>
      <c r="C288" s="394">
        <f t="shared" ref="C288:L288" si="106">C14+C22+C30+C38+C54+C74+C79+C111+C117</f>
        <v>1573532</v>
      </c>
      <c r="D288" s="394">
        <f t="shared" si="106"/>
        <v>736371</v>
      </c>
      <c r="E288" s="394">
        <f t="shared" si="106"/>
        <v>135268</v>
      </c>
      <c r="F288" s="394">
        <f t="shared" si="106"/>
        <v>627048</v>
      </c>
      <c r="G288" s="394">
        <f t="shared" si="106"/>
        <v>120</v>
      </c>
      <c r="H288" s="394">
        <f t="shared" si="106"/>
        <v>34655</v>
      </c>
      <c r="I288" s="394">
        <f t="shared" si="106"/>
        <v>40070</v>
      </c>
      <c r="J288" s="394">
        <f t="shared" si="106"/>
        <v>0</v>
      </c>
      <c r="K288" s="394">
        <f t="shared" si="106"/>
        <v>0</v>
      </c>
      <c r="L288" s="394">
        <f t="shared" si="106"/>
        <v>0</v>
      </c>
      <c r="M288" s="507">
        <f t="shared" si="102"/>
        <v>1573532</v>
      </c>
      <c r="N288" s="507">
        <f t="shared" si="103"/>
        <v>0</v>
      </c>
      <c r="O288" s="507"/>
    </row>
    <row r="289" spans="1:15" x14ac:dyDescent="0.2">
      <c r="A289" s="380" t="s">
        <v>496</v>
      </c>
      <c r="B289" s="380"/>
      <c r="C289" s="381">
        <f>C18+C26+C34+C39+C55+C75+C80+C113+C118</f>
        <v>20516</v>
      </c>
      <c r="D289" s="381">
        <f t="shared" ref="D289:L289" si="107">D18+D26+D34+D39+D55+D75+D80+D113+D118</f>
        <v>12775</v>
      </c>
      <c r="E289" s="381">
        <f t="shared" si="107"/>
        <v>1980</v>
      </c>
      <c r="F289" s="381">
        <f t="shared" si="107"/>
        <v>11061</v>
      </c>
      <c r="G289" s="381">
        <f t="shared" si="107"/>
        <v>0</v>
      </c>
      <c r="H289" s="381">
        <f t="shared" si="107"/>
        <v>500</v>
      </c>
      <c r="I289" s="381">
        <f t="shared" si="107"/>
        <v>-5800</v>
      </c>
      <c r="J289" s="381">
        <f t="shared" si="107"/>
        <v>0</v>
      </c>
      <c r="K289" s="381">
        <f t="shared" si="107"/>
        <v>0</v>
      </c>
      <c r="L289" s="381">
        <f t="shared" si="107"/>
        <v>0</v>
      </c>
      <c r="M289" s="507">
        <f>SUM(D289:L289)</f>
        <v>20516</v>
      </c>
      <c r="N289" s="507">
        <f t="shared" si="103"/>
        <v>0</v>
      </c>
      <c r="O289" s="507"/>
    </row>
    <row r="290" spans="1:15" x14ac:dyDescent="0.2">
      <c r="A290" s="380" t="s">
        <v>735</v>
      </c>
      <c r="B290" s="380"/>
      <c r="C290" s="381">
        <f t="shared" ref="C290:L290" si="108">C19+C27+C35+C40+C56+C76+C81+C114+C119</f>
        <v>1594048</v>
      </c>
      <c r="D290" s="381">
        <f t="shared" si="108"/>
        <v>749146</v>
      </c>
      <c r="E290" s="381">
        <f t="shared" si="108"/>
        <v>137248</v>
      </c>
      <c r="F290" s="381">
        <f t="shared" si="108"/>
        <v>638109</v>
      </c>
      <c r="G290" s="381">
        <f t="shared" si="108"/>
        <v>120</v>
      </c>
      <c r="H290" s="381">
        <f t="shared" si="108"/>
        <v>35155</v>
      </c>
      <c r="I290" s="381">
        <f t="shared" si="108"/>
        <v>34270</v>
      </c>
      <c r="J290" s="381">
        <f t="shared" si="108"/>
        <v>0</v>
      </c>
      <c r="K290" s="381">
        <f t="shared" si="108"/>
        <v>0</v>
      </c>
      <c r="L290" s="381">
        <f t="shared" si="108"/>
        <v>0</v>
      </c>
      <c r="M290" s="507">
        <f t="shared" si="102"/>
        <v>1594048</v>
      </c>
      <c r="N290" s="507">
        <f t="shared" si="103"/>
        <v>0</v>
      </c>
      <c r="O290" s="507"/>
    </row>
    <row r="291" spans="1:15" x14ac:dyDescent="0.2">
      <c r="A291" s="391" t="s">
        <v>145</v>
      </c>
      <c r="B291" s="518"/>
      <c r="C291" s="519"/>
      <c r="D291" s="519"/>
      <c r="E291" s="519"/>
      <c r="F291" s="519"/>
      <c r="G291" s="519"/>
      <c r="H291" s="519"/>
      <c r="I291" s="519"/>
      <c r="J291" s="519"/>
      <c r="K291" s="519"/>
      <c r="L291" s="519"/>
      <c r="M291" s="507">
        <f t="shared" si="102"/>
        <v>0</v>
      </c>
      <c r="N291" s="507">
        <f t="shared" si="103"/>
        <v>0</v>
      </c>
      <c r="O291" s="527"/>
    </row>
    <row r="292" spans="1:15" x14ac:dyDescent="0.2">
      <c r="A292" s="380" t="s">
        <v>489</v>
      </c>
      <c r="B292" s="510"/>
      <c r="C292" s="512">
        <f>C13+C21+C29+C37+C73+C88+C93+C98+C110+C121+C128+C139+C145+C151+C158+C165+C172+C178+C184+C190+C202+C226+C239+C252+C266+C272+C277+C282+C233+C105+C259+C196</f>
        <v>1088518</v>
      </c>
      <c r="D292" s="512">
        <f t="shared" ref="D292:L292" si="109">D13+D21+D29+D37+D73+D88+D93+D98+D110+D121+D128+D139+D145+D151+D158+D165+D172+D178+D184+D190+D202+D226+D239+D252+D266+D272+D277+D282+D233+D105+D259+D196</f>
        <v>517027</v>
      </c>
      <c r="E292" s="512">
        <f t="shared" si="109"/>
        <v>95030</v>
      </c>
      <c r="F292" s="512">
        <f t="shared" si="109"/>
        <v>424780</v>
      </c>
      <c r="G292" s="512">
        <f t="shared" si="109"/>
        <v>0</v>
      </c>
      <c r="H292" s="512">
        <f t="shared" si="109"/>
        <v>27850</v>
      </c>
      <c r="I292" s="512">
        <f t="shared" si="109"/>
        <v>23831</v>
      </c>
      <c r="J292" s="512">
        <f t="shared" si="109"/>
        <v>0</v>
      </c>
      <c r="K292" s="512">
        <f t="shared" si="109"/>
        <v>0</v>
      </c>
      <c r="L292" s="512">
        <f t="shared" si="109"/>
        <v>0</v>
      </c>
      <c r="M292" s="507">
        <f t="shared" si="102"/>
        <v>1088518</v>
      </c>
      <c r="N292" s="507">
        <f t="shared" si="103"/>
        <v>0</v>
      </c>
      <c r="O292" s="527"/>
    </row>
    <row r="293" spans="1:15" x14ac:dyDescent="0.2">
      <c r="A293" s="380" t="s">
        <v>491</v>
      </c>
      <c r="B293" s="510"/>
      <c r="C293" s="512">
        <f>C14+C22+C30+C38+C74+C89+C94+C99+C111+C122+C129+C140+C146+C152+C159+C166+C173+C179+C185+C191+C203+C227+C240+C253+C267+C273+C278+C283+C234+C106+C260+C197+C221</f>
        <v>1090938</v>
      </c>
      <c r="D293" s="512">
        <f t="shared" ref="D293:L293" si="110">D14+D22+D30+D38+D74+D89+D94+D99+D111+D122+D129+D140+D146+D152+D159+D166+D173+D179+D185+D191+D203+D227+D240+D253+D267+D273+D278+D283+D234+D106+D260+D197+D221</f>
        <v>517027</v>
      </c>
      <c r="E293" s="512">
        <f t="shared" si="110"/>
        <v>95030</v>
      </c>
      <c r="F293" s="512">
        <f t="shared" si="110"/>
        <v>421250</v>
      </c>
      <c r="G293" s="512">
        <f t="shared" si="110"/>
        <v>0</v>
      </c>
      <c r="H293" s="512">
        <f t="shared" si="110"/>
        <v>33800</v>
      </c>
      <c r="I293" s="512">
        <f t="shared" si="110"/>
        <v>23831</v>
      </c>
      <c r="J293" s="512">
        <f t="shared" si="110"/>
        <v>0</v>
      </c>
      <c r="K293" s="512">
        <f t="shared" si="110"/>
        <v>0</v>
      </c>
      <c r="L293" s="512">
        <f t="shared" si="110"/>
        <v>0</v>
      </c>
      <c r="M293" s="507">
        <f t="shared" si="102"/>
        <v>1090938</v>
      </c>
      <c r="N293" s="507">
        <f t="shared" si="103"/>
        <v>0</v>
      </c>
      <c r="O293" s="507"/>
    </row>
    <row r="294" spans="1:15" x14ac:dyDescent="0.2">
      <c r="A294" s="380" t="s">
        <v>496</v>
      </c>
      <c r="B294" s="380"/>
      <c r="C294" s="388">
        <f>C18+C26+C34+C39+C70+C75+C90+C95+C102+C107+C113+C125+C131+C142+C148+C155+C162+C169+C175+C181+C187+C193+C199+C205+C223+C230+C236+C242+C256+C263+C269+C274+C279+C284</f>
        <v>10116</v>
      </c>
      <c r="D294" s="388">
        <f t="shared" ref="D294:L294" si="111">D18+D26+D34+D39+D70+D75+D90+D95+D102+D107+D113+D125+D131+D142+D148+D155+D162+D169+D175+D181+D187+D193+D199+D205+D223+D230+D236+D242+D256+D263+D269+D274+D279+D284</f>
        <v>12775</v>
      </c>
      <c r="E294" s="388">
        <f t="shared" si="111"/>
        <v>1980</v>
      </c>
      <c r="F294" s="388">
        <f t="shared" si="111"/>
        <v>661</v>
      </c>
      <c r="G294" s="388">
        <f t="shared" si="111"/>
        <v>0</v>
      </c>
      <c r="H294" s="388">
        <f t="shared" si="111"/>
        <v>500</v>
      </c>
      <c r="I294" s="388">
        <f t="shared" si="111"/>
        <v>-5800</v>
      </c>
      <c r="J294" s="388">
        <f t="shared" si="111"/>
        <v>0</v>
      </c>
      <c r="K294" s="388">
        <f t="shared" si="111"/>
        <v>0</v>
      </c>
      <c r="L294" s="388">
        <f t="shared" si="111"/>
        <v>0</v>
      </c>
      <c r="M294" s="507">
        <f t="shared" si="102"/>
        <v>10116</v>
      </c>
      <c r="N294" s="507">
        <f t="shared" si="103"/>
        <v>0</v>
      </c>
      <c r="O294" s="507"/>
    </row>
    <row r="295" spans="1:15" x14ac:dyDescent="0.2">
      <c r="A295" s="380" t="s">
        <v>735</v>
      </c>
      <c r="B295" s="380"/>
      <c r="C295" s="388">
        <f t="shared" ref="C295:L295" si="112">C19+C27+C35+C40+C71+C76+C91+C96+C103+C108+C114+C126+C132+C143+C149+C156+C163+C170+C176+C182+C188+C194+C200+C206+C224+C231+C237+C243+C257+C264+C270+C275+C280+C285</f>
        <v>1155470</v>
      </c>
      <c r="D295" s="388">
        <f t="shared" si="112"/>
        <v>568536</v>
      </c>
      <c r="E295" s="388">
        <f t="shared" si="112"/>
        <v>103912</v>
      </c>
      <c r="F295" s="388">
        <f t="shared" si="112"/>
        <v>428693</v>
      </c>
      <c r="G295" s="388">
        <f t="shared" si="112"/>
        <v>0</v>
      </c>
      <c r="H295" s="388">
        <f t="shared" si="112"/>
        <v>35155</v>
      </c>
      <c r="I295" s="388">
        <f t="shared" si="112"/>
        <v>19174</v>
      </c>
      <c r="J295" s="388">
        <f t="shared" si="112"/>
        <v>0</v>
      </c>
      <c r="K295" s="388">
        <f t="shared" si="112"/>
        <v>0</v>
      </c>
      <c r="L295" s="388">
        <f t="shared" si="112"/>
        <v>0</v>
      </c>
      <c r="M295" s="507">
        <f t="shared" si="102"/>
        <v>1155470</v>
      </c>
      <c r="N295" s="507">
        <f t="shared" si="103"/>
        <v>0</v>
      </c>
      <c r="O295" s="507"/>
    </row>
    <row r="296" spans="1:15" x14ac:dyDescent="0.2">
      <c r="A296" s="391" t="s">
        <v>146</v>
      </c>
      <c r="B296" s="518"/>
      <c r="C296" s="519"/>
      <c r="D296" s="519"/>
      <c r="E296" s="519"/>
      <c r="F296" s="519"/>
      <c r="G296" s="519"/>
      <c r="H296" s="519"/>
      <c r="I296" s="519"/>
      <c r="J296" s="519"/>
      <c r="K296" s="519"/>
      <c r="L296" s="519"/>
      <c r="M296" s="507">
        <f t="shared" si="102"/>
        <v>0</v>
      </c>
      <c r="N296" s="507">
        <f t="shared" si="103"/>
        <v>0</v>
      </c>
      <c r="O296" s="527"/>
    </row>
    <row r="297" spans="1:15" x14ac:dyDescent="0.2">
      <c r="A297" s="380" t="s">
        <v>489</v>
      </c>
      <c r="B297" s="510"/>
      <c r="C297" s="512">
        <f t="shared" ref="C297:L297" si="113">C53+C83+C208+C214+C245</f>
        <v>425725</v>
      </c>
      <c r="D297" s="512">
        <f t="shared" si="113"/>
        <v>180610</v>
      </c>
      <c r="E297" s="512">
        <f t="shared" si="113"/>
        <v>33336</v>
      </c>
      <c r="F297" s="512">
        <f t="shared" si="113"/>
        <v>196563</v>
      </c>
      <c r="G297" s="512">
        <f t="shared" si="113"/>
        <v>120</v>
      </c>
      <c r="H297" s="512">
        <f t="shared" si="113"/>
        <v>0</v>
      </c>
      <c r="I297" s="512">
        <f t="shared" si="113"/>
        <v>15096</v>
      </c>
      <c r="J297" s="512">
        <f t="shared" si="113"/>
        <v>0</v>
      </c>
      <c r="K297" s="512">
        <f t="shared" si="113"/>
        <v>0</v>
      </c>
      <c r="L297" s="512">
        <f t="shared" si="113"/>
        <v>0</v>
      </c>
      <c r="M297" s="507">
        <f t="shared" si="102"/>
        <v>425725</v>
      </c>
      <c r="N297" s="507">
        <f t="shared" si="103"/>
        <v>0</v>
      </c>
      <c r="O297" s="527"/>
    </row>
    <row r="298" spans="1:15" x14ac:dyDescent="0.2">
      <c r="A298" s="380" t="s">
        <v>491</v>
      </c>
      <c r="B298" s="510"/>
      <c r="C298" s="512">
        <f t="shared" ref="C298:L298" si="114">C54+C84+C209+C215+C246</f>
        <v>482594</v>
      </c>
      <c r="D298" s="512">
        <f t="shared" si="114"/>
        <v>219344</v>
      </c>
      <c r="E298" s="512">
        <f t="shared" si="114"/>
        <v>40238</v>
      </c>
      <c r="F298" s="512">
        <f t="shared" si="114"/>
        <v>205798</v>
      </c>
      <c r="G298" s="512">
        <f t="shared" si="114"/>
        <v>120</v>
      </c>
      <c r="H298" s="512">
        <f t="shared" si="114"/>
        <v>855</v>
      </c>
      <c r="I298" s="512">
        <f t="shared" si="114"/>
        <v>16239</v>
      </c>
      <c r="J298" s="512">
        <f t="shared" si="114"/>
        <v>0</v>
      </c>
      <c r="K298" s="512">
        <f t="shared" si="114"/>
        <v>0</v>
      </c>
      <c r="L298" s="512">
        <f t="shared" si="114"/>
        <v>0</v>
      </c>
      <c r="M298" s="507">
        <f t="shared" si="102"/>
        <v>482594</v>
      </c>
      <c r="N298" s="507">
        <f t="shared" si="103"/>
        <v>0</v>
      </c>
      <c r="O298" s="507"/>
    </row>
    <row r="299" spans="1:15" x14ac:dyDescent="0.2">
      <c r="A299" s="380" t="s">
        <v>496</v>
      </c>
      <c r="B299" s="380"/>
      <c r="C299" s="388">
        <f t="shared" ref="C299:L299" si="115">C60+C65+C85+C211+C217+C249</f>
        <v>10400</v>
      </c>
      <c r="D299" s="388">
        <f t="shared" si="115"/>
        <v>0</v>
      </c>
      <c r="E299" s="388">
        <f t="shared" si="115"/>
        <v>0</v>
      </c>
      <c r="F299" s="388">
        <f t="shared" si="115"/>
        <v>10400</v>
      </c>
      <c r="G299" s="388">
        <f t="shared" si="115"/>
        <v>0</v>
      </c>
      <c r="H299" s="388">
        <f t="shared" si="115"/>
        <v>0</v>
      </c>
      <c r="I299" s="388">
        <f t="shared" si="115"/>
        <v>0</v>
      </c>
      <c r="J299" s="388">
        <f t="shared" si="115"/>
        <v>0</v>
      </c>
      <c r="K299" s="388">
        <f t="shared" si="115"/>
        <v>0</v>
      </c>
      <c r="L299" s="388">
        <f t="shared" si="115"/>
        <v>0</v>
      </c>
      <c r="M299" s="507">
        <f t="shared" si="102"/>
        <v>10400</v>
      </c>
      <c r="N299" s="507">
        <f t="shared" si="103"/>
        <v>0</v>
      </c>
      <c r="O299" s="507"/>
    </row>
    <row r="300" spans="1:15" x14ac:dyDescent="0.2">
      <c r="A300" s="380" t="s">
        <v>735</v>
      </c>
      <c r="B300" s="380"/>
      <c r="C300" s="388">
        <f t="shared" ref="C300:L300" si="116">C61+C66+C86+C212+C218+C250</f>
        <v>438578</v>
      </c>
      <c r="D300" s="388">
        <f t="shared" si="116"/>
        <v>180610</v>
      </c>
      <c r="E300" s="388">
        <f t="shared" si="116"/>
        <v>33336</v>
      </c>
      <c r="F300" s="388">
        <f t="shared" si="116"/>
        <v>209416</v>
      </c>
      <c r="G300" s="388">
        <f t="shared" si="116"/>
        <v>120</v>
      </c>
      <c r="H300" s="388">
        <f t="shared" si="116"/>
        <v>0</v>
      </c>
      <c r="I300" s="388">
        <f t="shared" si="116"/>
        <v>15096</v>
      </c>
      <c r="J300" s="388">
        <f t="shared" si="116"/>
        <v>0</v>
      </c>
      <c r="K300" s="388">
        <f t="shared" si="116"/>
        <v>0</v>
      </c>
      <c r="L300" s="388">
        <f t="shared" si="116"/>
        <v>0</v>
      </c>
      <c r="M300" s="507">
        <f t="shared" si="102"/>
        <v>438578</v>
      </c>
      <c r="N300" s="507">
        <f t="shared" si="103"/>
        <v>0</v>
      </c>
      <c r="O300" s="507"/>
    </row>
    <row r="301" spans="1:15" x14ac:dyDescent="0.2">
      <c r="A301" s="395" t="s">
        <v>147</v>
      </c>
      <c r="B301" s="520"/>
      <c r="C301" s="521">
        <v>0</v>
      </c>
      <c r="D301" s="521">
        <v>0</v>
      </c>
      <c r="E301" s="521">
        <v>0</v>
      </c>
      <c r="F301" s="521">
        <v>0</v>
      </c>
      <c r="G301" s="521">
        <v>0</v>
      </c>
      <c r="H301" s="521">
        <v>0</v>
      </c>
      <c r="I301" s="521">
        <v>0</v>
      </c>
      <c r="J301" s="521">
        <v>0</v>
      </c>
      <c r="K301" s="521">
        <v>0</v>
      </c>
      <c r="L301" s="521">
        <v>0</v>
      </c>
      <c r="M301" s="507">
        <f t="shared" si="102"/>
        <v>0</v>
      </c>
      <c r="N301" s="507">
        <f t="shared" si="103"/>
        <v>0</v>
      </c>
      <c r="O301" s="527"/>
    </row>
    <row r="302" spans="1:15" x14ac:dyDescent="0.2">
      <c r="A302" s="375"/>
      <c r="C302" s="523"/>
      <c r="D302" s="523"/>
      <c r="E302" s="523"/>
      <c r="F302" s="523"/>
      <c r="G302" s="523"/>
      <c r="H302" s="523"/>
      <c r="I302" s="523"/>
      <c r="J302" s="523"/>
      <c r="K302" s="523"/>
      <c r="L302" s="523"/>
      <c r="M302" s="507">
        <f t="shared" ref="M302:M310" si="117">SUM(D302:L302)</f>
        <v>0</v>
      </c>
      <c r="N302" s="507">
        <f t="shared" si="103"/>
        <v>0</v>
      </c>
      <c r="O302" s="527"/>
    </row>
    <row r="303" spans="1:15" x14ac:dyDescent="0.2">
      <c r="C303" s="531">
        <f>C292+C297</f>
        <v>1514243</v>
      </c>
      <c r="D303" s="531">
        <f t="shared" ref="D303:L303" si="118">D292+D297</f>
        <v>697637</v>
      </c>
      <c r="E303" s="531">
        <f t="shared" si="118"/>
        <v>128366</v>
      </c>
      <c r="F303" s="531">
        <f t="shared" si="118"/>
        <v>621343</v>
      </c>
      <c r="G303" s="531">
        <f t="shared" si="118"/>
        <v>120</v>
      </c>
      <c r="H303" s="531">
        <f t="shared" si="118"/>
        <v>27850</v>
      </c>
      <c r="I303" s="531">
        <f t="shared" si="118"/>
        <v>38927</v>
      </c>
      <c r="J303" s="531">
        <f t="shared" si="118"/>
        <v>0</v>
      </c>
      <c r="K303" s="531">
        <f t="shared" si="118"/>
        <v>0</v>
      </c>
      <c r="L303" s="531">
        <f t="shared" si="118"/>
        <v>0</v>
      </c>
      <c r="M303" s="507">
        <f t="shared" si="117"/>
        <v>1514243</v>
      </c>
      <c r="N303" s="507">
        <f t="shared" si="103"/>
        <v>0</v>
      </c>
      <c r="O303" s="527"/>
    </row>
    <row r="304" spans="1:15" x14ac:dyDescent="0.2">
      <c r="C304" s="531">
        <f t="shared" ref="C304:L305" si="119">C294+C299</f>
        <v>20516</v>
      </c>
      <c r="D304" s="531">
        <f t="shared" si="119"/>
        <v>12775</v>
      </c>
      <c r="E304" s="531">
        <f t="shared" si="119"/>
        <v>1980</v>
      </c>
      <c r="F304" s="531">
        <f t="shared" si="119"/>
        <v>11061</v>
      </c>
      <c r="G304" s="531">
        <f t="shared" si="119"/>
        <v>0</v>
      </c>
      <c r="H304" s="531">
        <f t="shared" si="119"/>
        <v>500</v>
      </c>
      <c r="I304" s="531">
        <f t="shared" si="119"/>
        <v>-5800</v>
      </c>
      <c r="J304" s="531">
        <f t="shared" si="119"/>
        <v>0</v>
      </c>
      <c r="K304" s="531">
        <f t="shared" si="119"/>
        <v>0</v>
      </c>
      <c r="L304" s="531">
        <f t="shared" si="119"/>
        <v>0</v>
      </c>
      <c r="M304" s="507">
        <f t="shared" si="117"/>
        <v>20516</v>
      </c>
      <c r="N304" s="507">
        <f t="shared" si="103"/>
        <v>0</v>
      </c>
      <c r="O304" s="527"/>
    </row>
    <row r="305" spans="3:15" x14ac:dyDescent="0.2">
      <c r="C305" s="531">
        <f t="shared" si="119"/>
        <v>1594048</v>
      </c>
      <c r="D305" s="531">
        <f t="shared" si="119"/>
        <v>749146</v>
      </c>
      <c r="E305" s="531">
        <f t="shared" si="119"/>
        <v>137248</v>
      </c>
      <c r="F305" s="531">
        <f t="shared" si="119"/>
        <v>638109</v>
      </c>
      <c r="G305" s="531">
        <f t="shared" si="119"/>
        <v>120</v>
      </c>
      <c r="H305" s="531">
        <f t="shared" si="119"/>
        <v>35155</v>
      </c>
      <c r="I305" s="531">
        <f t="shared" si="119"/>
        <v>34270</v>
      </c>
      <c r="J305" s="531">
        <f t="shared" si="119"/>
        <v>0</v>
      </c>
      <c r="K305" s="531">
        <f t="shared" si="119"/>
        <v>0</v>
      </c>
      <c r="L305" s="531">
        <f t="shared" si="119"/>
        <v>0</v>
      </c>
      <c r="M305" s="507">
        <f t="shared" si="117"/>
        <v>1594048</v>
      </c>
      <c r="N305" s="507">
        <f t="shared" si="103"/>
        <v>0</v>
      </c>
      <c r="O305" s="527"/>
    </row>
    <row r="306" spans="3:15" x14ac:dyDescent="0.2">
      <c r="C306" s="507">
        <f>C303-C287</f>
        <v>0</v>
      </c>
      <c r="D306" s="507">
        <f t="shared" ref="D306:L306" si="120">D303-D287</f>
        <v>0</v>
      </c>
      <c r="E306" s="507">
        <f t="shared" si="120"/>
        <v>0</v>
      </c>
      <c r="F306" s="507">
        <f t="shared" si="120"/>
        <v>0</v>
      </c>
      <c r="G306" s="507">
        <f t="shared" si="120"/>
        <v>0</v>
      </c>
      <c r="H306" s="507">
        <f t="shared" si="120"/>
        <v>0</v>
      </c>
      <c r="I306" s="507">
        <f t="shared" si="120"/>
        <v>0</v>
      </c>
      <c r="J306" s="507">
        <f t="shared" si="120"/>
        <v>0</v>
      </c>
      <c r="K306" s="507">
        <f t="shared" si="120"/>
        <v>0</v>
      </c>
      <c r="L306" s="507">
        <f t="shared" si="120"/>
        <v>0</v>
      </c>
      <c r="M306" s="507">
        <f t="shared" si="117"/>
        <v>0</v>
      </c>
      <c r="N306" s="507">
        <f t="shared" si="103"/>
        <v>0</v>
      </c>
      <c r="O306" s="527"/>
    </row>
    <row r="307" spans="3:15" x14ac:dyDescent="0.2">
      <c r="C307" s="507">
        <f>C304-C289</f>
        <v>0</v>
      </c>
      <c r="D307" s="507">
        <f t="shared" ref="D307:L308" si="121">D304-D289</f>
        <v>0</v>
      </c>
      <c r="E307" s="507">
        <f t="shared" si="121"/>
        <v>0</v>
      </c>
      <c r="F307" s="507">
        <f t="shared" si="121"/>
        <v>0</v>
      </c>
      <c r="G307" s="507">
        <f t="shared" si="121"/>
        <v>0</v>
      </c>
      <c r="H307" s="507">
        <f t="shared" si="121"/>
        <v>0</v>
      </c>
      <c r="I307" s="507">
        <f t="shared" si="121"/>
        <v>0</v>
      </c>
      <c r="J307" s="507">
        <f t="shared" si="121"/>
        <v>0</v>
      </c>
      <c r="K307" s="507">
        <f t="shared" si="121"/>
        <v>0</v>
      </c>
      <c r="L307" s="507">
        <f t="shared" si="121"/>
        <v>0</v>
      </c>
      <c r="M307" s="507">
        <f t="shared" si="117"/>
        <v>0</v>
      </c>
      <c r="N307" s="507">
        <f t="shared" si="103"/>
        <v>0</v>
      </c>
      <c r="O307" s="527"/>
    </row>
    <row r="308" spans="3:15" x14ac:dyDescent="0.2">
      <c r="C308" s="507">
        <f>C305-C290</f>
        <v>0</v>
      </c>
      <c r="D308" s="507">
        <f t="shared" si="121"/>
        <v>0</v>
      </c>
      <c r="E308" s="507">
        <f t="shared" si="121"/>
        <v>0</v>
      </c>
      <c r="F308" s="507">
        <f t="shared" si="121"/>
        <v>0</v>
      </c>
      <c r="G308" s="507">
        <f t="shared" si="121"/>
        <v>0</v>
      </c>
      <c r="H308" s="507">
        <f t="shared" si="121"/>
        <v>0</v>
      </c>
      <c r="I308" s="507">
        <f t="shared" si="121"/>
        <v>0</v>
      </c>
      <c r="J308" s="507">
        <f t="shared" si="121"/>
        <v>0</v>
      </c>
      <c r="K308" s="507">
        <f t="shared" si="121"/>
        <v>0</v>
      </c>
      <c r="L308" s="507">
        <f t="shared" si="121"/>
        <v>0</v>
      </c>
      <c r="M308" s="507">
        <f t="shared" si="117"/>
        <v>0</v>
      </c>
      <c r="N308" s="507">
        <f t="shared" si="103"/>
        <v>0</v>
      </c>
      <c r="O308" s="527"/>
    </row>
    <row r="309" spans="3:15" x14ac:dyDescent="0.2">
      <c r="M309" s="507">
        <f t="shared" si="117"/>
        <v>0</v>
      </c>
      <c r="N309" s="507">
        <f t="shared" si="103"/>
        <v>0</v>
      </c>
      <c r="O309" s="527"/>
    </row>
    <row r="310" spans="3:15" x14ac:dyDescent="0.2">
      <c r="M310" s="507">
        <f t="shared" si="117"/>
        <v>0</v>
      </c>
      <c r="N310" s="507">
        <f t="shared" si="103"/>
        <v>0</v>
      </c>
    </row>
  </sheetData>
  <mergeCells count="17">
    <mergeCell ref="F8:F10"/>
    <mergeCell ref="G8:G10"/>
    <mergeCell ref="H8:H10"/>
    <mergeCell ref="I8:I10"/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&amp;P. oldal</oddFooter>
  </headerFooter>
  <rowBreaks count="6" manualBreakCount="6">
    <brk id="51" max="11" man="1"/>
    <brk id="96" max="11" man="1"/>
    <brk id="137" max="11" man="1"/>
    <brk id="182" max="11" man="1"/>
    <brk id="224" max="11" man="1"/>
    <brk id="27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19</vt:i4>
      </vt:variant>
    </vt:vector>
  </HeadingPairs>
  <TitlesOfParts>
    <vt:vector size="35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</vt:lpstr>
      <vt:lpstr>6.mell.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'4.3'!Nyomtatási_cím</vt:lpstr>
      <vt:lpstr>'5.1'!Nyomtatási_cím</vt:lpstr>
      <vt:lpstr>'5.3'!Nyomtatási_cím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'6.mell.'!Nyomtatási_terület</vt:lpstr>
      <vt:lpstr>'7-8.mell.'!Nyomtatási_terület</vt:lpstr>
      <vt:lpstr>'9.1-9.2'!Nyomtatási_terület</vt:lpstr>
      <vt:lpstr>'9.3.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Forgács Anikó Sára</cp:lastModifiedBy>
  <cp:lastPrinted>2020-10-29T10:01:05Z</cp:lastPrinted>
  <dcterms:created xsi:type="dcterms:W3CDTF">2001-01-09T08:56:26Z</dcterms:created>
  <dcterms:modified xsi:type="dcterms:W3CDTF">2020-10-29T10:23:22Z</dcterms:modified>
</cp:coreProperties>
</file>