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25" tabRatio="599" firstSheet="15" activeTab="25"/>
  </bookViews>
  <sheets>
    <sheet name="2-3.mell" sheetId="1" r:id="rId1"/>
    <sheet name="4.mell" sheetId="2" r:id="rId2"/>
    <sheet name="4.1" sheetId="3" r:id="rId3"/>
    <sheet name="4.2" sheetId="4" r:id="rId4"/>
    <sheet name="4.3" sheetId="5" r:id="rId5"/>
    <sheet name="5.mell" sheetId="6" r:id="rId6"/>
    <sheet name="5.1" sheetId="7" r:id="rId7"/>
    <sheet name="5.2" sheetId="8" r:id="rId8"/>
    <sheet name="5.3" sheetId="9" r:id="rId9"/>
    <sheet name="6.mell." sheetId="10" r:id="rId10"/>
    <sheet name="6.1" sheetId="11" r:id="rId11"/>
    <sheet name="7-8.mell." sheetId="12" r:id="rId12"/>
    <sheet name="9.1-9.2" sheetId="13" r:id="rId13"/>
    <sheet name="9.3" sheetId="14" r:id="rId14"/>
    <sheet name="10.1.mell." sheetId="15" r:id="rId15"/>
    <sheet name="10.2" sheetId="16" r:id="rId16"/>
    <sheet name="10.3" sheetId="17" r:id="rId17"/>
    <sheet name="10.4" sheetId="18" r:id="rId18"/>
    <sheet name="10.5" sheetId="19" r:id="rId19"/>
    <sheet name="11-11.2. mell." sheetId="20" r:id="rId20"/>
    <sheet name="12.1 mell." sheetId="21" r:id="rId21"/>
    <sheet name="12.2 mell." sheetId="22" state="hidden" r:id="rId22"/>
    <sheet name="13.mell." sheetId="23" r:id="rId23"/>
    <sheet name="14.mell." sheetId="24" r:id="rId24"/>
    <sheet name="15.mell." sheetId="25" r:id="rId25"/>
    <sheet name="16.mell." sheetId="26" r:id="rId26"/>
  </sheets>
  <definedNames>
    <definedName name="_xlnm.Print_Titles" localSheetId="2">'4.1'!$6:$10</definedName>
    <definedName name="_xlnm.Print_Titles" localSheetId="4">'4.3'!$6:$10</definedName>
    <definedName name="_xlnm.Print_Titles" localSheetId="1">'4.mell'!$10:$13</definedName>
    <definedName name="_xlnm.Print_Titles" localSheetId="6">'5.1'!$6:$11</definedName>
    <definedName name="_xlnm.Print_Titles" localSheetId="8">'5.3'!$8:$11</definedName>
    <definedName name="_xlnm.Print_Titles" localSheetId="5">'5.mell'!$10:$14</definedName>
    <definedName name="_xlnm.Print_Area" localSheetId="15">'10.2'!$A$1:$V$27</definedName>
    <definedName name="_xlnm.Print_Area" localSheetId="19">'11-11.2. mell.'!$A$1:$I$68</definedName>
    <definedName name="_xlnm.Print_Area" localSheetId="20">'12.1 mell.'!$A$1:$L$42</definedName>
    <definedName name="_xlnm.Print_Area" localSheetId="0">'2-3.mell'!$A$1:$F$52</definedName>
    <definedName name="_xlnm.Print_Area" localSheetId="2">'4.1'!$A$1:$N$296</definedName>
    <definedName name="_xlnm.Print_Area" localSheetId="3">'4.2'!$A$1:$N$52</definedName>
    <definedName name="_xlnm.Print_Area" localSheetId="4">'4.3'!$A$1:$N$247</definedName>
    <definedName name="_xlnm.Print_Area" localSheetId="1">'4.mell'!$A$1:$M$78</definedName>
    <definedName name="_xlnm.Print_Area" localSheetId="6">'5.1'!$A$1:$L$278</definedName>
    <definedName name="_xlnm.Print_Area" localSheetId="7">'5.2'!$B$1:$M$53</definedName>
    <definedName name="_xlnm.Print_Area" localSheetId="8">'5.3'!$A$1:$L$247</definedName>
    <definedName name="_xlnm.Print_Area" localSheetId="5">'5.mell'!$A$1:$K$74</definedName>
    <definedName name="_xlnm.Print_Area" localSheetId="11">'7-8.mell.'!$A$1:$F$94</definedName>
    <definedName name="_xlnm.Print_Area" localSheetId="12">'9.1-9.2'!$A$1:$L$121</definedName>
    <definedName name="_xlnm.Print_Area" localSheetId="13">'9.3'!$A$1:$F$19</definedName>
  </definedNames>
  <calcPr fullCalcOnLoad="1"/>
</workbook>
</file>

<file path=xl/sharedStrings.xml><?xml version="1.0" encoding="utf-8"?>
<sst xmlns="http://schemas.openxmlformats.org/spreadsheetml/2006/main" count="2737" uniqueCount="987">
  <si>
    <t>1-35. Demens betegek tartós bentlakásos ellátása</t>
  </si>
  <si>
    <t>1-36. Idősek nappali ellátása</t>
  </si>
  <si>
    <t>1-37. Demens betegek nappali ellátása</t>
  </si>
  <si>
    <t>1-38. Gyermekek bölcsődei ellátása</t>
  </si>
  <si>
    <t>1-39. Intézményen kivüli szünidei gyermekétkeztetés</t>
  </si>
  <si>
    <t>1-40. Család és gyermekjóléti szolgáltatások</t>
  </si>
  <si>
    <t>1-41. Gyermekvéd. pénzbeli és természetbeni ellátások</t>
  </si>
  <si>
    <t>1-42. Lakóingatlan szociális célú bérbeadása, üzemeltetése</t>
  </si>
  <si>
    <t>2-5. Nem veszéjes hulladék begyűjtése, szállítása</t>
  </si>
  <si>
    <t xml:space="preserve">        - Birkózó csarnok</t>
  </si>
  <si>
    <t xml:space="preserve">           Nyári napközi</t>
  </si>
  <si>
    <t>2018. évi teljesítés</t>
  </si>
  <si>
    <t>1-8</t>
  </si>
  <si>
    <t xml:space="preserve">Szolidaritási hozzájárulás </t>
  </si>
  <si>
    <t>1-9.</t>
  </si>
  <si>
    <t>Előző évi normatíva elszámolás DTKT-nak</t>
  </si>
  <si>
    <t>1-14.</t>
  </si>
  <si>
    <t>Turizmusfejlesztési támogatások és tevékenységek</t>
  </si>
  <si>
    <t>1-20</t>
  </si>
  <si>
    <t>Vaszary Kórház működési támogatása</t>
  </si>
  <si>
    <t>Háziorvosi ügyelet működési támogatása</t>
  </si>
  <si>
    <t>1-23</t>
  </si>
  <si>
    <t>Versenysport és utánpótlás tev.támogatása</t>
  </si>
  <si>
    <t>Dorog Város Kulturális Közalapítvány támog.</t>
  </si>
  <si>
    <t>Német Nemzetiségi E. Bányász Fúvószenekar</t>
  </si>
  <si>
    <t>Védőnői Szolgálat</t>
  </si>
  <si>
    <t>Családsegítés</t>
  </si>
  <si>
    <t>1</t>
  </si>
  <si>
    <t>Gyermekvédelmi pénzbeli és természetbeni ellátások</t>
  </si>
  <si>
    <t>Egyéb pénzbeli és term.ellátás (Erzsébet Utalvány)</t>
  </si>
  <si>
    <t>1-44</t>
  </si>
  <si>
    <t>Mosonyi Gondozási Központ</t>
  </si>
  <si>
    <t>Önkormányzat álltal folyósított ellátások összesen</t>
  </si>
  <si>
    <t>Önk. És Önk. Hivatalok jogalk. És ált.igazgatási tevékenység</t>
  </si>
  <si>
    <t>1-10</t>
  </si>
  <si>
    <t>Tárgyi eszköz beszerzés</t>
  </si>
  <si>
    <t>1-12</t>
  </si>
  <si>
    <t>1-14</t>
  </si>
  <si>
    <t>Turizmus fejlesztési támogatások és tevékenységek</t>
  </si>
  <si>
    <t>Közvillágítás</t>
  </si>
  <si>
    <t>Zöldterület kezelés</t>
  </si>
  <si>
    <t>Kamerarendszer bővítése</t>
  </si>
  <si>
    <t>Polgármesteri Hivatal összesen</t>
  </si>
  <si>
    <t>Kincsátri Szervezet és intézmények</t>
  </si>
  <si>
    <t>Színházi öltozők felújítása</t>
  </si>
  <si>
    <t>Köznevelési int. 1-4 évf. tanulók nev.okt.műk.feladatok</t>
  </si>
  <si>
    <t xml:space="preserve">                                    Dorog Város Önkormányzat</t>
  </si>
  <si>
    <t xml:space="preserve">                                             pénzügyi mérleg</t>
  </si>
  <si>
    <t>BEVÉTELEK</t>
  </si>
  <si>
    <t xml:space="preserve">Adatok: ezer forintban </t>
  </si>
  <si>
    <t>Sor-</t>
  </si>
  <si>
    <t>Megnevezés</t>
  </si>
  <si>
    <t>Összesen</t>
  </si>
  <si>
    <t>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</si>
  <si>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</si>
  <si>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</si>
  <si>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</si>
  <si>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</si>
  <si>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</si>
  <si>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</si>
  <si>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</si>
  <si>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</si>
  <si>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</si>
  <si>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</si>
  <si>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</si>
  <si>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14.</t>
  </si>
  <si>
    <t>KIADÁSOK</t>
  </si>
  <si>
    <t xml:space="preserve">    Adatok: ezer forintban </t>
  </si>
  <si>
    <t>KIADÁSOK FŐÖSSZEGE</t>
  </si>
  <si>
    <t>BEVÉTEL</t>
  </si>
  <si>
    <t>KIADÁS</t>
  </si>
  <si>
    <t>Egyenleg</t>
  </si>
  <si>
    <t>Dorog Város Önkormányzat</t>
  </si>
  <si>
    <t>Bevételi összesítő</t>
  </si>
  <si>
    <t>Adatok: ezer forintban</t>
  </si>
  <si>
    <t>Költségv.</t>
  </si>
  <si>
    <t>bevételi</t>
  </si>
  <si>
    <t>főösszeg</t>
  </si>
  <si>
    <t xml:space="preserve">     Eredeti előirányzat</t>
  </si>
  <si>
    <t>Polgármesteri Hivatal</t>
  </si>
  <si>
    <t>Kiadási összesítő</t>
  </si>
  <si>
    <t>Működési kiadás</t>
  </si>
  <si>
    <t>Felhalmozási kiadás</t>
  </si>
  <si>
    <t>Felújítás</t>
  </si>
  <si>
    <t>Beruházás</t>
  </si>
  <si>
    <t>Kincstári Szervezet</t>
  </si>
  <si>
    <t xml:space="preserve">        Eredeti előirányzat</t>
  </si>
  <si>
    <t>1. cím költségvetési főösszege</t>
  </si>
  <si>
    <t>2. cím költségvetési főösszege</t>
  </si>
  <si>
    <t xml:space="preserve">                 Dorog Város Önkormányzat</t>
  </si>
  <si>
    <t xml:space="preserve">        Működésre átadott pénzeszközök és</t>
  </si>
  <si>
    <t xml:space="preserve">                        egyéb támogatások</t>
  </si>
  <si>
    <t xml:space="preserve">                                                            Adatok: ezer forintban</t>
  </si>
  <si>
    <t>Cím és</t>
  </si>
  <si>
    <t>alcím</t>
  </si>
  <si>
    <t>Működésre átadott pénzeszk. és támogatás össz.</t>
  </si>
  <si>
    <t xml:space="preserve">                          Dorog Város Önkormányzat </t>
  </si>
  <si>
    <t>I.</t>
  </si>
  <si>
    <t>II.</t>
  </si>
  <si>
    <t>III.</t>
  </si>
  <si>
    <t xml:space="preserve">                                                      Adatok: ezer forintban</t>
  </si>
  <si>
    <t>Felhalmozási célú pénzeszköz átadás össz.</t>
  </si>
  <si>
    <t>Rendszeres sze-</t>
  </si>
  <si>
    <t>Részfoglalko-</t>
  </si>
  <si>
    <t>Nyugdíjasok</t>
  </si>
  <si>
    <t>mélyi juttatásban</t>
  </si>
  <si>
    <t>zásúak</t>
  </si>
  <si>
    <t>részesülők</t>
  </si>
  <si>
    <t>2. Polgármesteri Hivatal</t>
  </si>
  <si>
    <t>Jegyző, aljegyző</t>
  </si>
  <si>
    <t>Osztályvezető</t>
  </si>
  <si>
    <t>Szervezési Osztály</t>
  </si>
  <si>
    <t>Pénzügyi Osztály</t>
  </si>
  <si>
    <t>Műszaki Osztály</t>
  </si>
  <si>
    <t>Személyi juttatások</t>
  </si>
  <si>
    <t>Munkaadókat terhelő járulékok</t>
  </si>
  <si>
    <t>IV.</t>
  </si>
  <si>
    <t>V.</t>
  </si>
  <si>
    <t>VI.</t>
  </si>
  <si>
    <t>VII.</t>
  </si>
  <si>
    <t>Dologi kiadások</t>
  </si>
  <si>
    <t>Felújítások</t>
  </si>
  <si>
    <t>Beruházások</t>
  </si>
  <si>
    <t xml:space="preserve">                Önkormányzat által folyósított ellátások</t>
  </si>
  <si>
    <t>Összesen:</t>
  </si>
  <si>
    <t>Intézmények</t>
  </si>
  <si>
    <t>Város, községgazdálkodási szolgáltatás</t>
  </si>
  <si>
    <t>EU-s forr.</t>
  </si>
  <si>
    <t xml:space="preserve">  - Idősek Otthona "A"</t>
  </si>
  <si>
    <t xml:space="preserve">  - Idősek Otthona "B"</t>
  </si>
  <si>
    <t>Közhasznú</t>
  </si>
  <si>
    <t>foglalkoztatottak</t>
  </si>
  <si>
    <t>Civil szervezetek támogatása</t>
  </si>
  <si>
    <t>Helyi önkormányzat</t>
  </si>
  <si>
    <t>Helyi Önkormányzat</t>
  </si>
  <si>
    <t>2. cím költségvetési főösszeg</t>
  </si>
  <si>
    <t>1. Önkormányzat</t>
  </si>
  <si>
    <t>Önkormányzat összesen</t>
  </si>
  <si>
    <t>Önkormányzati Hivatal finanszírozás</t>
  </si>
  <si>
    <t xml:space="preserve">     Intézményfinanszírozás</t>
  </si>
  <si>
    <t>Közfoglalkoz- tatottak</t>
  </si>
  <si>
    <t>1-7. cím összesen</t>
  </si>
  <si>
    <t xml:space="preserve">    -Védőnői Szolgálat</t>
  </si>
  <si>
    <t>VIII.</t>
  </si>
  <si>
    <t xml:space="preserve">        - Uszoda</t>
  </si>
  <si>
    <t xml:space="preserve">        - Sportiroda</t>
  </si>
  <si>
    <t xml:space="preserve">        - Stadion</t>
  </si>
  <si>
    <t>Dorog Város Egyesített Sportintézménye</t>
  </si>
  <si>
    <t xml:space="preserve"> - Uszoda</t>
  </si>
  <si>
    <t xml:space="preserve"> - Stadion</t>
  </si>
  <si>
    <t xml:space="preserve">  - Kincstári Szervezet</t>
  </si>
  <si>
    <t>Emberi Erőforrás Osztály</t>
  </si>
  <si>
    <t>Munkaszerződés</t>
  </si>
  <si>
    <t>Közhatalmi bevételek</t>
  </si>
  <si>
    <t>Homlokzatfelújítási pályázat</t>
  </si>
  <si>
    <t xml:space="preserve">   Idősek Otthona "A" épület</t>
  </si>
  <si>
    <t xml:space="preserve">   Idősek Otthona "B" épület</t>
  </si>
  <si>
    <t xml:space="preserve">           Polgármesteri Hivatal</t>
  </si>
  <si>
    <t xml:space="preserve">           Intézmények Háza</t>
  </si>
  <si>
    <t xml:space="preserve">           Petőfi Óvoda</t>
  </si>
  <si>
    <t xml:space="preserve">          Zrínyi Óvoda</t>
  </si>
  <si>
    <t xml:space="preserve">           Hétszínvirág Óvoda</t>
  </si>
  <si>
    <t xml:space="preserve">           Petőfi Iskola</t>
  </si>
  <si>
    <t xml:space="preserve">           Zrínyi Iskola</t>
  </si>
  <si>
    <t xml:space="preserve">           Eötvös Iskola</t>
  </si>
  <si>
    <t xml:space="preserve">           Dr. Magyar K. Városi Bölcsőde</t>
  </si>
  <si>
    <t xml:space="preserve">           Dr. Mosony A. Id. Gkp. "A" ép.</t>
  </si>
  <si>
    <t xml:space="preserve">           Dr. Mosony A. Id. Gkp. "B" ép.</t>
  </si>
  <si>
    <t xml:space="preserve">           Zsigmondy V. Gimnázium</t>
  </si>
  <si>
    <t xml:space="preserve">           Stadion</t>
  </si>
  <si>
    <t xml:space="preserve">           Egyéb üzemeltetés </t>
  </si>
  <si>
    <t>hazai for</t>
  </si>
  <si>
    <t>KÖT</t>
  </si>
  <si>
    <t>ÖNK</t>
  </si>
  <si>
    <t>ÁLLIG</t>
  </si>
  <si>
    <t>Államigazgatási összesen</t>
  </si>
  <si>
    <t>Működési célú támogatások államháztartáson belülről</t>
  </si>
  <si>
    <t xml:space="preserve">II. </t>
  </si>
  <si>
    <t>Felhalmozási célú támogatások államháztartáson belülről</t>
  </si>
  <si>
    <t>ebből - gépjárműadó</t>
  </si>
  <si>
    <t xml:space="preserve">         - építményadó</t>
  </si>
  <si>
    <t xml:space="preserve">         - iparűzési adó</t>
  </si>
  <si>
    <t xml:space="preserve">         - egyéb közhatalmi bevételek</t>
  </si>
  <si>
    <t>Működési bevételek</t>
  </si>
  <si>
    <t xml:space="preserve">V. </t>
  </si>
  <si>
    <t>Felhalmozási bevételek</t>
  </si>
  <si>
    <t>Működési célú átvett pénzeszközök</t>
  </si>
  <si>
    <t>Felhalmozási célú átvett pénzeszközök</t>
  </si>
  <si>
    <t>Finanszírozási  bevételek</t>
  </si>
  <si>
    <t>Ellátottak pénzbeli juttatásai</t>
  </si>
  <si>
    <t>Egyéb működési célú kiadások</t>
  </si>
  <si>
    <t>Felhalmozási célú pénzeszköz átadás</t>
  </si>
  <si>
    <t>IX.</t>
  </si>
  <si>
    <t>Finanszírozási kiadások</t>
  </si>
  <si>
    <t xml:space="preserve">                           MÉRLEG</t>
  </si>
  <si>
    <t>ebből - hazai forrás</t>
  </si>
  <si>
    <t>BEVÉTELEK FŐÖSSZEGE</t>
  </si>
  <si>
    <t xml:space="preserve">         - Európai Uniós forrás</t>
  </si>
  <si>
    <t>3. Hétszínvirág Óvoda</t>
  </si>
  <si>
    <t>4. Petőfi Sándor Óvoda</t>
  </si>
  <si>
    <t>5. Zrínyi Ilona Óvoda</t>
  </si>
  <si>
    <t>7. Dr. Mosonyi A. Gondoz. Közp.</t>
  </si>
  <si>
    <t>8. Dr. Magyar K. Városi Bölcsőde</t>
  </si>
  <si>
    <t>9. Dorog Város Egyesített Sportin.</t>
  </si>
  <si>
    <t>10. Dorogi József Attila Művelődési Ház</t>
  </si>
  <si>
    <t>11. Kincstári Szervezet</t>
  </si>
  <si>
    <t>Műk.c.támog.áht-n belülről</t>
  </si>
  <si>
    <t>Felhalmozási célú támog.áht-n belülről</t>
  </si>
  <si>
    <t>Műk.c.átvett pénzeszköz</t>
  </si>
  <si>
    <t>Felhalm.c.átvett pénzeszköz</t>
  </si>
  <si>
    <t>Finanszírozási bevételek</t>
  </si>
  <si>
    <t>Önkormányzati támogatás</t>
  </si>
  <si>
    <t>Ellátottak pénzbeli jutttatásai</t>
  </si>
  <si>
    <t>6. Gáty Zoltán Városi Könyvtár és Helytörténeti Múzeium</t>
  </si>
  <si>
    <t>7. Dr. Mosonyi A. Gond. Közp.</t>
  </si>
  <si>
    <t>8. Dr. Magyar K. Városi Bölcs.</t>
  </si>
  <si>
    <t>9. Dorog Város Egyes.Sportint.</t>
  </si>
  <si>
    <t xml:space="preserve">6. Gáthy Z. Városi Könyvtár és Helytörténei Múzeum </t>
  </si>
  <si>
    <t>Műk.c.tám.áht-n belülről</t>
  </si>
  <si>
    <t>1-1. Önk.és önk.hivatalok jogalkotó és igazgatási feladatok</t>
  </si>
  <si>
    <t>Felhalm.c.pe.átadás</t>
  </si>
  <si>
    <t>Felhalm.c.pe. Átadás</t>
  </si>
  <si>
    <t>2-1. Önk.és önk.hiv.jogalkotó és igazgat.feladatok</t>
  </si>
  <si>
    <t>2-2. Orsz.gy.,önk.és európai parlamenti képviselőváll.</t>
  </si>
  <si>
    <t>3-1   Hétszínvirág Óvoda</t>
  </si>
  <si>
    <t>3-2   Petőfi Sándor Óvoda</t>
  </si>
  <si>
    <t>3-3   Zrínyi Ilona Óvoda</t>
  </si>
  <si>
    <t>3-4. Gáthy Z. Városi Könyvtár és Helytört.Múzeum</t>
  </si>
  <si>
    <t>3-5. Idősek gondozási Központja</t>
  </si>
  <si>
    <t>3-6 Magyar Károly Városi Bölcsőde</t>
  </si>
  <si>
    <t>3-7. Dorog Város Egyesített Sportintézm.</t>
  </si>
  <si>
    <t>3-8. Dorogi József Attila Művelődési Ház</t>
  </si>
  <si>
    <t>3-9. Kincstári Szervezet összesen</t>
  </si>
  <si>
    <t>Önk. feladat jellege</t>
  </si>
  <si>
    <t>Finanszí-rozási bevételek</t>
  </si>
  <si>
    <t xml:space="preserve">       - Kincstári Szervezet</t>
  </si>
  <si>
    <t xml:space="preserve">       -  Védőnői Szolgálat</t>
  </si>
  <si>
    <t xml:space="preserve">           Gáthy Z. Városi Könyvtár és Helyt. Múzeum</t>
  </si>
  <si>
    <t xml:space="preserve">           Dorogi József Attila Művelődési Ház</t>
  </si>
  <si>
    <t xml:space="preserve">            Uszoda</t>
  </si>
  <si>
    <t xml:space="preserve">           Sportiroda</t>
  </si>
  <si>
    <t xml:space="preserve">           Teniszpályák</t>
  </si>
  <si>
    <t>3-1. Hétszínvirág Óvoda</t>
  </si>
  <si>
    <t>3-2. Petőfi Sándor Óvoda</t>
  </si>
  <si>
    <t>3-3. Zrínyi Ilona Óvoda</t>
  </si>
  <si>
    <t>3-5. Dr. Mosonyi Albert Gondozási központ</t>
  </si>
  <si>
    <t>3-6. Dr. Magyar Károly Városi Bölcsőde</t>
  </si>
  <si>
    <t>3-7. Dorog Város Egyesített Sportintézménye</t>
  </si>
  <si>
    <t>3-9. Kincstári Szervezet</t>
  </si>
  <si>
    <t xml:space="preserve">   - Intézmény működtetés</t>
  </si>
  <si>
    <t>Házi segítségnyújtás</t>
  </si>
  <si>
    <t>Szociális étkeztetés</t>
  </si>
  <si>
    <t>6. Gáthy Z. Városi Könyvtár és Helytört. Múzeum</t>
  </si>
  <si>
    <t>7. Dr. Mosonyi Albert Gondozási Központ</t>
  </si>
  <si>
    <t>8. Dr. Magyar Károly Városi Bölcsőde</t>
  </si>
  <si>
    <t>9. Dorog Város Egyesített Sportintézménye</t>
  </si>
  <si>
    <t>3. cím költségvetési főösszege</t>
  </si>
  <si>
    <t>Kötelező összesen eredeti előirányzat</t>
  </si>
  <si>
    <t>Önkéntes összesen eredeti előirányzat</t>
  </si>
  <si>
    <t>Államigazgatási összesen eredeti előirányzat</t>
  </si>
  <si>
    <t>Költségvetési cím és megnevezés</t>
  </si>
  <si>
    <t>Költségv.bevételi főösszeg</t>
  </si>
  <si>
    <t>Költségv.kiadási  főösszeg</t>
  </si>
  <si>
    <t>Költségv.kiadási főösszeg</t>
  </si>
  <si>
    <t xml:space="preserve">     Felhalmozásra átadott pénzeszközök és egyéb</t>
  </si>
  <si>
    <t xml:space="preserve">                         támogatások</t>
  </si>
  <si>
    <t>Intézmény finanszírozás</t>
  </si>
  <si>
    <t xml:space="preserve">         - telekadó</t>
  </si>
  <si>
    <t>3-7.</t>
  </si>
  <si>
    <t>Polgárőrség támogatása</t>
  </si>
  <si>
    <t>Hétszínvirág Óvoda</t>
  </si>
  <si>
    <t>hazai forr.</t>
  </si>
  <si>
    <t>Eredeti előriányzat</t>
  </si>
  <si>
    <t>IV. n.évi módosított előirányzat</t>
  </si>
  <si>
    <t xml:space="preserve">     IV. n. évi módosított előirányzat</t>
  </si>
  <si>
    <t xml:space="preserve">       IV. n.évi Módosított előirányzat</t>
  </si>
  <si>
    <t xml:space="preserve">        IV. n.évi  Módosított előirányzat</t>
  </si>
  <si>
    <t xml:space="preserve">       IV. n. évi Módosított előirányzat</t>
  </si>
  <si>
    <t xml:space="preserve">       IV.n.évi Módosított előirányzat</t>
  </si>
  <si>
    <t xml:space="preserve">        IV n.évi  Módosított előirányzat</t>
  </si>
  <si>
    <t xml:space="preserve">     IV.n.évi Módosított előirányzat</t>
  </si>
  <si>
    <t xml:space="preserve">    IV. n. évi    Módosított előirányzat</t>
  </si>
  <si>
    <t xml:space="preserve">     Teljesítés</t>
  </si>
  <si>
    <t xml:space="preserve">     Teljesítés %-a</t>
  </si>
  <si>
    <t>Kötelezúő összesen teljesítés</t>
  </si>
  <si>
    <t>Önkéntes összesen IV.n. évi mód. előirányzat</t>
  </si>
  <si>
    <t>Önkéntes összesen teljesítés</t>
  </si>
  <si>
    <t>Államigazgatási összesen teljesítés</t>
  </si>
  <si>
    <t>Kötelező összesen teljesítés</t>
  </si>
  <si>
    <t xml:space="preserve">       Teljesítés</t>
  </si>
  <si>
    <t xml:space="preserve">       Teljesítés %-a</t>
  </si>
  <si>
    <t>Teljesítés</t>
  </si>
  <si>
    <t>Teljesítés %-a</t>
  </si>
  <si>
    <t>Kötelező összesen IV. n. évi módosított előirányzat</t>
  </si>
  <si>
    <t>Önkéntes összesen IV. n. évi módsoított előirányzat</t>
  </si>
  <si>
    <t>Államigazgatási összesen IV. n. évi módosított előirányzat</t>
  </si>
  <si>
    <t>Kötelező összesen IV.n.évi mód. előirányzat</t>
  </si>
  <si>
    <t>Államigazgatási összesen IV. n.évi mód. előirányzat</t>
  </si>
  <si>
    <t>Önkéntes összesen IV. n. évi módosított előirányzat</t>
  </si>
  <si>
    <t>Kötelező összesen módosított IV. n. évi előirányzat</t>
  </si>
  <si>
    <t>Önkéntes összesen módsoított IV. n.- évi előirányzat</t>
  </si>
  <si>
    <t>Államigazgatási összesen módosított IV. n. évi előirányzat</t>
  </si>
  <si>
    <t>Éves támogatás összesen</t>
  </si>
  <si>
    <t>Időskorúak nappali ellátása</t>
  </si>
  <si>
    <t>II.3 Szociális és gyerekjóléti feladatok támogatása</t>
  </si>
  <si>
    <t>Többcélú Kistérségi Társulás számára igényelt normatív támogatás</t>
  </si>
  <si>
    <t>Összeg Ft</t>
  </si>
  <si>
    <t>Eltérés</t>
  </si>
  <si>
    <t>Tényleges támogatás</t>
  </si>
  <si>
    <t>Jogcím</t>
  </si>
  <si>
    <t>III. jogcímen ökormányzati támogatás összesen</t>
  </si>
  <si>
    <t>III.4.b.) Intézményüzemeltetés támogatása idősekorúak ellátása</t>
  </si>
  <si>
    <t>III.4. a)Kötelezően foglalk.szakmai dolg.bértám.idősekorúak ellátása</t>
  </si>
  <si>
    <t>A települési önkormányzatok szociális és gyermekjóléti feladatainak támogatása</t>
  </si>
  <si>
    <t>II. jogcímen önkormányzati támogatás összesen</t>
  </si>
  <si>
    <t>II.2. (12 Óvodaműködés támogatása 4 hó</t>
  </si>
  <si>
    <t>II.2. (1) Óvodaműködés támogatása 8 hó</t>
  </si>
  <si>
    <t>II.1.(2) Óvodapedagógusok munk.segítők száma 4 hó</t>
  </si>
  <si>
    <t>II.1. Óvodapedagógusok elismert létszáma 4 hó</t>
  </si>
  <si>
    <t>II.1. Óvodapedagógusok elismert létszáma 8 hó</t>
  </si>
  <si>
    <t>A települési önk.egyes köznevelési és gyermekétkeztetési feladatainak támogatása</t>
  </si>
  <si>
    <t>I. jogcímen önkormányzati támogatás összesen</t>
  </si>
  <si>
    <t xml:space="preserve">        - Közutak fenntartásának támogatása</t>
  </si>
  <si>
    <t xml:space="preserve">        - Köztemető fenntart.kapcsolatos feladatok támog.</t>
  </si>
  <si>
    <t xml:space="preserve">        - Közvilágítás fenntartásának támogatása</t>
  </si>
  <si>
    <t xml:space="preserve">        - Zöldterület-gazd.kapcs. Feladatok ellát.tám.</t>
  </si>
  <si>
    <t>I.1.b) Település-üzemelt. kapcs.feladatellátás támogat.össz.</t>
  </si>
  <si>
    <t>I.1.a) Önkormányzati hivatal működésének támogatása</t>
  </si>
  <si>
    <t>A helyi önkormányzatok működésének általános támogatása</t>
  </si>
  <si>
    <t>összeg Ft</t>
  </si>
  <si>
    <t>mutatószám</t>
  </si>
  <si>
    <t>Eltérérés éves szinten</t>
  </si>
  <si>
    <t>Tényleges</t>
  </si>
  <si>
    <t>és egyéb kötött felhasználású támogatások elszámolása</t>
  </si>
  <si>
    <t>Rendelkezésre bocsátott</t>
  </si>
  <si>
    <t>Ténylegesen felhasznált</t>
  </si>
  <si>
    <t>Fel nem használt</t>
  </si>
  <si>
    <t>Szociális ágazati pótlék</t>
  </si>
  <si>
    <t>ESZKÖZÖK</t>
  </si>
  <si>
    <t>adatok ezer forintban</t>
  </si>
  <si>
    <t>Befektetett eszközök</t>
  </si>
  <si>
    <t>Befekte-</t>
  </si>
  <si>
    <t>Forgóeszközök</t>
  </si>
  <si>
    <t>Forgó-</t>
  </si>
  <si>
    <t>Eszkö-</t>
  </si>
  <si>
    <t>Önkormányzat és intézményei</t>
  </si>
  <si>
    <t>Vagyon-érték</t>
  </si>
  <si>
    <t>Bruttó érték</t>
  </si>
  <si>
    <t>Érték-</t>
  </si>
  <si>
    <t>Nettó érték</t>
  </si>
  <si>
    <t>Nettó értékből</t>
  </si>
  <si>
    <t>Befekt.</t>
  </si>
  <si>
    <t>tett</t>
  </si>
  <si>
    <t>Készle-tek</t>
  </si>
  <si>
    <t>Költségvetési évben esedékes követelés</t>
  </si>
  <si>
    <t>Költségvetési évet követően esedékes követelés</t>
  </si>
  <si>
    <t>Pénz-</t>
  </si>
  <si>
    <t>Követelés jelegű sajátos elszámolások</t>
  </si>
  <si>
    <t>Egyéb sajátos eszközoldali elszámolások</t>
  </si>
  <si>
    <t>Aktív időbeli elhatárolások</t>
  </si>
  <si>
    <t>eszkö-</t>
  </si>
  <si>
    <t>zök</t>
  </si>
  <si>
    <t>helyes-</t>
  </si>
  <si>
    <t>Immat.</t>
  </si>
  <si>
    <t>Ingatla-</t>
  </si>
  <si>
    <t>Gépek, berendezések, járművek</t>
  </si>
  <si>
    <t>Beruhá-</t>
  </si>
  <si>
    <t>Üzemelt.</t>
  </si>
  <si>
    <t>tett pü.</t>
  </si>
  <si>
    <t>eszk.</t>
  </si>
  <si>
    <t>össz.</t>
  </si>
  <si>
    <t>bítés</t>
  </si>
  <si>
    <t>javak</t>
  </si>
  <si>
    <t>nok</t>
  </si>
  <si>
    <t>zások</t>
  </si>
  <si>
    <t>átadott</t>
  </si>
  <si>
    <t>eszközök</t>
  </si>
  <si>
    <t xml:space="preserve">érték </t>
  </si>
  <si>
    <t xml:space="preserve">össz. </t>
  </si>
  <si>
    <t>helyesb.</t>
  </si>
  <si>
    <t>5=(6+7+</t>
  </si>
  <si>
    <t xml:space="preserve">12. </t>
  </si>
  <si>
    <t>13.</t>
  </si>
  <si>
    <t>14=(4+5+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</si>
  <si>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</si>
  <si>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</si>
  <si>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</si>
  <si>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</si>
  <si>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</si>
  <si>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</si>
  <si>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</si>
  <si>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</si>
  <si>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</si>
  <si>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8+9+10+11)</t>
  </si>
  <si>
    <t>12+13)</t>
  </si>
  <si>
    <t>5.  Zrínyi Ilona Óvoda</t>
  </si>
  <si>
    <t>6. Gáthy Z. Városi Könyvtár</t>
  </si>
  <si>
    <t>7.  Dr. Mosonyi A. Gondozási K.</t>
  </si>
  <si>
    <t>8.  Dr.Magyar K. Városi Bölcsöde</t>
  </si>
  <si>
    <t>9. Dorog Város Egyesített Sport I.</t>
  </si>
  <si>
    <t>10. József Attila Művelődési Ház</t>
  </si>
  <si>
    <t>1-11 cím összesen</t>
  </si>
  <si>
    <t>FORRÁSOK</t>
  </si>
  <si>
    <t>Saját tőke összesen</t>
  </si>
  <si>
    <t>Saját tőke változása</t>
  </si>
  <si>
    <t>Nemzeti vagyon induláskori értéke</t>
  </si>
  <si>
    <t>Nemzeti vagyon változásai</t>
  </si>
  <si>
    <t>Egyéb eszközök induláskori értéjke</t>
  </si>
  <si>
    <t>Felhalmozott eredmény</t>
  </si>
  <si>
    <t>Eszközök értékhelyesbítésének forrása</t>
  </si>
  <si>
    <t>Mérleg szerinti eredmény</t>
  </si>
  <si>
    <t>8=2+3+4+5+6+7</t>
  </si>
  <si>
    <t>12.</t>
  </si>
  <si>
    <t>15=9+10+11+12+13+14</t>
  </si>
  <si>
    <t>22=16+17+18+19+20+21</t>
  </si>
  <si>
    <t>3. Hétszínvirád Óvoda</t>
  </si>
  <si>
    <t>6. Gáthy Zoltán Városi Könyvtár</t>
  </si>
  <si>
    <t>Saját Tőke</t>
  </si>
  <si>
    <t>Kötelezettség</t>
  </si>
  <si>
    <t>Kötele-</t>
  </si>
  <si>
    <t>Egyéb sajátos forrásoldali elszámolások</t>
  </si>
  <si>
    <t>Passzív időbeli elhatárolások</t>
  </si>
  <si>
    <t>Források összesen</t>
  </si>
  <si>
    <t>Költségvetési évben esedékes</t>
  </si>
  <si>
    <t>Költségvetési évet követően esedékes</t>
  </si>
  <si>
    <t>Kötelezettség jellegű egyéb elszámolások</t>
  </si>
  <si>
    <t>Kötelezettségek</t>
  </si>
  <si>
    <t>összesen</t>
  </si>
  <si>
    <t>6=3+4+5</t>
  </si>
  <si>
    <t>9=2+6+7+8</t>
  </si>
  <si>
    <t>Részesedések</t>
  </si>
  <si>
    <t>Érték helyesbítés</t>
  </si>
  <si>
    <t>Érték-    vesztés</t>
  </si>
  <si>
    <t>Vagyoni érték</t>
  </si>
  <si>
    <t>Megjegyzés</t>
  </si>
  <si>
    <t>Forrás részvény</t>
  </si>
  <si>
    <t>B kategóriás piaci jelentés alapján</t>
  </si>
  <si>
    <t>elszámolásáról</t>
  </si>
  <si>
    <t xml:space="preserve">adatok ezer forintban </t>
  </si>
  <si>
    <t>0-90 napon túli</t>
  </si>
  <si>
    <t>91-180 nap</t>
  </si>
  <si>
    <t xml:space="preserve">181-360 napon </t>
  </si>
  <si>
    <t>360 napon       túli</t>
  </si>
  <si>
    <t>Értékvesztés összesen</t>
  </si>
  <si>
    <t>Építményadó</t>
  </si>
  <si>
    <t>Iparűzési adó</t>
  </si>
  <si>
    <t>Gépjárműadó</t>
  </si>
  <si>
    <t>Talajterhelési díj</t>
  </si>
  <si>
    <t>Pótlék</t>
  </si>
  <si>
    <t>Bírság</t>
  </si>
  <si>
    <t>Kimutatás az önállóan gazdálkodó intézmények</t>
  </si>
  <si>
    <t>tárgyévi pénzmaradványáról</t>
  </si>
  <si>
    <t>Önkormányzat</t>
  </si>
  <si>
    <t xml:space="preserve">Polgármesteri Hivatal </t>
  </si>
  <si>
    <t>Petőfi Sándor Óvoda</t>
  </si>
  <si>
    <t>Zrínyi Ilona Óvoda</t>
  </si>
  <si>
    <t>Gáthy Z. Városi Könyvtár és H.M.</t>
  </si>
  <si>
    <t>Dr Mosonyi Albert Gondozási Központ</t>
  </si>
  <si>
    <t>Dr Magyar Károly Városi Bölcsöde</t>
  </si>
  <si>
    <t>Dorog Város Egyesített Sport-intézmény</t>
  </si>
  <si>
    <t>József Attila Művelődési Ház</t>
  </si>
  <si>
    <t>1. Alaptevékenység költségvetési bevételei</t>
  </si>
  <si>
    <t>2. Alaptevékenység költségvetési kiadásai</t>
  </si>
  <si>
    <t>I. Alaptevékenység költségvetési egyenlege</t>
  </si>
  <si>
    <t>3. Alaptevékenység finanszírozási bevételei</t>
  </si>
  <si>
    <t>4. Alaptevékenység finanszírozási kiadásai</t>
  </si>
  <si>
    <t>II. Alaptevékenység finanszírozási egyenlege</t>
  </si>
  <si>
    <t>A) Alaptevékenység maradványa</t>
  </si>
  <si>
    <t>D) Alaptev. kötelezettségvállalással terh.maradvány</t>
  </si>
  <si>
    <t>E)Alaptevékenység szabad maradványa</t>
  </si>
  <si>
    <t>Állami támogatás összege</t>
  </si>
  <si>
    <t>Állami átvállalás összege</t>
  </si>
  <si>
    <t>Kimutatás az államháztartási törvény 24. § (4) bekezdésének C. pontja</t>
  </si>
  <si>
    <t>alapján a közvetett támogatásokról</t>
  </si>
  <si>
    <t>Települési szilárd hulladékkezelési közszolgáltatási díj</t>
  </si>
  <si>
    <t>Idősek Otthona térítési díj kedvezménye</t>
  </si>
  <si>
    <t>1993. évi III. tv. (Szoc.tv.) 117.§</t>
  </si>
  <si>
    <t>II.5. Kiegészítő támogatás óvodaped. Minősítéséből adodó többletkiadások</t>
  </si>
  <si>
    <t xml:space="preserve">Kiegészítő és egyéb kötött felhasználású támogatások </t>
  </si>
  <si>
    <t>Nyílvános könyvtári  és közművelődési feladatok támogatása</t>
  </si>
  <si>
    <t>Könyvtári célú érdekeltségnövelő támogatások</t>
  </si>
  <si>
    <t>Kötött felhasználású támogatás összesen</t>
  </si>
  <si>
    <t>1-2.  Adó, vám és jövedéki igazgatás</t>
  </si>
  <si>
    <t>1-3. Köztemető-fenntartás és működtetés</t>
  </si>
  <si>
    <t>2-3. Országos és helyi népszavazással kapcsolatos bev.</t>
  </si>
  <si>
    <t>2-4. Támogatási célú finanszírozási műveletek</t>
  </si>
  <si>
    <t>1-2. Adó, vám és jövedéki igazolás</t>
  </si>
  <si>
    <t>2-3.. Országos és helyi népszavazással kapcsolatos tevékenység</t>
  </si>
  <si>
    <t>TDM támogatása</t>
  </si>
  <si>
    <t>1-19</t>
  </si>
  <si>
    <t>3</t>
  </si>
  <si>
    <t>Kincstári Szervezet összesen</t>
  </si>
  <si>
    <t xml:space="preserve">                                                               Adatok: ezer forintban</t>
  </si>
  <si>
    <t>Egyéb szociális pénzbeli ellátások</t>
  </si>
  <si>
    <t>Települési támogatás</t>
  </si>
  <si>
    <t>Köztemetés</t>
  </si>
  <si>
    <t>Felsőoktatási tanulók települési támogatása</t>
  </si>
  <si>
    <t>Idősek karácsonya természetbeni támogatás</t>
  </si>
  <si>
    <t>Ing. kapcs. vagyoni ért. jog</t>
  </si>
  <si>
    <t>Holiday Club Füred</t>
  </si>
  <si>
    <t>Zalakaros</t>
  </si>
  <si>
    <t>Üdülési jog Dobogó major</t>
  </si>
  <si>
    <t>III.5 Óvódai, iskolai, gimnáziumi étkeztetés támogatása</t>
  </si>
  <si>
    <t>Családsegítés és gyermekjóléti szolgálat</t>
  </si>
  <si>
    <t>Demens nappali ellátás</t>
  </si>
  <si>
    <t xml:space="preserve">         - idegenforgalmi adó</t>
  </si>
  <si>
    <t xml:space="preserve">         - talajterhelési díj</t>
  </si>
  <si>
    <t>Ebből: - egyéb működési célú támogatás</t>
  </si>
  <si>
    <t>1-23. Versenysport tevékenység támogatása</t>
  </si>
  <si>
    <t>2-2. Orsz.gy.önk.és európai parlamenti képviselőváll.</t>
  </si>
  <si>
    <t>Központi költségvetési befizetések</t>
  </si>
  <si>
    <t>Támogatási célú finanszírozási műveletek</t>
  </si>
  <si>
    <t>Normatív támogatás átadása DTKT-nak</t>
  </si>
  <si>
    <t>Járóbetegek gyógyító szakellátása</t>
  </si>
  <si>
    <t>1-40.</t>
  </si>
  <si>
    <t>Dorogi Többcélú Kistérségi Társulás tagsági támogatás</t>
  </si>
  <si>
    <t>Egyesületi támogatások</t>
  </si>
  <si>
    <t>1-13</t>
  </si>
  <si>
    <t>kozásúak</t>
  </si>
  <si>
    <t>Mellékfoglal-</t>
  </si>
  <si>
    <t>Passzív</t>
  </si>
  <si>
    <t>állomány</t>
  </si>
  <si>
    <t>Prémium Magyar Államkötvény</t>
  </si>
  <si>
    <t>Telekadó</t>
  </si>
  <si>
    <t>I.1.d.  Lakott külterülettel kapcsolatos feladatok támogatása</t>
  </si>
  <si>
    <t>I.1.c.  Egyéb önkormányzati feladatok támogatása</t>
  </si>
  <si>
    <t xml:space="preserve">           Beszámítás összege</t>
  </si>
  <si>
    <t xml:space="preserve">Mutató               </t>
  </si>
  <si>
    <t>III.6. Rászuruló gyermekek szünidei étkeztetésének támogatása</t>
  </si>
  <si>
    <t>IV.1.d. Tele. Önk.támogatása a nyilvános könyvtári ellátás és közmű. Feladatok</t>
  </si>
  <si>
    <t>Kututális pótlék</t>
  </si>
  <si>
    <t xml:space="preserve">Költségvetési cím </t>
  </si>
  <si>
    <t>Költségvetési bevételi főösszeg</t>
  </si>
  <si>
    <t>Felhalmo-zási bevételek</t>
  </si>
  <si>
    <t>és megnevezés</t>
  </si>
  <si>
    <t>KÖT.</t>
  </si>
  <si>
    <t>Eredeti előirányzat</t>
  </si>
  <si>
    <t>Módosított előirányzat</t>
  </si>
  <si>
    <t>ÖNK.</t>
  </si>
  <si>
    <t xml:space="preserve">       -  Intézmény működtetés</t>
  </si>
  <si>
    <t>Módosítások összesen</t>
  </si>
  <si>
    <t>Kötelező összesen</t>
  </si>
  <si>
    <t>Önkéntes összesen</t>
  </si>
  <si>
    <t>Költségvetési cím és</t>
  </si>
  <si>
    <t>Költségv. kiad. főösszeg</t>
  </si>
  <si>
    <t>Finanszí-rozási kiadások</t>
  </si>
  <si>
    <t>alcím megnevezés</t>
  </si>
  <si>
    <t>3-1.   Hétszínvirág Óvoda</t>
  </si>
  <si>
    <t>3-2.   Petőfi Sándor Óvoda</t>
  </si>
  <si>
    <t>3-3.   Zrínyi Ilona Óvoda</t>
  </si>
  <si>
    <t>3-4. Gáthy Z. Városi Könyvtár és Helytörténeti Múzeum</t>
  </si>
  <si>
    <t>3-6. Magyar Károly Városi Bölcsőde</t>
  </si>
  <si>
    <t>3-8. Dorogi József A. Művelődési Ház</t>
  </si>
  <si>
    <r>
      <t xml:space="preserve">       -  </t>
    </r>
    <r>
      <rPr>
        <b/>
        <sz val="10"/>
        <rFont val="Arial CE"/>
        <family val="0"/>
      </rPr>
      <t>Kincstári Szervezet</t>
    </r>
  </si>
  <si>
    <t xml:space="preserve">      -  Védőnői Szolgálat</t>
  </si>
  <si>
    <r>
      <t xml:space="preserve">     </t>
    </r>
    <r>
      <rPr>
        <b/>
        <u val="single"/>
        <sz val="10"/>
        <rFont val="Arial CE"/>
        <family val="0"/>
      </rPr>
      <t xml:space="preserve"> -   Intézmény működtetés </t>
    </r>
  </si>
  <si>
    <t xml:space="preserve">             Gáthy Z. Városi Könyvtár és Helyt. Múzeum</t>
  </si>
  <si>
    <t xml:space="preserve">           Dorogi József A. Művelődési Ház</t>
  </si>
  <si>
    <t xml:space="preserve">           Uszoda</t>
  </si>
  <si>
    <t xml:space="preserve">                          Dorog Város Önkormányzat</t>
  </si>
  <si>
    <t xml:space="preserve">                               Felhalmozási kiadások</t>
  </si>
  <si>
    <t xml:space="preserve">                                       BERUHÁZÁS</t>
  </si>
  <si>
    <t xml:space="preserve">   Adatok: ezer forintban</t>
  </si>
  <si>
    <t>Alap</t>
  </si>
  <si>
    <t>ÁFA</t>
  </si>
  <si>
    <t>%-a</t>
  </si>
  <si>
    <t>1-1</t>
  </si>
  <si>
    <t>Informatikai és egyéb tárgyi eszköz beszerzés</t>
  </si>
  <si>
    <t>1-3</t>
  </si>
  <si>
    <t>Köztemető fenntartás és működtetés</t>
  </si>
  <si>
    <t>Zöldfelület fejlesztés</t>
  </si>
  <si>
    <t>Önkormányzati vagyonnal való gazdálk.kapcs.fel.</t>
  </si>
  <si>
    <t>1-5</t>
  </si>
  <si>
    <t>Hosszabb időtartamú közfoglalkoztatás</t>
  </si>
  <si>
    <t>Díszkivilágítás bővítése</t>
  </si>
  <si>
    <t>1-18</t>
  </si>
  <si>
    <t>Város és községgazdálkodási egyéb szolgáltatások</t>
  </si>
  <si>
    <t>Játszóterek fejlesztése</t>
  </si>
  <si>
    <t>1-21</t>
  </si>
  <si>
    <t>Sportlétesítmények működtetése és fejlesztése</t>
  </si>
  <si>
    <t>Buzánszky Stadion vásárlási részlet</t>
  </si>
  <si>
    <t>Közművelődés-közösségi és társadalmi részvétel fejl.</t>
  </si>
  <si>
    <t>1-26</t>
  </si>
  <si>
    <t>1-29</t>
  </si>
  <si>
    <t>2-1</t>
  </si>
  <si>
    <t>Önkorm.és önk.hiv. jogalkotó és ált.igazg.feladatok</t>
  </si>
  <si>
    <t>Beruházás 1-3 cím összesen</t>
  </si>
  <si>
    <t xml:space="preserve">                                       FELÚJÍTÁS</t>
  </si>
  <si>
    <t>Bérlakás felújítás</t>
  </si>
  <si>
    <t>Út, autópálya építése</t>
  </si>
  <si>
    <t>Járdafelújítások</t>
  </si>
  <si>
    <t>1-22</t>
  </si>
  <si>
    <t>Óvodai nevelés, ellátás működtetési feladatok</t>
  </si>
  <si>
    <t>Időskorúak tartós bentlakásos ellátása</t>
  </si>
  <si>
    <t>Értékpapír</t>
  </si>
  <si>
    <t>Kommunál-Junk üzletrész</t>
  </si>
  <si>
    <t>Nyitó pénzkészlet</t>
  </si>
  <si>
    <t>Záró pénzkészlet</t>
  </si>
  <si>
    <t>Adatok:ezer forintban</t>
  </si>
  <si>
    <t>Ávr. 28. §</t>
  </si>
  <si>
    <t>a</t>
  </si>
  <si>
    <t>Kedvezményes óvodai, iskolai étkeztetés</t>
  </si>
  <si>
    <t>Gyermekvédelmi tv. 148. §. (5) bekezdése</t>
  </si>
  <si>
    <t>Bölcsődei kedvezményes étkeztetés, gondozási díj</t>
  </si>
  <si>
    <t>Rászoruló gyermekek intézményen kívüli szünidei étkezése</t>
  </si>
  <si>
    <t>b</t>
  </si>
  <si>
    <t>Lakosság részére lakásépítéshez, lakásfelújításhoz nyújtott kölcsön elngedésének összege</t>
  </si>
  <si>
    <t>c.</t>
  </si>
  <si>
    <t>Iparűzési adó kedvezmény</t>
  </si>
  <si>
    <t>Gépjárműadó kedvezmény</t>
  </si>
  <si>
    <t>e</t>
  </si>
  <si>
    <t>1-4. Önkormányzati rendezvények</t>
  </si>
  <si>
    <t>1-5. Önkotm.vagyonnal való gazd.kapcs.feladatok</t>
  </si>
  <si>
    <t>1-6. Informatikai fejlesztések, szolgáltatások</t>
  </si>
  <si>
    <t>1-7. Önkorm.elszámolasai a központi költségvetéssel</t>
  </si>
  <si>
    <t>1-8. Központi költségvetési befizetzések</t>
  </si>
  <si>
    <t>1-9. Támogatási célú fianszírozási műveletek</t>
  </si>
  <si>
    <t>1-10. Hosszabb időtartamú közfoglalkoztatás</t>
  </si>
  <si>
    <t>1-11. Állat egészségügy</t>
  </si>
  <si>
    <t>1-12. Út, autópálya építése</t>
  </si>
  <si>
    <t>1-13. Közutak, hidak,alagutak üzemeltet.fenntart.</t>
  </si>
  <si>
    <t>1-14. Turizmusfejlesztési támogatások és tevékenységek</t>
  </si>
  <si>
    <t>1-15. Nem veszélyes hulladék begyűjtése</t>
  </si>
  <si>
    <t>1-16. Nem veszélyes hulladék kezelése és ártalmatlanítása</t>
  </si>
  <si>
    <t>1-17. Szennyvíz gyűjtése, tisztítása, elhelyezése</t>
  </si>
  <si>
    <t>1-18. Közvilágítás</t>
  </si>
  <si>
    <t>1-19. Zöldterület-kezelés</t>
  </si>
  <si>
    <t>1-20. Város és községgazd.egyéb szolgáltatások</t>
  </si>
  <si>
    <t>1-21. Járóbetegek gyógyító szakellátása</t>
  </si>
  <si>
    <t>1-22. Sportlétesítmények működtetése és fejlesztése</t>
  </si>
  <si>
    <t>1-24. Iskolai, diáksport-tevéeknység és támogatása</t>
  </si>
  <si>
    <t>1-25. Szabadidősport tevékenység támogatása</t>
  </si>
  <si>
    <t xml:space="preserve">        Módosított előirányzat</t>
  </si>
  <si>
    <t>1-26. Közművelődés-közösségi részvétel fejl.</t>
  </si>
  <si>
    <t>1-27. Közművelődés-hagyományos közösségi kult.értkeke gond. TOP</t>
  </si>
  <si>
    <t>1-28. Civil szervezetek működési támogatása</t>
  </si>
  <si>
    <t>1-29. Óvodai nevelés, ellátás működtetési feladatok</t>
  </si>
  <si>
    <t>1-30. Ált.iskolai oktatás 1-4. működtetés feladatai</t>
  </si>
  <si>
    <t>1-31.  Ált.iskolai oktatás 5-8. működtetés feladatai</t>
  </si>
  <si>
    <t>1-32. Gimnáziumi nevelés oktatás</t>
  </si>
  <si>
    <t>1-33. Gyermekétkeztetés köznevelési intézményben</t>
  </si>
  <si>
    <t>1-34. Időskorúak tartós bentlakásos ellátása</t>
  </si>
  <si>
    <t>1-5. Önkorm.vagyonnal való gazd.kapcs.feladatok</t>
  </si>
  <si>
    <t>1-8. Központi költségvetési befizetések</t>
  </si>
  <si>
    <t>1-14. Turizmus fejlesztési támogatások és tevékenységek</t>
  </si>
  <si>
    <t>1-15. Nem veszélyes hulladék begyűjtsée</t>
  </si>
  <si>
    <t>1-21. Járóbetegek gyógyító szakellátsa</t>
  </si>
  <si>
    <t>1-25.Szabaidősport tevékenység támogatása</t>
  </si>
  <si>
    <t>1-27. Közművelődés hagyományos közösségi kulturális értékek gondozása</t>
  </si>
  <si>
    <t>1-30 Ált.iskola 1-4 működtetési feladatok</t>
  </si>
  <si>
    <t>1-31. Ált.iskola 5-8 működtetési feladatok</t>
  </si>
  <si>
    <t>1-33.  Gyermekétkeztetés köznevelési intézményben</t>
  </si>
  <si>
    <t>1-37. Demens nappali ellátás</t>
  </si>
  <si>
    <t>1-39. Intézményen kivüli szünidei étkeztetés</t>
  </si>
  <si>
    <t>1-40.  Család és gyermekjóléti szolgálat</t>
  </si>
  <si>
    <t>2-5.Nerm veszélyes hulladék begyűjtése</t>
  </si>
  <si>
    <t xml:space="preserve">        - Bírkózócsarnok</t>
  </si>
  <si>
    <t xml:space="preserve">          Nyári napközi</t>
  </si>
  <si>
    <t>Nullára leírt eszközök</t>
  </si>
  <si>
    <t>24.</t>
  </si>
  <si>
    <t>25.</t>
  </si>
  <si>
    <t xml:space="preserve">           -  tartalékok</t>
  </si>
  <si>
    <t>Forgalomképesség szerinti megoszlás</t>
  </si>
  <si>
    <t>Forgalomképtelen</t>
  </si>
  <si>
    <t>Korlátozottan forgalomképes</t>
  </si>
  <si>
    <t>Dorog Város Önkormányzata</t>
  </si>
  <si>
    <t>A többéves kihatással járó döntések évenkénti bemutatása</t>
  </si>
  <si>
    <t>ezer forint</t>
  </si>
  <si>
    <t>Buzánszky Jenő Stadion beruházás</t>
  </si>
  <si>
    <t>C.)</t>
  </si>
  <si>
    <t>Pénzügyi műveltek eredménye</t>
  </si>
  <si>
    <t xml:space="preserve">B.) </t>
  </si>
  <si>
    <t>Tevékenységek eredménye(I+II+II-IV-V-VI-VII)</t>
  </si>
  <si>
    <t xml:space="preserve">A.) </t>
  </si>
  <si>
    <t>Egyéb ráfordítások</t>
  </si>
  <si>
    <t>Értékcsökkenési leírás</t>
  </si>
  <si>
    <t xml:space="preserve">VI. </t>
  </si>
  <si>
    <t>Személyi jellegű ráfordítások</t>
  </si>
  <si>
    <t>Bérjárulékok</t>
  </si>
  <si>
    <t>Személyi jellegű egyéb kifizetésel</t>
  </si>
  <si>
    <t>Anyagjellegű ráfordítások</t>
  </si>
  <si>
    <t>Igénybe vett szolgáltatás</t>
  </si>
  <si>
    <t>Anyagköltség</t>
  </si>
  <si>
    <t>Egyéb eredményszemléletű bevételek</t>
  </si>
  <si>
    <t>Különféle egy eredményszemléletű bevételek</t>
  </si>
  <si>
    <t>Egyéb működési célú támogatások eredményszemléletű bevételei</t>
  </si>
  <si>
    <t xml:space="preserve">1. </t>
  </si>
  <si>
    <t>Központi működési c.támogatások eredményszemléletű bevételei</t>
  </si>
  <si>
    <t>Előző időszak</t>
  </si>
  <si>
    <t>Sorszám</t>
  </si>
  <si>
    <t>adatok  forintban</t>
  </si>
  <si>
    <t>EREDMÉNYKIMUTATÁS</t>
  </si>
  <si>
    <t>7. melléklet a ……/2019. (...……..) önkormányzati határozathoz</t>
  </si>
  <si>
    <t>Tárgy időszak</t>
  </si>
  <si>
    <t>Zrinyi Ilona Óvoda</t>
  </si>
  <si>
    <t>Dorog Város Egyesített Sportintézmény</t>
  </si>
  <si>
    <t xml:space="preserve">József Attila Művelődési Ház </t>
  </si>
  <si>
    <t>III.7.a Bölcsödei dolgozók bértámogatása</t>
  </si>
  <si>
    <t>III.7.bKiegészítő támogatás diplomás bölcsödei dolgozók részére</t>
  </si>
  <si>
    <t xml:space="preserve"> - Sportiroda</t>
  </si>
  <si>
    <t>Az Önkormányzat rövidlejáratú részesedéssel nem rendelkezik</t>
  </si>
  <si>
    <t>Kimutatás a helyi adók ,-és működési bevétel követelések értékvesztésének</t>
  </si>
  <si>
    <t>#</t>
  </si>
  <si>
    <t>01</t>
  </si>
  <si>
    <t>01 Közhatalmi eredményszemléletű bevételek</t>
  </si>
  <si>
    <t>02</t>
  </si>
  <si>
    <t>02 Eszközök és szolgáltatások értékesítése nettó eredményszemléletű bevételei</t>
  </si>
  <si>
    <t>03</t>
  </si>
  <si>
    <t>03 Tevékenység egyéb nettó eredményszemléletű bevételei</t>
  </si>
  <si>
    <t>04</t>
  </si>
  <si>
    <t>I Tevékenység nettó eredményszemléletű bevétele (=01+02+03)</t>
  </si>
  <si>
    <t>08</t>
  </si>
  <si>
    <t>06 Központi működési célú támogatások eredményszemléletű bevételei</t>
  </si>
  <si>
    <t>09</t>
  </si>
  <si>
    <t>07 Egyéb működési célú támogatások eredményszemléletű bevételei</t>
  </si>
  <si>
    <t>10</t>
  </si>
  <si>
    <t>08 Felhalmozási célú támogatások eredményszemléletű bevételei</t>
  </si>
  <si>
    <t>11</t>
  </si>
  <si>
    <t>09 Különféle egyéb eredményszemléletű bevételek</t>
  </si>
  <si>
    <t>12</t>
  </si>
  <si>
    <t>III Egyéb eredményszemléletű bevételek (=06+07+08+09)</t>
  </si>
  <si>
    <t>13</t>
  </si>
  <si>
    <t>10 Anyagköltség</t>
  </si>
  <si>
    <t>14</t>
  </si>
  <si>
    <t>11 Igénybe vett szolgáltatások értéke</t>
  </si>
  <si>
    <t>16</t>
  </si>
  <si>
    <t>13 Eladott (közvetített) szolgáltatások értéke</t>
  </si>
  <si>
    <t>17</t>
  </si>
  <si>
    <t>IV Anyagjellegű ráfordítások (=10+11+12+13)</t>
  </si>
  <si>
    <t>18</t>
  </si>
  <si>
    <t>14 Bérköltség</t>
  </si>
  <si>
    <t>19</t>
  </si>
  <si>
    <t>15 Személyi jellegű egyéb kifizetések</t>
  </si>
  <si>
    <t>20</t>
  </si>
  <si>
    <t>16 Bérjárulékok</t>
  </si>
  <si>
    <t>21</t>
  </si>
  <si>
    <t>V Személyi jellegű ráfordítások (=14+15+16)</t>
  </si>
  <si>
    <t>22</t>
  </si>
  <si>
    <t>VI Értékcsökkenési leírás</t>
  </si>
  <si>
    <t>23</t>
  </si>
  <si>
    <t>VII Egyéb ráfordítások</t>
  </si>
  <si>
    <t>24</t>
  </si>
  <si>
    <t>A)  TEVÉKENYSÉGEK EREDMÉNYE (=I±II+III-IV-V-VI-VII)</t>
  </si>
  <si>
    <t>28</t>
  </si>
  <si>
    <t>20 Egyéb kapott (járó) kamatok és kamatjellegű eredményszemléletű bevételek</t>
  </si>
  <si>
    <t>32</t>
  </si>
  <si>
    <t>VIII Pénzügyi műveletek eredményszemléletű bevételei (=17+18+19+20+21)</t>
  </si>
  <si>
    <t>39</t>
  </si>
  <si>
    <t>26 Pénzügyi műveletek egyéb ráfordításai (&gt;=26a+26b)</t>
  </si>
  <si>
    <t>42</t>
  </si>
  <si>
    <t>IX Pénzügyi műveletek ráfordításai (=22+23+24+25+26)</t>
  </si>
  <si>
    <t>43</t>
  </si>
  <si>
    <t>B)  PÉNZÜGYI MŰVELETEK EREDMÉNYE (=VIII-IX)</t>
  </si>
  <si>
    <t>44</t>
  </si>
  <si>
    <t>Önkormányzati konszolidált eredménykimutatás</t>
  </si>
  <si>
    <t>05</t>
  </si>
  <si>
    <t>04 Saját termelésű készletek állományváltozása</t>
  </si>
  <si>
    <t>07</t>
  </si>
  <si>
    <t>II Aktivált saját teljesítmények értéke (=±04+05)</t>
  </si>
  <si>
    <t>C) MÉRLEG SZERINTI EREDMÉNY (=±A±B)</t>
  </si>
  <si>
    <t>Konszolidálás előtti összeg</t>
  </si>
  <si>
    <t>Konszolidálás</t>
  </si>
  <si>
    <t>Konszolidált összeg</t>
  </si>
  <si>
    <t xml:space="preserve"> Önkormányzat kötelezettséggel terhelt maradvány</t>
  </si>
  <si>
    <t>Összeg</t>
  </si>
  <si>
    <t>Szállítói állomány évi</t>
  </si>
  <si>
    <t>Szállítói állomány köv. évi</t>
  </si>
  <si>
    <t>Céltartalék</t>
  </si>
  <si>
    <t>Uszoda projekt</t>
  </si>
  <si>
    <t>Buzánszky Stadion</t>
  </si>
  <si>
    <t>Lekötött maradvány</t>
  </si>
  <si>
    <t>Intézmények kötelezettséggel terhelt pénzmaradványa összesen</t>
  </si>
  <si>
    <t>Önkormányzat konzolidált kötelezettséggel terhelt pénzmaradványa</t>
  </si>
  <si>
    <t>TOP 5.3.1-16-Ko1-2017 -00001 Identitás</t>
  </si>
  <si>
    <t>TOP1.2.1-15-KO1-2016-00004  Reiman Miniverzum Projekt</t>
  </si>
  <si>
    <t xml:space="preserve">TOP 2.12-16-KO1-2017 Zöld Város </t>
  </si>
  <si>
    <t>Ingatlanok bruttó  eFt</t>
  </si>
  <si>
    <t>Gépek, berendezések, járművek  bruttó    e Ft</t>
  </si>
  <si>
    <t xml:space="preserve">                                       2019. évi költségvetésének végrehajtása</t>
  </si>
  <si>
    <t>2019. évi teljesítés</t>
  </si>
  <si>
    <t>2019. évi költségvetésének végrehajtása</t>
  </si>
  <si>
    <t>2019. évi költségvetésének  végrehajtása</t>
  </si>
  <si>
    <t>5. melléklet a …….../2020. (....) önkormányzati rendelethez</t>
  </si>
  <si>
    <t xml:space="preserve"> 2019. évi normatív állami hozzájárulás</t>
  </si>
  <si>
    <t xml:space="preserve">2019. évi modósított normatíva </t>
  </si>
  <si>
    <t>Helyi önkormányzat 2019. évi normatív támogatása</t>
  </si>
  <si>
    <t>2019. évi normatív támogatás különbözet</t>
  </si>
  <si>
    <t>Dorog Város Önkormányzat 2019. évi kiegészítő támogatásainak</t>
  </si>
  <si>
    <t xml:space="preserve">                     2019. évi költségvetésének végrehajtása</t>
  </si>
  <si>
    <t>2019. évi eredeti előirányzat</t>
  </si>
  <si>
    <t xml:space="preserve">                              2019. évi költésgvetésének végrahajtása</t>
  </si>
  <si>
    <t xml:space="preserve">                              2019. évi költségvetésének végrehajtása</t>
  </si>
  <si>
    <t>2019. évi előirányzat</t>
  </si>
  <si>
    <t xml:space="preserve">                     2019. évi költségvetésének végrahajtása</t>
  </si>
  <si>
    <t>Kimutatás az önkormányzat 2019. évi vagyonról</t>
  </si>
  <si>
    <t>10. 2. melléklet a ….../2020. (....)önkormányzati rendelethez</t>
  </si>
  <si>
    <t>Kimutatás az önkormányzat 2019. évi saját tőke változásról</t>
  </si>
  <si>
    <t>Saját tőke 2019.01.01</t>
  </si>
  <si>
    <t>Saját tőke 2019.12.31.</t>
  </si>
  <si>
    <t>Kimutatás az önkormányzat 2019. évi  vagyonról</t>
  </si>
  <si>
    <t>Kimutatás az önkormányzat 2019. évi  hoszúlejáratú részesedéseinek és befektetéseink alakulásáról</t>
  </si>
  <si>
    <t>2019. évi létszám összesítő</t>
  </si>
  <si>
    <t>2019. évi létszám alakulása</t>
  </si>
  <si>
    <t>A 2019. december 31-i állapot szerinti hitelállomány alakulása</t>
  </si>
  <si>
    <t>Hitelállomány 2019.01.01-én</t>
  </si>
  <si>
    <t>Hitelállomány 2019.12.31</t>
  </si>
  <si>
    <t xml:space="preserve">     Könyvtár és Helytörténeti Múzeum</t>
  </si>
  <si>
    <t xml:space="preserve">       Miniverzum</t>
  </si>
  <si>
    <t xml:space="preserve">        - Kézilabdacsarnok</t>
  </si>
  <si>
    <t xml:space="preserve">          Miniverzum</t>
  </si>
  <si>
    <t xml:space="preserve">        Dr Magyar Károly Városi Bölcsöde</t>
  </si>
  <si>
    <t xml:space="preserve">           Kézilabdacsarnok</t>
  </si>
  <si>
    <t xml:space="preserve">           Bírkozócsarnok</t>
  </si>
  <si>
    <t>1-43.  Lakhatással összefüggő ellátások</t>
  </si>
  <si>
    <t>1-44. Szociális étkeztetés</t>
  </si>
  <si>
    <t>1-45. Házi Segítségnyújtás</t>
  </si>
  <si>
    <t>1-46. Egyéb szociális pénzbeli ellátások, támogatások</t>
  </si>
  <si>
    <t>1-47. Szociális szolgáltatások igazgatása</t>
  </si>
  <si>
    <t>1-48  Központi ktgvetés funkcióra nem sorolható bev.</t>
  </si>
  <si>
    <t>1-49. Önkormányzat funkcióra nem sorolható kiadásai</t>
  </si>
  <si>
    <t>1-50. Forgatási és befektetési célú finanszírozási műveletek</t>
  </si>
  <si>
    <t>1-43. Lakhatással összefüggő ellátások</t>
  </si>
  <si>
    <t>1-48.  Központi költségvetés funkcióra nem sorolható bevételei</t>
  </si>
  <si>
    <t xml:space="preserve">1-49. Önkormányzatok funkcióra nem sorolható bevételei </t>
  </si>
  <si>
    <t xml:space="preserve">     Könyvtár</t>
  </si>
  <si>
    <t xml:space="preserve">   Reimann Miniverzum</t>
  </si>
  <si>
    <t xml:space="preserve">             Reimann Miniverzum</t>
  </si>
  <si>
    <t xml:space="preserve">          Kézilabdacsarnok</t>
  </si>
  <si>
    <t xml:space="preserve">          Bírkozócsarnok</t>
  </si>
  <si>
    <t>Önk. És Önk. Hiv. jogalkotó és igazg. Feladatok</t>
  </si>
  <si>
    <t>Szoc.ágazati pótlék, bérkompenzáció</t>
  </si>
  <si>
    <t>DTK támogatás átvezetése finanszíros kofogra</t>
  </si>
  <si>
    <t>1-15.</t>
  </si>
  <si>
    <t>Nem veszélyes hulladék szállítás</t>
  </si>
  <si>
    <t>Kommunáljunk Kft támogatása</t>
  </si>
  <si>
    <t>Hulladéklerakó rekonstrukció</t>
  </si>
  <si>
    <t>Szlovák Nemzetiségi Önkormányzat kölcsön</t>
  </si>
  <si>
    <t>Rendőrségnek támogatás</t>
  </si>
  <si>
    <t>Általános tartalék</t>
  </si>
  <si>
    <t>Felhalmozási céltartalék</t>
  </si>
  <si>
    <t>1-27</t>
  </si>
  <si>
    <t>Közművelődés TOP és CLLD projektek</t>
  </si>
  <si>
    <t>CLLD projekt megvalósításához nyújtott kölcsön</t>
  </si>
  <si>
    <t>1-28.</t>
  </si>
  <si>
    <t>Futókör támogatása</t>
  </si>
  <si>
    <t>Zsigmondy Vilmos Gimnázium</t>
  </si>
  <si>
    <t>Eötvös alapítvány a gyerekekért</t>
  </si>
  <si>
    <t>Dorogi ESE Teke Szakosztály</t>
  </si>
  <si>
    <t>Téli Sport Alapítvány</t>
  </si>
  <si>
    <t>Városi Nyugdíjas Egyesület</t>
  </si>
  <si>
    <t>Bányász Szakszervezeti Szövetség</t>
  </si>
  <si>
    <t>Carmen Táncművészeti és Sporttánc Alapítvány</t>
  </si>
  <si>
    <t>Dorogi ILCO Egyesület</t>
  </si>
  <si>
    <t>Magyar Máltai Szeretetszolgálat</t>
  </si>
  <si>
    <t>Cantelina Gyermekkórus Tehetség el nem vész Alapítvány</t>
  </si>
  <si>
    <t>Református Egyház működési támogatása</t>
  </si>
  <si>
    <t>1-40</t>
  </si>
  <si>
    <t>Sportlétesítmények üzemeltetése</t>
  </si>
  <si>
    <t>Dorogi Zöldkör beruházás támogatása</t>
  </si>
  <si>
    <t>Dorogi Zöldkör beruzázás tartalék keret</t>
  </si>
  <si>
    <t>2019. évi IV.n.évi mód. előirányzat</t>
  </si>
  <si>
    <t>Össz.</t>
  </si>
  <si>
    <t>Önk.és önk.hivatalok jogalkotó és igazgatási feladatok</t>
  </si>
  <si>
    <t>Képzőművészeti alkotások</t>
  </si>
  <si>
    <t>Egyéb tárgyi eszköz bezerzés</t>
  </si>
  <si>
    <t>Képviselők  laptop beszerzés</t>
  </si>
  <si>
    <t>Informatikai eszköz beszerzés</t>
  </si>
  <si>
    <t>Munkásszálló épület engedélyezési terv</t>
  </si>
  <si>
    <t>Máriu u. 2020 projekt</t>
  </si>
  <si>
    <t>Közutak, hidak,alagutaküzemeltetése, fenntartása</t>
  </si>
  <si>
    <t>Közterületi vagyontárgyak beszerzése</t>
  </si>
  <si>
    <t>Reiman miniverzum eszközbeszerzés</t>
  </si>
  <si>
    <t>Reimann miniverzum belső látványelemek megvilágítása</t>
  </si>
  <si>
    <t>Reiman miniverzum</t>
  </si>
  <si>
    <t>1-17</t>
  </si>
  <si>
    <t>Szennyvíz gyűjtése, kezelése</t>
  </si>
  <si>
    <t>ÖMV szennyvízcsatorna felmérése terv</t>
  </si>
  <si>
    <t>Esztergomi út közvil.fejlesztés</t>
  </si>
  <si>
    <t>Rákóczi u. közvil.oszlopok kiváltása</t>
  </si>
  <si>
    <t>Református temlom kivilágítás</t>
  </si>
  <si>
    <t>zöldfelület fejelsztés</t>
  </si>
  <si>
    <t>Rendezési terv és ITS készítés</t>
  </si>
  <si>
    <t>Közterületfejlesztés</t>
  </si>
  <si>
    <t>Zöld város projekt engedélyezési és kivitelezési terv</t>
  </si>
  <si>
    <t>Informatikai eszköz beszerzés rendőrségnek</t>
  </si>
  <si>
    <t>Borbála ltp játszótér napvitorla</t>
  </si>
  <si>
    <t>Szechenyi ltp pihenőpark burkolása és padok kihelyezése</t>
  </si>
  <si>
    <t>Szivattyú Rákóczi u. rendelő</t>
  </si>
  <si>
    <t>Uszoda bővítés tervezése</t>
  </si>
  <si>
    <t>Közművelődé TOP és CLLD projekt</t>
  </si>
  <si>
    <t>Eszközbeszerzés</t>
  </si>
  <si>
    <t>1-29.</t>
  </si>
  <si>
    <t>Fejlesztő szoba</t>
  </si>
  <si>
    <t>Kapu készítés</t>
  </si>
  <si>
    <t>Növény telepítés</t>
  </si>
  <si>
    <t>1-30</t>
  </si>
  <si>
    <t>Köznevelési int. 1-4. évf. tanulók nev.okt.műk.fel.</t>
  </si>
  <si>
    <t>Dózsa iskola acélajtó</t>
  </si>
  <si>
    <t>1-34</t>
  </si>
  <si>
    <t>Szivattyú, villamoshálózat kiépítés</t>
  </si>
  <si>
    <t>Szoftver beszerzés</t>
  </si>
  <si>
    <t>Zöld kör beruházás</t>
  </si>
  <si>
    <t>Kiskértékű tárgyi eszköz beszerzés (informatikai, egyéb)</t>
  </si>
  <si>
    <t>Polgármesteri hivatal lépcsőfelújítás</t>
  </si>
  <si>
    <t>Temető úthálózat felújítása</t>
  </si>
  <si>
    <t>Közterület felújítás</t>
  </si>
  <si>
    <t>Zrínyi iskola előkert rendezés, előkészítés</t>
  </si>
  <si>
    <t>Zöldterület fejlesztés Zrínyi iskola</t>
  </si>
  <si>
    <t xml:space="preserve">Térfigyelő kamerarendszer felújítása </t>
  </si>
  <si>
    <t>Sportcsarnok felújítás önrész</t>
  </si>
  <si>
    <t>Sportcsarnok felújítás gazdagodás</t>
  </si>
  <si>
    <t>Kézilabdacsarnok világítás fejlesztés</t>
  </si>
  <si>
    <t>Sportcsarnok felújítás MKSZ CS5</t>
  </si>
  <si>
    <t xml:space="preserve">Fejlesztő szoba </t>
  </si>
  <si>
    <t>Zrínyi iskola energetikai felújítása</t>
  </si>
  <si>
    <t>Zrínyi iskola energetikai pótmunka</t>
  </si>
  <si>
    <t>Zrínyi iskola utcafronti kerítés felúj.</t>
  </si>
  <si>
    <t>Zrínyi iskola kieg.kőműves munkák</t>
  </si>
  <si>
    <t>Előkert területének rendezése</t>
  </si>
  <si>
    <t>Zrínyi iskola tornatermi előtető alatti burkolás</t>
  </si>
  <si>
    <t>Zrínyi iskola homlokzat felújítás</t>
  </si>
  <si>
    <t>Zrínyi iskola étkező alatti új tantermek</t>
  </si>
  <si>
    <t>Zrínyi iskola tető felújítás</t>
  </si>
  <si>
    <t>Időkorúak tartós bentlakásos ellátása</t>
  </si>
  <si>
    <t>Folyósófelújítás</t>
  </si>
  <si>
    <t>1-7</t>
  </si>
  <si>
    <t>Önkormányzat elszámolás központi ktgvetéssel</t>
  </si>
  <si>
    <t>Támogatás elszámolás</t>
  </si>
  <si>
    <t>Egyéb elvonások ,befizetések</t>
  </si>
  <si>
    <t>Kórház támogatása térségen keresztül</t>
  </si>
  <si>
    <t>Hulladéklerakó rekultiváció</t>
  </si>
  <si>
    <t>Dorogi Futball Szolgáltató Kft támogatása</t>
  </si>
  <si>
    <t>Futball club támogatása</t>
  </si>
  <si>
    <t>Egyéb civil szervezetk támogatása</t>
  </si>
  <si>
    <t>Pro Schola Nostra Alapítvány</t>
  </si>
  <si>
    <t>Köznevelési int.1-4 évf. tanulók nev.okt.műk.támogatás</t>
  </si>
  <si>
    <t>Baba mama csomag</t>
  </si>
  <si>
    <t>Önkormányzati vagyonnal való gazd. kapcs. Fel.</t>
  </si>
  <si>
    <t>Bérlakáslemondás térítés</t>
  </si>
  <si>
    <t>Forgalomképes</t>
  </si>
  <si>
    <t xml:space="preserve">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</si>
  <si>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</si>
  <si>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</si>
  <si>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</t>
  </si>
  <si>
    <t xml:space="preserve">                                                                                                       </t>
  </si>
  <si>
    <t>16/2010. (VI.25.) sz. Kt. rendelet 10. § (6) bekezdése                                                                      8 fő</t>
  </si>
  <si>
    <t xml:space="preserve"> </t>
  </si>
  <si>
    <t>II.1(2) Óvodapedagógusok munkáját segítők száma 8 hó</t>
  </si>
  <si>
    <t xml:space="preserve">2018-ról átúzódó és 2019. évi  bérkompenzáció, </t>
  </si>
  <si>
    <t>Minimálbér és a garantált bérminimum emelés hatásának kompenzációja</t>
  </si>
  <si>
    <t>Munkásszállás építés</t>
  </si>
  <si>
    <t xml:space="preserve"> - Bírkozócsarnok</t>
  </si>
  <si>
    <t xml:space="preserve"> - Kézilabdacsarnok</t>
  </si>
  <si>
    <r>
      <t>Magyarország 2018. évi központi költségvetéséről szóló  2017. évi C. törvény 2. mell.III.6. pontja</t>
    </r>
    <r>
      <rPr>
        <sz val="10"/>
        <color indexed="10"/>
        <rFont val="Arial CE"/>
        <family val="0"/>
      </rPr>
      <t xml:space="preserve">  </t>
    </r>
    <r>
      <rPr>
        <sz val="10"/>
        <rFont val="Arial CE"/>
        <family val="0"/>
      </rPr>
      <t>37</t>
    </r>
    <r>
      <rPr>
        <sz val="10"/>
        <color indexed="10"/>
        <rFont val="Arial CE"/>
        <family val="0"/>
      </rPr>
      <t xml:space="preserve">  </t>
    </r>
    <r>
      <rPr>
        <sz val="10"/>
        <rFont val="Arial CE"/>
        <family val="2"/>
      </rPr>
      <t xml:space="preserve"> fő</t>
    </r>
  </si>
  <si>
    <r>
      <t xml:space="preserve">A 33/2009. (XII.18.) sz. Kt. rendelet 2.§. szerinti kedvezmény (adóalap kisebb mint 2,5 M Ft)          </t>
    </r>
    <r>
      <rPr>
        <sz val="10"/>
        <rFont val="Arial CE"/>
        <family val="0"/>
      </rPr>
      <t>215</t>
    </r>
    <r>
      <rPr>
        <sz val="10"/>
        <rFont val="Arial CE"/>
        <family val="2"/>
      </rPr>
      <t xml:space="preserve"> adózó</t>
    </r>
  </si>
  <si>
    <r>
      <t xml:space="preserve">A gépjárműadóról szóló 1991. évi LXXXII. Törvény 5.§f. pontja    </t>
    </r>
    <r>
      <rPr>
        <sz val="10"/>
        <rFont val="Arial CE"/>
        <family val="0"/>
      </rPr>
      <t xml:space="preserve"> 15</t>
    </r>
    <r>
      <rPr>
        <sz val="10"/>
        <rFont val="Arial CE"/>
        <family val="2"/>
      </rPr>
      <t>fő</t>
    </r>
  </si>
  <si>
    <r>
      <t xml:space="preserve">A 9/2014. (IV.25.) Kt. rendelet 15.§ szerinti 70. életévüket betöltött dorogi lakosok közszolgáltatási díj kedvezménye                                                            </t>
    </r>
    <r>
      <rPr>
        <sz val="10"/>
        <rFont val="Arial CE"/>
        <family val="0"/>
      </rPr>
      <t>700</t>
    </r>
    <r>
      <rPr>
        <sz val="10"/>
        <rFont val="Arial CE"/>
        <family val="2"/>
      </rPr>
      <t xml:space="preserve"> fő</t>
    </r>
  </si>
  <si>
    <t>11/2. melléklet az …….../2020. (VII.10.) önkormányzati rendelethez</t>
  </si>
  <si>
    <t>11/1. melléklet az …….../2020. (VII.10.) önkormányzati rendelethez</t>
  </si>
  <si>
    <t>2. melléklet a 5/2020. (VII.10.)  önkormányzati rendelethez</t>
  </si>
  <si>
    <t>3. melléklet az 5/2020. (VII.10.) önkormányzati rendelethez</t>
  </si>
  <si>
    <t>4. melléklet az 5/2020. (VII.10.) önkormányzati rendelethez</t>
  </si>
  <si>
    <t xml:space="preserve"> 4/1. melléklet az 5/2020. (VII.10.) önkormányzati rendelethez</t>
  </si>
  <si>
    <t>4/2. melléklet a 2-5. Polgármesteri Hivatal bevételei 5/2020. (VII.10.) önkormányzati rendelethez</t>
  </si>
  <si>
    <t>4/3. melléklet 3-9 Kincstári Szervezet bevételei az 5/2020. (VII.10.)  önkormányzati rendelethez</t>
  </si>
  <si>
    <t>5. melléklet az 5/2020. (VII.10.) önkormányzati rendelethez</t>
  </si>
  <si>
    <t>5/1. melléklet 1-39. Helyi önkormányzatok kiadásai az 5/2020. (VII.10.)  önkormányzati rendelethez</t>
  </si>
  <si>
    <t>5/2. melléklet 1-5. Polgármesteri Hivatal kiadásai az 5/2020. (VII.10.)  önkormányzati rendelethez</t>
  </si>
  <si>
    <t xml:space="preserve"> 5/3. melléklet a 3-9 Kincstári Szervezet kiadásai az 5/2020. (VII.10.) önkormányzati rendelethez</t>
  </si>
  <si>
    <t>6. melléklet az 5/2020. (VII.10.) önkormányzati rendelethez</t>
  </si>
  <si>
    <t>6.1. melléklet az 5/2020. (VII.10.) önkormányzati rendelethez</t>
  </si>
  <si>
    <t>7. melléklet az 5/2020. (VII.10.) önkormányzati rendelethez</t>
  </si>
  <si>
    <t>8.  melléklet az 5/2020. (VII.10.) önkormányzati rendelethez</t>
  </si>
  <si>
    <t>9/1. melléklet az 5/2020. (VII.10.) önkormányzati rendelethez</t>
  </si>
  <si>
    <t>9/2. melléklet az 5/2020. (VII.10.) önkormányzati rendelethez</t>
  </si>
  <si>
    <t>9/3. melléklet az 5/2020. (VII.10.) önkormmányzati rendelethez</t>
  </si>
  <si>
    <t>10.1. melléklet az 5/2020. (VII.10.) önkormányzati rendelethez</t>
  </si>
  <si>
    <t>10.2. melléklet az 5/2020. (VII.10.) önkormányzati rendelethez</t>
  </si>
  <si>
    <t>10. 3. melléklet az 5/2020. (VII.10.)önkormányzati rendelethez</t>
  </si>
  <si>
    <t>10.4. melléklet az 5/2020. (VII.10.)önkormányzati rendelethez</t>
  </si>
  <si>
    <t>10.5. melléklet az 5/2020. (VII.10.) önkormányzati rendelethez</t>
  </si>
  <si>
    <t>11. melléklet az 5/2020. (VII.10.)önkormányzati  rendelethez</t>
  </si>
  <si>
    <t>12.melléklet az 5/2020. (VII.10.) önkormányzati rendelethez</t>
  </si>
  <si>
    <t>13. melléklet az 5/2020. (VII.10.)  önkormányzati rendelethez</t>
  </si>
  <si>
    <t xml:space="preserve">14. melléklet az 5/2020. (VII.10.) önkormányzati rendelethez </t>
  </si>
  <si>
    <t>15. melléklet az 5/2020. (VII.10.) önkormányzati rendelethez</t>
  </si>
  <si>
    <t>16. melléklet az 5/2020. (VII.10.) önkormányzati rendelethez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</si>
</sst>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H-&quot;0000"/>
    <numFmt numFmtId="167" formatCode="[$-40E]yyyy\.\ mmmm\ d\."/>
    <numFmt numFmtId="168" formatCode="#,##0.00\ &quot;Ft&quot;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#,##0.0"/>
  </numFmts>
  <fonts count="88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MS Sans Serif"/>
      <family val="2"/>
    </font>
    <font>
      <sz val="10"/>
      <name val="Times New Roman CE"/>
      <family val="1"/>
    </font>
    <font>
      <sz val="12"/>
      <name val="Times New Roman CE"/>
      <family val="1"/>
    </font>
    <font>
      <sz val="12"/>
      <name val="MS Sans Serif"/>
      <family val="2"/>
    </font>
    <font>
      <b/>
      <sz val="12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b/>
      <u val="single"/>
      <sz val="10"/>
      <name val="Arial CE"/>
      <family val="2"/>
    </font>
    <font>
      <sz val="12"/>
      <name val="Arial CE"/>
      <family val="2"/>
    </font>
    <font>
      <b/>
      <u val="single"/>
      <sz val="12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 CE"/>
      <family val="2"/>
    </font>
    <font>
      <b/>
      <u val="single"/>
      <sz val="10"/>
      <name val="Arial"/>
      <family val="2"/>
    </font>
    <font>
      <b/>
      <sz val="10"/>
      <color indexed="10"/>
      <name val="Arial CE"/>
      <family val="2"/>
    </font>
    <font>
      <b/>
      <sz val="10"/>
      <name val="Times New Roman CE"/>
      <family val="1"/>
    </font>
    <font>
      <b/>
      <sz val="12"/>
      <name val="MS Sans Serif"/>
      <family val="2"/>
    </font>
    <font>
      <b/>
      <u val="single"/>
      <sz val="10"/>
      <name val="MS Sans Serif"/>
      <family val="2"/>
    </font>
    <font>
      <u val="single"/>
      <sz val="10"/>
      <name val="MS Sans Serif"/>
      <family val="2"/>
    </font>
    <font>
      <b/>
      <sz val="12"/>
      <name val="Arial"/>
      <family val="2"/>
    </font>
    <font>
      <sz val="8"/>
      <name val="Arial CE"/>
      <family val="2"/>
    </font>
    <font>
      <b/>
      <sz val="9"/>
      <name val="Arial"/>
      <family val="2"/>
    </font>
    <font>
      <b/>
      <sz val="8"/>
      <name val="Arial CE"/>
      <family val="2"/>
    </font>
    <font>
      <b/>
      <sz val="8"/>
      <name val="Arial"/>
      <family val="2"/>
    </font>
    <font>
      <sz val="8"/>
      <name val="MS Sans Serif"/>
      <family val="2"/>
    </font>
    <font>
      <sz val="8"/>
      <name val="Arial"/>
      <family val="2"/>
    </font>
    <font>
      <sz val="12"/>
      <name val="Arial"/>
      <family val="2"/>
    </font>
    <font>
      <b/>
      <sz val="11"/>
      <name val="Arial CE"/>
      <family val="0"/>
    </font>
    <font>
      <sz val="11"/>
      <name val="Arial CE"/>
      <family val="2"/>
    </font>
    <font>
      <u val="single"/>
      <sz val="10"/>
      <name val="Arial"/>
      <family val="2"/>
    </font>
    <font>
      <i/>
      <sz val="10"/>
      <name val="Arial CE"/>
      <family val="0"/>
    </font>
    <font>
      <sz val="10"/>
      <color indexed="8"/>
      <name val="Arial CE"/>
      <family val="2"/>
    </font>
    <font>
      <sz val="10"/>
      <color indexed="8"/>
      <name val="MS Sans Serif"/>
      <family val="2"/>
    </font>
    <font>
      <sz val="10"/>
      <color indexed="13"/>
      <name val="Arial CE"/>
      <family val="2"/>
    </font>
    <font>
      <b/>
      <sz val="10"/>
      <color indexed="8"/>
      <name val="Arial CE"/>
      <family val="2"/>
    </font>
    <font>
      <u val="single"/>
      <sz val="10"/>
      <name val="Arial CE"/>
      <family val="0"/>
    </font>
    <font>
      <i/>
      <sz val="10"/>
      <name val="Arial"/>
      <family val="2"/>
    </font>
    <font>
      <sz val="11"/>
      <name val="MS Sans Serif"/>
      <family val="0"/>
    </font>
    <font>
      <b/>
      <i/>
      <sz val="9"/>
      <name val="Arial"/>
      <family val="2"/>
    </font>
    <font>
      <i/>
      <sz val="10"/>
      <name val="MS Sans Serif"/>
      <family val="0"/>
    </font>
    <font>
      <b/>
      <i/>
      <sz val="8"/>
      <name val="Arial CE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MS Sans Serif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MS Sans Serif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9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MS Sans Serif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MS Sans Serif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10"/>
      <color theme="0"/>
      <name val="MS Sans Serif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 style="medium"/>
      <right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medium"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/>
      <bottom/>
    </border>
    <border>
      <left style="thin"/>
      <right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1" applyNumberFormat="0" applyAlignment="0" applyProtection="0"/>
    <xf numFmtId="0" fontId="68" fillId="0" borderId="0" applyNumberFormat="0" applyFill="0" applyBorder="0" applyAlignment="0" applyProtection="0"/>
    <xf numFmtId="0" fontId="69" fillId="0" borderId="2" applyNumberFormat="0" applyFill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1" fillId="0" borderId="0" applyNumberFormat="0" applyFill="0" applyBorder="0" applyAlignment="0" applyProtection="0"/>
    <xf numFmtId="0" fontId="72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0" fillId="22" borderId="7" applyNumberFormat="0" applyFont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6" fillId="29" borderId="0" applyNumberFormat="0" applyBorder="0" applyAlignment="0" applyProtection="0"/>
    <xf numFmtId="0" fontId="77" fillId="30" borderId="8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65" fillId="0" borderId="0">
      <alignment/>
      <protection/>
    </xf>
    <xf numFmtId="0" fontId="12" fillId="0" borderId="0">
      <alignment/>
      <protection/>
    </xf>
    <xf numFmtId="0" fontId="65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31" borderId="0" applyNumberFormat="0" applyBorder="0" applyAlignment="0" applyProtection="0"/>
    <xf numFmtId="0" fontId="82" fillId="32" borderId="0" applyNumberFormat="0" applyBorder="0" applyAlignment="0" applyProtection="0"/>
    <xf numFmtId="0" fontId="83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14" xfId="0" applyFont="1" applyBorder="1" applyAlignment="1">
      <alignment/>
    </xf>
    <xf numFmtId="0" fontId="7" fillId="0" borderId="17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18" xfId="0" applyFont="1" applyBorder="1" applyAlignment="1">
      <alignment/>
    </xf>
    <xf numFmtId="0" fontId="7" fillId="0" borderId="20" xfId="0" applyFont="1" applyBorder="1" applyAlignment="1">
      <alignment/>
    </xf>
    <xf numFmtId="0" fontId="8" fillId="0" borderId="19" xfId="0" applyFont="1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9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11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/>
    </xf>
    <xf numFmtId="0" fontId="9" fillId="0" borderId="0" xfId="0" applyFont="1" applyAlignment="1">
      <alignment/>
    </xf>
    <xf numFmtId="0" fontId="8" fillId="0" borderId="13" xfId="0" applyFont="1" applyBorder="1" applyAlignment="1">
      <alignment/>
    </xf>
    <xf numFmtId="0" fontId="11" fillId="0" borderId="0" xfId="0" applyFont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9" fillId="0" borderId="18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8" fillId="0" borderId="15" xfId="0" applyFont="1" applyBorder="1" applyAlignment="1">
      <alignment/>
    </xf>
    <xf numFmtId="49" fontId="8" fillId="0" borderId="18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49" fontId="8" fillId="0" borderId="19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3" fontId="7" fillId="0" borderId="13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0" fontId="9" fillId="0" borderId="20" xfId="0" applyFont="1" applyBorder="1" applyAlignment="1">
      <alignment/>
    </xf>
    <xf numFmtId="0" fontId="7" fillId="0" borderId="20" xfId="0" applyFont="1" applyBorder="1" applyAlignment="1">
      <alignment/>
    </xf>
    <xf numFmtId="3" fontId="9" fillId="0" borderId="10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/>
    </xf>
    <xf numFmtId="3" fontId="9" fillId="0" borderId="22" xfId="0" applyNumberFormat="1" applyFont="1" applyBorder="1" applyAlignment="1">
      <alignment/>
    </xf>
    <xf numFmtId="3" fontId="7" fillId="0" borderId="23" xfId="0" applyNumberFormat="1" applyFont="1" applyBorder="1" applyAlignment="1">
      <alignment/>
    </xf>
    <xf numFmtId="3" fontId="7" fillId="0" borderId="23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22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3" fontId="7" fillId="0" borderId="0" xfId="0" applyNumberFormat="1" applyFont="1" applyAlignment="1">
      <alignment horizontal="right"/>
    </xf>
    <xf numFmtId="3" fontId="7" fillId="0" borderId="14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8" fillId="0" borderId="13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8" fillId="0" borderId="20" xfId="0" applyNumberFormat="1" applyFont="1" applyBorder="1" applyAlignment="1">
      <alignment/>
    </xf>
    <xf numFmtId="3" fontId="8" fillId="0" borderId="23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3" fontId="8" fillId="0" borderId="22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0" fontId="9" fillId="0" borderId="18" xfId="0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/>
    </xf>
    <xf numFmtId="3" fontId="0" fillId="0" borderId="0" xfId="0" applyNumberFormat="1" applyAlignment="1">
      <alignment/>
    </xf>
    <xf numFmtId="3" fontId="9" fillId="0" borderId="10" xfId="0" applyNumberFormat="1" applyFont="1" applyBorder="1" applyAlignment="1">
      <alignment/>
    </xf>
    <xf numFmtId="3" fontId="14" fillId="0" borderId="14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9" fillId="0" borderId="14" xfId="0" applyFont="1" applyBorder="1" applyAlignment="1">
      <alignment/>
    </xf>
    <xf numFmtId="3" fontId="7" fillId="0" borderId="13" xfId="0" applyNumberFormat="1" applyFont="1" applyBorder="1" applyAlignment="1">
      <alignment vertical="center"/>
    </xf>
    <xf numFmtId="0" fontId="8" fillId="0" borderId="20" xfId="0" applyFont="1" applyBorder="1" applyAlignment="1">
      <alignment horizontal="center"/>
    </xf>
    <xf numFmtId="3" fontId="7" fillId="0" borderId="11" xfId="0" applyNumberFormat="1" applyFont="1" applyBorder="1" applyAlignment="1">
      <alignment vertic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16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8" fillId="0" borderId="11" xfId="0" applyFont="1" applyBorder="1" applyAlignment="1">
      <alignment horizontal="right"/>
    </xf>
    <xf numFmtId="0" fontId="16" fillId="0" borderId="10" xfId="0" applyFont="1" applyBorder="1" applyAlignment="1">
      <alignment/>
    </xf>
    <xf numFmtId="0" fontId="7" fillId="0" borderId="0" xfId="0" applyFont="1" applyAlignment="1">
      <alignment vertical="center"/>
    </xf>
    <xf numFmtId="0" fontId="9" fillId="0" borderId="10" xfId="61" applyFont="1" applyBorder="1">
      <alignment/>
      <protection/>
    </xf>
    <xf numFmtId="3" fontId="7" fillId="0" borderId="14" xfId="60" applyNumberFormat="1" applyFont="1" applyBorder="1">
      <alignment/>
      <protection/>
    </xf>
    <xf numFmtId="3" fontId="7" fillId="0" borderId="10" xfId="60" applyNumberFormat="1" applyFont="1" applyBorder="1">
      <alignment/>
      <protection/>
    </xf>
    <xf numFmtId="3" fontId="7" fillId="0" borderId="13" xfId="60" applyNumberFormat="1" applyFont="1" applyBorder="1">
      <alignment/>
      <protection/>
    </xf>
    <xf numFmtId="3" fontId="7" fillId="0" borderId="0" xfId="60" applyNumberFormat="1" applyFont="1">
      <alignment/>
      <protection/>
    </xf>
    <xf numFmtId="0" fontId="9" fillId="0" borderId="10" xfId="60" applyFont="1" applyBorder="1">
      <alignment/>
      <protection/>
    </xf>
    <xf numFmtId="0" fontId="8" fillId="0" borderId="13" xfId="61" applyFont="1" applyBorder="1">
      <alignment/>
      <protection/>
    </xf>
    <xf numFmtId="3" fontId="7" fillId="0" borderId="0" xfId="61" applyNumberFormat="1" applyFont="1">
      <alignment/>
      <protection/>
    </xf>
    <xf numFmtId="3" fontId="7" fillId="0" borderId="13" xfId="61" applyNumberFormat="1" applyFont="1" applyBorder="1">
      <alignment/>
      <protection/>
    </xf>
    <xf numFmtId="0" fontId="6" fillId="0" borderId="0" xfId="60" applyFont="1">
      <alignment/>
      <protection/>
    </xf>
    <xf numFmtId="0" fontId="7" fillId="0" borderId="0" xfId="60" applyFont="1">
      <alignment/>
      <protection/>
    </xf>
    <xf numFmtId="0" fontId="7" fillId="0" borderId="0" xfId="61" applyFont="1">
      <alignment/>
      <protection/>
    </xf>
    <xf numFmtId="0" fontId="7" fillId="0" borderId="13" xfId="61" applyFont="1" applyBorder="1">
      <alignment/>
      <protection/>
    </xf>
    <xf numFmtId="0" fontId="8" fillId="0" borderId="18" xfId="0" applyFont="1" applyBorder="1" applyAlignment="1">
      <alignment/>
    </xf>
    <xf numFmtId="16" fontId="3" fillId="0" borderId="0" xfId="0" applyNumberFormat="1" applyFont="1" applyAlignment="1">
      <alignment horizontal="left"/>
    </xf>
    <xf numFmtId="3" fontId="14" fillId="0" borderId="13" xfId="0" applyNumberFormat="1" applyFont="1" applyBorder="1" applyAlignment="1">
      <alignment/>
    </xf>
    <xf numFmtId="0" fontId="1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22" xfId="0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9" fillId="0" borderId="21" xfId="0" applyFont="1" applyBorder="1" applyAlignment="1">
      <alignment/>
    </xf>
    <xf numFmtId="0" fontId="9" fillId="0" borderId="16" xfId="0" applyFont="1" applyBorder="1" applyAlignment="1">
      <alignment/>
    </xf>
    <xf numFmtId="3" fontId="9" fillId="0" borderId="12" xfId="0" applyNumberFormat="1" applyFont="1" applyBorder="1" applyAlignment="1">
      <alignment/>
    </xf>
    <xf numFmtId="49" fontId="7" fillId="0" borderId="19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9" fillId="0" borderId="13" xfId="60" applyFont="1" applyBorder="1">
      <alignment/>
      <protection/>
    </xf>
    <xf numFmtId="0" fontId="0" fillId="33" borderId="0" xfId="0" applyFill="1" applyAlignment="1">
      <alignment/>
    </xf>
    <xf numFmtId="0" fontId="8" fillId="0" borderId="20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9" fillId="0" borderId="18" xfId="0" applyFont="1" applyBorder="1" applyAlignment="1">
      <alignment/>
    </xf>
    <xf numFmtId="3" fontId="8" fillId="0" borderId="13" xfId="0" applyNumberFormat="1" applyFont="1" applyBorder="1" applyAlignment="1">
      <alignment horizontal="right"/>
    </xf>
    <xf numFmtId="49" fontId="7" fillId="0" borderId="20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9" fillId="0" borderId="2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3" fontId="7" fillId="0" borderId="23" xfId="0" applyNumberFormat="1" applyFont="1" applyBorder="1" applyAlignment="1">
      <alignment horizontal="right"/>
    </xf>
    <xf numFmtId="3" fontId="9" fillId="0" borderId="11" xfId="0" applyNumberFormat="1" applyFont="1" applyBorder="1" applyAlignment="1">
      <alignment/>
    </xf>
    <xf numFmtId="0" fontId="8" fillId="33" borderId="18" xfId="0" applyFont="1" applyFill="1" applyBorder="1" applyAlignment="1">
      <alignment/>
    </xf>
    <xf numFmtId="0" fontId="9" fillId="0" borderId="13" xfId="0" applyFont="1" applyBorder="1" applyAlignment="1">
      <alignment/>
    </xf>
    <xf numFmtId="0" fontId="9" fillId="0" borderId="23" xfId="0" applyFont="1" applyBorder="1" applyAlignment="1">
      <alignment horizontal="center"/>
    </xf>
    <xf numFmtId="3" fontId="8" fillId="0" borderId="13" xfId="0" applyNumberFormat="1" applyFont="1" applyBorder="1" applyAlignment="1">
      <alignment horizontal="right"/>
    </xf>
    <xf numFmtId="3" fontId="8" fillId="0" borderId="2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3" fontId="8" fillId="0" borderId="20" xfId="0" applyNumberFormat="1" applyFont="1" applyBorder="1" applyAlignment="1">
      <alignment horizontal="right"/>
    </xf>
    <xf numFmtId="3" fontId="7" fillId="0" borderId="0" xfId="0" applyNumberFormat="1" applyFont="1" applyAlignment="1">
      <alignment/>
    </xf>
    <xf numFmtId="3" fontId="7" fillId="0" borderId="10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0" fontId="9" fillId="0" borderId="13" xfId="0" applyFont="1" applyBorder="1" applyAlignment="1">
      <alignment/>
    </xf>
    <xf numFmtId="3" fontId="13" fillId="0" borderId="0" xfId="0" applyNumberFormat="1" applyFont="1" applyAlignment="1">
      <alignment/>
    </xf>
    <xf numFmtId="3" fontId="13" fillId="0" borderId="10" xfId="0" applyNumberFormat="1" applyFont="1" applyBorder="1" applyAlignment="1">
      <alignment/>
    </xf>
    <xf numFmtId="3" fontId="13" fillId="0" borderId="13" xfId="0" applyNumberFormat="1" applyFont="1" applyBorder="1" applyAlignment="1">
      <alignment/>
    </xf>
    <xf numFmtId="0" fontId="8" fillId="0" borderId="23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3" fontId="8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/>
    </xf>
    <xf numFmtId="0" fontId="3" fillId="0" borderId="13" xfId="0" applyFont="1" applyBorder="1" applyAlignment="1">
      <alignment/>
    </xf>
    <xf numFmtId="3" fontId="7" fillId="0" borderId="20" xfId="0" applyNumberFormat="1" applyFont="1" applyBorder="1" applyAlignment="1">
      <alignment/>
    </xf>
    <xf numFmtId="3" fontId="9" fillId="0" borderId="13" xfId="0" applyNumberFormat="1" applyFont="1" applyBorder="1" applyAlignment="1">
      <alignment/>
    </xf>
    <xf numFmtId="0" fontId="7" fillId="0" borderId="11" xfId="0" applyFont="1" applyBorder="1" applyAlignment="1">
      <alignment/>
    </xf>
    <xf numFmtId="3" fontId="9" fillId="0" borderId="22" xfId="0" applyNumberFormat="1" applyFont="1" applyBorder="1" applyAlignment="1">
      <alignment/>
    </xf>
    <xf numFmtId="49" fontId="8" fillId="0" borderId="11" xfId="0" applyNumberFormat="1" applyFont="1" applyBorder="1" applyAlignment="1">
      <alignment horizontal="center" vertical="center"/>
    </xf>
    <xf numFmtId="0" fontId="6" fillId="0" borderId="0" xfId="60" applyFont="1" applyAlignment="1">
      <alignment horizontal="center"/>
      <protection/>
    </xf>
    <xf numFmtId="0" fontId="8" fillId="0" borderId="13" xfId="60" applyFont="1" applyBorder="1">
      <alignment/>
      <protection/>
    </xf>
    <xf numFmtId="3" fontId="12" fillId="0" borderId="13" xfId="0" applyNumberFormat="1" applyFont="1" applyBorder="1" applyAlignment="1">
      <alignment/>
    </xf>
    <xf numFmtId="3" fontId="8" fillId="0" borderId="23" xfId="60" applyNumberFormat="1" applyFont="1" applyBorder="1">
      <alignment/>
      <protection/>
    </xf>
    <xf numFmtId="0" fontId="8" fillId="0" borderId="13" xfId="60" applyFont="1" applyBorder="1">
      <alignment/>
      <protection/>
    </xf>
    <xf numFmtId="3" fontId="7" fillId="0" borderId="20" xfId="60" applyNumberFormat="1" applyFont="1" applyBorder="1">
      <alignment/>
      <protection/>
    </xf>
    <xf numFmtId="0" fontId="7" fillId="0" borderId="13" xfId="0" applyFont="1" applyBorder="1" applyAlignment="1">
      <alignment horizontal="center"/>
    </xf>
    <xf numFmtId="0" fontId="0" fillId="0" borderId="20" xfId="0" applyBorder="1" applyAlignment="1">
      <alignment/>
    </xf>
    <xf numFmtId="0" fontId="20" fillId="0" borderId="0" xfId="0" applyFont="1" applyAlignment="1">
      <alignment/>
    </xf>
    <xf numFmtId="0" fontId="7" fillId="33" borderId="12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9" fillId="0" borderId="13" xfId="0" applyFont="1" applyBorder="1" applyAlignment="1">
      <alignment horizontal="left"/>
    </xf>
    <xf numFmtId="3" fontId="0" fillId="0" borderId="23" xfId="0" applyNumberFormat="1" applyFont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9" fillId="33" borderId="10" xfId="0" applyFont="1" applyFill="1" applyBorder="1" applyAlignment="1">
      <alignment/>
    </xf>
    <xf numFmtId="4" fontId="7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3" fontId="8" fillId="0" borderId="0" xfId="0" applyNumberFormat="1" applyFont="1" applyAlignment="1">
      <alignment horizontal="right"/>
    </xf>
    <xf numFmtId="4" fontId="7" fillId="0" borderId="21" xfId="0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3" fontId="8" fillId="0" borderId="23" xfId="0" applyNumberFormat="1" applyFont="1" applyBorder="1" applyAlignment="1">
      <alignment horizontal="right"/>
    </xf>
    <xf numFmtId="3" fontId="33" fillId="0" borderId="13" xfId="0" applyNumberFormat="1" applyFont="1" applyBorder="1" applyAlignment="1">
      <alignment/>
    </xf>
    <xf numFmtId="0" fontId="9" fillId="0" borderId="13" xfId="0" applyFont="1" applyBorder="1" applyAlignment="1">
      <alignment horizontal="center"/>
    </xf>
    <xf numFmtId="3" fontId="8" fillId="0" borderId="0" xfId="0" applyNumberFormat="1" applyFont="1" applyAlignment="1">
      <alignment horizontal="right"/>
    </xf>
    <xf numFmtId="0" fontId="8" fillId="0" borderId="23" xfId="0" applyFont="1" applyBorder="1" applyAlignment="1">
      <alignment/>
    </xf>
    <xf numFmtId="3" fontId="0" fillId="0" borderId="17" xfId="0" applyNumberFormat="1" applyBorder="1" applyAlignment="1">
      <alignment/>
    </xf>
    <xf numFmtId="3" fontId="3" fillId="0" borderId="13" xfId="0" applyNumberFormat="1" applyFont="1" applyBorder="1" applyAlignment="1">
      <alignment/>
    </xf>
    <xf numFmtId="0" fontId="3" fillId="0" borderId="10" xfId="0" applyFont="1" applyBorder="1" applyAlignment="1">
      <alignment/>
    </xf>
    <xf numFmtId="4" fontId="7" fillId="0" borderId="23" xfId="0" applyNumberFormat="1" applyFont="1" applyBorder="1" applyAlignment="1">
      <alignment/>
    </xf>
    <xf numFmtId="3" fontId="14" fillId="0" borderId="13" xfId="0" applyNumberFormat="1" applyFont="1" applyBorder="1" applyAlignment="1">
      <alignment/>
    </xf>
    <xf numFmtId="0" fontId="17" fillId="0" borderId="10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2" fillId="0" borderId="0" xfId="59">
      <alignment/>
      <protection/>
    </xf>
    <xf numFmtId="3" fontId="8" fillId="0" borderId="13" xfId="60" applyNumberFormat="1" applyFont="1" applyBorder="1">
      <alignment/>
      <protection/>
    </xf>
    <xf numFmtId="3" fontId="12" fillId="0" borderId="10" xfId="59" applyNumberFormat="1" applyBorder="1">
      <alignment/>
      <protection/>
    </xf>
    <xf numFmtId="0" fontId="12" fillId="0" borderId="10" xfId="59" applyBorder="1">
      <alignment/>
      <protection/>
    </xf>
    <xf numFmtId="0" fontId="7" fillId="0" borderId="10" xfId="60" applyFont="1" applyBorder="1">
      <alignment/>
      <protection/>
    </xf>
    <xf numFmtId="0" fontId="13" fillId="0" borderId="12" xfId="59" applyFont="1" applyBorder="1" applyAlignment="1">
      <alignment horizontal="center"/>
      <protection/>
    </xf>
    <xf numFmtId="0" fontId="8" fillId="0" borderId="12" xfId="60" applyFont="1" applyBorder="1" applyAlignment="1">
      <alignment horizontal="center"/>
      <protection/>
    </xf>
    <xf numFmtId="0" fontId="2" fillId="0" borderId="24" xfId="60" applyFont="1" applyBorder="1" applyAlignment="1">
      <alignment horizontal="center" wrapText="1"/>
      <protection/>
    </xf>
    <xf numFmtId="0" fontId="6" fillId="0" borderId="0" xfId="60" applyFont="1">
      <alignment/>
      <protection/>
    </xf>
    <xf numFmtId="0" fontId="12" fillId="33" borderId="12" xfId="59" applyFill="1" applyBorder="1">
      <alignment/>
      <protection/>
    </xf>
    <xf numFmtId="3" fontId="12" fillId="33" borderId="12" xfId="59" applyNumberFormat="1" applyFill="1" applyBorder="1">
      <alignment/>
      <protection/>
    </xf>
    <xf numFmtId="3" fontId="8" fillId="33" borderId="12" xfId="60" applyNumberFormat="1" applyFont="1" applyFill="1" applyBorder="1">
      <alignment/>
      <protection/>
    </xf>
    <xf numFmtId="0" fontId="13" fillId="33" borderId="12" xfId="59" applyFont="1" applyFill="1" applyBorder="1">
      <alignment/>
      <protection/>
    </xf>
    <xf numFmtId="3" fontId="7" fillId="33" borderId="21" xfId="60" applyNumberFormat="1" applyFont="1" applyFill="1" applyBorder="1">
      <alignment/>
      <protection/>
    </xf>
    <xf numFmtId="3" fontId="8" fillId="33" borderId="11" xfId="60" applyNumberFormat="1" applyFont="1" applyFill="1" applyBorder="1">
      <alignment/>
      <protection/>
    </xf>
    <xf numFmtId="3" fontId="13" fillId="33" borderId="12" xfId="59" applyNumberFormat="1" applyFont="1" applyFill="1" applyBorder="1">
      <alignment/>
      <protection/>
    </xf>
    <xf numFmtId="0" fontId="12" fillId="0" borderId="0" xfId="0" applyFont="1" applyAlignment="1">
      <alignment/>
    </xf>
    <xf numFmtId="0" fontId="12" fillId="0" borderId="17" xfId="0" applyFont="1" applyBorder="1" applyAlignment="1">
      <alignment horizontal="right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2" fillId="0" borderId="20" xfId="0" applyFont="1" applyBorder="1" applyAlignment="1">
      <alignment/>
    </xf>
    <xf numFmtId="0" fontId="13" fillId="0" borderId="12" xfId="0" applyFont="1" applyBorder="1" applyAlignment="1">
      <alignment/>
    </xf>
    <xf numFmtId="3" fontId="13" fillId="0" borderId="12" xfId="0" applyNumberFormat="1" applyFont="1" applyBorder="1" applyAlignment="1">
      <alignment/>
    </xf>
    <xf numFmtId="0" fontId="12" fillId="0" borderId="13" xfId="0" applyFont="1" applyBorder="1" applyAlignment="1">
      <alignment/>
    </xf>
    <xf numFmtId="0" fontId="7" fillId="33" borderId="13" xfId="60" applyFont="1" applyFill="1" applyBorder="1">
      <alignment/>
      <protection/>
    </xf>
    <xf numFmtId="3" fontId="7" fillId="33" borderId="13" xfId="60" applyNumberFormat="1" applyFont="1" applyFill="1" applyBorder="1">
      <alignment/>
      <protection/>
    </xf>
    <xf numFmtId="0" fontId="12" fillId="33" borderId="13" xfId="59" applyFill="1" applyBorder="1">
      <alignment/>
      <protection/>
    </xf>
    <xf numFmtId="3" fontId="12" fillId="33" borderId="13" xfId="59" applyNumberFormat="1" applyFill="1" applyBorder="1">
      <alignment/>
      <protection/>
    </xf>
    <xf numFmtId="3" fontId="7" fillId="33" borderId="13" xfId="60" applyNumberFormat="1" applyFont="1" applyFill="1" applyBorder="1">
      <alignment/>
      <protection/>
    </xf>
    <xf numFmtId="0" fontId="7" fillId="33" borderId="20" xfId="60" applyFont="1" applyFill="1" applyBorder="1">
      <alignment/>
      <protection/>
    </xf>
    <xf numFmtId="0" fontId="7" fillId="33" borderId="0" xfId="60" applyFont="1" applyFill="1">
      <alignment/>
      <protection/>
    </xf>
    <xf numFmtId="3" fontId="7" fillId="33" borderId="23" xfId="60" applyNumberFormat="1" applyFont="1" applyFill="1" applyBorder="1">
      <alignment/>
      <protection/>
    </xf>
    <xf numFmtId="0" fontId="12" fillId="33" borderId="10" xfId="59" applyFill="1" applyBorder="1">
      <alignment/>
      <protection/>
    </xf>
    <xf numFmtId="3" fontId="12" fillId="33" borderId="10" xfId="59" applyNumberFormat="1" applyFill="1" applyBorder="1">
      <alignment/>
      <protection/>
    </xf>
    <xf numFmtId="0" fontId="9" fillId="33" borderId="13" xfId="60" applyFont="1" applyFill="1" applyBorder="1">
      <alignment/>
      <protection/>
    </xf>
    <xf numFmtId="3" fontId="8" fillId="33" borderId="13" xfId="60" applyNumberFormat="1" applyFont="1" applyFill="1" applyBorder="1">
      <alignment/>
      <protection/>
    </xf>
    <xf numFmtId="0" fontId="7" fillId="33" borderId="0" xfId="60" applyFont="1" applyFill="1" applyAlignment="1">
      <alignment horizontal="right"/>
      <protection/>
    </xf>
    <xf numFmtId="0" fontId="7" fillId="33" borderId="13" xfId="60" applyFont="1" applyFill="1" applyBorder="1" applyAlignment="1">
      <alignment horizontal="right"/>
      <protection/>
    </xf>
    <xf numFmtId="0" fontId="7" fillId="33" borderId="20" xfId="60" applyFont="1" applyFill="1" applyBorder="1" applyAlignment="1">
      <alignment horizontal="right"/>
      <protection/>
    </xf>
    <xf numFmtId="3" fontId="7" fillId="33" borderId="23" xfId="60" applyNumberFormat="1" applyFont="1" applyFill="1" applyBorder="1">
      <alignment/>
      <protection/>
    </xf>
    <xf numFmtId="0" fontId="9" fillId="33" borderId="20" xfId="60" applyFont="1" applyFill="1" applyBorder="1">
      <alignment/>
      <protection/>
    </xf>
    <xf numFmtId="0" fontId="12" fillId="33" borderId="0" xfId="59" applyFill="1">
      <alignment/>
      <protection/>
    </xf>
    <xf numFmtId="0" fontId="7" fillId="33" borderId="11" xfId="60" applyFont="1" applyFill="1" applyBorder="1">
      <alignment/>
      <protection/>
    </xf>
    <xf numFmtId="3" fontId="7" fillId="33" borderId="11" xfId="60" applyNumberFormat="1" applyFont="1" applyFill="1" applyBorder="1">
      <alignment/>
      <protection/>
    </xf>
    <xf numFmtId="0" fontId="8" fillId="33" borderId="20" xfId="60" applyFont="1" applyFill="1" applyBorder="1">
      <alignment/>
      <protection/>
    </xf>
    <xf numFmtId="3" fontId="8" fillId="33" borderId="23" xfId="60" applyNumberFormat="1" applyFont="1" applyFill="1" applyBorder="1">
      <alignment/>
      <protection/>
    </xf>
    <xf numFmtId="0" fontId="7" fillId="33" borderId="19" xfId="60" applyFont="1" applyFill="1" applyBorder="1">
      <alignment/>
      <protection/>
    </xf>
    <xf numFmtId="0" fontId="7" fillId="33" borderId="17" xfId="60" applyFont="1" applyFill="1" applyBorder="1" applyAlignment="1">
      <alignment horizontal="right"/>
      <protection/>
    </xf>
    <xf numFmtId="0" fontId="13" fillId="33" borderId="10" xfId="60" applyFont="1" applyFill="1" applyBorder="1" applyAlignment="1">
      <alignment horizontal="center" wrapText="1"/>
      <protection/>
    </xf>
    <xf numFmtId="0" fontId="13" fillId="33" borderId="11" xfId="60" applyFont="1" applyFill="1" applyBorder="1" applyAlignment="1">
      <alignment horizontal="center"/>
      <protection/>
    </xf>
    <xf numFmtId="3" fontId="12" fillId="33" borderId="0" xfId="59" applyNumberFormat="1" applyFill="1">
      <alignment/>
      <protection/>
    </xf>
    <xf numFmtId="0" fontId="13" fillId="33" borderId="13" xfId="0" applyFont="1" applyFill="1" applyBorder="1" applyAlignment="1">
      <alignment horizontal="center" vertical="center" wrapText="1"/>
    </xf>
    <xf numFmtId="0" fontId="12" fillId="33" borderId="10" xfId="60" applyFont="1" applyFill="1" applyBorder="1">
      <alignment/>
      <protection/>
    </xf>
    <xf numFmtId="0" fontId="12" fillId="33" borderId="13" xfId="60" applyFont="1" applyFill="1" applyBorder="1" applyAlignment="1">
      <alignment horizontal="left" indent="2"/>
      <protection/>
    </xf>
    <xf numFmtId="0" fontId="13" fillId="33" borderId="11" xfId="60" applyFont="1" applyFill="1" applyBorder="1" applyAlignment="1">
      <alignment horizontal="left"/>
      <protection/>
    </xf>
    <xf numFmtId="3" fontId="13" fillId="33" borderId="12" xfId="60" applyNumberFormat="1" applyFont="1" applyFill="1" applyBorder="1">
      <alignment/>
      <protection/>
    </xf>
    <xf numFmtId="0" fontId="22" fillId="0" borderId="0" xfId="0" applyFont="1" applyAlignment="1">
      <alignment/>
    </xf>
    <xf numFmtId="0" fontId="23" fillId="0" borderId="10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2" fillId="0" borderId="12" xfId="0" applyFont="1" applyBorder="1" applyAlignment="1">
      <alignment/>
    </xf>
    <xf numFmtId="3" fontId="0" fillId="0" borderId="12" xfId="0" applyNumberFormat="1" applyBorder="1" applyAlignment="1">
      <alignment/>
    </xf>
    <xf numFmtId="0" fontId="24" fillId="0" borderId="12" xfId="0" applyFont="1" applyBorder="1" applyAlignment="1">
      <alignment/>
    </xf>
    <xf numFmtId="0" fontId="13" fillId="0" borderId="0" xfId="0" applyFont="1" applyAlignment="1">
      <alignment/>
    </xf>
    <xf numFmtId="0" fontId="25" fillId="0" borderId="10" xfId="0" applyFont="1" applyBorder="1" applyAlignment="1">
      <alignment horizontal="center" wrapText="1"/>
    </xf>
    <xf numFmtId="0" fontId="25" fillId="0" borderId="18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7" fillId="0" borderId="12" xfId="0" applyFont="1" applyBorder="1" applyAlignment="1">
      <alignment/>
    </xf>
    <xf numFmtId="3" fontId="27" fillId="0" borderId="12" xfId="0" applyNumberFormat="1" applyFont="1" applyBorder="1" applyAlignment="1">
      <alignment/>
    </xf>
    <xf numFmtId="0" fontId="25" fillId="0" borderId="12" xfId="0" applyFont="1" applyBorder="1" applyAlignment="1">
      <alignment/>
    </xf>
    <xf numFmtId="3" fontId="25" fillId="0" borderId="12" xfId="0" applyNumberFormat="1" applyFont="1" applyBorder="1" applyAlignment="1">
      <alignment/>
    </xf>
    <xf numFmtId="0" fontId="26" fillId="0" borderId="0" xfId="0" applyFont="1" applyAlignment="1">
      <alignment/>
    </xf>
    <xf numFmtId="0" fontId="13" fillId="0" borderId="18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3" fontId="12" fillId="0" borderId="12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12" xfId="0" applyFont="1" applyBorder="1" applyAlignment="1">
      <alignment/>
    </xf>
    <xf numFmtId="0" fontId="21" fillId="0" borderId="0" xfId="0" applyFont="1" applyAlignment="1">
      <alignment/>
    </xf>
    <xf numFmtId="0" fontId="28" fillId="0" borderId="0" xfId="0" applyFont="1" applyAlignment="1">
      <alignment/>
    </xf>
    <xf numFmtId="3" fontId="0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16" fontId="0" fillId="0" borderId="0" xfId="0" applyNumberFormat="1" applyAlignment="1">
      <alignment/>
    </xf>
    <xf numFmtId="0" fontId="29" fillId="0" borderId="0" xfId="0" applyFont="1" applyAlignment="1">
      <alignment/>
    </xf>
    <xf numFmtId="0" fontId="23" fillId="0" borderId="12" xfId="0" applyFont="1" applyBorder="1" applyAlignment="1">
      <alignment horizontal="center" vertical="center"/>
    </xf>
    <xf numFmtId="3" fontId="0" fillId="0" borderId="11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8" fillId="0" borderId="16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8" fillId="0" borderId="16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6" fillId="33" borderId="0" xfId="0" applyFont="1" applyFill="1" applyAlignment="1">
      <alignment horizontal="center"/>
    </xf>
    <xf numFmtId="3" fontId="7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0" fillId="0" borderId="14" xfId="0" applyBorder="1" applyAlignment="1">
      <alignment/>
    </xf>
    <xf numFmtId="0" fontId="33" fillId="0" borderId="13" xfId="0" applyFont="1" applyBorder="1" applyAlignment="1">
      <alignment horizontal="center"/>
    </xf>
    <xf numFmtId="0" fontId="8" fillId="0" borderId="18" xfId="0" applyFont="1" applyBorder="1" applyAlignment="1">
      <alignment horizontal="center" wrapText="1"/>
    </xf>
    <xf numFmtId="0" fontId="7" fillId="33" borderId="23" xfId="60" applyFont="1" applyFill="1" applyBorder="1" applyAlignment="1">
      <alignment horizontal="right"/>
      <protection/>
    </xf>
    <xf numFmtId="10" fontId="7" fillId="0" borderId="11" xfId="69" applyNumberFormat="1" applyFont="1" applyBorder="1" applyAlignment="1">
      <alignment/>
    </xf>
    <xf numFmtId="0" fontId="8" fillId="0" borderId="12" xfId="60" applyFont="1" applyBorder="1">
      <alignment/>
      <protection/>
    </xf>
    <xf numFmtId="3" fontId="0" fillId="33" borderId="13" xfId="0" applyNumberFormat="1" applyFill="1" applyBorder="1" applyAlignment="1">
      <alignment/>
    </xf>
    <xf numFmtId="0" fontId="35" fillId="0" borderId="0" xfId="0" applyFont="1" applyAlignment="1">
      <alignment/>
    </xf>
    <xf numFmtId="0" fontId="7" fillId="0" borderId="19" xfId="0" applyFont="1" applyBorder="1" applyAlignment="1">
      <alignment horizontal="left"/>
    </xf>
    <xf numFmtId="3" fontId="0" fillId="0" borderId="21" xfId="0" applyNumberFormat="1" applyFont="1" applyBorder="1" applyAlignment="1">
      <alignment horizontal="right" wrapText="1"/>
    </xf>
    <xf numFmtId="0" fontId="9" fillId="0" borderId="20" xfId="0" applyFont="1" applyBorder="1" applyAlignment="1">
      <alignment horizontal="left"/>
    </xf>
    <xf numFmtId="3" fontId="8" fillId="0" borderId="13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3" fontId="8" fillId="0" borderId="10" xfId="0" applyNumberFormat="1" applyFont="1" applyBorder="1" applyAlignment="1">
      <alignment horizontal="center"/>
    </xf>
    <xf numFmtId="3" fontId="8" fillId="0" borderId="22" xfId="0" applyNumberFormat="1" applyFont="1" applyBorder="1" applyAlignment="1">
      <alignment horizontal="center"/>
    </xf>
    <xf numFmtId="3" fontId="8" fillId="0" borderId="23" xfId="0" applyNumberFormat="1" applyFont="1" applyBorder="1" applyAlignment="1">
      <alignment horizontal="center"/>
    </xf>
    <xf numFmtId="3" fontId="8" fillId="0" borderId="23" xfId="0" applyNumberFormat="1" applyFont="1" applyBorder="1" applyAlignment="1">
      <alignment horizontal="center"/>
    </xf>
    <xf numFmtId="3" fontId="8" fillId="0" borderId="22" xfId="0" applyNumberFormat="1" applyFont="1" applyBorder="1" applyAlignment="1">
      <alignment horizontal="center"/>
    </xf>
    <xf numFmtId="3" fontId="9" fillId="0" borderId="22" xfId="0" applyNumberFormat="1" applyFont="1" applyBorder="1" applyAlignment="1">
      <alignment horizontal="center"/>
    </xf>
    <xf numFmtId="3" fontId="8" fillId="0" borderId="0" xfId="0" applyNumberFormat="1" applyFont="1" applyAlignment="1">
      <alignment horizontal="center"/>
    </xf>
    <xf numFmtId="3" fontId="17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36" fillId="0" borderId="13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3" fontId="7" fillId="33" borderId="13" xfId="0" applyNumberFormat="1" applyFont="1" applyFill="1" applyBorder="1" applyAlignment="1">
      <alignment/>
    </xf>
    <xf numFmtId="3" fontId="12" fillId="33" borderId="10" xfId="60" applyNumberFormat="1" applyFont="1" applyFill="1" applyBorder="1">
      <alignment/>
      <protection/>
    </xf>
    <xf numFmtId="3" fontId="12" fillId="33" borderId="11" xfId="60" applyNumberFormat="1" applyFont="1" applyFill="1" applyBorder="1">
      <alignment/>
      <protection/>
    </xf>
    <xf numFmtId="3" fontId="12" fillId="33" borderId="13" xfId="60" applyNumberFormat="1" applyFont="1" applyFill="1" applyBorder="1">
      <alignment/>
      <protection/>
    </xf>
    <xf numFmtId="0" fontId="8" fillId="33" borderId="0" xfId="0" applyFont="1" applyFill="1" applyAlignment="1">
      <alignment/>
    </xf>
    <xf numFmtId="4" fontId="7" fillId="0" borderId="20" xfId="0" applyNumberFormat="1" applyFont="1" applyBorder="1" applyAlignment="1">
      <alignment/>
    </xf>
    <xf numFmtId="4" fontId="7" fillId="0" borderId="20" xfId="0" applyNumberFormat="1" applyFont="1" applyBorder="1" applyAlignment="1">
      <alignment horizontal="center"/>
    </xf>
    <xf numFmtId="4" fontId="7" fillId="0" borderId="0" xfId="0" applyNumberFormat="1" applyFont="1" applyAlignment="1">
      <alignment/>
    </xf>
    <xf numFmtId="4" fontId="7" fillId="0" borderId="13" xfId="0" applyNumberFormat="1" applyFont="1" applyBorder="1" applyAlignment="1">
      <alignment horizontal="center"/>
    </xf>
    <xf numFmtId="3" fontId="8" fillId="0" borderId="23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4" fontId="7" fillId="0" borderId="10" xfId="0" applyNumberFormat="1" applyFont="1" applyBorder="1" applyAlignment="1">
      <alignment/>
    </xf>
    <xf numFmtId="4" fontId="7" fillId="0" borderId="22" xfId="0" applyNumberFormat="1" applyFont="1" applyBorder="1" applyAlignment="1">
      <alignment/>
    </xf>
    <xf numFmtId="4" fontId="7" fillId="0" borderId="14" xfId="0" applyNumberFormat="1" applyFont="1" applyBorder="1" applyAlignment="1">
      <alignment/>
    </xf>
    <xf numFmtId="4" fontId="7" fillId="0" borderId="18" xfId="0" applyNumberFormat="1" applyFont="1" applyBorder="1" applyAlignment="1">
      <alignment/>
    </xf>
    <xf numFmtId="4" fontId="7" fillId="0" borderId="10" xfId="0" applyNumberFormat="1" applyFont="1" applyBorder="1" applyAlignment="1">
      <alignment horizontal="right"/>
    </xf>
    <xf numFmtId="4" fontId="7" fillId="0" borderId="22" xfId="0" applyNumberFormat="1" applyFont="1" applyBorder="1" applyAlignment="1">
      <alignment horizontal="right"/>
    </xf>
    <xf numFmtId="4" fontId="7" fillId="0" borderId="14" xfId="0" applyNumberFormat="1" applyFont="1" applyBorder="1" applyAlignment="1">
      <alignment horizontal="right"/>
    </xf>
    <xf numFmtId="4" fontId="7" fillId="0" borderId="18" xfId="0" applyNumberFormat="1" applyFont="1" applyBorder="1" applyAlignment="1">
      <alignment horizontal="right"/>
    </xf>
    <xf numFmtId="3" fontId="7" fillId="0" borderId="23" xfId="0" applyNumberFormat="1" applyFont="1" applyBorder="1" applyAlignment="1">
      <alignment horizontal="right"/>
    </xf>
    <xf numFmtId="3" fontId="7" fillId="0" borderId="20" xfId="0" applyNumberFormat="1" applyFont="1" applyBorder="1" applyAlignment="1">
      <alignment horizontal="right"/>
    </xf>
    <xf numFmtId="3" fontId="12" fillId="0" borderId="10" xfId="0" applyNumberFormat="1" applyFont="1" applyBorder="1" applyAlignment="1">
      <alignment/>
    </xf>
    <xf numFmtId="0" fontId="13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3" fontId="13" fillId="0" borderId="11" xfId="0" applyNumberFormat="1" applyFont="1" applyBorder="1" applyAlignment="1">
      <alignment/>
    </xf>
    <xf numFmtId="3" fontId="12" fillId="0" borderId="19" xfId="0" applyNumberFormat="1" applyFont="1" applyBorder="1" applyAlignment="1">
      <alignment/>
    </xf>
    <xf numFmtId="0" fontId="31" fillId="0" borderId="10" xfId="0" applyFont="1" applyBorder="1" applyAlignment="1">
      <alignment/>
    </xf>
    <xf numFmtId="0" fontId="31" fillId="0" borderId="11" xfId="0" applyFont="1" applyBorder="1" applyAlignment="1">
      <alignment/>
    </xf>
    <xf numFmtId="0" fontId="31" fillId="0" borderId="22" xfId="0" applyFont="1" applyBorder="1" applyAlignment="1">
      <alignment/>
    </xf>
    <xf numFmtId="0" fontId="31" fillId="0" borderId="21" xfId="0" applyFont="1" applyBorder="1" applyAlignment="1">
      <alignment/>
    </xf>
    <xf numFmtId="3" fontId="12" fillId="0" borderId="0" xfId="0" applyNumberFormat="1" applyFont="1" applyAlignment="1">
      <alignment/>
    </xf>
    <xf numFmtId="3" fontId="12" fillId="0" borderId="23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/>
    </xf>
    <xf numFmtId="3" fontId="2" fillId="0" borderId="12" xfId="0" applyNumberFormat="1" applyFont="1" applyBorder="1" applyAlignment="1">
      <alignment/>
    </xf>
    <xf numFmtId="0" fontId="12" fillId="33" borderId="11" xfId="59" applyFill="1" applyBorder="1">
      <alignment/>
      <protection/>
    </xf>
    <xf numFmtId="3" fontId="12" fillId="33" borderId="11" xfId="59" applyNumberFormat="1" applyFill="1" applyBorder="1">
      <alignment/>
      <protection/>
    </xf>
    <xf numFmtId="3" fontId="8" fillId="33" borderId="21" xfId="60" applyNumberFormat="1" applyFont="1" applyFill="1" applyBorder="1">
      <alignment/>
      <protection/>
    </xf>
    <xf numFmtId="3" fontId="36" fillId="0" borderId="12" xfId="0" applyNumberFormat="1" applyFont="1" applyBorder="1" applyAlignment="1">
      <alignment/>
    </xf>
    <xf numFmtId="0" fontId="6" fillId="0" borderId="0" xfId="58" applyFont="1">
      <alignment/>
      <protection/>
    </xf>
    <xf numFmtId="0" fontId="6" fillId="0" borderId="0" xfId="58" applyFont="1" applyAlignment="1">
      <alignment horizontal="center"/>
      <protection/>
    </xf>
    <xf numFmtId="0" fontId="65" fillId="0" borderId="0" xfId="58">
      <alignment/>
      <protection/>
    </xf>
    <xf numFmtId="0" fontId="65" fillId="33" borderId="0" xfId="58" applyFill="1">
      <alignment/>
      <protection/>
    </xf>
    <xf numFmtId="0" fontId="8" fillId="0" borderId="10" xfId="58" applyFont="1" applyBorder="1" applyAlignment="1">
      <alignment horizontal="center"/>
      <protection/>
    </xf>
    <xf numFmtId="0" fontId="8" fillId="0" borderId="13" xfId="58" applyFont="1" applyBorder="1" applyAlignment="1">
      <alignment horizontal="center"/>
      <protection/>
    </xf>
    <xf numFmtId="0" fontId="8" fillId="0" borderId="11" xfId="58" applyFont="1" applyBorder="1" applyAlignment="1">
      <alignment horizontal="center"/>
      <protection/>
    </xf>
    <xf numFmtId="0" fontId="8" fillId="0" borderId="12" xfId="58" applyFont="1" applyBorder="1">
      <alignment/>
      <protection/>
    </xf>
    <xf numFmtId="0" fontId="8" fillId="0" borderId="12" xfId="58" applyFont="1" applyBorder="1" applyAlignment="1">
      <alignment horizontal="center"/>
      <protection/>
    </xf>
    <xf numFmtId="0" fontId="7" fillId="0" borderId="10" xfId="61" applyFont="1" applyBorder="1">
      <alignment/>
      <protection/>
    </xf>
    <xf numFmtId="3" fontId="65" fillId="0" borderId="0" xfId="58" applyNumberFormat="1">
      <alignment/>
      <protection/>
    </xf>
    <xf numFmtId="3" fontId="65" fillId="0" borderId="0" xfId="58" applyNumberFormat="1">
      <alignment/>
      <protection/>
    </xf>
    <xf numFmtId="0" fontId="65" fillId="0" borderId="0" xfId="58">
      <alignment/>
      <protection/>
    </xf>
    <xf numFmtId="0" fontId="7" fillId="0" borderId="11" xfId="61" applyFont="1" applyBorder="1">
      <alignment/>
      <protection/>
    </xf>
    <xf numFmtId="0" fontId="7" fillId="0" borderId="13" xfId="61" applyFont="1" applyBorder="1">
      <alignment/>
      <protection/>
    </xf>
    <xf numFmtId="0" fontId="7" fillId="0" borderId="20" xfId="61" applyFont="1" applyBorder="1">
      <alignment/>
      <protection/>
    </xf>
    <xf numFmtId="0" fontId="9" fillId="0" borderId="20" xfId="58" applyFont="1" applyBorder="1">
      <alignment/>
      <protection/>
    </xf>
    <xf numFmtId="3" fontId="7" fillId="0" borderId="0" xfId="58" applyNumberFormat="1" applyFont="1">
      <alignment/>
      <protection/>
    </xf>
    <xf numFmtId="3" fontId="7" fillId="0" borderId="13" xfId="58" applyNumberFormat="1" applyFont="1" applyBorder="1">
      <alignment/>
      <protection/>
    </xf>
    <xf numFmtId="0" fontId="65" fillId="0" borderId="13" xfId="58" applyBorder="1">
      <alignment/>
      <protection/>
    </xf>
    <xf numFmtId="0" fontId="7" fillId="0" borderId="20" xfId="58" applyFont="1" applyBorder="1" applyAlignment="1">
      <alignment horizontal="left"/>
      <protection/>
    </xf>
    <xf numFmtId="3" fontId="7" fillId="0" borderId="13" xfId="58" applyNumberFormat="1" applyFont="1" applyBorder="1">
      <alignment/>
      <protection/>
    </xf>
    <xf numFmtId="0" fontId="8" fillId="0" borderId="20" xfId="58" applyFont="1" applyBorder="1">
      <alignment/>
      <protection/>
    </xf>
    <xf numFmtId="0" fontId="7" fillId="0" borderId="13" xfId="58" applyFont="1" applyBorder="1" applyAlignment="1">
      <alignment horizontal="left"/>
      <protection/>
    </xf>
    <xf numFmtId="0" fontId="8" fillId="0" borderId="13" xfId="58" applyFont="1" applyBorder="1" applyAlignment="1">
      <alignment horizontal="left"/>
      <protection/>
    </xf>
    <xf numFmtId="0" fontId="7" fillId="33" borderId="13" xfId="58" applyFont="1" applyFill="1" applyBorder="1" applyAlignment="1">
      <alignment horizontal="left"/>
      <protection/>
    </xf>
    <xf numFmtId="0" fontId="65" fillId="33" borderId="0" xfId="58" applyFill="1">
      <alignment/>
      <protection/>
    </xf>
    <xf numFmtId="0" fontId="9" fillId="0" borderId="13" xfId="61" applyFont="1" applyBorder="1">
      <alignment/>
      <protection/>
    </xf>
    <xf numFmtId="3" fontId="8" fillId="0" borderId="0" xfId="60" applyNumberFormat="1" applyFont="1">
      <alignment/>
      <protection/>
    </xf>
    <xf numFmtId="3" fontId="7" fillId="0" borderId="23" xfId="60" applyNumberFormat="1" applyFont="1" applyBorder="1">
      <alignment/>
      <protection/>
    </xf>
    <xf numFmtId="0" fontId="13" fillId="0" borderId="0" xfId="58" applyFont="1">
      <alignment/>
      <protection/>
    </xf>
    <xf numFmtId="0" fontId="8" fillId="0" borderId="10" xfId="60" applyFont="1" applyBorder="1">
      <alignment/>
      <protection/>
    </xf>
    <xf numFmtId="0" fontId="65" fillId="0" borderId="10" xfId="58" applyBorder="1">
      <alignment/>
      <protection/>
    </xf>
    <xf numFmtId="3" fontId="12" fillId="0" borderId="10" xfId="58" applyNumberFormat="1" applyFont="1" applyBorder="1">
      <alignment/>
      <protection/>
    </xf>
    <xf numFmtId="3" fontId="12" fillId="0" borderId="13" xfId="58" applyNumberFormat="1" applyFont="1" applyBorder="1">
      <alignment/>
      <protection/>
    </xf>
    <xf numFmtId="0" fontId="65" fillId="0" borderId="12" xfId="58" applyBorder="1">
      <alignment/>
      <protection/>
    </xf>
    <xf numFmtId="0" fontId="12" fillId="0" borderId="12" xfId="58" applyFont="1" applyBorder="1">
      <alignment/>
      <protection/>
    </xf>
    <xf numFmtId="0" fontId="8" fillId="0" borderId="0" xfId="60" applyFont="1">
      <alignment/>
      <protection/>
    </xf>
    <xf numFmtId="0" fontId="8" fillId="0" borderId="10" xfId="61" applyFont="1" applyBorder="1">
      <alignment/>
      <protection/>
    </xf>
    <xf numFmtId="3" fontId="7" fillId="0" borderId="14" xfId="61" applyNumberFormat="1" applyFont="1" applyBorder="1">
      <alignment/>
      <protection/>
    </xf>
    <xf numFmtId="3" fontId="7" fillId="0" borderId="10" xfId="61" applyNumberFormat="1" applyFont="1" applyBorder="1">
      <alignment/>
      <protection/>
    </xf>
    <xf numFmtId="3" fontId="7" fillId="0" borderId="23" xfId="61" applyNumberFormat="1" applyFont="1" applyBorder="1">
      <alignment/>
      <protection/>
    </xf>
    <xf numFmtId="0" fontId="9" fillId="0" borderId="13" xfId="58" applyFont="1" applyBorder="1">
      <alignment/>
      <protection/>
    </xf>
    <xf numFmtId="3" fontId="7" fillId="0" borderId="23" xfId="58" applyNumberFormat="1" applyFont="1" applyBorder="1">
      <alignment/>
      <protection/>
    </xf>
    <xf numFmtId="0" fontId="12" fillId="0" borderId="13" xfId="58" applyFont="1" applyBorder="1">
      <alignment/>
      <protection/>
    </xf>
    <xf numFmtId="0" fontId="12" fillId="0" borderId="0" xfId="58" applyFont="1">
      <alignment/>
      <protection/>
    </xf>
    <xf numFmtId="0" fontId="8" fillId="0" borderId="13" xfId="58" applyFont="1" applyBorder="1">
      <alignment/>
      <protection/>
    </xf>
    <xf numFmtId="3" fontId="7" fillId="0" borderId="0" xfId="58" applyNumberFormat="1" applyFont="1">
      <alignment/>
      <protection/>
    </xf>
    <xf numFmtId="0" fontId="65" fillId="0" borderId="17" xfId="58" applyBorder="1">
      <alignment/>
      <protection/>
    </xf>
    <xf numFmtId="0" fontId="9" fillId="0" borderId="10" xfId="58" applyFont="1" applyBorder="1" applyAlignment="1">
      <alignment horizontal="left"/>
      <protection/>
    </xf>
    <xf numFmtId="3" fontId="7" fillId="0" borderId="14" xfId="58" applyNumberFormat="1" applyFont="1" applyBorder="1">
      <alignment/>
      <protection/>
    </xf>
    <xf numFmtId="3" fontId="7" fillId="0" borderId="10" xfId="58" applyNumberFormat="1" applyFont="1" applyBorder="1">
      <alignment/>
      <protection/>
    </xf>
    <xf numFmtId="3" fontId="7" fillId="0" borderId="14" xfId="58" applyNumberFormat="1" applyFont="1" applyBorder="1">
      <alignment/>
      <protection/>
    </xf>
    <xf numFmtId="3" fontId="7" fillId="0" borderId="22" xfId="58" applyNumberFormat="1" applyFont="1" applyBorder="1">
      <alignment/>
      <protection/>
    </xf>
    <xf numFmtId="3" fontId="7" fillId="0" borderId="10" xfId="58" applyNumberFormat="1" applyFont="1" applyBorder="1">
      <alignment/>
      <protection/>
    </xf>
    <xf numFmtId="3" fontId="8" fillId="0" borderId="0" xfId="61" applyNumberFormat="1" applyFont="1">
      <alignment/>
      <protection/>
    </xf>
    <xf numFmtId="3" fontId="8" fillId="0" borderId="13" xfId="61" applyNumberFormat="1" applyFont="1" applyBorder="1">
      <alignment/>
      <protection/>
    </xf>
    <xf numFmtId="0" fontId="32" fillId="0" borderId="13" xfId="61" applyFont="1" applyBorder="1">
      <alignment/>
      <protection/>
    </xf>
    <xf numFmtId="0" fontId="65" fillId="0" borderId="14" xfId="58" applyBorder="1">
      <alignment/>
      <protection/>
    </xf>
    <xf numFmtId="3" fontId="7" fillId="0" borderId="13" xfId="60" applyNumberFormat="1" applyFont="1" applyBorder="1">
      <alignment/>
      <protection/>
    </xf>
    <xf numFmtId="3" fontId="12" fillId="0" borderId="22" xfId="58" applyNumberFormat="1" applyFont="1" applyBorder="1">
      <alignment/>
      <protection/>
    </xf>
    <xf numFmtId="0" fontId="12" fillId="0" borderId="24" xfId="58" applyFont="1" applyBorder="1">
      <alignment/>
      <protection/>
    </xf>
    <xf numFmtId="3" fontId="12" fillId="0" borderId="0" xfId="58" applyNumberFormat="1" applyFont="1">
      <alignment/>
      <protection/>
    </xf>
    <xf numFmtId="0" fontId="6" fillId="0" borderId="0" xfId="58" applyFont="1" applyAlignment="1">
      <alignment vertical="top"/>
      <protection/>
    </xf>
    <xf numFmtId="3" fontId="2" fillId="33" borderId="12" xfId="0" applyNumberFormat="1" applyFont="1" applyFill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3" fontId="9" fillId="0" borderId="10" xfId="0" applyNumberFormat="1" applyFont="1" applyBorder="1" applyAlignment="1">
      <alignment horizontal="right"/>
    </xf>
    <xf numFmtId="49" fontId="8" fillId="0" borderId="20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vertical="center"/>
    </xf>
    <xf numFmtId="3" fontId="9" fillId="0" borderId="14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3" fontId="7" fillId="0" borderId="11" xfId="0" applyNumberFormat="1" applyFont="1" applyBorder="1" applyAlignment="1">
      <alignment vertical="center"/>
    </xf>
    <xf numFmtId="49" fontId="8" fillId="0" borderId="19" xfId="0" applyNumberFormat="1" applyFont="1" applyBorder="1" applyAlignment="1">
      <alignment horizontal="center" vertical="center"/>
    </xf>
    <xf numFmtId="3" fontId="7" fillId="0" borderId="17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3" fontId="7" fillId="0" borderId="23" xfId="0" applyNumberFormat="1" applyFont="1" applyBorder="1" applyAlignment="1">
      <alignment vertical="center"/>
    </xf>
    <xf numFmtId="3" fontId="9" fillId="0" borderId="13" xfId="0" applyNumberFormat="1" applyFont="1" applyBorder="1" applyAlignment="1">
      <alignment vertical="center"/>
    </xf>
    <xf numFmtId="3" fontId="9" fillId="0" borderId="14" xfId="0" applyNumberFormat="1" applyFont="1" applyBorder="1" applyAlignment="1">
      <alignment horizontal="right"/>
    </xf>
    <xf numFmtId="3" fontId="9" fillId="0" borderId="13" xfId="0" applyNumberFormat="1" applyFont="1" applyBorder="1" applyAlignment="1">
      <alignment horizontal="right"/>
    </xf>
    <xf numFmtId="3" fontId="9" fillId="0" borderId="23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 horizontal="right"/>
    </xf>
    <xf numFmtId="49" fontId="7" fillId="0" borderId="11" xfId="0" applyNumberFormat="1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right"/>
    </xf>
    <xf numFmtId="49" fontId="7" fillId="0" borderId="20" xfId="0" applyNumberFormat="1" applyFont="1" applyBorder="1" applyAlignment="1">
      <alignment horizontal="center" vertical="center"/>
    </xf>
    <xf numFmtId="3" fontId="7" fillId="0" borderId="0" xfId="0" applyNumberFormat="1" applyFont="1" applyAlignment="1">
      <alignment horizontal="right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3" fontId="9" fillId="0" borderId="13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0" fontId="12" fillId="0" borderId="12" xfId="0" applyFont="1" applyBorder="1" applyAlignment="1">
      <alignment/>
    </xf>
    <xf numFmtId="0" fontId="12" fillId="0" borderId="0" xfId="0" applyFont="1" applyAlignment="1">
      <alignment horizontal="right"/>
    </xf>
    <xf numFmtId="0" fontId="0" fillId="0" borderId="11" xfId="0" applyBorder="1" applyAlignment="1">
      <alignment/>
    </xf>
    <xf numFmtId="49" fontId="9" fillId="0" borderId="10" xfId="0" applyNumberFormat="1" applyFont="1" applyBorder="1" applyAlignment="1">
      <alignment horizontal="center"/>
    </xf>
    <xf numFmtId="49" fontId="37" fillId="0" borderId="20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3" fontId="8" fillId="0" borderId="24" xfId="0" applyNumberFormat="1" applyFont="1" applyBorder="1" applyAlignment="1">
      <alignment/>
    </xf>
    <xf numFmtId="0" fontId="9" fillId="0" borderId="15" xfId="0" applyFont="1" applyBorder="1" applyAlignment="1">
      <alignment/>
    </xf>
    <xf numFmtId="0" fontId="37" fillId="0" borderId="19" xfId="0" applyFont="1" applyBorder="1" applyAlignment="1">
      <alignment/>
    </xf>
    <xf numFmtId="0" fontId="2" fillId="0" borderId="19" xfId="0" applyFont="1" applyBorder="1" applyAlignment="1">
      <alignment/>
    </xf>
    <xf numFmtId="3" fontId="2" fillId="0" borderId="24" xfId="0" applyNumberFormat="1" applyFont="1" applyBorder="1" applyAlignment="1">
      <alignment/>
    </xf>
    <xf numFmtId="0" fontId="8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7" fillId="33" borderId="0" xfId="0" applyNumberFormat="1" applyFont="1" applyFill="1" applyAlignment="1">
      <alignment/>
    </xf>
    <xf numFmtId="3" fontId="8" fillId="0" borderId="0" xfId="0" applyNumberFormat="1" applyFont="1" applyAlignment="1">
      <alignment/>
    </xf>
    <xf numFmtId="49" fontId="7" fillId="0" borderId="13" xfId="0" applyNumberFormat="1" applyFont="1" applyBorder="1" applyAlignment="1">
      <alignment horizontal="center" vertical="center"/>
    </xf>
    <xf numFmtId="3" fontId="7" fillId="0" borderId="0" xfId="0" applyNumberFormat="1" applyFont="1" applyAlignment="1">
      <alignment vertical="center"/>
    </xf>
    <xf numFmtId="49" fontId="9" fillId="0" borderId="15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right"/>
    </xf>
    <xf numFmtId="49" fontId="9" fillId="0" borderId="2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9" fillId="0" borderId="18" xfId="0" applyFont="1" applyBorder="1" applyAlignment="1">
      <alignment horizontal="left"/>
    </xf>
    <xf numFmtId="0" fontId="19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9" fillId="0" borderId="0" xfId="0" applyFont="1" applyAlignment="1">
      <alignment vertical="center"/>
    </xf>
    <xf numFmtId="0" fontId="8" fillId="0" borderId="13" xfId="0" applyFont="1" applyBorder="1" applyAlignment="1">
      <alignment horizontal="left"/>
    </xf>
    <xf numFmtId="0" fontId="8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49" fontId="7" fillId="0" borderId="11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right" vertical="center" wrapText="1"/>
    </xf>
    <xf numFmtId="3" fontId="7" fillId="0" borderId="11" xfId="0" applyNumberFormat="1" applyFont="1" applyBorder="1" applyAlignment="1">
      <alignment horizontal="right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right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3" fontId="7" fillId="0" borderId="22" xfId="0" applyNumberFormat="1" applyFont="1" applyBorder="1" applyAlignment="1">
      <alignment horizontal="right" vertical="center"/>
    </xf>
    <xf numFmtId="0" fontId="7" fillId="33" borderId="10" xfId="0" applyFont="1" applyFill="1" applyBorder="1" applyAlignment="1">
      <alignment horizontal="center" vertical="center" wrapText="1"/>
    </xf>
    <xf numFmtId="2" fontId="7" fillId="0" borderId="15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right"/>
    </xf>
    <xf numFmtId="0" fontId="7" fillId="0" borderId="18" xfId="0" applyFont="1" applyBorder="1" applyAlignment="1">
      <alignment horizontal="center"/>
    </xf>
    <xf numFmtId="0" fontId="7" fillId="0" borderId="10" xfId="0" applyFont="1" applyBorder="1" applyAlignment="1">
      <alignment/>
    </xf>
    <xf numFmtId="10" fontId="7" fillId="0" borderId="11" xfId="0" applyNumberFormat="1" applyFont="1" applyBorder="1" applyAlignment="1">
      <alignment/>
    </xf>
    <xf numFmtId="10" fontId="8" fillId="0" borderId="11" xfId="0" applyNumberFormat="1" applyFont="1" applyBorder="1" applyAlignment="1">
      <alignment/>
    </xf>
    <xf numFmtId="10" fontId="7" fillId="0" borderId="0" xfId="0" applyNumberFormat="1" applyFont="1" applyAlignment="1">
      <alignment/>
    </xf>
    <xf numFmtId="0" fontId="34" fillId="33" borderId="0" xfId="0" applyFont="1" applyFill="1" applyAlignment="1">
      <alignment/>
    </xf>
    <xf numFmtId="0" fontId="65" fillId="0" borderId="0" xfId="58">
      <alignment/>
      <protection/>
    </xf>
    <xf numFmtId="0" fontId="8" fillId="0" borderId="15" xfId="58" applyFont="1" applyBorder="1" applyAlignment="1">
      <alignment horizontal="center"/>
      <protection/>
    </xf>
    <xf numFmtId="3" fontId="7" fillId="0" borderId="18" xfId="60" applyNumberFormat="1" applyFont="1" applyBorder="1">
      <alignment/>
      <protection/>
    </xf>
    <xf numFmtId="0" fontId="8" fillId="0" borderId="11" xfId="0" applyFont="1" applyBorder="1" applyAlignment="1">
      <alignment horizontal="left"/>
    </xf>
    <xf numFmtId="10" fontId="0" fillId="0" borderId="21" xfId="0" applyNumberFormat="1" applyBorder="1" applyAlignment="1">
      <alignment horizontal="right" vertical="center" wrapText="1"/>
    </xf>
    <xf numFmtId="10" fontId="7" fillId="0" borderId="23" xfId="0" applyNumberFormat="1" applyFont="1" applyBorder="1" applyAlignment="1">
      <alignment horizontal="right"/>
    </xf>
    <xf numFmtId="10" fontId="0" fillId="0" borderId="23" xfId="0" applyNumberFormat="1" applyFont="1" applyBorder="1" applyAlignment="1">
      <alignment horizontal="right" wrapText="1"/>
    </xf>
    <xf numFmtId="10" fontId="0" fillId="0" borderId="21" xfId="0" applyNumberFormat="1" applyFont="1" applyBorder="1" applyAlignment="1">
      <alignment horizontal="right" wrapText="1"/>
    </xf>
    <xf numFmtId="10" fontId="7" fillId="0" borderId="13" xfId="0" applyNumberFormat="1" applyFont="1" applyBorder="1" applyAlignment="1">
      <alignment/>
    </xf>
    <xf numFmtId="10" fontId="2" fillId="0" borderId="23" xfId="0" applyNumberFormat="1" applyFont="1" applyBorder="1" applyAlignment="1">
      <alignment horizontal="right" wrapText="1"/>
    </xf>
    <xf numFmtId="10" fontId="8" fillId="0" borderId="13" xfId="0" applyNumberFormat="1" applyFont="1" applyBorder="1" applyAlignment="1">
      <alignment/>
    </xf>
    <xf numFmtId="10" fontId="8" fillId="0" borderId="23" xfId="0" applyNumberFormat="1" applyFont="1" applyBorder="1" applyAlignment="1">
      <alignment/>
    </xf>
    <xf numFmtId="10" fontId="2" fillId="0" borderId="23" xfId="0" applyNumberFormat="1" applyFont="1" applyBorder="1" applyAlignment="1">
      <alignment horizontal="right" wrapText="1"/>
    </xf>
    <xf numFmtId="3" fontId="13" fillId="0" borderId="20" xfId="0" applyNumberFormat="1" applyFont="1" applyBorder="1" applyAlignment="1">
      <alignment/>
    </xf>
    <xf numFmtId="10" fontId="12" fillId="0" borderId="19" xfId="0" applyNumberFormat="1" applyFont="1" applyBorder="1" applyAlignment="1">
      <alignment/>
    </xf>
    <xf numFmtId="10" fontId="13" fillId="0" borderId="13" xfId="0" applyNumberFormat="1" applyFont="1" applyBorder="1" applyAlignment="1">
      <alignment/>
    </xf>
    <xf numFmtId="10" fontId="13" fillId="0" borderId="11" xfId="0" applyNumberFormat="1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65" fillId="0" borderId="0" xfId="56">
      <alignment/>
      <protection/>
    </xf>
    <xf numFmtId="0" fontId="65" fillId="0" borderId="12" xfId="56" applyBorder="1">
      <alignment/>
      <protection/>
    </xf>
    <xf numFmtId="0" fontId="84" fillId="0" borderId="12" xfId="56" applyFont="1" applyBorder="1" applyAlignment="1">
      <alignment horizontal="center" vertical="center"/>
      <protection/>
    </xf>
    <xf numFmtId="0" fontId="85" fillId="0" borderId="12" xfId="56" applyFont="1" applyBorder="1" applyAlignment="1">
      <alignment horizontal="left" vertical="center" wrapText="1"/>
      <protection/>
    </xf>
    <xf numFmtId="0" fontId="12" fillId="0" borderId="0" xfId="57">
      <alignment/>
      <protection/>
    </xf>
    <xf numFmtId="3" fontId="13" fillId="0" borderId="12" xfId="57" applyNumberFormat="1" applyFont="1" applyFill="1" applyBorder="1">
      <alignment/>
      <protection/>
    </xf>
    <xf numFmtId="0" fontId="13" fillId="0" borderId="12" xfId="57" applyFont="1" applyFill="1" applyBorder="1">
      <alignment/>
      <protection/>
    </xf>
    <xf numFmtId="0" fontId="13" fillId="0" borderId="12" xfId="57" applyFont="1" applyFill="1" applyBorder="1" applyAlignment="1">
      <alignment horizontal="center"/>
      <protection/>
    </xf>
    <xf numFmtId="0" fontId="13" fillId="0" borderId="12" xfId="57" applyFont="1" applyBorder="1" applyAlignment="1">
      <alignment horizontal="center"/>
      <protection/>
    </xf>
    <xf numFmtId="3" fontId="12" fillId="0" borderId="12" xfId="57" applyNumberFormat="1" applyBorder="1">
      <alignment/>
      <protection/>
    </xf>
    <xf numFmtId="3" fontId="13" fillId="0" borderId="12" xfId="57" applyNumberFormat="1" applyFont="1" applyBorder="1">
      <alignment/>
      <protection/>
    </xf>
    <xf numFmtId="0" fontId="12" fillId="0" borderId="12" xfId="57" applyBorder="1" applyAlignment="1">
      <alignment horizontal="center"/>
      <protection/>
    </xf>
    <xf numFmtId="0" fontId="13" fillId="0" borderId="10" xfId="57" applyFont="1" applyBorder="1" applyAlignment="1">
      <alignment horizontal="center"/>
      <protection/>
    </xf>
    <xf numFmtId="0" fontId="13" fillId="0" borderId="12" xfId="57" applyFont="1" applyBorder="1">
      <alignment/>
      <protection/>
    </xf>
    <xf numFmtId="0" fontId="12" fillId="0" borderId="12" xfId="57" applyFont="1" applyBorder="1">
      <alignment/>
      <protection/>
    </xf>
    <xf numFmtId="0" fontId="12" fillId="0" borderId="12" xfId="57" applyFont="1" applyBorder="1" applyAlignment="1">
      <alignment horizontal="center"/>
      <protection/>
    </xf>
    <xf numFmtId="3" fontId="13" fillId="0" borderId="10" xfId="57" applyNumberFormat="1" applyFont="1" applyBorder="1">
      <alignment/>
      <protection/>
    </xf>
    <xf numFmtId="0" fontId="13" fillId="0" borderId="14" xfId="57" applyFont="1" applyBorder="1">
      <alignment/>
      <protection/>
    </xf>
    <xf numFmtId="0" fontId="13" fillId="0" borderId="14" xfId="57" applyFont="1" applyBorder="1" applyAlignment="1">
      <alignment horizontal="center"/>
      <protection/>
    </xf>
    <xf numFmtId="0" fontId="12" fillId="0" borderId="14" xfId="57" applyFont="1" applyBorder="1">
      <alignment/>
      <protection/>
    </xf>
    <xf numFmtId="0" fontId="12" fillId="0" borderId="14" xfId="57" applyBorder="1" applyAlignment="1">
      <alignment horizontal="center"/>
      <protection/>
    </xf>
    <xf numFmtId="0" fontId="12" fillId="0" borderId="10" xfId="57" applyBorder="1" applyAlignment="1">
      <alignment horizontal="center"/>
      <protection/>
    </xf>
    <xf numFmtId="0" fontId="12" fillId="0" borderId="12" xfId="57" applyFont="1" applyFill="1" applyBorder="1" applyAlignment="1">
      <alignment horizontal="center" vertical="center"/>
      <protection/>
    </xf>
    <xf numFmtId="0" fontId="12" fillId="0" borderId="12" xfId="57" applyFont="1" applyBorder="1" applyAlignment="1">
      <alignment vertical="center"/>
      <protection/>
    </xf>
    <xf numFmtId="0" fontId="12" fillId="0" borderId="12" xfId="57" applyBorder="1" applyAlignment="1">
      <alignment horizontal="center" vertical="center"/>
      <protection/>
    </xf>
    <xf numFmtId="0" fontId="12" fillId="0" borderId="0" xfId="57" applyFont="1">
      <alignment/>
      <protection/>
    </xf>
    <xf numFmtId="2" fontId="12" fillId="0" borderId="0" xfId="57" applyNumberFormat="1" applyAlignment="1">
      <alignment horizontal="center"/>
      <protection/>
    </xf>
    <xf numFmtId="2" fontId="13" fillId="0" borderId="0" xfId="57" applyNumberFormat="1" applyFont="1" applyAlignment="1">
      <alignment horizontal="center"/>
      <protection/>
    </xf>
    <xf numFmtId="0" fontId="38" fillId="0" borderId="0" xfId="57" applyFont="1">
      <alignment/>
      <protection/>
    </xf>
    <xf numFmtId="0" fontId="12" fillId="0" borderId="10" xfId="57" applyBorder="1" applyAlignment="1">
      <alignment horizontal="center" vertical="center"/>
      <protection/>
    </xf>
    <xf numFmtId="0" fontId="12" fillId="0" borderId="14" xfId="57" applyBorder="1" applyAlignment="1">
      <alignment horizontal="center" vertical="center"/>
      <protection/>
    </xf>
    <xf numFmtId="0" fontId="12" fillId="0" borderId="12" xfId="57" applyFont="1" applyFill="1" applyBorder="1" applyAlignment="1">
      <alignment horizontal="center" vertical="center" wrapText="1"/>
      <protection/>
    </xf>
    <xf numFmtId="0" fontId="12" fillId="0" borderId="12" xfId="57" applyFont="1" applyBorder="1" applyAlignment="1">
      <alignment horizontal="center" vertical="center"/>
      <protection/>
    </xf>
    <xf numFmtId="0" fontId="12" fillId="0" borderId="12" xfId="57" applyFont="1" applyBorder="1" applyAlignment="1">
      <alignment horizontal="center" vertical="center" wrapText="1"/>
      <protection/>
    </xf>
    <xf numFmtId="0" fontId="13" fillId="0" borderId="14" xfId="57" applyFont="1" applyBorder="1" applyAlignment="1">
      <alignment horizontal="center" vertical="center"/>
      <protection/>
    </xf>
    <xf numFmtId="3" fontId="0" fillId="0" borderId="10" xfId="0" applyNumberFormat="1" applyBorder="1" applyAlignment="1">
      <alignment horizontal="right" vertical="center" wrapText="1"/>
    </xf>
    <xf numFmtId="3" fontId="0" fillId="0" borderId="18" xfId="0" applyNumberFormat="1" applyBorder="1" applyAlignment="1">
      <alignment horizontal="right" vertical="center" wrapText="1"/>
    </xf>
    <xf numFmtId="3" fontId="0" fillId="0" borderId="14" xfId="0" applyNumberFormat="1" applyBorder="1" applyAlignment="1">
      <alignment horizontal="right" vertical="center" wrapText="1"/>
    </xf>
    <xf numFmtId="3" fontId="0" fillId="0" borderId="21" xfId="0" applyNumberFormat="1" applyBorder="1" applyAlignment="1">
      <alignment horizontal="right" vertical="center" wrapText="1"/>
    </xf>
    <xf numFmtId="10" fontId="0" fillId="0" borderId="23" xfId="0" applyNumberFormat="1" applyFont="1" applyBorder="1" applyAlignment="1">
      <alignment horizontal="right" wrapText="1"/>
    </xf>
    <xf numFmtId="3" fontId="0" fillId="0" borderId="23" xfId="0" applyNumberFormat="1" applyFont="1" applyBorder="1" applyAlignment="1">
      <alignment horizontal="right" wrapText="1"/>
    </xf>
    <xf numFmtId="10" fontId="0" fillId="0" borderId="11" xfId="0" applyNumberFormat="1" applyFont="1" applyBorder="1" applyAlignment="1">
      <alignment horizontal="right" wrapText="1"/>
    </xf>
    <xf numFmtId="10" fontId="7" fillId="0" borderId="11" xfId="0" applyNumberFormat="1" applyFont="1" applyBorder="1" applyAlignment="1">
      <alignment/>
    </xf>
    <xf numFmtId="10" fontId="2" fillId="0" borderId="12" xfId="0" applyNumberFormat="1" applyFont="1" applyBorder="1" applyAlignment="1">
      <alignment horizontal="right" wrapText="1"/>
    </xf>
    <xf numFmtId="3" fontId="0" fillId="0" borderId="11" xfId="0" applyNumberFormat="1" applyFont="1" applyBorder="1" applyAlignment="1">
      <alignment horizontal="right" wrapText="1"/>
    </xf>
    <xf numFmtId="0" fontId="0" fillId="0" borderId="0" xfId="0" applyFont="1" applyBorder="1" applyAlignment="1">
      <alignment horizontal="left"/>
    </xf>
    <xf numFmtId="0" fontId="13" fillId="0" borderId="13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left" vertical="center"/>
    </xf>
    <xf numFmtId="3" fontId="12" fillId="0" borderId="13" xfId="0" applyNumberFormat="1" applyFont="1" applyBorder="1" applyAlignment="1">
      <alignment horizontal="right" vertical="center" wrapText="1"/>
    </xf>
    <xf numFmtId="3" fontId="12" fillId="0" borderId="0" xfId="0" applyNumberFormat="1" applyFont="1" applyBorder="1" applyAlignment="1">
      <alignment horizontal="right" vertical="center" wrapText="1"/>
    </xf>
    <xf numFmtId="3" fontId="8" fillId="0" borderId="13" xfId="0" applyNumberFormat="1" applyFont="1" applyBorder="1" applyAlignment="1">
      <alignment vertical="center"/>
    </xf>
    <xf numFmtId="3" fontId="2" fillId="0" borderId="21" xfId="0" applyNumberFormat="1" applyFont="1" applyBorder="1" applyAlignment="1">
      <alignment horizontal="right" wrapText="1"/>
    </xf>
    <xf numFmtId="0" fontId="39" fillId="0" borderId="0" xfId="0" applyFont="1" applyAlignment="1">
      <alignment/>
    </xf>
    <xf numFmtId="0" fontId="86" fillId="0" borderId="0" xfId="56" applyFont="1" applyAlignment="1">
      <alignment horizontal="center" vertical="center"/>
      <protection/>
    </xf>
    <xf numFmtId="0" fontId="12" fillId="0" borderId="0" xfId="0" applyFont="1" applyAlignment="1">
      <alignment horizontal="center" vertical="center"/>
    </xf>
    <xf numFmtId="0" fontId="42" fillId="0" borderId="14" xfId="0" applyFont="1" applyBorder="1" applyAlignment="1">
      <alignment horizontal="center"/>
    </xf>
    <xf numFmtId="0" fontId="42" fillId="0" borderId="17" xfId="0" applyFont="1" applyBorder="1" applyAlignment="1">
      <alignment horizontal="center"/>
    </xf>
    <xf numFmtId="3" fontId="38" fillId="0" borderId="12" xfId="0" applyNumberFormat="1" applyFont="1" applyBorder="1" applyAlignment="1">
      <alignment/>
    </xf>
    <xf numFmtId="3" fontId="43" fillId="0" borderId="12" xfId="0" applyNumberFormat="1" applyFont="1" applyBorder="1" applyAlignment="1">
      <alignment/>
    </xf>
    <xf numFmtId="0" fontId="87" fillId="34" borderId="0" xfId="0" applyFont="1" applyFill="1" applyAlignment="1">
      <alignment/>
    </xf>
    <xf numFmtId="3" fontId="7" fillId="34" borderId="0" xfId="0" applyNumberFormat="1" applyFont="1" applyFill="1" applyAlignment="1">
      <alignment/>
    </xf>
    <xf numFmtId="3" fontId="7" fillId="34" borderId="13" xfId="0" applyNumberFormat="1" applyFont="1" applyFill="1" applyBorder="1" applyAlignment="1">
      <alignment/>
    </xf>
    <xf numFmtId="3" fontId="12" fillId="34" borderId="13" xfId="59" applyNumberFormat="1" applyFill="1" applyBorder="1">
      <alignment/>
      <protection/>
    </xf>
    <xf numFmtId="3" fontId="13" fillId="34" borderId="12" xfId="0" applyNumberFormat="1" applyFont="1" applyFill="1" applyBorder="1" applyAlignment="1">
      <alignment/>
    </xf>
    <xf numFmtId="0" fontId="12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left" vertical="top" wrapText="1"/>
    </xf>
    <xf numFmtId="3" fontId="12" fillId="0" borderId="12" xfId="0" applyNumberFormat="1" applyFont="1" applyBorder="1" applyAlignment="1">
      <alignment horizontal="right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left" vertical="top" wrapText="1"/>
    </xf>
    <xf numFmtId="3" fontId="13" fillId="0" borderId="12" xfId="0" applyNumberFormat="1" applyFont="1" applyBorder="1" applyAlignment="1">
      <alignment horizontal="right" vertical="top" wrapText="1"/>
    </xf>
    <xf numFmtId="0" fontId="2" fillId="0" borderId="0" xfId="0" applyFont="1" applyAlignment="1">
      <alignment/>
    </xf>
    <xf numFmtId="0" fontId="21" fillId="0" borderId="12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top" wrapText="1"/>
    </xf>
    <xf numFmtId="44" fontId="0" fillId="0" borderId="0" xfId="63" applyFont="1" applyAlignment="1">
      <alignment/>
    </xf>
    <xf numFmtId="44" fontId="0" fillId="0" borderId="12" xfId="63" applyFont="1" applyBorder="1" applyAlignment="1">
      <alignment/>
    </xf>
    <xf numFmtId="3" fontId="80" fillId="0" borderId="12" xfId="0" applyNumberFormat="1" applyFont="1" applyBorder="1" applyAlignment="1">
      <alignment/>
    </xf>
    <xf numFmtId="44" fontId="0" fillId="0" borderId="12" xfId="63" applyFont="1" applyBorder="1" applyAlignment="1">
      <alignment horizontal="right"/>
    </xf>
    <xf numFmtId="3" fontId="0" fillId="0" borderId="12" xfId="0" applyNumberFormat="1" applyFont="1" applyBorder="1" applyAlignment="1">
      <alignment/>
    </xf>
    <xf numFmtId="3" fontId="0" fillId="0" borderId="12" xfId="0" applyNumberFormat="1" applyBorder="1" applyAlignment="1">
      <alignment horizontal="right"/>
    </xf>
    <xf numFmtId="44" fontId="80" fillId="0" borderId="12" xfId="63" applyFont="1" applyBorder="1" applyAlignment="1">
      <alignment/>
    </xf>
    <xf numFmtId="44" fontId="0" fillId="0" borderId="12" xfId="63" applyFont="1" applyBorder="1" applyAlignment="1">
      <alignment wrapText="1"/>
    </xf>
    <xf numFmtId="3" fontId="80" fillId="0" borderId="12" xfId="0" applyNumberFormat="1" applyFont="1" applyFill="1" applyBorder="1" applyAlignment="1">
      <alignment/>
    </xf>
    <xf numFmtId="44" fontId="80" fillId="0" borderId="12" xfId="63" applyFont="1" applyBorder="1" applyAlignment="1">
      <alignment wrapText="1"/>
    </xf>
    <xf numFmtId="10" fontId="7" fillId="0" borderId="13" xfId="0" applyNumberFormat="1" applyFont="1" applyBorder="1" applyAlignment="1">
      <alignment/>
    </xf>
    <xf numFmtId="10" fontId="7" fillId="0" borderId="0" xfId="0" applyNumberFormat="1" applyFont="1" applyBorder="1" applyAlignment="1">
      <alignment/>
    </xf>
    <xf numFmtId="3" fontId="37" fillId="0" borderId="13" xfId="60" applyNumberFormat="1" applyFont="1" applyBorder="1">
      <alignment/>
      <protection/>
    </xf>
    <xf numFmtId="10" fontId="7" fillId="0" borderId="0" xfId="69" applyNumberFormat="1" applyFont="1" applyBorder="1" applyAlignment="1">
      <alignment/>
    </xf>
    <xf numFmtId="49" fontId="37" fillId="0" borderId="32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7" fillId="0" borderId="0" xfId="0" applyFont="1" applyBorder="1" applyAlignment="1">
      <alignment vertic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3" fontId="9" fillId="0" borderId="33" xfId="0" applyNumberFormat="1" applyFont="1" applyBorder="1" applyAlignment="1">
      <alignment horizontal="right"/>
    </xf>
    <xf numFmtId="3" fontId="9" fillId="0" borderId="34" xfId="0" applyNumberFormat="1" applyFont="1" applyBorder="1" applyAlignment="1">
      <alignment horizontal="right"/>
    </xf>
    <xf numFmtId="3" fontId="7" fillId="0" borderId="33" xfId="0" applyNumberFormat="1" applyFont="1" applyBorder="1" applyAlignment="1">
      <alignment horizontal="right"/>
    </xf>
    <xf numFmtId="3" fontId="7" fillId="0" borderId="35" xfId="0" applyNumberFormat="1" applyFont="1" applyBorder="1" applyAlignment="1">
      <alignment horizontal="right"/>
    </xf>
    <xf numFmtId="3" fontId="7" fillId="34" borderId="33" xfId="0" applyNumberFormat="1" applyFont="1" applyFill="1" applyBorder="1" applyAlignment="1">
      <alignment horizontal="right"/>
    </xf>
    <xf numFmtId="3" fontId="7" fillId="0" borderId="30" xfId="0" applyNumberFormat="1" applyFont="1" applyBorder="1" applyAlignment="1">
      <alignment horizontal="right"/>
    </xf>
    <xf numFmtId="3" fontId="9" fillId="0" borderId="35" xfId="0" applyNumberFormat="1" applyFont="1" applyBorder="1" applyAlignment="1">
      <alignment horizontal="right"/>
    </xf>
    <xf numFmtId="3" fontId="7" fillId="0" borderId="34" xfId="0" applyNumberFormat="1" applyFont="1" applyBorder="1" applyAlignment="1">
      <alignment horizontal="right"/>
    </xf>
    <xf numFmtId="0" fontId="9" fillId="0" borderId="18" xfId="0" applyFont="1" applyBorder="1" applyAlignment="1">
      <alignment vertical="center"/>
    </xf>
    <xf numFmtId="3" fontId="9" fillId="0" borderId="36" xfId="0" applyNumberFormat="1" applyFont="1" applyBorder="1" applyAlignment="1">
      <alignment horizontal="right"/>
    </xf>
    <xf numFmtId="3" fontId="9" fillId="0" borderId="37" xfId="0" applyNumberFormat="1" applyFont="1" applyBorder="1" applyAlignment="1">
      <alignment horizontal="right"/>
    </xf>
    <xf numFmtId="0" fontId="7" fillId="0" borderId="20" xfId="0" applyFont="1" applyBorder="1" applyAlignment="1">
      <alignment vertical="center"/>
    </xf>
    <xf numFmtId="3" fontId="7" fillId="0" borderId="33" xfId="0" applyNumberFormat="1" applyFont="1" applyBorder="1" applyAlignment="1">
      <alignment vertical="center"/>
    </xf>
    <xf numFmtId="3" fontId="7" fillId="0" borderId="34" xfId="0" applyNumberFormat="1" applyFont="1" applyBorder="1" applyAlignment="1">
      <alignment vertical="center"/>
    </xf>
    <xf numFmtId="3" fontId="9" fillId="0" borderId="36" xfId="0" applyNumberFormat="1" applyFont="1" applyBorder="1" applyAlignment="1">
      <alignment vertical="center"/>
    </xf>
    <xf numFmtId="3" fontId="9" fillId="0" borderId="37" xfId="0" applyNumberFormat="1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" fontId="7" fillId="0" borderId="31" xfId="0" applyNumberFormat="1" applyFont="1" applyBorder="1" applyAlignment="1">
      <alignment vertical="center"/>
    </xf>
    <xf numFmtId="0" fontId="15" fillId="0" borderId="18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3" fontId="7" fillId="0" borderId="30" xfId="0" applyNumberFormat="1" applyFont="1" applyBorder="1" applyAlignment="1">
      <alignment vertical="center"/>
    </xf>
    <xf numFmtId="3" fontId="7" fillId="0" borderId="31" xfId="0" applyNumberFormat="1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3" fontId="9" fillId="0" borderId="33" xfId="0" applyNumberFormat="1" applyFont="1" applyBorder="1" applyAlignment="1">
      <alignment vertical="center"/>
    </xf>
    <xf numFmtId="3" fontId="9" fillId="0" borderId="34" xfId="0" applyNumberFormat="1" applyFont="1" applyBorder="1" applyAlignment="1">
      <alignment vertical="center"/>
    </xf>
    <xf numFmtId="3" fontId="7" fillId="0" borderId="31" xfId="0" applyNumberFormat="1" applyFont="1" applyBorder="1" applyAlignment="1">
      <alignment horizontal="right"/>
    </xf>
    <xf numFmtId="3" fontId="9" fillId="0" borderId="38" xfId="0" applyNumberFormat="1" applyFont="1" applyBorder="1" applyAlignment="1">
      <alignment vertical="center"/>
    </xf>
    <xf numFmtId="3" fontId="7" fillId="34" borderId="33" xfId="0" applyNumberFormat="1" applyFont="1" applyFill="1" applyBorder="1" applyAlignment="1">
      <alignment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0" fontId="7" fillId="0" borderId="34" xfId="0" applyFont="1" applyBorder="1" applyAlignment="1">
      <alignment vertical="center"/>
    </xf>
    <xf numFmtId="49" fontId="7" fillId="0" borderId="19" xfId="0" applyNumberFormat="1" applyFont="1" applyBorder="1" applyAlignment="1">
      <alignment horizontal="center" vertical="center"/>
    </xf>
    <xf numFmtId="49" fontId="8" fillId="0" borderId="39" xfId="0" applyNumberFormat="1" applyFont="1" applyBorder="1" applyAlignment="1">
      <alignment horizontal="right" vertical="center"/>
    </xf>
    <xf numFmtId="0" fontId="8" fillId="0" borderId="40" xfId="0" applyFont="1" applyBorder="1" applyAlignment="1">
      <alignment horizontal="left" vertical="center"/>
    </xf>
    <xf numFmtId="3" fontId="8" fillId="0" borderId="41" xfId="0" applyNumberFormat="1" applyFont="1" applyBorder="1" applyAlignment="1">
      <alignment horizontal="right" vertical="center"/>
    </xf>
    <xf numFmtId="3" fontId="8" fillId="0" borderId="32" xfId="0" applyNumberFormat="1" applyFont="1" applyBorder="1" applyAlignment="1">
      <alignment horizontal="right" vertical="center"/>
    </xf>
    <xf numFmtId="3" fontId="8" fillId="0" borderId="42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8" fillId="0" borderId="15" xfId="0" applyFont="1" applyBorder="1" applyAlignment="1">
      <alignment vertical="center"/>
    </xf>
    <xf numFmtId="3" fontId="9" fillId="0" borderId="28" xfId="0" applyNumberFormat="1" applyFont="1" applyBorder="1" applyAlignment="1">
      <alignment horizontal="right"/>
    </xf>
    <xf numFmtId="3" fontId="9" fillId="0" borderId="29" xfId="0" applyNumberFormat="1" applyFont="1" applyBorder="1" applyAlignment="1">
      <alignment horizontal="right"/>
    </xf>
    <xf numFmtId="3" fontId="8" fillId="0" borderId="28" xfId="0" applyNumberFormat="1" applyFont="1" applyBorder="1" applyAlignment="1">
      <alignment vertical="center"/>
    </xf>
    <xf numFmtId="3" fontId="8" fillId="0" borderId="29" xfId="0" applyNumberFormat="1" applyFont="1" applyBorder="1" applyAlignment="1">
      <alignment vertical="center"/>
    </xf>
    <xf numFmtId="3" fontId="8" fillId="0" borderId="43" xfId="0" applyNumberFormat="1" applyFont="1" applyBorder="1" applyAlignment="1">
      <alignment vertical="center"/>
    </xf>
    <xf numFmtId="3" fontId="8" fillId="0" borderId="44" xfId="0" applyNumberFormat="1" applyFont="1" applyBorder="1" applyAlignment="1">
      <alignment vertical="center"/>
    </xf>
    <xf numFmtId="3" fontId="8" fillId="0" borderId="45" xfId="0" applyNumberFormat="1" applyFont="1" applyBorder="1" applyAlignment="1">
      <alignment vertical="center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3" fontId="7" fillId="0" borderId="35" xfId="0" applyNumberFormat="1" applyFont="1" applyBorder="1" applyAlignment="1">
      <alignment vertical="center"/>
    </xf>
    <xf numFmtId="0" fontId="12" fillId="0" borderId="20" xfId="0" applyFont="1" applyBorder="1" applyAlignment="1">
      <alignment horizontal="left"/>
    </xf>
    <xf numFmtId="3" fontId="37" fillId="0" borderId="34" xfId="0" applyNumberFormat="1" applyFont="1" applyBorder="1" applyAlignment="1">
      <alignment horizontal="right"/>
    </xf>
    <xf numFmtId="0" fontId="15" fillId="0" borderId="20" xfId="0" applyFont="1" applyBorder="1" applyAlignment="1">
      <alignment horizontal="left"/>
    </xf>
    <xf numFmtId="3" fontId="7" fillId="0" borderId="33" xfId="0" applyNumberFormat="1" applyFont="1" applyBorder="1" applyAlignment="1">
      <alignment vertical="center"/>
    </xf>
    <xf numFmtId="3" fontId="7" fillId="0" borderId="34" xfId="0" applyNumberFormat="1" applyFont="1" applyBorder="1" applyAlignment="1">
      <alignment vertical="center"/>
    </xf>
    <xf numFmtId="3" fontId="9" fillId="0" borderId="46" xfId="0" applyNumberFormat="1" applyFont="1" applyBorder="1" applyAlignment="1">
      <alignment vertical="center"/>
    </xf>
    <xf numFmtId="3" fontId="7" fillId="0" borderId="36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3" fontId="7" fillId="0" borderId="37" xfId="0" applyNumberFormat="1" applyFont="1" applyBorder="1" applyAlignment="1">
      <alignment vertical="center"/>
    </xf>
    <xf numFmtId="3" fontId="9" fillId="0" borderId="33" xfId="0" applyNumberFormat="1" applyFont="1" applyBorder="1" applyAlignment="1">
      <alignment vertical="center"/>
    </xf>
    <xf numFmtId="3" fontId="9" fillId="0" borderId="34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horizontal="right"/>
    </xf>
    <xf numFmtId="0" fontId="7" fillId="0" borderId="19" xfId="0" applyFont="1" applyBorder="1" applyAlignment="1">
      <alignment vertical="center"/>
    </xf>
    <xf numFmtId="3" fontId="7" fillId="0" borderId="31" xfId="0" applyNumberFormat="1" applyFont="1" applyBorder="1" applyAlignment="1">
      <alignment horizontal="right"/>
    </xf>
    <xf numFmtId="3" fontId="7" fillId="34" borderId="30" xfId="0" applyNumberFormat="1" applyFont="1" applyFill="1" applyBorder="1" applyAlignment="1">
      <alignment vertical="center"/>
    </xf>
    <xf numFmtId="0" fontId="9" fillId="0" borderId="19" xfId="0" applyFont="1" applyBorder="1" applyAlignment="1">
      <alignment vertical="center"/>
    </xf>
    <xf numFmtId="3" fontId="9" fillId="0" borderId="30" xfId="0" applyNumberFormat="1" applyFont="1" applyBorder="1" applyAlignment="1">
      <alignment vertical="center"/>
    </xf>
    <xf numFmtId="3" fontId="9" fillId="0" borderId="11" xfId="0" applyNumberFormat="1" applyFont="1" applyBorder="1" applyAlignment="1">
      <alignment vertical="center"/>
    </xf>
    <xf numFmtId="3" fontId="9" fillId="0" borderId="31" xfId="0" applyNumberFormat="1" applyFont="1" applyBorder="1" applyAlignment="1">
      <alignment vertical="center"/>
    </xf>
    <xf numFmtId="0" fontId="13" fillId="0" borderId="15" xfId="0" applyFont="1" applyBorder="1" applyAlignment="1">
      <alignment horizontal="left"/>
    </xf>
    <xf numFmtId="3" fontId="8" fillId="0" borderId="43" xfId="0" applyNumberFormat="1" applyFont="1" applyBorder="1" applyAlignment="1">
      <alignment vertical="center"/>
    </xf>
    <xf numFmtId="3" fontId="8" fillId="0" borderId="44" xfId="0" applyNumberFormat="1" applyFont="1" applyBorder="1" applyAlignment="1">
      <alignment vertical="center"/>
    </xf>
    <xf numFmtId="3" fontId="8" fillId="0" borderId="45" xfId="0" applyNumberFormat="1" applyFont="1" applyBorder="1" applyAlignment="1">
      <alignment vertical="center"/>
    </xf>
    <xf numFmtId="0" fontId="0" fillId="0" borderId="0" xfId="0" applyAlignment="1">
      <alignment/>
    </xf>
    <xf numFmtId="3" fontId="0" fillId="0" borderId="2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9" fillId="0" borderId="23" xfId="0" applyNumberFormat="1" applyFont="1" applyBorder="1" applyAlignment="1">
      <alignment/>
    </xf>
    <xf numFmtId="10" fontId="0" fillId="0" borderId="0" xfId="0" applyNumberFormat="1" applyFont="1" applyBorder="1" applyAlignment="1">
      <alignment horizontal="right" wrapText="1"/>
    </xf>
    <xf numFmtId="0" fontId="9" fillId="0" borderId="20" xfId="0" applyFont="1" applyBorder="1" applyAlignment="1">
      <alignment horizontal="center"/>
    </xf>
    <xf numFmtId="3" fontId="19" fillId="0" borderId="13" xfId="0" applyNumberFormat="1" applyFont="1" applyBorder="1" applyAlignment="1">
      <alignment horizontal="right" vertical="center" wrapText="1"/>
    </xf>
    <xf numFmtId="3" fontId="0" fillId="0" borderId="13" xfId="0" applyNumberFormat="1" applyBorder="1" applyAlignment="1">
      <alignment horizontal="right" vertical="center" wrapText="1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3" fontId="8" fillId="34" borderId="12" xfId="0" applyNumberFormat="1" applyFont="1" applyFill="1" applyBorder="1" applyAlignment="1">
      <alignment horizontal="right"/>
    </xf>
    <xf numFmtId="3" fontId="8" fillId="34" borderId="23" xfId="0" applyNumberFormat="1" applyFont="1" applyFill="1" applyBorder="1" applyAlignment="1">
      <alignment/>
    </xf>
    <xf numFmtId="3" fontId="65" fillId="0" borderId="12" xfId="56" applyNumberFormat="1" applyBorder="1" applyAlignment="1">
      <alignment horizontal="center" vertical="center"/>
      <protection/>
    </xf>
    <xf numFmtId="3" fontId="0" fillId="0" borderId="30" xfId="0" applyNumberFormat="1" applyBorder="1" applyAlignment="1">
      <alignment/>
    </xf>
    <xf numFmtId="3" fontId="8" fillId="0" borderId="30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3" fontId="8" fillId="0" borderId="31" xfId="0" applyNumberFormat="1" applyFont="1" applyBorder="1" applyAlignment="1">
      <alignment horizontal="center"/>
    </xf>
    <xf numFmtId="3" fontId="0" fillId="0" borderId="23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2" fillId="0" borderId="2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19" fillId="0" borderId="23" xfId="0" applyNumberFormat="1" applyFont="1" applyBorder="1" applyAlignment="1">
      <alignment/>
    </xf>
    <xf numFmtId="3" fontId="19" fillId="0" borderId="13" xfId="0" applyNumberFormat="1" applyFont="1" applyBorder="1" applyAlignment="1">
      <alignment/>
    </xf>
    <xf numFmtId="3" fontId="19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8" fillId="0" borderId="13" xfId="0" applyNumberFormat="1" applyFont="1" applyBorder="1" applyAlignment="1">
      <alignment horizontal="center"/>
    </xf>
    <xf numFmtId="3" fontId="2" fillId="0" borderId="22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0" fillId="0" borderId="11" xfId="0" applyBorder="1" applyAlignment="1">
      <alignment horizontal="right" vertical="center" wrapText="1"/>
    </xf>
    <xf numFmtId="3" fontId="8" fillId="34" borderId="13" xfId="0" applyNumberFormat="1" applyFont="1" applyFill="1" applyBorder="1" applyAlignment="1">
      <alignment horizontal="right"/>
    </xf>
    <xf numFmtId="3" fontId="12" fillId="34" borderId="12" xfId="0" applyNumberFormat="1" applyFont="1" applyFill="1" applyBorder="1" applyAlignment="1">
      <alignment/>
    </xf>
    <xf numFmtId="3" fontId="8" fillId="34" borderId="13" xfId="0" applyNumberFormat="1" applyFont="1" applyFill="1" applyBorder="1" applyAlignment="1">
      <alignment horizontal="right"/>
    </xf>
    <xf numFmtId="3" fontId="13" fillId="0" borderId="12" xfId="0" applyNumberFormat="1" applyFont="1" applyBorder="1" applyAlignment="1">
      <alignment horizontal="right" vertical="top" wrapText="1"/>
    </xf>
    <xf numFmtId="10" fontId="0" fillId="0" borderId="13" xfId="0" applyNumberFormat="1" applyBorder="1" applyAlignment="1">
      <alignment horizontal="center" vertical="center" wrapText="1"/>
    </xf>
    <xf numFmtId="10" fontId="0" fillId="0" borderId="11" xfId="0" applyNumberFormat="1" applyBorder="1" applyAlignment="1">
      <alignment horizontal="center" vertical="center" wrapText="1"/>
    </xf>
    <xf numFmtId="10" fontId="0" fillId="0" borderId="0" xfId="0" applyNumberFormat="1" applyFont="1" applyFill="1" applyBorder="1" applyAlignment="1">
      <alignment/>
    </xf>
    <xf numFmtId="10" fontId="0" fillId="0" borderId="19" xfId="0" applyNumberFormat="1" applyFont="1" applyFill="1" applyBorder="1" applyAlignment="1">
      <alignment/>
    </xf>
    <xf numFmtId="10" fontId="0" fillId="0" borderId="47" xfId="0" applyNumberFormat="1" applyFont="1" applyFill="1" applyBorder="1" applyAlignment="1">
      <alignment/>
    </xf>
    <xf numFmtId="10" fontId="0" fillId="0" borderId="48" xfId="0" applyNumberFormat="1" applyFont="1" applyFill="1" applyBorder="1" applyAlignment="1">
      <alignment/>
    </xf>
    <xf numFmtId="10" fontId="0" fillId="0" borderId="49" xfId="0" applyNumberFormat="1" applyFont="1" applyFill="1" applyBorder="1" applyAlignment="1">
      <alignment/>
    </xf>
    <xf numFmtId="10" fontId="9" fillId="0" borderId="0" xfId="0" applyNumberFormat="1" applyFont="1" applyFill="1" applyBorder="1" applyAlignment="1">
      <alignment horizontal="right"/>
    </xf>
    <xf numFmtId="10" fontId="37" fillId="0" borderId="0" xfId="0" applyNumberFormat="1" applyFont="1" applyFill="1" applyBorder="1" applyAlignment="1">
      <alignment horizontal="right"/>
    </xf>
    <xf numFmtId="10" fontId="37" fillId="0" borderId="50" xfId="0" applyNumberFormat="1" applyFont="1" applyFill="1" applyBorder="1" applyAlignment="1">
      <alignment horizontal="right"/>
    </xf>
    <xf numFmtId="10" fontId="37" fillId="0" borderId="19" xfId="0" applyNumberFormat="1" applyFont="1" applyFill="1" applyBorder="1" applyAlignment="1">
      <alignment horizontal="right"/>
    </xf>
    <xf numFmtId="10" fontId="37" fillId="0" borderId="48" xfId="0" applyNumberFormat="1" applyFont="1" applyFill="1" applyBorder="1" applyAlignment="1">
      <alignment horizontal="right"/>
    </xf>
    <xf numFmtId="3" fontId="9" fillId="0" borderId="12" xfId="0" applyNumberFormat="1" applyFont="1" applyBorder="1" applyAlignment="1">
      <alignment/>
    </xf>
    <xf numFmtId="3" fontId="13" fillId="0" borderId="15" xfId="0" applyNumberFormat="1" applyFont="1" applyBorder="1" applyAlignment="1">
      <alignment/>
    </xf>
    <xf numFmtId="10" fontId="2" fillId="0" borderId="11" xfId="0" applyNumberFormat="1" applyFont="1" applyBorder="1" applyAlignment="1">
      <alignment horizontal="right" wrapText="1"/>
    </xf>
    <xf numFmtId="10" fontId="8" fillId="0" borderId="12" xfId="0" applyNumberFormat="1" applyFont="1" applyBorder="1" applyAlignment="1">
      <alignment/>
    </xf>
    <xf numFmtId="1" fontId="65" fillId="0" borderId="0" xfId="56" applyNumberFormat="1" applyBorder="1" applyAlignment="1">
      <alignment horizontal="center" vertical="center"/>
      <protection/>
    </xf>
    <xf numFmtId="0" fontId="84" fillId="0" borderId="0" xfId="56" applyFont="1" applyBorder="1" applyAlignment="1">
      <alignment horizontal="center" vertical="center"/>
      <protection/>
    </xf>
    <xf numFmtId="0" fontId="7" fillId="0" borderId="0" xfId="0" applyFont="1" applyBorder="1" applyAlignment="1">
      <alignment/>
    </xf>
    <xf numFmtId="10" fontId="7" fillId="0" borderId="12" xfId="0" applyNumberFormat="1" applyFont="1" applyBorder="1" applyAlignment="1">
      <alignment/>
    </xf>
    <xf numFmtId="0" fontId="7" fillId="33" borderId="10" xfId="60" applyFont="1" applyFill="1" applyBorder="1">
      <alignment/>
      <protection/>
    </xf>
    <xf numFmtId="10" fontId="8" fillId="0" borderId="10" xfId="0" applyNumberFormat="1" applyFont="1" applyBorder="1" applyAlignment="1">
      <alignment/>
    </xf>
    <xf numFmtId="10" fontId="12" fillId="0" borderId="11" xfId="0" applyNumberFormat="1" applyFont="1" applyBorder="1" applyAlignment="1">
      <alignment/>
    </xf>
    <xf numFmtId="10" fontId="13" fillId="0" borderId="12" xfId="0" applyNumberFormat="1" applyFont="1" applyBorder="1" applyAlignment="1">
      <alignment/>
    </xf>
    <xf numFmtId="10" fontId="0" fillId="0" borderId="12" xfId="0" applyNumberForma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7" xfId="0" applyFont="1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0" xfId="0" applyAlignment="1">
      <alignment/>
    </xf>
    <xf numFmtId="0" fontId="8" fillId="0" borderId="18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8" fillId="0" borderId="18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0" fillId="0" borderId="24" xfId="0" applyBorder="1" applyAlignment="1">
      <alignment horizontal="center"/>
    </xf>
    <xf numFmtId="3" fontId="8" fillId="0" borderId="10" xfId="0" applyNumberFormat="1" applyFon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0" fontId="8" fillId="0" borderId="13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8" xfId="58" applyFont="1" applyBorder="1" applyAlignment="1">
      <alignment horizontal="center" wrapText="1"/>
      <protection/>
    </xf>
    <xf numFmtId="0" fontId="8" fillId="0" borderId="22" xfId="58" applyFont="1" applyBorder="1" applyAlignment="1">
      <alignment horizontal="center" wrapText="1"/>
      <protection/>
    </xf>
    <xf numFmtId="0" fontId="8" fillId="0" borderId="20" xfId="58" applyFont="1" applyBorder="1" applyAlignment="1">
      <alignment horizontal="center" wrapText="1"/>
      <protection/>
    </xf>
    <xf numFmtId="0" fontId="8" fillId="0" borderId="23" xfId="58" applyFont="1" applyBorder="1" applyAlignment="1">
      <alignment horizontal="center" wrapText="1"/>
      <protection/>
    </xf>
    <xf numFmtId="0" fontId="8" fillId="0" borderId="10" xfId="58" applyFont="1" applyBorder="1" applyAlignment="1">
      <alignment horizontal="center" vertical="center" wrapText="1"/>
      <protection/>
    </xf>
    <xf numFmtId="0" fontId="8" fillId="0" borderId="13" xfId="58" applyFont="1" applyBorder="1" applyAlignment="1">
      <alignment horizontal="center" vertical="center" wrapText="1"/>
      <protection/>
    </xf>
    <xf numFmtId="0" fontId="8" fillId="0" borderId="11" xfId="58" applyFont="1" applyBorder="1" applyAlignment="1">
      <alignment horizontal="center" vertical="center" wrapText="1"/>
      <protection/>
    </xf>
    <xf numFmtId="0" fontId="65" fillId="0" borderId="13" xfId="58" applyBorder="1" applyAlignment="1">
      <alignment horizontal="center" vertical="center" wrapText="1"/>
      <protection/>
    </xf>
    <xf numFmtId="0" fontId="65" fillId="0" borderId="11" xfId="58" applyBorder="1" applyAlignment="1">
      <alignment horizontal="center" vertical="center" wrapText="1"/>
      <protection/>
    </xf>
    <xf numFmtId="0" fontId="65" fillId="0" borderId="19" xfId="58" applyBorder="1" applyAlignment="1">
      <alignment horizontal="center" vertical="center" wrapText="1"/>
      <protection/>
    </xf>
    <xf numFmtId="0" fontId="8" fillId="0" borderId="15" xfId="58" applyFont="1" applyBorder="1" applyAlignment="1">
      <alignment horizontal="center"/>
      <protection/>
    </xf>
    <xf numFmtId="0" fontId="65" fillId="0" borderId="24" xfId="58" applyBorder="1" applyAlignment="1">
      <alignment horizontal="center"/>
      <protection/>
    </xf>
    <xf numFmtId="0" fontId="6" fillId="0" borderId="0" xfId="60" applyFont="1" applyAlignment="1">
      <alignment horizontal="center"/>
      <protection/>
    </xf>
    <xf numFmtId="0" fontId="6" fillId="0" borderId="0" xfId="61" applyFont="1" applyAlignment="1">
      <alignment horizontal="center"/>
      <protection/>
    </xf>
    <xf numFmtId="0" fontId="7" fillId="0" borderId="17" xfId="60" applyFont="1" applyBorder="1" applyAlignment="1">
      <alignment horizontal="center"/>
      <protection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 horizontal="center" wrapText="1"/>
    </xf>
    <xf numFmtId="0" fontId="8" fillId="0" borderId="18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8" fillId="0" borderId="16" xfId="0" applyFont="1" applyBorder="1" applyAlignment="1">
      <alignment horizontal="center"/>
    </xf>
    <xf numFmtId="0" fontId="8" fillId="0" borderId="18" xfId="58" applyFont="1" applyBorder="1" applyAlignment="1">
      <alignment horizontal="center" vertical="center" wrapText="1"/>
      <protection/>
    </xf>
    <xf numFmtId="0" fontId="65" fillId="0" borderId="20" xfId="58" applyBorder="1" applyAlignment="1">
      <alignment horizontal="center" vertical="center" wrapText="1"/>
      <protection/>
    </xf>
    <xf numFmtId="0" fontId="8" fillId="0" borderId="22" xfId="58" applyFont="1" applyBorder="1" applyAlignment="1">
      <alignment horizontal="center" vertical="center" wrapText="1"/>
      <protection/>
    </xf>
    <xf numFmtId="0" fontId="65" fillId="0" borderId="23" xfId="58" applyBorder="1" applyAlignment="1">
      <alignment horizontal="center" vertical="center" wrapText="1"/>
      <protection/>
    </xf>
    <xf numFmtId="0" fontId="65" fillId="0" borderId="21" xfId="58" applyBorder="1" applyAlignment="1">
      <alignment horizontal="center" vertical="center" wrapText="1"/>
      <protection/>
    </xf>
    <xf numFmtId="0" fontId="7" fillId="0" borderId="17" xfId="61" applyFont="1" applyBorder="1" applyAlignment="1">
      <alignment horizontal="right"/>
      <protection/>
    </xf>
    <xf numFmtId="0" fontId="8" fillId="0" borderId="23" xfId="58" applyFont="1" applyBorder="1" applyAlignment="1">
      <alignment horizontal="center" vertical="center" wrapText="1"/>
      <protection/>
    </xf>
    <xf numFmtId="0" fontId="8" fillId="0" borderId="21" xfId="58" applyFont="1" applyBorder="1" applyAlignment="1">
      <alignment horizontal="center" vertical="center" wrapText="1"/>
      <protection/>
    </xf>
    <xf numFmtId="0" fontId="8" fillId="0" borderId="15" xfId="58" applyFont="1" applyBorder="1" applyAlignment="1">
      <alignment horizontal="center" vertical="center"/>
      <protection/>
    </xf>
    <xf numFmtId="0" fontId="65" fillId="0" borderId="16" xfId="58" applyBorder="1" applyAlignment="1">
      <alignment horizontal="center" vertical="center"/>
      <protection/>
    </xf>
    <xf numFmtId="0" fontId="65" fillId="0" borderId="24" xfId="58" applyBorder="1" applyAlignment="1">
      <alignment horizontal="center" vertical="center"/>
      <protection/>
    </xf>
    <xf numFmtId="0" fontId="8" fillId="0" borderId="16" xfId="58" applyFont="1" applyBorder="1" applyAlignment="1">
      <alignment horizontal="center" vertical="center"/>
      <protection/>
    </xf>
    <xf numFmtId="0" fontId="65" fillId="0" borderId="16" xfId="58" applyBorder="1" applyAlignment="1">
      <alignment vertical="center"/>
      <protection/>
    </xf>
    <xf numFmtId="0" fontId="6" fillId="0" borderId="0" xfId="60" applyFont="1" applyAlignment="1">
      <alignment horizontal="center" vertical="center"/>
      <protection/>
    </xf>
    <xf numFmtId="0" fontId="8" fillId="0" borderId="10" xfId="60" applyFont="1" applyBorder="1" applyAlignment="1">
      <alignment horizontal="center" vertical="center"/>
      <protection/>
    </xf>
    <xf numFmtId="0" fontId="13" fillId="0" borderId="12" xfId="59" applyFont="1" applyBorder="1" applyAlignment="1">
      <alignment horizontal="center" vertical="center"/>
      <protection/>
    </xf>
    <xf numFmtId="0" fontId="2" fillId="0" borderId="12" xfId="0" applyFont="1" applyBorder="1" applyAlignment="1">
      <alignment horizontal="center" vertical="center"/>
    </xf>
    <xf numFmtId="0" fontId="13" fillId="33" borderId="10" xfId="60" applyFont="1" applyFill="1" applyBorder="1" applyAlignment="1">
      <alignment horizontal="center" vertical="center"/>
      <protection/>
    </xf>
    <xf numFmtId="0" fontId="12" fillId="33" borderId="11" xfId="0" applyFont="1" applyFill="1" applyBorder="1" applyAlignment="1">
      <alignment horizontal="center" vertical="center"/>
    </xf>
    <xf numFmtId="0" fontId="8" fillId="33" borderId="15" xfId="60" applyFont="1" applyFill="1" applyBorder="1">
      <alignment/>
      <protection/>
    </xf>
    <xf numFmtId="0" fontId="0" fillId="33" borderId="24" xfId="0" applyFill="1" applyBorder="1" applyAlignment="1">
      <alignment/>
    </xf>
    <xf numFmtId="0" fontId="21" fillId="0" borderId="0" xfId="0" applyFont="1" applyAlignment="1">
      <alignment horizontal="center" vertical="center"/>
    </xf>
    <xf numFmtId="0" fontId="12" fillId="0" borderId="17" xfId="0" applyFont="1" applyBorder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31" fillId="0" borderId="10" xfId="0" applyFont="1" applyBorder="1" applyAlignment="1">
      <alignment horizontal="center" wrapText="1"/>
    </xf>
    <xf numFmtId="0" fontId="31" fillId="0" borderId="11" xfId="0" applyFont="1" applyBorder="1" applyAlignment="1">
      <alignment horizontal="center" wrapText="1"/>
    </xf>
    <xf numFmtId="3" fontId="31" fillId="0" borderId="10" xfId="0" applyNumberFormat="1" applyFont="1" applyBorder="1" applyAlignment="1">
      <alignment horizontal="center" wrapText="1"/>
    </xf>
    <xf numFmtId="3" fontId="31" fillId="0" borderId="11" xfId="0" applyNumberFormat="1" applyFont="1" applyBorder="1" applyAlignment="1">
      <alignment horizontal="center" wrapText="1"/>
    </xf>
    <xf numFmtId="0" fontId="8" fillId="0" borderId="51" xfId="0" applyFont="1" applyBorder="1" applyAlignment="1">
      <alignment horizontal="center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8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8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2" fillId="0" borderId="0" xfId="0" applyFont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/>
    </xf>
    <xf numFmtId="0" fontId="26" fillId="0" borderId="16" xfId="0" applyFont="1" applyBorder="1" applyAlignment="1">
      <alignment/>
    </xf>
    <xf numFmtId="0" fontId="26" fillId="0" borderId="24" xfId="0" applyFont="1" applyBorder="1" applyAlignment="1">
      <alignment/>
    </xf>
    <xf numFmtId="0" fontId="27" fillId="0" borderId="13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6" fillId="0" borderId="13" xfId="0" applyFont="1" applyBorder="1" applyAlignment="1">
      <alignment horizontal="center" wrapText="1"/>
    </xf>
    <xf numFmtId="0" fontId="26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1" fillId="0" borderId="0" xfId="0" applyFont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23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8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2" fontId="13" fillId="0" borderId="0" xfId="57" applyNumberFormat="1" applyFont="1" applyAlignment="1">
      <alignment horizontal="center"/>
      <protection/>
    </xf>
    <xf numFmtId="2" fontId="12" fillId="0" borderId="0" xfId="57" applyNumberFormat="1" applyAlignment="1">
      <alignment horizontal="center"/>
      <protection/>
    </xf>
    <xf numFmtId="0" fontId="12" fillId="0" borderId="0" xfId="57" applyAlignment="1">
      <alignment/>
      <protection/>
    </xf>
    <xf numFmtId="0" fontId="6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86" fillId="0" borderId="0" xfId="56" applyFont="1">
      <alignment/>
      <protection/>
    </xf>
    <xf numFmtId="0" fontId="21" fillId="0" borderId="0" xfId="0" applyFont="1" applyAlignment="1">
      <alignment/>
    </xf>
    <xf numFmtId="0" fontId="86" fillId="0" borderId="0" xfId="56" applyFont="1" applyAlignment="1">
      <alignment horizontal="center" vertical="center"/>
      <protection/>
    </xf>
    <xf numFmtId="0" fontId="12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_9.mell. ktgvetéshez" xfId="59"/>
    <cellStyle name="Normál_Munka1" xfId="60"/>
    <cellStyle name="Normál_Munka2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  <cellStyle name="Százalék 2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87"/>
  <sheetViews>
    <sheetView zoomScaleSheetLayoutView="100" zoomScalePageLayoutView="0" workbookViewId="0" topLeftCell="A16">
      <selection activeCell="A31" sqref="A31"/>
    </sheetView>
  </sheetViews>
  <sheetFormatPr defaultColWidth="9.140625" defaultRowHeight="12.75"/>
  <cols>
    <col min="1" max="1" width="6.7109375" style="0" customWidth="1"/>
    <col min="2" max="2" width="53.57421875" style="0" customWidth="1"/>
    <col min="3" max="3" width="13.8515625" style="0" customWidth="1"/>
    <col min="4" max="4" width="13.28125" style="0" customWidth="1"/>
    <col min="5" max="5" width="12.7109375" style="0" customWidth="1"/>
    <col min="6" max="6" width="15.421875" style="0" customWidth="1"/>
    <col min="7" max="7" width="20.421875" style="0" customWidth="1"/>
    <col min="8" max="10" width="11.7109375" style="0" customWidth="1"/>
  </cols>
  <sheetData>
    <row r="1" spans="1:10" ht="15.75">
      <c r="A1" s="4" t="s">
        <v>959</v>
      </c>
      <c r="B1" s="4"/>
      <c r="C1" s="4"/>
      <c r="D1" s="26"/>
      <c r="E1" s="26"/>
      <c r="F1" s="4"/>
      <c r="G1" s="4"/>
      <c r="H1" s="4"/>
      <c r="I1" s="26"/>
      <c r="J1" s="26"/>
    </row>
    <row r="2" spans="1:10" ht="15.75">
      <c r="A2" s="4"/>
      <c r="B2" s="4"/>
      <c r="C2" s="4"/>
      <c r="D2" s="26"/>
      <c r="E2" s="26"/>
      <c r="F2" s="4"/>
      <c r="G2" s="4"/>
      <c r="H2" s="4"/>
      <c r="I2" s="26"/>
      <c r="J2" s="26"/>
    </row>
    <row r="3" spans="1:10" ht="15.75">
      <c r="A3" s="820" t="s">
        <v>46</v>
      </c>
      <c r="B3" s="821"/>
      <c r="C3" s="821"/>
      <c r="D3" s="821"/>
      <c r="E3" s="821"/>
      <c r="F3" s="821"/>
      <c r="G3" s="4"/>
      <c r="H3" s="36"/>
      <c r="I3" s="29"/>
      <c r="J3" s="20"/>
    </row>
    <row r="4" spans="1:10" ht="15.75">
      <c r="A4" s="820" t="s">
        <v>778</v>
      </c>
      <c r="B4" s="821"/>
      <c r="C4" s="821"/>
      <c r="D4" s="821"/>
      <c r="E4" s="821"/>
      <c r="F4" s="821"/>
      <c r="G4" s="36"/>
      <c r="H4" s="36"/>
      <c r="I4" s="20"/>
      <c r="J4" s="5"/>
    </row>
    <row r="5" spans="1:10" ht="15.75">
      <c r="A5" s="820" t="s">
        <v>47</v>
      </c>
      <c r="B5" s="821"/>
      <c r="C5" s="821"/>
      <c r="D5" s="821"/>
      <c r="E5" s="821"/>
      <c r="F5" s="821"/>
      <c r="G5" s="36"/>
      <c r="H5" s="36"/>
      <c r="I5" s="6"/>
      <c r="J5" s="5"/>
    </row>
    <row r="6" spans="1:10" ht="15.75">
      <c r="A6" s="36"/>
      <c r="B6" s="36"/>
      <c r="C6" s="36"/>
      <c r="D6" s="6"/>
      <c r="E6" s="5"/>
      <c r="F6" s="36"/>
      <c r="G6" s="36"/>
      <c r="H6" s="36"/>
      <c r="I6" s="6"/>
      <c r="J6" s="5"/>
    </row>
    <row r="7" spans="1:10" ht="13.5" customHeight="1">
      <c r="A7" s="4" t="s">
        <v>48</v>
      </c>
      <c r="B7" s="4"/>
      <c r="C7" s="822" t="s">
        <v>49</v>
      </c>
      <c r="D7" s="823"/>
      <c r="E7" s="823"/>
      <c r="F7" s="823"/>
      <c r="G7" s="4"/>
      <c r="H7" s="4"/>
      <c r="I7" s="5"/>
      <c r="J7" s="5"/>
    </row>
    <row r="8" spans="1:9" ht="26.25" customHeight="1">
      <c r="A8" s="7" t="s">
        <v>50</v>
      </c>
      <c r="B8" s="16" t="s">
        <v>51</v>
      </c>
      <c r="C8" s="814" t="s">
        <v>11</v>
      </c>
      <c r="D8" s="814" t="s">
        <v>272</v>
      </c>
      <c r="E8" s="818" t="s">
        <v>273</v>
      </c>
      <c r="F8" s="814" t="s">
        <v>779</v>
      </c>
      <c r="G8" s="814" t="s">
        <v>292</v>
      </c>
      <c r="H8" s="20"/>
      <c r="I8" s="20"/>
    </row>
    <row r="9" spans="1:9" ht="13.5" customHeight="1">
      <c r="A9" s="19" t="s">
        <v>53</v>
      </c>
      <c r="B9" s="20"/>
      <c r="C9" s="815"/>
      <c r="D9" s="815"/>
      <c r="E9" s="819"/>
      <c r="F9" s="815"/>
      <c r="G9" s="815"/>
      <c r="H9" s="20"/>
      <c r="I9" s="20"/>
    </row>
    <row r="10" spans="1:9" s="147" customFormat="1" ht="18" customHeight="1">
      <c r="A10" s="17" t="s">
        <v>97</v>
      </c>
      <c r="B10" s="59" t="s">
        <v>176</v>
      </c>
      <c r="C10" s="70">
        <v>718300</v>
      </c>
      <c r="D10" s="70">
        <v>676292</v>
      </c>
      <c r="E10" s="70">
        <v>779482</v>
      </c>
      <c r="F10" s="70">
        <v>779479</v>
      </c>
      <c r="G10" s="558">
        <f>IF(E10&lt;&gt;0,F10/E10,"")</f>
        <v>0.9999961512902158</v>
      </c>
      <c r="H10" s="5"/>
      <c r="I10" s="5"/>
    </row>
    <row r="11" spans="1:9" s="146" customFormat="1" ht="18" customHeight="1">
      <c r="A11" s="17" t="s">
        <v>177</v>
      </c>
      <c r="B11" s="59" t="s">
        <v>178</v>
      </c>
      <c r="C11" s="70"/>
      <c r="D11" s="70">
        <v>0</v>
      </c>
      <c r="E11" s="70">
        <v>0</v>
      </c>
      <c r="F11" s="70"/>
      <c r="G11" s="558">
        <f aca="true" t="shared" si="0" ref="G11:G29">IF(E11&lt;&gt;0,F11/E11,"")</f>
      </c>
      <c r="H11" s="26"/>
      <c r="I11" s="26"/>
    </row>
    <row r="12" spans="1:9" s="146" customFormat="1" ht="18" customHeight="1">
      <c r="A12" s="24" t="s">
        <v>99</v>
      </c>
      <c r="B12" s="171" t="s">
        <v>153</v>
      </c>
      <c r="C12" s="96">
        <f>SUM(C13:C19)</f>
        <v>1866604</v>
      </c>
      <c r="D12" s="96">
        <f>SUM(D13:D19)</f>
        <v>1871391</v>
      </c>
      <c r="E12" s="96">
        <f>SUM(E13:E19)</f>
        <v>2145798</v>
      </c>
      <c r="F12" s="96">
        <f>SUM(F13:F19)</f>
        <v>2145798</v>
      </c>
      <c r="G12" s="558">
        <f t="shared" si="0"/>
        <v>1</v>
      </c>
      <c r="H12" s="26"/>
      <c r="I12" s="26"/>
    </row>
    <row r="13" spans="1:9" ht="18" customHeight="1">
      <c r="A13" s="145"/>
      <c r="B13" s="31" t="s">
        <v>179</v>
      </c>
      <c r="C13" s="69">
        <v>31936</v>
      </c>
      <c r="D13" s="69">
        <v>33000</v>
      </c>
      <c r="E13" s="69">
        <v>35109</v>
      </c>
      <c r="F13" s="69">
        <v>35109</v>
      </c>
      <c r="G13" s="558">
        <f t="shared" si="0"/>
        <v>1</v>
      </c>
      <c r="H13" s="5"/>
      <c r="I13" s="5"/>
    </row>
    <row r="14" spans="1:9" ht="18" customHeight="1">
      <c r="A14" s="145"/>
      <c r="B14" s="31" t="s">
        <v>180</v>
      </c>
      <c r="C14" s="69">
        <v>283834</v>
      </c>
      <c r="D14" s="69">
        <v>287000</v>
      </c>
      <c r="E14" s="69">
        <v>286184</v>
      </c>
      <c r="F14" s="69">
        <v>286183</v>
      </c>
      <c r="G14" s="558">
        <f t="shared" si="0"/>
        <v>0.9999965057445559</v>
      </c>
      <c r="H14" s="5"/>
      <c r="I14" s="5"/>
    </row>
    <row r="15" spans="1:9" ht="18" customHeight="1">
      <c r="A15" s="145"/>
      <c r="B15" s="31" t="s">
        <v>181</v>
      </c>
      <c r="C15" s="69">
        <v>1288995</v>
      </c>
      <c r="D15" s="69">
        <v>1410000</v>
      </c>
      <c r="E15" s="69">
        <v>1684464</v>
      </c>
      <c r="F15" s="69">
        <v>1684464</v>
      </c>
      <c r="G15" s="558">
        <f t="shared" si="0"/>
        <v>1</v>
      </c>
      <c r="H15" s="5"/>
      <c r="I15" s="5"/>
    </row>
    <row r="16" spans="1:9" ht="18" customHeight="1">
      <c r="A16" s="145"/>
      <c r="B16" s="31" t="s">
        <v>267</v>
      </c>
      <c r="C16" s="69">
        <v>253158</v>
      </c>
      <c r="D16" s="69">
        <v>134000</v>
      </c>
      <c r="E16" s="69">
        <v>134627</v>
      </c>
      <c r="F16" s="69">
        <v>134627</v>
      </c>
      <c r="G16" s="558">
        <f t="shared" si="0"/>
        <v>1</v>
      </c>
      <c r="H16" s="5"/>
      <c r="I16" s="5"/>
    </row>
    <row r="17" spans="1:9" ht="18" customHeight="1">
      <c r="A17" s="145"/>
      <c r="B17" s="31" t="s">
        <v>505</v>
      </c>
      <c r="C17" s="69">
        <v>485</v>
      </c>
      <c r="D17" s="69">
        <v>491</v>
      </c>
      <c r="E17" s="69">
        <v>342</v>
      </c>
      <c r="F17" s="69">
        <v>342</v>
      </c>
      <c r="G17" s="558">
        <f t="shared" si="0"/>
        <v>1</v>
      </c>
      <c r="H17" s="5"/>
      <c r="I17" s="5"/>
    </row>
    <row r="18" spans="1:9" ht="18" customHeight="1">
      <c r="A18" s="145"/>
      <c r="B18" s="31" t="s">
        <v>506</v>
      </c>
      <c r="C18" s="69">
        <v>2131</v>
      </c>
      <c r="D18" s="69">
        <v>1600</v>
      </c>
      <c r="E18" s="69">
        <v>1631</v>
      </c>
      <c r="F18" s="69">
        <v>1630</v>
      </c>
      <c r="G18" s="558">
        <f t="shared" si="0"/>
        <v>0.9993868792152054</v>
      </c>
      <c r="H18" s="5"/>
      <c r="I18" s="5"/>
    </row>
    <row r="19" spans="1:9" ht="18" customHeight="1">
      <c r="A19" s="153"/>
      <c r="B19" s="28" t="s">
        <v>182</v>
      </c>
      <c r="C19" s="81">
        <v>6065</v>
      </c>
      <c r="D19" s="81">
        <v>5300</v>
      </c>
      <c r="E19" s="81">
        <v>3441</v>
      </c>
      <c r="F19" s="81">
        <v>3443</v>
      </c>
      <c r="G19" s="558">
        <f t="shared" si="0"/>
        <v>1.000581226387678</v>
      </c>
      <c r="H19" s="5"/>
      <c r="I19" s="5"/>
    </row>
    <row r="20" spans="1:9" s="147" customFormat="1" ht="18" customHeight="1">
      <c r="A20" s="17" t="s">
        <v>116</v>
      </c>
      <c r="B20" s="59" t="s">
        <v>183</v>
      </c>
      <c r="C20" s="70">
        <v>341222</v>
      </c>
      <c r="D20" s="70">
        <v>476718</v>
      </c>
      <c r="E20" s="70">
        <v>353867</v>
      </c>
      <c r="F20" s="70">
        <v>352384</v>
      </c>
      <c r="G20" s="558">
        <f t="shared" si="0"/>
        <v>0.995809159938621</v>
      </c>
      <c r="H20" s="5"/>
      <c r="I20" s="5"/>
    </row>
    <row r="21" spans="1:9" s="146" customFormat="1" ht="18" customHeight="1">
      <c r="A21" s="17" t="s">
        <v>184</v>
      </c>
      <c r="B21" s="59" t="s">
        <v>185</v>
      </c>
      <c r="C21" s="71">
        <v>39886</v>
      </c>
      <c r="D21" s="71">
        <v>17854</v>
      </c>
      <c r="E21" s="71">
        <v>18168</v>
      </c>
      <c r="F21" s="71">
        <v>18144</v>
      </c>
      <c r="G21" s="558">
        <f t="shared" si="0"/>
        <v>0.9986789960369881</v>
      </c>
      <c r="H21" s="26"/>
      <c r="I21" s="26"/>
    </row>
    <row r="22" spans="1:9" ht="18" customHeight="1">
      <c r="A22" s="60" t="s">
        <v>118</v>
      </c>
      <c r="B22" s="139" t="s">
        <v>186</v>
      </c>
      <c r="C22" s="96">
        <f>SUM(C23:C24)</f>
        <v>28310</v>
      </c>
      <c r="D22" s="96">
        <f>SUM(D23:D24)</f>
        <v>114337</v>
      </c>
      <c r="E22" s="96">
        <f>SUM(E23:E24)</f>
        <v>60120</v>
      </c>
      <c r="F22" s="96">
        <f>SUM(F23:F24)</f>
        <v>60132</v>
      </c>
      <c r="G22" s="558">
        <f t="shared" si="0"/>
        <v>1.000199600798403</v>
      </c>
      <c r="H22" s="5"/>
      <c r="I22" s="5"/>
    </row>
    <row r="23" spans="1:9" ht="18" customHeight="1">
      <c r="A23" s="145"/>
      <c r="B23" s="31" t="s">
        <v>195</v>
      </c>
      <c r="C23" s="69">
        <v>28310</v>
      </c>
      <c r="D23" s="69">
        <v>84010</v>
      </c>
      <c r="E23" s="69">
        <v>29372</v>
      </c>
      <c r="F23" s="69">
        <v>29385</v>
      </c>
      <c r="G23" s="558">
        <f t="shared" si="0"/>
        <v>1.0004425983930274</v>
      </c>
      <c r="H23" s="5"/>
      <c r="I23" s="5"/>
    </row>
    <row r="24" spans="1:9" ht="18" customHeight="1">
      <c r="A24" s="153"/>
      <c r="B24" s="28" t="s">
        <v>197</v>
      </c>
      <c r="C24" s="81"/>
      <c r="D24" s="81">
        <v>30327</v>
      </c>
      <c r="E24" s="81">
        <v>30748</v>
      </c>
      <c r="F24" s="81">
        <v>30747</v>
      </c>
      <c r="G24" s="558">
        <f t="shared" si="0"/>
        <v>0.9999674775595161</v>
      </c>
      <c r="H24" s="5"/>
      <c r="I24" s="5"/>
    </row>
    <row r="25" spans="1:9" ht="18" customHeight="1">
      <c r="A25" s="60" t="s">
        <v>119</v>
      </c>
      <c r="B25" s="139" t="s">
        <v>187</v>
      </c>
      <c r="C25" s="337">
        <f>SUM(C26,C27)</f>
        <v>1067114</v>
      </c>
      <c r="D25" s="337">
        <f>SUM(D26,D27)</f>
        <v>54895</v>
      </c>
      <c r="E25" s="337">
        <f>SUM(E26,E27)</f>
        <v>447134</v>
      </c>
      <c r="F25" s="337">
        <f>SUM(F26,F27)</f>
        <v>447157</v>
      </c>
      <c r="G25" s="558">
        <f t="shared" si="0"/>
        <v>1.0000514387185944</v>
      </c>
      <c r="H25" s="5"/>
      <c r="I25" s="5"/>
    </row>
    <row r="26" spans="1:9" ht="18" customHeight="1">
      <c r="A26" s="145"/>
      <c r="B26" s="31" t="s">
        <v>195</v>
      </c>
      <c r="C26" s="69">
        <v>782604</v>
      </c>
      <c r="D26" s="69">
        <v>54895</v>
      </c>
      <c r="E26" s="69">
        <v>392967</v>
      </c>
      <c r="F26" s="69">
        <v>392990</v>
      </c>
      <c r="G26" s="558">
        <f t="shared" si="0"/>
        <v>1.0000585290876842</v>
      </c>
      <c r="H26" s="5"/>
      <c r="I26" s="5"/>
    </row>
    <row r="27" spans="1:9" ht="18" customHeight="1">
      <c r="A27" s="153"/>
      <c r="B27" s="28" t="s">
        <v>197</v>
      </c>
      <c r="C27" s="81">
        <v>284510</v>
      </c>
      <c r="D27" s="81"/>
      <c r="E27" s="81">
        <v>54167</v>
      </c>
      <c r="F27" s="81">
        <v>54167</v>
      </c>
      <c r="G27" s="558">
        <f t="shared" si="0"/>
        <v>1</v>
      </c>
      <c r="H27" s="5"/>
      <c r="I27" s="5"/>
    </row>
    <row r="28" spans="1:9" ht="18" customHeight="1">
      <c r="A28" s="64" t="s">
        <v>143</v>
      </c>
      <c r="B28" s="46" t="s">
        <v>188</v>
      </c>
      <c r="C28" s="71">
        <v>795941</v>
      </c>
      <c r="D28" s="71">
        <v>1815851</v>
      </c>
      <c r="E28" s="71">
        <v>1537547</v>
      </c>
      <c r="F28" s="71">
        <v>1537546</v>
      </c>
      <c r="G28" s="558">
        <f t="shared" si="0"/>
        <v>0.9999993496133777</v>
      </c>
      <c r="H28" s="49"/>
      <c r="I28" s="49"/>
    </row>
    <row r="29" spans="1:9" ht="21.75" customHeight="1">
      <c r="A29" s="9"/>
      <c r="B29" s="151" t="s">
        <v>196</v>
      </c>
      <c r="C29" s="152">
        <f>C10+C12+C20+C21+C22+C25+C28</f>
        <v>4857377</v>
      </c>
      <c r="D29" s="152">
        <f>D10+D12+D20+D21+D22+D25+D28</f>
        <v>5027338</v>
      </c>
      <c r="E29" s="152">
        <f>E10+E12+E20+E21+E22+E25+E28</f>
        <v>5342116</v>
      </c>
      <c r="F29" s="152">
        <f>F10+F12+F20+F21+F22+F25+F28+F11</f>
        <v>5340640</v>
      </c>
      <c r="G29" s="558">
        <f t="shared" si="0"/>
        <v>0.9997237049888097</v>
      </c>
      <c r="H29" s="33"/>
      <c r="I29" s="33"/>
    </row>
    <row r="30" spans="1:10" ht="12.75" customHeight="1">
      <c r="A30" s="20"/>
      <c r="B30" s="26"/>
      <c r="C30" s="26"/>
      <c r="D30" s="26"/>
      <c r="E30" s="26"/>
      <c r="F30" s="33"/>
      <c r="G30" s="33"/>
      <c r="H30" s="33"/>
      <c r="I30" s="33"/>
      <c r="J30" s="33"/>
    </row>
    <row r="31" spans="1:10" ht="15.75">
      <c r="A31" s="4" t="s">
        <v>960</v>
      </c>
      <c r="B31" s="4"/>
      <c r="C31" s="4"/>
      <c r="D31" s="26"/>
      <c r="E31" s="26"/>
      <c r="F31" s="33"/>
      <c r="G31" s="33"/>
      <c r="H31" s="33"/>
      <c r="I31" s="33"/>
      <c r="J31" s="33"/>
    </row>
    <row r="32" spans="1:10" ht="15.75">
      <c r="A32" s="6"/>
      <c r="B32" s="20"/>
      <c r="C32" s="20"/>
      <c r="D32" s="20"/>
      <c r="E32" s="20"/>
      <c r="F32" s="33"/>
      <c r="G32" s="33"/>
      <c r="H32" s="33"/>
      <c r="I32" s="33"/>
      <c r="J32" s="33"/>
    </row>
    <row r="33" spans="1:10" ht="15.75">
      <c r="A33" s="820" t="s">
        <v>46</v>
      </c>
      <c r="B33" s="824"/>
      <c r="C33" s="824"/>
      <c r="D33" s="824"/>
      <c r="E33" s="824"/>
      <c r="F33" s="824"/>
      <c r="G33" s="33"/>
      <c r="H33" s="33"/>
      <c r="I33" s="33"/>
      <c r="J33" s="33"/>
    </row>
    <row r="34" spans="1:10" ht="15.75">
      <c r="A34" s="820" t="s">
        <v>778</v>
      </c>
      <c r="B34" s="821"/>
      <c r="C34" s="821"/>
      <c r="D34" s="821"/>
      <c r="E34" s="821"/>
      <c r="F34" s="821"/>
      <c r="G34" s="33"/>
      <c r="H34" s="33"/>
      <c r="I34" s="33"/>
      <c r="J34" s="33"/>
    </row>
    <row r="35" spans="1:10" ht="15.75">
      <c r="A35" s="820" t="s">
        <v>47</v>
      </c>
      <c r="B35" s="821"/>
      <c r="C35" s="821"/>
      <c r="D35" s="821"/>
      <c r="E35" s="821"/>
      <c r="F35" s="821"/>
      <c r="G35" s="33"/>
      <c r="H35" s="33"/>
      <c r="I35" s="33"/>
      <c r="J35" s="33"/>
    </row>
    <row r="36" spans="1:10" ht="15" customHeight="1">
      <c r="A36" s="20"/>
      <c r="B36" s="20"/>
      <c r="C36" s="20"/>
      <c r="D36" s="20"/>
      <c r="E36" s="20"/>
      <c r="F36" s="33"/>
      <c r="G36" s="33"/>
      <c r="H36" s="33"/>
      <c r="I36" s="33"/>
      <c r="J36" s="33"/>
    </row>
    <row r="37" spans="1:10" ht="15" customHeight="1">
      <c r="A37" s="4" t="s">
        <v>66</v>
      </c>
      <c r="B37" s="4"/>
      <c r="C37" s="822" t="s">
        <v>67</v>
      </c>
      <c r="D37" s="823"/>
      <c r="E37" s="823"/>
      <c r="F37" s="823"/>
      <c r="G37" s="33"/>
      <c r="H37" s="33"/>
      <c r="I37" s="33"/>
      <c r="J37" s="33"/>
    </row>
    <row r="38" spans="1:9" ht="18" customHeight="1">
      <c r="A38" s="7" t="s">
        <v>50</v>
      </c>
      <c r="B38" s="7" t="s">
        <v>51</v>
      </c>
      <c r="C38" s="814" t="s">
        <v>11</v>
      </c>
      <c r="D38" s="814" t="s">
        <v>272</v>
      </c>
      <c r="E38" s="818" t="s">
        <v>273</v>
      </c>
      <c r="F38" s="814" t="s">
        <v>779</v>
      </c>
      <c r="G38" s="816" t="s">
        <v>292</v>
      </c>
      <c r="H38" s="33"/>
      <c r="I38" s="33"/>
    </row>
    <row r="39" spans="1:9" ht="25.5" customHeight="1">
      <c r="A39" s="19" t="s">
        <v>53</v>
      </c>
      <c r="B39" s="19"/>
      <c r="C39" s="815"/>
      <c r="D39" s="815"/>
      <c r="E39" s="819"/>
      <c r="F39" s="815"/>
      <c r="G39" s="817"/>
      <c r="H39" s="33"/>
      <c r="I39" s="33"/>
    </row>
    <row r="40" spans="1:9" s="147" customFormat="1" ht="18" customHeight="1">
      <c r="A40" s="24" t="s">
        <v>97</v>
      </c>
      <c r="B40" s="27" t="s">
        <v>114</v>
      </c>
      <c r="C40" s="96">
        <v>857383</v>
      </c>
      <c r="D40" s="96">
        <v>882179</v>
      </c>
      <c r="E40" s="96">
        <v>886283</v>
      </c>
      <c r="F40" s="96">
        <v>860990</v>
      </c>
      <c r="G40" s="558">
        <f aca="true" t="shared" si="1" ref="G40:G51">IF(E40&lt;&gt;0,F40/E40,"")</f>
        <v>0.9714617114397998</v>
      </c>
      <c r="H40" s="3"/>
      <c r="I40" s="3"/>
    </row>
    <row r="41" spans="1:9" s="146" customFormat="1" ht="18" customHeight="1">
      <c r="A41" s="17" t="s">
        <v>98</v>
      </c>
      <c r="B41" s="59" t="s">
        <v>115</v>
      </c>
      <c r="C41" s="70">
        <v>171101</v>
      </c>
      <c r="D41" s="70">
        <v>166605</v>
      </c>
      <c r="E41" s="70">
        <v>167026</v>
      </c>
      <c r="F41" s="70">
        <v>163801</v>
      </c>
      <c r="G41" s="558">
        <f t="shared" si="1"/>
        <v>0.9806916288482033</v>
      </c>
      <c r="H41" s="148"/>
      <c r="I41" s="148"/>
    </row>
    <row r="42" spans="1:9" s="146" customFormat="1" ht="18" customHeight="1">
      <c r="A42" s="17" t="s">
        <v>99</v>
      </c>
      <c r="B42" s="59" t="s">
        <v>120</v>
      </c>
      <c r="C42" s="410">
        <v>904389</v>
      </c>
      <c r="D42" s="70">
        <v>1147213</v>
      </c>
      <c r="E42" s="70">
        <v>1171618</v>
      </c>
      <c r="F42" s="410">
        <v>1063282</v>
      </c>
      <c r="G42" s="558">
        <f t="shared" si="1"/>
        <v>0.907533001370754</v>
      </c>
      <c r="H42" s="148"/>
      <c r="I42" s="148"/>
    </row>
    <row r="43" spans="1:9" s="146" customFormat="1" ht="18" customHeight="1">
      <c r="A43" s="17" t="s">
        <v>116</v>
      </c>
      <c r="B43" s="59" t="s">
        <v>189</v>
      </c>
      <c r="C43" s="70">
        <v>10899</v>
      </c>
      <c r="D43" s="70">
        <v>10762</v>
      </c>
      <c r="E43" s="70">
        <v>11772</v>
      </c>
      <c r="F43" s="70">
        <v>11772</v>
      </c>
      <c r="G43" s="558">
        <f t="shared" si="1"/>
        <v>1</v>
      </c>
      <c r="H43" s="148"/>
      <c r="I43" s="148"/>
    </row>
    <row r="44" spans="1:9" s="146" customFormat="1" ht="18" customHeight="1">
      <c r="A44" s="24" t="s">
        <v>117</v>
      </c>
      <c r="B44" s="27" t="s">
        <v>190</v>
      </c>
      <c r="C44" s="96">
        <f>SUM(C45:C46)</f>
        <v>279290</v>
      </c>
      <c r="D44" s="96">
        <f>SUM(D45:D46)</f>
        <v>1166420</v>
      </c>
      <c r="E44" s="96">
        <f>SUM(E45:E46)</f>
        <v>1778065</v>
      </c>
      <c r="F44" s="96">
        <f>SUM(F45:F46)</f>
        <v>348499</v>
      </c>
      <c r="G44" s="558">
        <f t="shared" si="1"/>
        <v>0.19599902140810374</v>
      </c>
      <c r="H44" s="148"/>
      <c r="I44" s="148"/>
    </row>
    <row r="45" spans="1:9" s="147" customFormat="1" ht="18" customHeight="1">
      <c r="A45" s="58"/>
      <c r="B45" s="31" t="s">
        <v>507</v>
      </c>
      <c r="C45" s="69">
        <v>279290</v>
      </c>
      <c r="D45" s="69">
        <v>315166</v>
      </c>
      <c r="E45" s="69">
        <v>348501</v>
      </c>
      <c r="F45" s="69">
        <v>348499</v>
      </c>
      <c r="G45" s="558">
        <f t="shared" si="1"/>
        <v>0.9999942611355491</v>
      </c>
      <c r="H45" s="3"/>
      <c r="I45" s="3"/>
    </row>
    <row r="46" spans="1:9" ht="18" customHeight="1">
      <c r="A46" s="154"/>
      <c r="B46" s="28" t="s">
        <v>661</v>
      </c>
      <c r="C46" s="81"/>
      <c r="D46" s="81">
        <v>851254</v>
      </c>
      <c r="E46" s="81">
        <v>1429564</v>
      </c>
      <c r="F46" s="81"/>
      <c r="G46" s="558">
        <f t="shared" si="1"/>
        <v>0</v>
      </c>
      <c r="H46" s="3"/>
      <c r="I46" s="3"/>
    </row>
    <row r="47" spans="1:9" s="146" customFormat="1" ht="18" customHeight="1">
      <c r="A47" s="17" t="s">
        <v>118</v>
      </c>
      <c r="B47" s="59" t="s">
        <v>122</v>
      </c>
      <c r="C47" s="70">
        <v>559680</v>
      </c>
      <c r="D47" s="70">
        <v>736281</v>
      </c>
      <c r="E47" s="70">
        <v>711907</v>
      </c>
      <c r="F47" s="70">
        <v>703211</v>
      </c>
      <c r="G47" s="558">
        <f t="shared" si="1"/>
        <v>0.9877849213450633</v>
      </c>
      <c r="H47" s="148"/>
      <c r="I47" s="148"/>
    </row>
    <row r="48" spans="1:9" s="147" customFormat="1" ht="18" customHeight="1">
      <c r="A48" s="17" t="s">
        <v>119</v>
      </c>
      <c r="B48" s="59" t="s">
        <v>121</v>
      </c>
      <c r="C48" s="70">
        <v>584038</v>
      </c>
      <c r="D48" s="70">
        <v>574615</v>
      </c>
      <c r="E48" s="70">
        <v>582595</v>
      </c>
      <c r="F48" s="70">
        <v>582482</v>
      </c>
      <c r="G48" s="558">
        <f t="shared" si="1"/>
        <v>0.999806040216617</v>
      </c>
      <c r="H48" s="3"/>
      <c r="I48" s="3"/>
    </row>
    <row r="49" spans="1:9" s="146" customFormat="1" ht="18" customHeight="1">
      <c r="A49" s="17" t="s">
        <v>143</v>
      </c>
      <c r="B49" s="59" t="s">
        <v>191</v>
      </c>
      <c r="C49" s="70">
        <v>1250</v>
      </c>
      <c r="D49" s="70">
        <v>800</v>
      </c>
      <c r="E49" s="70">
        <v>3600</v>
      </c>
      <c r="F49" s="70">
        <v>3600</v>
      </c>
      <c r="G49" s="558">
        <f t="shared" si="1"/>
        <v>1</v>
      </c>
      <c r="H49" s="148"/>
      <c r="I49" s="148"/>
    </row>
    <row r="50" spans="1:9" s="146" customFormat="1" ht="18" customHeight="1">
      <c r="A50" s="25" t="s">
        <v>192</v>
      </c>
      <c r="B50" s="32" t="s">
        <v>193</v>
      </c>
      <c r="C50" s="95">
        <v>65488</v>
      </c>
      <c r="D50" s="95">
        <v>342463</v>
      </c>
      <c r="E50" s="95">
        <v>29250</v>
      </c>
      <c r="F50" s="95">
        <v>29249</v>
      </c>
      <c r="G50" s="558">
        <f t="shared" si="1"/>
        <v>0.9999658119658119</v>
      </c>
      <c r="H50" s="148"/>
      <c r="I50" s="148"/>
    </row>
    <row r="51" spans="1:9" ht="18" customHeight="1">
      <c r="A51" s="149"/>
      <c r="B51" s="150" t="s">
        <v>68</v>
      </c>
      <c r="C51" s="170">
        <f>C40+C41+C42+C43+C44+C47+C48+C49+C50</f>
        <v>3433518</v>
      </c>
      <c r="D51" s="170">
        <f>D40+D41+D42+D43+D44+D47+D48+D49+D50</f>
        <v>5027338</v>
      </c>
      <c r="E51" s="170">
        <f>E40+E41+E42+E43+E44+E47+E48+E49+E50</f>
        <v>5342116</v>
      </c>
      <c r="F51" s="170">
        <f>F40+F41+F42+F43+F44+F47+F48+F49+F50</f>
        <v>3766886</v>
      </c>
      <c r="G51" s="558">
        <f t="shared" si="1"/>
        <v>0.7051299522511304</v>
      </c>
      <c r="H51" s="3"/>
      <c r="I51" s="3"/>
    </row>
    <row r="52" spans="1:10" ht="19.5" customHeight="1">
      <c r="A52" s="3"/>
      <c r="B52" s="3"/>
      <c r="C52" s="3"/>
      <c r="D52" s="3"/>
      <c r="E52" s="3"/>
      <c r="G52" s="3"/>
      <c r="H52" s="3"/>
      <c r="I52" s="3"/>
      <c r="J52" s="3"/>
    </row>
    <row r="53" spans="1:10" ht="19.5" customHeight="1">
      <c r="A53" s="5"/>
      <c r="B53" s="5" t="s">
        <v>194</v>
      </c>
      <c r="C53" s="5"/>
      <c r="D53" s="5"/>
      <c r="E53" s="5"/>
      <c r="G53" s="3"/>
      <c r="H53" s="3"/>
      <c r="I53" s="3"/>
      <c r="J53" s="3"/>
    </row>
    <row r="54" spans="1:10" ht="19.5" customHeight="1">
      <c r="A54" s="5"/>
      <c r="B54" s="36"/>
      <c r="C54" s="51"/>
      <c r="D54" s="5"/>
      <c r="E54" s="5"/>
      <c r="G54" s="3"/>
      <c r="H54" s="3"/>
      <c r="I54" s="3"/>
      <c r="J54" s="3"/>
    </row>
    <row r="55" spans="1:10" ht="15" customHeight="1">
      <c r="A55" s="5"/>
      <c r="B55" s="5" t="s">
        <v>69</v>
      </c>
      <c r="C55" s="83">
        <f>F29</f>
        <v>5340640</v>
      </c>
      <c r="D55" s="5"/>
      <c r="E55" s="5"/>
      <c r="G55" s="3"/>
      <c r="H55" s="3"/>
      <c r="I55" s="3"/>
      <c r="J55" s="3"/>
    </row>
    <row r="56" spans="1:10" ht="15" customHeight="1">
      <c r="A56" s="5"/>
      <c r="B56" s="5" t="s">
        <v>70</v>
      </c>
      <c r="C56" s="83">
        <f>F51</f>
        <v>3766886</v>
      </c>
      <c r="D56" s="5"/>
      <c r="E56" s="92"/>
      <c r="G56" s="3"/>
      <c r="H56" s="3"/>
      <c r="I56" s="3"/>
      <c r="J56" s="3"/>
    </row>
    <row r="57" spans="1:10" ht="15" customHeight="1">
      <c r="A57" s="5"/>
      <c r="B57" s="22" t="s">
        <v>71</v>
      </c>
      <c r="C57" s="87">
        <v>0</v>
      </c>
      <c r="D57" s="5"/>
      <c r="E57" s="92"/>
      <c r="G57" s="3"/>
      <c r="H57" s="3"/>
      <c r="I57" s="3"/>
      <c r="J57" s="3"/>
    </row>
    <row r="58" spans="1:10" ht="15" customHeight="1">
      <c r="A58" s="5"/>
      <c r="B58" s="5" t="s">
        <v>71</v>
      </c>
      <c r="C58" s="83">
        <f>C55-C56</f>
        <v>1573754</v>
      </c>
      <c r="D58" s="5"/>
      <c r="E58" s="83"/>
      <c r="G58" s="3"/>
      <c r="H58" s="3"/>
      <c r="I58" s="3"/>
      <c r="J58" s="3"/>
    </row>
    <row r="59" spans="1:10" ht="15" customHeight="1">
      <c r="A59" s="5"/>
      <c r="B59" s="5"/>
      <c r="C59" s="5"/>
      <c r="D59" s="5"/>
      <c r="E59" s="5"/>
      <c r="G59" s="3"/>
      <c r="H59" s="3"/>
      <c r="I59" s="3"/>
      <c r="J59" s="3"/>
    </row>
    <row r="60" spans="1:10" ht="15" customHeight="1">
      <c r="A60" s="20"/>
      <c r="B60" s="5"/>
      <c r="C60" s="5"/>
      <c r="D60" s="49"/>
      <c r="E60" s="49"/>
      <c r="G60" s="3"/>
      <c r="H60" s="3"/>
      <c r="I60" s="3"/>
      <c r="J60" s="3"/>
    </row>
    <row r="61" spans="1:10" ht="15" customHeight="1">
      <c r="A61" s="29"/>
      <c r="B61" s="5"/>
      <c r="C61" s="5"/>
      <c r="D61" s="5"/>
      <c r="E61" s="5"/>
      <c r="G61" s="3"/>
      <c r="H61" s="3"/>
      <c r="I61" s="3"/>
      <c r="J61" s="3"/>
    </row>
    <row r="62" spans="1:10" ht="15" customHeight="1">
      <c r="A62" s="29"/>
      <c r="B62" s="5"/>
      <c r="C62" s="5"/>
      <c r="D62" s="5"/>
      <c r="E62" s="5"/>
      <c r="F62" s="3"/>
      <c r="G62" s="3"/>
      <c r="H62" s="3"/>
      <c r="I62" s="3"/>
      <c r="J62" s="3"/>
    </row>
    <row r="63" spans="1:10" ht="15" customHeight="1">
      <c r="A63" s="20"/>
      <c r="B63" s="26"/>
      <c r="C63" s="26"/>
      <c r="D63" s="26"/>
      <c r="E63" s="26"/>
      <c r="F63" s="3"/>
      <c r="G63" s="3"/>
      <c r="H63" s="3"/>
      <c r="I63" s="3"/>
      <c r="J63" s="3"/>
    </row>
    <row r="64" spans="1:10" ht="15" customHeight="1">
      <c r="A64" s="20"/>
      <c r="B64" s="26"/>
      <c r="C64" s="26"/>
      <c r="D64" s="26"/>
      <c r="E64" s="26"/>
      <c r="F64" s="3"/>
      <c r="G64" s="3"/>
      <c r="H64" s="3"/>
      <c r="I64" s="3"/>
      <c r="J64" s="3"/>
    </row>
    <row r="65" spans="1:10" ht="15.7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5.75">
      <c r="A66" s="5"/>
      <c r="B66" s="5"/>
      <c r="C66" s="5"/>
      <c r="D66" s="5"/>
      <c r="E66" s="5"/>
      <c r="F66" s="3"/>
      <c r="G66" s="3"/>
      <c r="H66" s="3"/>
      <c r="I66" s="3"/>
      <c r="J66" s="3"/>
    </row>
    <row r="67" spans="1:10" ht="15.75">
      <c r="A67" s="5"/>
      <c r="B67" s="36"/>
      <c r="C67" s="51"/>
      <c r="D67" s="5"/>
      <c r="E67" s="5"/>
      <c r="F67" s="3"/>
      <c r="G67" s="3"/>
      <c r="H67" s="3"/>
      <c r="I67" s="3"/>
      <c r="J67" s="3"/>
    </row>
    <row r="68" spans="1:10" ht="15.75">
      <c r="A68" s="5"/>
      <c r="B68" s="5"/>
      <c r="C68" s="5"/>
      <c r="D68" s="5"/>
      <c r="E68" s="5"/>
      <c r="F68" s="3"/>
      <c r="G68" s="3"/>
      <c r="H68" s="3"/>
      <c r="I68" s="3"/>
      <c r="J68" s="3"/>
    </row>
    <row r="69" spans="1:10" ht="15.75">
      <c r="A69" s="5"/>
      <c r="B69" s="5"/>
      <c r="C69" s="5"/>
      <c r="D69" s="5"/>
      <c r="E69" s="5"/>
      <c r="F69" s="3"/>
      <c r="G69" s="3"/>
      <c r="H69" s="3"/>
      <c r="I69" s="3"/>
      <c r="J69" s="3"/>
    </row>
    <row r="70" spans="1:10" ht="15.75">
      <c r="A70" s="5"/>
      <c r="B70" s="5"/>
      <c r="C70" s="5"/>
      <c r="D70" s="5"/>
      <c r="E70" s="5"/>
      <c r="F70" s="3"/>
      <c r="G70" s="3"/>
      <c r="H70" s="3"/>
      <c r="I70" s="3"/>
      <c r="J70" s="3"/>
    </row>
    <row r="71" spans="1:10" ht="15.75">
      <c r="A71" s="5"/>
      <c r="B71" s="5"/>
      <c r="C71" s="5"/>
      <c r="D71" s="5"/>
      <c r="E71" s="5"/>
      <c r="F71" s="3"/>
      <c r="G71" s="3"/>
      <c r="H71" s="3"/>
      <c r="I71" s="3"/>
      <c r="J71" s="3"/>
    </row>
    <row r="72" spans="1:10" ht="15.75">
      <c r="A72" s="5"/>
      <c r="B72" s="5"/>
      <c r="C72" s="5"/>
      <c r="D72" s="5"/>
      <c r="E72" s="5"/>
      <c r="F72" s="3"/>
      <c r="G72" s="3"/>
      <c r="H72" s="3"/>
      <c r="I72" s="3"/>
      <c r="J72" s="3"/>
    </row>
    <row r="73" spans="1:10" ht="15.75">
      <c r="A73" s="5"/>
      <c r="B73" s="5"/>
      <c r="C73" s="5"/>
      <c r="D73" s="5"/>
      <c r="E73" s="5"/>
      <c r="F73" s="3"/>
      <c r="G73" s="3"/>
      <c r="H73" s="3"/>
      <c r="I73" s="3"/>
      <c r="J73" s="3"/>
    </row>
    <row r="74" spans="1:10" ht="15.75">
      <c r="A74" s="5"/>
      <c r="B74" s="5"/>
      <c r="C74" s="5"/>
      <c r="D74" s="5"/>
      <c r="E74" s="5"/>
      <c r="F74" s="3"/>
      <c r="G74" s="3"/>
      <c r="H74" s="3"/>
      <c r="I74" s="3"/>
      <c r="J74" s="3"/>
    </row>
    <row r="75" spans="1:10" ht="15.75">
      <c r="A75" s="5"/>
      <c r="B75" s="5"/>
      <c r="C75" s="5"/>
      <c r="D75" s="5"/>
      <c r="E75" s="5"/>
      <c r="F75" s="3"/>
      <c r="G75" s="3"/>
      <c r="H75" s="3"/>
      <c r="I75" s="3"/>
      <c r="J75" s="3"/>
    </row>
    <row r="76" spans="1:10" ht="15.75">
      <c r="A76" s="5"/>
      <c r="B76" s="5"/>
      <c r="C76" s="5"/>
      <c r="D76" s="5"/>
      <c r="E76" s="5"/>
      <c r="F76" s="3"/>
      <c r="G76" s="3"/>
      <c r="H76" s="3"/>
      <c r="I76" s="3"/>
      <c r="J76" s="3"/>
    </row>
    <row r="77" spans="1:10" ht="15.75">
      <c r="A77" s="5"/>
      <c r="B77" s="5"/>
      <c r="C77" s="5"/>
      <c r="D77" s="5"/>
      <c r="E77" s="5"/>
      <c r="F77" s="3"/>
      <c r="G77" s="3"/>
      <c r="H77" s="3"/>
      <c r="I77" s="3"/>
      <c r="J77" s="3"/>
    </row>
    <row r="78" spans="1:10" ht="15.75">
      <c r="A78" s="5"/>
      <c r="B78" s="5"/>
      <c r="C78" s="5"/>
      <c r="D78" s="5"/>
      <c r="E78" s="5"/>
      <c r="F78" s="3"/>
      <c r="G78" s="3"/>
      <c r="H78" s="3"/>
      <c r="I78" s="3"/>
      <c r="J78" s="3"/>
    </row>
    <row r="79" spans="1:10" ht="15.75">
      <c r="A79" s="5"/>
      <c r="B79" s="5"/>
      <c r="C79" s="5"/>
      <c r="D79" s="5"/>
      <c r="E79" s="5"/>
      <c r="F79" s="3"/>
      <c r="G79" s="3"/>
      <c r="H79" s="3"/>
      <c r="I79" s="3"/>
      <c r="J79" s="3"/>
    </row>
    <row r="80" spans="1:10" ht="15.75">
      <c r="A80" s="5"/>
      <c r="B80" s="5"/>
      <c r="C80" s="5"/>
      <c r="D80" s="5"/>
      <c r="E80" s="5"/>
      <c r="F80" s="3"/>
      <c r="G80" s="3"/>
      <c r="H80" s="3"/>
      <c r="I80" s="3"/>
      <c r="J80" s="3"/>
    </row>
    <row r="81" spans="1:10" ht="15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5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5.7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5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5.7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5.7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5.75">
      <c r="A87" s="3"/>
      <c r="B87" s="3"/>
      <c r="C87" s="3"/>
      <c r="D87" s="3"/>
      <c r="E87" s="3"/>
      <c r="F87" s="3"/>
      <c r="G87" s="3"/>
      <c r="H87" s="3"/>
      <c r="I87" s="3"/>
      <c r="J87" s="3"/>
    </row>
  </sheetData>
  <sheetProtection/>
  <mergeCells count="18">
    <mergeCell ref="A3:F3"/>
    <mergeCell ref="A4:F4"/>
    <mergeCell ref="A5:F5"/>
    <mergeCell ref="C7:F7"/>
    <mergeCell ref="C8:C9"/>
    <mergeCell ref="C38:C39"/>
    <mergeCell ref="A33:F33"/>
    <mergeCell ref="C37:F37"/>
    <mergeCell ref="A34:F34"/>
    <mergeCell ref="A35:F35"/>
    <mergeCell ref="D8:D9"/>
    <mergeCell ref="F38:F39"/>
    <mergeCell ref="F8:F9"/>
    <mergeCell ref="D38:D39"/>
    <mergeCell ref="G8:G9"/>
    <mergeCell ref="G38:G39"/>
    <mergeCell ref="E8:E9"/>
    <mergeCell ref="E38:E39"/>
  </mergeCells>
  <printOptions horizontalCentered="1"/>
  <pageMargins left="0.5905511811023623" right="0.5905511811023623" top="0.3937007874015748" bottom="0.3937007874015748" header="0.5118110236220472" footer="0.31496062992125984"/>
  <pageSetup fitToHeight="0" fitToWidth="1" horizontalDpi="600" verticalDpi="600" orientation="portrait" paperSize="9" scale="79" r:id="rId1"/>
  <headerFooter alignWithMargins="0">
    <oddFooter>&amp;C&amp;P. oldal</oddFooter>
  </headerFooter>
  <rowBreaks count="1" manualBreakCount="1">
    <brk id="2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78.7109375" style="0" bestFit="1" customWidth="1"/>
    <col min="2" max="2" width="11.8515625" style="0" customWidth="1"/>
    <col min="3" max="3" width="11.28125" style="0" bestFit="1" customWidth="1"/>
    <col min="4" max="4" width="11.57421875" style="0" customWidth="1"/>
    <col min="5" max="5" width="11.140625" style="0" bestFit="1" customWidth="1"/>
    <col min="6" max="6" width="12.00390625" style="0" bestFit="1" customWidth="1"/>
    <col min="7" max="7" width="11.140625" style="0" customWidth="1"/>
    <col min="8" max="8" width="10.8515625" style="0" bestFit="1" customWidth="1"/>
  </cols>
  <sheetData>
    <row r="1" spans="1:7" ht="15.75">
      <c r="A1" s="238" t="s">
        <v>969</v>
      </c>
      <c r="B1" s="238"/>
      <c r="C1" s="136"/>
      <c r="D1" s="230"/>
      <c r="E1" s="230"/>
      <c r="F1" s="230"/>
      <c r="G1" s="230"/>
    </row>
    <row r="2" spans="1:7" ht="15.75">
      <c r="A2" s="238"/>
      <c r="B2" s="238"/>
      <c r="C2" s="136"/>
      <c r="D2" s="230"/>
      <c r="E2" s="230"/>
      <c r="F2" s="230"/>
      <c r="G2" s="230"/>
    </row>
    <row r="3" spans="1:7" ht="15.75">
      <c r="A3" s="883" t="s">
        <v>72</v>
      </c>
      <c r="B3" s="821"/>
      <c r="C3" s="821"/>
      <c r="D3" s="821"/>
      <c r="E3" s="821"/>
      <c r="F3" s="821"/>
      <c r="G3" s="821"/>
    </row>
    <row r="4" spans="1:7" ht="15.75">
      <c r="A4" s="883" t="s">
        <v>783</v>
      </c>
      <c r="B4" s="821"/>
      <c r="C4" s="821"/>
      <c r="D4" s="821"/>
      <c r="E4" s="821"/>
      <c r="F4" s="821"/>
      <c r="G4" s="821"/>
    </row>
    <row r="5" spans="4:7" ht="12.75">
      <c r="D5" s="230"/>
      <c r="E5" s="230"/>
      <c r="F5" s="230"/>
      <c r="G5" s="230"/>
    </row>
    <row r="6" spans="1:7" ht="12.75">
      <c r="A6" s="136"/>
      <c r="B6" s="136"/>
      <c r="C6" s="136"/>
      <c r="D6" s="230"/>
      <c r="E6" s="230"/>
      <c r="F6" s="230"/>
      <c r="G6" s="230"/>
    </row>
    <row r="7" spans="1:7" ht="51">
      <c r="A7" s="884" t="s">
        <v>309</v>
      </c>
      <c r="B7" s="884" t="s">
        <v>527</v>
      </c>
      <c r="C7" s="237" t="s">
        <v>784</v>
      </c>
      <c r="D7" s="885" t="s">
        <v>332</v>
      </c>
      <c r="E7" s="886"/>
      <c r="F7" s="885" t="s">
        <v>331</v>
      </c>
      <c r="G7" s="886"/>
    </row>
    <row r="8" spans="1:7" ht="12.75">
      <c r="A8" s="834"/>
      <c r="B8" s="834"/>
      <c r="C8" s="236" t="s">
        <v>306</v>
      </c>
      <c r="D8" s="235" t="s">
        <v>330</v>
      </c>
      <c r="E8" s="235" t="s">
        <v>329</v>
      </c>
      <c r="F8" s="235" t="s">
        <v>330</v>
      </c>
      <c r="G8" s="235" t="s">
        <v>329</v>
      </c>
    </row>
    <row r="9" spans="1:7" ht="12.75">
      <c r="A9" s="131" t="s">
        <v>328</v>
      </c>
      <c r="B9" s="234"/>
      <c r="C9" s="231"/>
      <c r="D9" s="232"/>
      <c r="E9" s="230"/>
      <c r="F9" s="233"/>
      <c r="G9" s="232"/>
    </row>
    <row r="10" spans="1:8" ht="12.75">
      <c r="A10" s="254" t="s">
        <v>327</v>
      </c>
      <c r="B10" s="254"/>
      <c r="C10" s="255">
        <v>132911600</v>
      </c>
      <c r="D10" s="256"/>
      <c r="E10" s="255">
        <v>132911600</v>
      </c>
      <c r="F10" s="256"/>
      <c r="G10" s="352">
        <f aca="true" t="shared" si="0" ref="G10:G22">SUM(E10-C10)</f>
        <v>0</v>
      </c>
      <c r="H10" s="157"/>
    </row>
    <row r="11" spans="1:8" ht="12.75">
      <c r="A11" s="254" t="s">
        <v>326</v>
      </c>
      <c r="B11" s="254"/>
      <c r="C11" s="258"/>
      <c r="D11" s="256"/>
      <c r="E11" s="258"/>
      <c r="F11" s="256"/>
      <c r="G11" s="352">
        <f t="shared" si="0"/>
        <v>0</v>
      </c>
      <c r="H11" s="157"/>
    </row>
    <row r="12" spans="1:8" ht="12.75">
      <c r="A12" s="254" t="s">
        <v>325</v>
      </c>
      <c r="B12" s="254"/>
      <c r="C12" s="258">
        <v>9383840</v>
      </c>
      <c r="D12" s="256"/>
      <c r="E12" s="258">
        <v>9383840</v>
      </c>
      <c r="F12" s="256"/>
      <c r="G12" s="352">
        <f t="shared" si="0"/>
        <v>0</v>
      </c>
      <c r="H12" s="157"/>
    </row>
    <row r="13" spans="1:8" ht="12.75">
      <c r="A13" s="254" t="s">
        <v>324</v>
      </c>
      <c r="B13" s="254"/>
      <c r="C13" s="255">
        <v>27400000</v>
      </c>
      <c r="D13" s="256"/>
      <c r="E13" s="255">
        <v>27400000</v>
      </c>
      <c r="F13" s="256"/>
      <c r="G13" s="352">
        <f t="shared" si="0"/>
        <v>0</v>
      </c>
      <c r="H13" s="157"/>
    </row>
    <row r="14" spans="1:8" ht="12.75">
      <c r="A14" s="254" t="s">
        <v>323</v>
      </c>
      <c r="B14" s="254"/>
      <c r="C14" s="258">
        <v>100000</v>
      </c>
      <c r="D14" s="256"/>
      <c r="E14" s="258">
        <v>100000</v>
      </c>
      <c r="F14" s="256"/>
      <c r="G14" s="352">
        <f t="shared" si="0"/>
        <v>0</v>
      </c>
      <c r="H14" s="157"/>
    </row>
    <row r="15" spans="1:8" ht="12.75">
      <c r="A15" s="254" t="s">
        <v>322</v>
      </c>
      <c r="B15" s="254"/>
      <c r="C15" s="258">
        <v>12384100</v>
      </c>
      <c r="D15" s="256"/>
      <c r="E15" s="258">
        <v>12384100</v>
      </c>
      <c r="F15" s="256"/>
      <c r="G15" s="352">
        <f t="shared" si="0"/>
        <v>0</v>
      </c>
      <c r="H15" s="157"/>
    </row>
    <row r="16" spans="1:9" ht="12.75">
      <c r="A16" s="254" t="s">
        <v>525</v>
      </c>
      <c r="B16" s="254"/>
      <c r="C16" s="258">
        <v>32826600</v>
      </c>
      <c r="D16" s="256"/>
      <c r="E16" s="258">
        <v>32826600</v>
      </c>
      <c r="F16" s="256"/>
      <c r="G16" s="352">
        <f t="shared" si="0"/>
        <v>0</v>
      </c>
      <c r="H16" s="157"/>
      <c r="I16" s="752"/>
    </row>
    <row r="17" spans="1:9" ht="12.75">
      <c r="A17" s="259" t="s">
        <v>524</v>
      </c>
      <c r="B17" s="254"/>
      <c r="C17" s="258">
        <v>609450</v>
      </c>
      <c r="D17" s="256" t="s">
        <v>946</v>
      </c>
      <c r="E17" s="258">
        <v>609450</v>
      </c>
      <c r="F17" s="256"/>
      <c r="G17" s="352">
        <f t="shared" si="0"/>
        <v>0</v>
      </c>
      <c r="H17" s="157"/>
      <c r="I17" s="752"/>
    </row>
    <row r="18" spans="1:8" ht="12.75">
      <c r="A18" s="259" t="s">
        <v>526</v>
      </c>
      <c r="B18" s="272"/>
      <c r="C18" s="258">
        <v>323492356</v>
      </c>
      <c r="D18" s="256"/>
      <c r="E18" s="258">
        <v>323492356</v>
      </c>
      <c r="F18" s="256"/>
      <c r="G18" s="352">
        <f t="shared" si="0"/>
        <v>0</v>
      </c>
      <c r="H18" s="157"/>
    </row>
    <row r="19" spans="1:8" ht="12.75">
      <c r="A19" s="889" t="s">
        <v>321</v>
      </c>
      <c r="B19" s="890"/>
      <c r="C19" s="241"/>
      <c r="D19" s="241">
        <f>SUM(D10:D18)</f>
        <v>0</v>
      </c>
      <c r="E19" s="241"/>
      <c r="F19" s="242">
        <v>0</v>
      </c>
      <c r="G19" s="475">
        <v>0</v>
      </c>
      <c r="H19" s="157"/>
    </row>
    <row r="20" spans="1:8" ht="12.75">
      <c r="A20" s="259"/>
      <c r="B20" s="809"/>
      <c r="C20" s="261"/>
      <c r="D20" s="262"/>
      <c r="E20" s="263"/>
      <c r="F20" s="262"/>
      <c r="G20" s="352">
        <f t="shared" si="0"/>
        <v>0</v>
      </c>
      <c r="H20" s="157"/>
    </row>
    <row r="21" spans="1:8" ht="12.75">
      <c r="A21" s="264" t="s">
        <v>320</v>
      </c>
      <c r="B21" s="260"/>
      <c r="C21" s="265"/>
      <c r="D21" s="256"/>
      <c r="E21" s="257"/>
      <c r="F21" s="256"/>
      <c r="G21" s="352">
        <f t="shared" si="0"/>
        <v>0</v>
      </c>
      <c r="H21" s="157"/>
    </row>
    <row r="22" spans="1:8" ht="12.75">
      <c r="A22" s="254" t="s">
        <v>319</v>
      </c>
      <c r="B22" s="266"/>
      <c r="C22" s="258">
        <v>97338733</v>
      </c>
      <c r="D22" s="256"/>
      <c r="E22" s="257">
        <v>97338733</v>
      </c>
      <c r="F22" s="256"/>
      <c r="G22" s="352">
        <f t="shared" si="0"/>
        <v>0</v>
      </c>
      <c r="H22" s="157"/>
    </row>
    <row r="23" spans="1:8" ht="12.75">
      <c r="A23" s="254" t="s">
        <v>947</v>
      </c>
      <c r="B23" s="266"/>
      <c r="C23" s="258">
        <v>33810000</v>
      </c>
      <c r="D23" s="256"/>
      <c r="E23" s="257">
        <v>33810000</v>
      </c>
      <c r="F23" s="256"/>
      <c r="G23" s="352"/>
      <c r="H23" s="157"/>
    </row>
    <row r="24" spans="1:8" ht="12.75">
      <c r="A24" s="254" t="s">
        <v>318</v>
      </c>
      <c r="B24" s="266"/>
      <c r="C24" s="255">
        <v>52166567</v>
      </c>
      <c r="D24" s="256"/>
      <c r="E24" s="257">
        <v>52166567</v>
      </c>
      <c r="F24" s="256"/>
      <c r="G24" s="352">
        <f>SUM(E24-C24)</f>
        <v>0</v>
      </c>
      <c r="H24" s="157"/>
    </row>
    <row r="25" spans="1:8" ht="12.75">
      <c r="A25" s="254" t="s">
        <v>317</v>
      </c>
      <c r="B25" s="266"/>
      <c r="C25" s="258">
        <v>16905000</v>
      </c>
      <c r="D25" s="256"/>
      <c r="E25" s="257">
        <v>16905000</v>
      </c>
      <c r="F25" s="256"/>
      <c r="G25" s="352">
        <f>SUM(E25-C25)</f>
        <v>0</v>
      </c>
      <c r="H25" s="157"/>
    </row>
    <row r="26" spans="1:8" ht="12.75">
      <c r="A26" s="254" t="s">
        <v>316</v>
      </c>
      <c r="B26" s="267"/>
      <c r="C26" s="255">
        <v>23960400</v>
      </c>
      <c r="D26" s="256"/>
      <c r="E26" s="257">
        <v>23960400</v>
      </c>
      <c r="F26" s="256"/>
      <c r="G26" s="352">
        <f>SUM(E26-C26)</f>
        <v>0</v>
      </c>
      <c r="H26" s="157"/>
    </row>
    <row r="27" spans="1:8" ht="12.75">
      <c r="A27" s="254" t="s">
        <v>315</v>
      </c>
      <c r="B27" s="268"/>
      <c r="C27" s="255">
        <v>12629533</v>
      </c>
      <c r="D27" s="256"/>
      <c r="E27" s="257">
        <v>12629533</v>
      </c>
      <c r="F27" s="256"/>
      <c r="G27" s="352">
        <f>SUM(E27-C27)</f>
        <v>0</v>
      </c>
      <c r="H27" s="157"/>
    </row>
    <row r="28" spans="1:8" ht="12.75">
      <c r="A28" s="272" t="s">
        <v>477</v>
      </c>
      <c r="B28" s="349"/>
      <c r="C28" s="269">
        <v>11156276</v>
      </c>
      <c r="D28" s="256"/>
      <c r="E28" s="257">
        <v>11123218</v>
      </c>
      <c r="F28" s="256"/>
      <c r="G28" s="352">
        <f>SUM(E28-C28)</f>
        <v>-33058</v>
      </c>
      <c r="H28" s="157"/>
    </row>
    <row r="29" spans="1:8" ht="12.75">
      <c r="A29" s="889" t="s">
        <v>314</v>
      </c>
      <c r="B29" s="890"/>
      <c r="C29" s="241">
        <f>SUM(C22:C28)</f>
        <v>247966509</v>
      </c>
      <c r="D29" s="242">
        <f>SUM(D22:D28)</f>
        <v>0</v>
      </c>
      <c r="E29" s="245">
        <f>SUM(E22:E28)</f>
        <v>247933451</v>
      </c>
      <c r="F29" s="242">
        <f>SUM(F22:F27)</f>
        <v>0</v>
      </c>
      <c r="G29" s="245">
        <f>SUM(G22:G28)</f>
        <v>-33058</v>
      </c>
      <c r="H29" s="157"/>
    </row>
    <row r="30" spans="1:8" ht="12.75">
      <c r="A30" s="270" t="s">
        <v>313</v>
      </c>
      <c r="B30" s="267"/>
      <c r="C30" s="258"/>
      <c r="D30" s="271"/>
      <c r="E30" s="257"/>
      <c r="F30" s="271"/>
      <c r="G30" s="257"/>
      <c r="H30" s="157"/>
    </row>
    <row r="31" spans="1:8" ht="12.75">
      <c r="A31" s="259" t="s">
        <v>312</v>
      </c>
      <c r="B31" s="267"/>
      <c r="C31" s="258">
        <v>59960000</v>
      </c>
      <c r="D31" s="271"/>
      <c r="E31" s="257">
        <v>59960000</v>
      </c>
      <c r="F31" s="271"/>
      <c r="G31" s="352">
        <f aca="true" t="shared" si="1" ref="G31:G36">SUM(E31-C31)</f>
        <v>0</v>
      </c>
      <c r="H31" s="157"/>
    </row>
    <row r="32" spans="1:8" ht="12.75">
      <c r="A32" s="254" t="s">
        <v>311</v>
      </c>
      <c r="B32" s="267"/>
      <c r="C32" s="258">
        <v>21422000</v>
      </c>
      <c r="D32" s="271"/>
      <c r="E32" s="257">
        <v>21422000</v>
      </c>
      <c r="F32" s="271"/>
      <c r="G32" s="352">
        <f t="shared" si="1"/>
        <v>0</v>
      </c>
      <c r="H32" s="157"/>
    </row>
    <row r="33" spans="1:8" ht="12.75">
      <c r="A33" s="254" t="s">
        <v>502</v>
      </c>
      <c r="B33" s="349"/>
      <c r="C33" s="258">
        <v>81493126</v>
      </c>
      <c r="D33" s="256"/>
      <c r="E33" s="257">
        <v>77845126</v>
      </c>
      <c r="F33" s="256"/>
      <c r="G33" s="352">
        <f t="shared" si="1"/>
        <v>-3648000</v>
      </c>
      <c r="H33" s="157"/>
    </row>
    <row r="34" spans="1:8" ht="12.75">
      <c r="A34" s="254" t="s">
        <v>528</v>
      </c>
      <c r="B34" s="349"/>
      <c r="C34" s="258">
        <v>527250</v>
      </c>
      <c r="D34" s="256"/>
      <c r="E34" s="643">
        <v>516990</v>
      </c>
      <c r="F34" s="256"/>
      <c r="G34" s="352">
        <f t="shared" si="1"/>
        <v>-10260</v>
      </c>
      <c r="H34" s="157"/>
    </row>
    <row r="35" spans="1:8" ht="12.75">
      <c r="A35" s="254" t="s">
        <v>697</v>
      </c>
      <c r="B35" s="349"/>
      <c r="C35" s="258">
        <v>59516200</v>
      </c>
      <c r="D35" s="256"/>
      <c r="E35" s="257">
        <v>58019700</v>
      </c>
      <c r="F35" s="256"/>
      <c r="G35" s="352">
        <f t="shared" si="1"/>
        <v>-1496500</v>
      </c>
      <c r="H35" s="157"/>
    </row>
    <row r="36" spans="1:8" ht="12.75">
      <c r="A36" s="272" t="s">
        <v>698</v>
      </c>
      <c r="B36" s="349"/>
      <c r="C36" s="273"/>
      <c r="D36" s="256"/>
      <c r="E36" s="257"/>
      <c r="F36" s="256"/>
      <c r="G36" s="352">
        <f t="shared" si="1"/>
        <v>0</v>
      </c>
      <c r="H36" s="157"/>
    </row>
    <row r="37" spans="1:8" ht="12.75">
      <c r="A37" s="889" t="s">
        <v>310</v>
      </c>
      <c r="B37" s="890"/>
      <c r="C37" s="241">
        <f>SUM(C31:C36)</f>
        <v>222918576</v>
      </c>
      <c r="D37" s="242">
        <f>SUM(D31:D32)</f>
        <v>0</v>
      </c>
      <c r="E37" s="245">
        <f>SUM(E31:E36)</f>
        <v>217763816</v>
      </c>
      <c r="F37" s="245">
        <f>SUM(F31:F33)</f>
        <v>0</v>
      </c>
      <c r="G37" s="245">
        <f>SUM(G31:G36)</f>
        <v>-5154760</v>
      </c>
      <c r="H37" s="157"/>
    </row>
    <row r="38" spans="1:8" ht="12.75">
      <c r="A38" s="274"/>
      <c r="B38" s="266"/>
      <c r="C38" s="275"/>
      <c r="D38" s="239"/>
      <c r="E38" s="240"/>
      <c r="F38" s="239"/>
      <c r="G38" s="240"/>
      <c r="H38" s="157"/>
    </row>
    <row r="39" spans="1:8" ht="12.75">
      <c r="A39" s="276"/>
      <c r="B39" s="277"/>
      <c r="C39" s="243"/>
      <c r="D39" s="239"/>
      <c r="E39" s="240"/>
      <c r="F39" s="239"/>
      <c r="G39" s="240"/>
      <c r="H39" s="157"/>
    </row>
    <row r="40" spans="1:8" ht="12.75">
      <c r="A40" s="276" t="s">
        <v>529</v>
      </c>
      <c r="B40" s="277"/>
      <c r="C40" s="409">
        <v>14821180</v>
      </c>
      <c r="D40" s="407"/>
      <c r="E40" s="408">
        <v>14821180</v>
      </c>
      <c r="F40" s="407"/>
      <c r="G40" s="408">
        <v>0</v>
      </c>
      <c r="H40" s="157"/>
    </row>
    <row r="41" spans="1:8" ht="12.75">
      <c r="A41" s="276"/>
      <c r="B41" s="277"/>
      <c r="C41" s="243"/>
      <c r="D41" s="407"/>
      <c r="E41" s="408"/>
      <c r="F41" s="407"/>
      <c r="G41" s="408"/>
      <c r="H41" s="157"/>
    </row>
    <row r="42" spans="1:8" ht="12.75">
      <c r="A42" s="889" t="s">
        <v>785</v>
      </c>
      <c r="B42" s="890"/>
      <c r="C42" s="244">
        <f>SUM(C29+C37+C40+C19)</f>
        <v>485706265</v>
      </c>
      <c r="D42" s="244">
        <f>SUM(D19,D29,D37)</f>
        <v>0</v>
      </c>
      <c r="E42" s="244">
        <f>SUM(E19,E29,E37+E40)</f>
        <v>480518447</v>
      </c>
      <c r="F42" s="244">
        <f>SUM(F19,F29,F37)</f>
        <v>0</v>
      </c>
      <c r="G42" s="244">
        <f>SUM(G19,G29,G37)</f>
        <v>-5187818</v>
      </c>
      <c r="H42" s="157"/>
    </row>
    <row r="43" spans="1:8" ht="12.75">
      <c r="A43" s="271"/>
      <c r="B43" s="271"/>
      <c r="C43" s="271"/>
      <c r="D43" s="271"/>
      <c r="E43" s="271"/>
      <c r="F43" s="271"/>
      <c r="G43" s="271"/>
      <c r="H43" s="157"/>
    </row>
    <row r="44" spans="1:8" ht="12.75">
      <c r="A44" s="271"/>
      <c r="B44" s="271"/>
      <c r="C44" s="271"/>
      <c r="D44" s="271"/>
      <c r="E44" s="271"/>
      <c r="F44" s="271"/>
      <c r="G44" s="271"/>
      <c r="H44" s="157"/>
    </row>
    <row r="45" spans="1:8" ht="38.25">
      <c r="A45" s="887" t="s">
        <v>309</v>
      </c>
      <c r="B45" s="237" t="s">
        <v>784</v>
      </c>
      <c r="C45" s="278" t="s">
        <v>308</v>
      </c>
      <c r="D45" s="278" t="s">
        <v>307</v>
      </c>
      <c r="E45" s="271"/>
      <c r="F45" s="271"/>
      <c r="G45" s="271"/>
      <c r="H45" s="157"/>
    </row>
    <row r="46" spans="1:8" ht="12.75">
      <c r="A46" s="888"/>
      <c r="B46" s="279" t="s">
        <v>306</v>
      </c>
      <c r="C46" s="279" t="s">
        <v>306</v>
      </c>
      <c r="D46" s="279" t="s">
        <v>306</v>
      </c>
      <c r="E46" s="271"/>
      <c r="F46" s="280"/>
      <c r="G46" s="271"/>
      <c r="H46" s="157"/>
    </row>
    <row r="47" spans="1:7" ht="12.75">
      <c r="A47" s="281" t="s">
        <v>305</v>
      </c>
      <c r="B47" s="279"/>
      <c r="C47" s="279"/>
      <c r="D47" s="279"/>
      <c r="E47" s="271"/>
      <c r="F47" s="280"/>
      <c r="G47" s="271"/>
    </row>
    <row r="48" spans="1:7" ht="12.75">
      <c r="A48" s="282" t="s">
        <v>304</v>
      </c>
      <c r="B48" s="372"/>
      <c r="C48" s="372"/>
      <c r="D48" s="372"/>
      <c r="E48" s="280"/>
      <c r="F48" s="280"/>
      <c r="G48" s="271"/>
    </row>
    <row r="49" spans="1:7" ht="12.75">
      <c r="A49" s="283" t="s">
        <v>503</v>
      </c>
      <c r="B49" s="374">
        <v>35700000</v>
      </c>
      <c r="C49" s="374">
        <v>35700000</v>
      </c>
      <c r="D49" s="374">
        <f>SUM(C49-B49)</f>
        <v>0</v>
      </c>
      <c r="E49" s="271"/>
      <c r="F49" s="280"/>
      <c r="G49" s="271"/>
    </row>
    <row r="50" spans="1:7" ht="12.75">
      <c r="A50" s="283" t="s">
        <v>251</v>
      </c>
      <c r="B50" s="374">
        <v>24358400</v>
      </c>
      <c r="C50" s="374">
        <v>25515424</v>
      </c>
      <c r="D50" s="374">
        <f>SUM(C50-B50)</f>
        <v>1157024</v>
      </c>
      <c r="E50" s="271"/>
      <c r="F50" s="280"/>
      <c r="G50" s="271"/>
    </row>
    <row r="51" spans="1:7" ht="12.75">
      <c r="A51" s="283" t="s">
        <v>250</v>
      </c>
      <c r="B51" s="374">
        <v>13299000</v>
      </c>
      <c r="C51" s="374">
        <v>15873000</v>
      </c>
      <c r="D51" s="374">
        <f>SUM(C51-B51)</f>
        <v>2574000</v>
      </c>
      <c r="E51" s="271"/>
      <c r="F51" s="280"/>
      <c r="G51" s="271"/>
    </row>
    <row r="52" spans="1:7" ht="12.75">
      <c r="A52" s="283" t="s">
        <v>303</v>
      </c>
      <c r="B52" s="374">
        <v>27304500</v>
      </c>
      <c r="C52" s="374">
        <v>27468000</v>
      </c>
      <c r="D52" s="374">
        <f>SUM(C52-B52)</f>
        <v>163500</v>
      </c>
      <c r="E52" s="271"/>
      <c r="F52" s="280"/>
      <c r="G52" s="271"/>
    </row>
    <row r="53" spans="1:7" ht="12.75">
      <c r="A53" s="283" t="s">
        <v>504</v>
      </c>
      <c r="B53" s="373">
        <v>6600000</v>
      </c>
      <c r="C53" s="373">
        <v>7150000</v>
      </c>
      <c r="D53" s="374">
        <f>SUM(C53-B53)</f>
        <v>550000</v>
      </c>
      <c r="E53" s="271"/>
      <c r="F53" s="280"/>
      <c r="G53" s="271"/>
    </row>
    <row r="54" spans="1:7" ht="12.75">
      <c r="A54" s="284" t="s">
        <v>302</v>
      </c>
      <c r="B54" s="285">
        <f>SUM(B49:B53)</f>
        <v>107261900</v>
      </c>
      <c r="C54" s="285">
        <f>SUM(C49:C53)</f>
        <v>111706424</v>
      </c>
      <c r="D54" s="285">
        <f>SUM(D49:D53)</f>
        <v>4444524</v>
      </c>
      <c r="E54" s="271"/>
      <c r="F54" s="280"/>
      <c r="G54" s="271"/>
    </row>
    <row r="55" spans="1:7" ht="12.75">
      <c r="A55" s="271"/>
      <c r="B55" s="271"/>
      <c r="C55" s="271"/>
      <c r="D55" s="271"/>
      <c r="E55" s="280"/>
      <c r="F55" s="271"/>
      <c r="G55" s="280"/>
    </row>
    <row r="56" spans="1:7" ht="12.75">
      <c r="A56" s="242" t="s">
        <v>786</v>
      </c>
      <c r="B56" s="245">
        <f>SUM(G42,D54)</f>
        <v>-743294</v>
      </c>
      <c r="C56" s="271"/>
      <c r="D56" s="271"/>
      <c r="E56" s="271"/>
      <c r="F56" s="271"/>
      <c r="G56" s="271"/>
    </row>
  </sheetData>
  <sheetProtection/>
  <mergeCells count="11">
    <mergeCell ref="A45:A46"/>
    <mergeCell ref="A19:B19"/>
    <mergeCell ref="A29:B29"/>
    <mergeCell ref="A37:B37"/>
    <mergeCell ref="A42:B42"/>
    <mergeCell ref="A3:G3"/>
    <mergeCell ref="A4:G4"/>
    <mergeCell ref="A7:A8"/>
    <mergeCell ref="B7:B8"/>
    <mergeCell ref="D7:E7"/>
    <mergeCell ref="F7:G7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  <headerFooter>
    <oddFooter>&amp;C&amp;P.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1.140625" style="0" customWidth="1"/>
    <col min="2" max="2" width="16.421875" style="0" customWidth="1"/>
    <col min="3" max="3" width="13.421875" style="0" customWidth="1"/>
    <col min="4" max="4" width="9.8515625" style="0" customWidth="1"/>
    <col min="5" max="5" width="10.7109375" style="0" customWidth="1"/>
  </cols>
  <sheetData>
    <row r="1" ht="15.75">
      <c r="A1" s="40" t="s">
        <v>970</v>
      </c>
    </row>
    <row r="2" spans="1:5" ht="12.75">
      <c r="A2" s="246"/>
      <c r="B2" s="246"/>
      <c r="C2" s="246"/>
      <c r="D2" s="246"/>
      <c r="E2" s="246"/>
    </row>
    <row r="3" spans="1:5" ht="15.75">
      <c r="A3" s="891" t="s">
        <v>787</v>
      </c>
      <c r="B3" s="821"/>
      <c r="C3" s="821"/>
      <c r="D3" s="821"/>
      <c r="E3" s="821"/>
    </row>
    <row r="4" spans="1:5" ht="15.75">
      <c r="A4" s="891" t="s">
        <v>333</v>
      </c>
      <c r="B4" s="821"/>
      <c r="C4" s="821"/>
      <c r="D4" s="821"/>
      <c r="E4" s="821"/>
    </row>
    <row r="5" spans="1:5" ht="12.75">
      <c r="A5" s="246"/>
      <c r="B5" s="246"/>
      <c r="C5" s="246"/>
      <c r="D5" s="246"/>
      <c r="E5" s="246"/>
    </row>
    <row r="6" spans="1:5" ht="12.75">
      <c r="A6" s="246"/>
      <c r="B6" s="246"/>
      <c r="C6" s="246"/>
      <c r="D6" s="892"/>
      <c r="E6" s="892"/>
    </row>
    <row r="7" spans="1:5" ht="25.5">
      <c r="A7" s="248" t="s">
        <v>478</v>
      </c>
      <c r="B7" s="249" t="s">
        <v>334</v>
      </c>
      <c r="C7" s="249" t="s">
        <v>335</v>
      </c>
      <c r="D7" s="249" t="s">
        <v>336</v>
      </c>
      <c r="E7" s="249" t="s">
        <v>307</v>
      </c>
    </row>
    <row r="8" spans="1:5" ht="12.75">
      <c r="A8" s="628" t="s">
        <v>948</v>
      </c>
      <c r="B8" s="629">
        <v>3278768</v>
      </c>
      <c r="C8" s="630">
        <v>3278768</v>
      </c>
      <c r="D8" s="626"/>
      <c r="E8" s="627"/>
    </row>
    <row r="9" spans="1:5" ht="12.75">
      <c r="A9" s="253" t="s">
        <v>337</v>
      </c>
      <c r="B9" s="197">
        <v>46983562</v>
      </c>
      <c r="C9" s="403">
        <v>46983562</v>
      </c>
      <c r="D9" s="197">
        <f>SUM(B9-C9)</f>
        <v>0</v>
      </c>
      <c r="E9" s="404">
        <f>(B9-C9)</f>
        <v>0</v>
      </c>
    </row>
    <row r="10" spans="1:5" ht="12.75">
      <c r="A10" s="253" t="s">
        <v>479</v>
      </c>
      <c r="B10" s="197">
        <v>14711180</v>
      </c>
      <c r="C10" s="403">
        <v>14711180</v>
      </c>
      <c r="D10" s="197"/>
      <c r="E10" s="404">
        <f>(B10-C10)</f>
        <v>0</v>
      </c>
    </row>
    <row r="11" spans="1:5" ht="12.75">
      <c r="A11" s="253" t="s">
        <v>480</v>
      </c>
      <c r="B11" s="197">
        <v>110000</v>
      </c>
      <c r="C11" s="197">
        <v>110000</v>
      </c>
      <c r="D11" s="197">
        <f>SUM(B11-C11)</f>
        <v>0</v>
      </c>
      <c r="E11" s="404">
        <f>(B11-C11)</f>
        <v>0</v>
      </c>
    </row>
    <row r="12" spans="1:5" ht="12.75">
      <c r="A12" s="250" t="s">
        <v>530</v>
      </c>
      <c r="B12" s="197">
        <v>4213002</v>
      </c>
      <c r="C12" s="197">
        <v>4213002</v>
      </c>
      <c r="D12" s="197">
        <f>SUM(B12-C12)</f>
        <v>0</v>
      </c>
      <c r="E12" s="404">
        <f>(B12-C12)</f>
        <v>0</v>
      </c>
    </row>
    <row r="13" spans="1:5" ht="12.75">
      <c r="A13" s="250" t="s">
        <v>949</v>
      </c>
      <c r="B13" s="197">
        <v>61302000</v>
      </c>
      <c r="C13" s="197">
        <v>61302000</v>
      </c>
      <c r="D13" s="197"/>
      <c r="E13" s="404">
        <f>(B13-C13)</f>
        <v>0</v>
      </c>
    </row>
    <row r="14" spans="1:5" ht="12.75">
      <c r="A14" s="251" t="s">
        <v>481</v>
      </c>
      <c r="B14" s="252">
        <f>SUM(B8:B13)</f>
        <v>130598512</v>
      </c>
      <c r="C14" s="644">
        <f>SUM(C8:C13)</f>
        <v>130598512</v>
      </c>
      <c r="D14" s="252">
        <f>SUM(D9:D12)</f>
        <v>0</v>
      </c>
      <c r="E14" s="252">
        <f>SUM(E9:E13)</f>
        <v>0</v>
      </c>
    </row>
  </sheetData>
  <sheetProtection/>
  <mergeCells count="3">
    <mergeCell ref="A3:E3"/>
    <mergeCell ref="A4:E4"/>
    <mergeCell ref="D6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  <headerFooter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M96"/>
  <sheetViews>
    <sheetView view="pageBreakPreview" zoomScaleSheetLayoutView="100" zoomScalePageLayoutView="0" workbookViewId="0" topLeftCell="A64">
      <selection activeCell="A74" sqref="A74"/>
    </sheetView>
  </sheetViews>
  <sheetFormatPr defaultColWidth="9.140625" defaultRowHeight="12.75"/>
  <cols>
    <col min="1" max="1" width="8.7109375" style="0" customWidth="1"/>
    <col min="2" max="2" width="49.140625" style="0" customWidth="1"/>
    <col min="3" max="3" width="17.00390625" style="0" customWidth="1"/>
    <col min="4" max="4" width="14.57421875" style="0" customWidth="1"/>
    <col min="5" max="5" width="12.28125" style="0" customWidth="1"/>
    <col min="6" max="6" width="10.28125" style="109" customWidth="1"/>
  </cols>
  <sheetData>
    <row r="1" spans="1:4" ht="15.75">
      <c r="A1" s="4" t="s">
        <v>971</v>
      </c>
      <c r="B1" s="40"/>
      <c r="C1" s="54"/>
      <c r="D1" s="5"/>
    </row>
    <row r="2" spans="1:4" ht="15.75">
      <c r="A2" s="40"/>
      <c r="B2" s="40"/>
      <c r="C2" s="5"/>
      <c r="D2" s="5"/>
    </row>
    <row r="3" spans="1:4" ht="15.75">
      <c r="A3" s="897" t="s">
        <v>89</v>
      </c>
      <c r="B3" s="898"/>
      <c r="C3" s="898"/>
      <c r="D3" s="898"/>
    </row>
    <row r="4" spans="1:4" ht="15.75">
      <c r="A4" s="897" t="s">
        <v>788</v>
      </c>
      <c r="B4" s="898"/>
      <c r="C4" s="898"/>
      <c r="D4" s="898"/>
    </row>
    <row r="5" spans="1:4" ht="15.75">
      <c r="A5" s="897" t="s">
        <v>90</v>
      </c>
      <c r="B5" s="898"/>
      <c r="C5" s="898"/>
      <c r="D5" s="898"/>
    </row>
    <row r="6" spans="1:4" ht="15.75">
      <c r="A6" s="897" t="s">
        <v>91</v>
      </c>
      <c r="B6" s="898"/>
      <c r="C6" s="898"/>
      <c r="D6" s="898"/>
    </row>
    <row r="7" spans="1:4" ht="15.75">
      <c r="A7" s="40"/>
      <c r="B7" s="40"/>
      <c r="C7" s="5"/>
      <c r="D7" s="5"/>
    </row>
    <row r="8" spans="1:4" ht="12.75">
      <c r="A8" s="5"/>
      <c r="B8" s="5" t="s">
        <v>92</v>
      </c>
      <c r="C8" s="5"/>
      <c r="D8" s="5"/>
    </row>
    <row r="9" spans="1:6" ht="15" customHeight="1">
      <c r="A9" s="52" t="s">
        <v>93</v>
      </c>
      <c r="B9" s="43" t="s">
        <v>51</v>
      </c>
      <c r="C9" s="900" t="s">
        <v>789</v>
      </c>
      <c r="D9" s="900" t="s">
        <v>273</v>
      </c>
      <c r="E9" s="816" t="s">
        <v>291</v>
      </c>
      <c r="F9" s="899" t="s">
        <v>292</v>
      </c>
    </row>
    <row r="10" spans="1:12" ht="26.25" customHeight="1">
      <c r="A10" s="53" t="s">
        <v>94</v>
      </c>
      <c r="B10" s="45"/>
      <c r="C10" s="819"/>
      <c r="D10" s="819"/>
      <c r="E10" s="815"/>
      <c r="F10" s="839"/>
      <c r="H10" s="522"/>
      <c r="I10" s="522"/>
      <c r="J10" s="893"/>
      <c r="K10" s="893"/>
      <c r="L10" s="895"/>
    </row>
    <row r="11" spans="1:12" ht="15" customHeight="1">
      <c r="A11" s="60" t="s">
        <v>566</v>
      </c>
      <c r="B11" s="68" t="s">
        <v>829</v>
      </c>
      <c r="C11" s="110">
        <f>SUM(C12)</f>
        <v>373</v>
      </c>
      <c r="D11" s="110">
        <f>SUM(D12)</f>
        <v>0</v>
      </c>
      <c r="E11" s="110">
        <f>SUM(E12)</f>
        <v>0</v>
      </c>
      <c r="F11" s="574">
        <f aca="true" t="shared" si="0" ref="F11:F72">IF(D11&lt;&gt;0,E11/D11,"")</f>
      </c>
      <c r="I11" s="522"/>
      <c r="J11" s="893"/>
      <c r="K11" s="893"/>
      <c r="L11" s="895"/>
    </row>
    <row r="12" spans="1:12" ht="15" customHeight="1">
      <c r="A12" s="61"/>
      <c r="B12" s="172"/>
      <c r="C12" s="191">
        <v>373</v>
      </c>
      <c r="D12" s="191"/>
      <c r="E12" s="755"/>
      <c r="F12" s="803"/>
      <c r="I12" s="522"/>
      <c r="J12" s="893"/>
      <c r="K12" s="893"/>
      <c r="L12" s="895"/>
    </row>
    <row r="13" spans="1:12" ht="15" customHeight="1">
      <c r="A13" s="60" t="s">
        <v>925</v>
      </c>
      <c r="B13" s="68" t="s">
        <v>926</v>
      </c>
      <c r="C13" s="110">
        <f>SUM(C15)</f>
        <v>0</v>
      </c>
      <c r="D13" s="110">
        <f>SUM(D15+D14)</f>
        <v>8637</v>
      </c>
      <c r="E13" s="110">
        <f>SUM(E15+E14)</f>
        <v>8636</v>
      </c>
      <c r="F13" s="574">
        <f>IF(D13&lt;&gt;0,E13/D13,"")</f>
        <v>0.9998842190575431</v>
      </c>
      <c r="I13" s="522"/>
      <c r="J13" s="893"/>
      <c r="K13" s="893"/>
      <c r="L13" s="895"/>
    </row>
    <row r="14" spans="1:12" ht="15" customHeight="1">
      <c r="A14" s="61"/>
      <c r="B14" s="39" t="s">
        <v>927</v>
      </c>
      <c r="C14" s="191"/>
      <c r="D14" s="101">
        <v>612</v>
      </c>
      <c r="E14" s="78">
        <v>612</v>
      </c>
      <c r="F14" s="574"/>
      <c r="I14" s="522"/>
      <c r="J14" s="893"/>
      <c r="K14" s="893"/>
      <c r="L14" s="895"/>
    </row>
    <row r="15" spans="1:12" ht="15" customHeight="1">
      <c r="A15" s="63"/>
      <c r="B15" s="192" t="s">
        <v>928</v>
      </c>
      <c r="C15" s="80"/>
      <c r="D15" s="80">
        <v>8025</v>
      </c>
      <c r="E15" s="618">
        <v>8024</v>
      </c>
      <c r="F15" s="566">
        <f>IF(D15&lt;&gt;0,E15/D15,"")</f>
        <v>0.9998753894080997</v>
      </c>
      <c r="J15" s="893"/>
      <c r="K15" s="893"/>
      <c r="L15" s="895"/>
    </row>
    <row r="16" spans="1:12" ht="15" customHeight="1">
      <c r="A16" s="60" t="s">
        <v>12</v>
      </c>
      <c r="B16" s="68" t="s">
        <v>510</v>
      </c>
      <c r="C16" s="110">
        <f>SUM(C17)</f>
        <v>85893</v>
      </c>
      <c r="D16" s="110">
        <f>SUM(D17)</f>
        <v>85893</v>
      </c>
      <c r="E16" s="110">
        <f>SUM(E17)</f>
        <v>85893</v>
      </c>
      <c r="F16" s="574">
        <f t="shared" si="0"/>
        <v>1</v>
      </c>
      <c r="I16" s="522"/>
      <c r="J16" s="894"/>
      <c r="K16" s="894"/>
      <c r="L16" s="896"/>
    </row>
    <row r="17" spans="1:11" ht="15" customHeight="1">
      <c r="A17" s="63"/>
      <c r="B17" s="192" t="s">
        <v>13</v>
      </c>
      <c r="C17" s="80">
        <v>85893</v>
      </c>
      <c r="D17" s="80">
        <v>85893</v>
      </c>
      <c r="E17" s="618">
        <v>85893</v>
      </c>
      <c r="F17" s="566">
        <f t="shared" si="0"/>
        <v>1</v>
      </c>
      <c r="K17" s="523"/>
    </row>
    <row r="18" spans="1:11" ht="15" customHeight="1">
      <c r="A18" s="60" t="s">
        <v>14</v>
      </c>
      <c r="B18" s="209" t="s">
        <v>511</v>
      </c>
      <c r="C18" s="498">
        <f>SUM(C19:C22)</f>
        <v>139130</v>
      </c>
      <c r="D18" s="498">
        <f>SUM(D19:D24)</f>
        <v>188284</v>
      </c>
      <c r="E18" s="498">
        <f>SUM(E19:E24)</f>
        <v>188284</v>
      </c>
      <c r="F18" s="571">
        <f t="shared" si="0"/>
        <v>1</v>
      </c>
      <c r="K18" s="178"/>
    </row>
    <row r="19" spans="1:11" s="208" customFormat="1" ht="15.75" customHeight="1">
      <c r="A19" s="61"/>
      <c r="B19" s="207" t="s">
        <v>830</v>
      </c>
      <c r="C19" s="169">
        <v>29582</v>
      </c>
      <c r="D19" s="169">
        <v>27404</v>
      </c>
      <c r="E19" s="169">
        <v>27404</v>
      </c>
      <c r="F19" s="619">
        <f t="shared" si="0"/>
        <v>1</v>
      </c>
      <c r="K19" s="504"/>
    </row>
    <row r="20" spans="1:11" s="208" customFormat="1" ht="15.75" customHeight="1">
      <c r="A20" s="61"/>
      <c r="B20" s="207" t="s">
        <v>15</v>
      </c>
      <c r="C20" s="169">
        <v>2286</v>
      </c>
      <c r="D20" s="169">
        <v>2286</v>
      </c>
      <c r="E20" s="169">
        <v>2286</v>
      </c>
      <c r="F20" s="568">
        <f t="shared" si="0"/>
        <v>1</v>
      </c>
      <c r="K20" s="504"/>
    </row>
    <row r="21" spans="1:11" s="208" customFormat="1" ht="15.75" customHeight="1">
      <c r="A21" s="61"/>
      <c r="B21" s="207" t="s">
        <v>930</v>
      </c>
      <c r="C21" s="169"/>
      <c r="D21" s="169">
        <v>1000</v>
      </c>
      <c r="E21" s="169">
        <v>1000</v>
      </c>
      <c r="F21" s="567">
        <f t="shared" si="0"/>
        <v>1</v>
      </c>
      <c r="K21" s="504"/>
    </row>
    <row r="22" spans="1:11" s="208" customFormat="1" ht="15.75" customHeight="1">
      <c r="A22" s="117"/>
      <c r="B22" s="207" t="s">
        <v>512</v>
      </c>
      <c r="C22" s="169">
        <v>107262</v>
      </c>
      <c r="D22" s="169">
        <v>107262</v>
      </c>
      <c r="E22" s="169">
        <v>107262</v>
      </c>
      <c r="F22" s="568">
        <f t="shared" si="0"/>
        <v>1</v>
      </c>
      <c r="K22" s="504"/>
    </row>
    <row r="23" spans="1:11" s="208" customFormat="1" ht="15.75" customHeight="1">
      <c r="A23" s="117"/>
      <c r="B23" s="207" t="s">
        <v>929</v>
      </c>
      <c r="C23" s="169"/>
      <c r="D23" s="169">
        <v>1524</v>
      </c>
      <c r="E23" s="169">
        <v>1524</v>
      </c>
      <c r="F23" s="756">
        <f t="shared" si="0"/>
        <v>1</v>
      </c>
      <c r="K23" s="504"/>
    </row>
    <row r="24" spans="1:11" s="208" customFormat="1" ht="15.75" customHeight="1">
      <c r="A24" s="117"/>
      <c r="B24" s="207" t="s">
        <v>831</v>
      </c>
      <c r="C24" s="169"/>
      <c r="D24" s="169">
        <v>48808</v>
      </c>
      <c r="E24" s="169">
        <v>48808</v>
      </c>
      <c r="F24" s="756">
        <f t="shared" si="0"/>
        <v>1</v>
      </c>
      <c r="K24" s="504"/>
    </row>
    <row r="25" spans="1:11" s="208" customFormat="1" ht="15.75" customHeight="1">
      <c r="A25" s="513" t="s">
        <v>16</v>
      </c>
      <c r="B25" s="68" t="s">
        <v>17</v>
      </c>
      <c r="C25" s="193">
        <f>SUM(C26)</f>
        <v>6000</v>
      </c>
      <c r="D25" s="193">
        <f>SUM(D26)</f>
        <v>6000</v>
      </c>
      <c r="E25" s="193">
        <f>SUM(E26)</f>
        <v>6000</v>
      </c>
      <c r="F25" s="571">
        <f t="shared" si="0"/>
        <v>1</v>
      </c>
      <c r="I25" s="625"/>
      <c r="K25" s="504"/>
    </row>
    <row r="26" spans="1:11" s="208" customFormat="1" ht="15.75" customHeight="1">
      <c r="A26" s="61"/>
      <c r="B26" s="192" t="s">
        <v>488</v>
      </c>
      <c r="C26" s="80">
        <v>6000</v>
      </c>
      <c r="D26" s="80">
        <v>6000</v>
      </c>
      <c r="E26" s="355">
        <v>6000</v>
      </c>
      <c r="F26" s="569">
        <f t="shared" si="0"/>
        <v>1</v>
      </c>
      <c r="K26" s="523"/>
    </row>
    <row r="27" spans="1:11" s="208" customFormat="1" ht="15.75" customHeight="1">
      <c r="A27" s="513" t="s">
        <v>832</v>
      </c>
      <c r="B27" s="68" t="s">
        <v>833</v>
      </c>
      <c r="C27" s="193">
        <f>SUM(C28)</f>
        <v>2800</v>
      </c>
      <c r="D27" s="193">
        <f>SUM(D28)</f>
        <v>0</v>
      </c>
      <c r="E27" s="193">
        <f>SUM(E28)</f>
        <v>0</v>
      </c>
      <c r="F27" s="571">
        <f>IF(D27&lt;&gt;0,E27/D27,"")</f>
      </c>
      <c r="K27" s="523"/>
    </row>
    <row r="28" spans="1:11" s="208" customFormat="1" ht="15.75" customHeight="1">
      <c r="A28" s="61"/>
      <c r="B28" s="192" t="s">
        <v>834</v>
      </c>
      <c r="C28" s="80">
        <v>2800</v>
      </c>
      <c r="D28" s="80"/>
      <c r="E28" s="355"/>
      <c r="F28" s="569">
        <f>IF(D28&lt;&gt;0,E28/D28,"")</f>
      </c>
      <c r="K28" s="523"/>
    </row>
    <row r="29" spans="1:13" s="208" customFormat="1" ht="15.75" customHeight="1">
      <c r="A29" s="60" t="s">
        <v>18</v>
      </c>
      <c r="B29" s="68" t="s">
        <v>126</v>
      </c>
      <c r="C29" s="77">
        <f>SUM(C30:C34)</f>
        <v>851254</v>
      </c>
      <c r="D29" s="77">
        <f>SUM(D30:D34)</f>
        <v>1432614</v>
      </c>
      <c r="E29" s="77">
        <f>SUM(E30:E34)</f>
        <v>3050</v>
      </c>
      <c r="F29" s="571">
        <f t="shared" si="0"/>
        <v>0.002128975425341369</v>
      </c>
      <c r="K29" s="178"/>
      <c r="M29" s="625"/>
    </row>
    <row r="30" spans="1:11" s="208" customFormat="1" ht="15.75" customHeight="1">
      <c r="A30" s="163"/>
      <c r="B30" s="39" t="s">
        <v>837</v>
      </c>
      <c r="C30" s="79"/>
      <c r="D30" s="79">
        <v>3000</v>
      </c>
      <c r="E30" s="210">
        <v>3000</v>
      </c>
      <c r="F30" s="568">
        <f t="shared" si="0"/>
        <v>1</v>
      </c>
      <c r="K30" s="524"/>
    </row>
    <row r="31" spans="1:11" s="208" customFormat="1" ht="15.75" customHeight="1">
      <c r="A31" s="163"/>
      <c r="B31" s="39" t="s">
        <v>835</v>
      </c>
      <c r="C31" s="79"/>
      <c r="D31" s="79"/>
      <c r="E31" s="210"/>
      <c r="F31" s="568">
        <f t="shared" si="0"/>
      </c>
      <c r="K31" s="525"/>
    </row>
    <row r="32" spans="1:11" s="208" customFormat="1" ht="15.75" customHeight="1">
      <c r="A32" s="163"/>
      <c r="B32" s="39" t="s">
        <v>836</v>
      </c>
      <c r="C32" s="79"/>
      <c r="D32" s="79">
        <v>50</v>
      </c>
      <c r="E32" s="210">
        <v>50</v>
      </c>
      <c r="F32" s="568"/>
      <c r="K32" s="525"/>
    </row>
    <row r="33" spans="1:11" s="208" customFormat="1" ht="15.75" customHeight="1">
      <c r="A33" s="163"/>
      <c r="B33" s="39" t="s">
        <v>838</v>
      </c>
      <c r="C33" s="79">
        <v>4200</v>
      </c>
      <c r="D33" s="79">
        <v>216865</v>
      </c>
      <c r="E33" s="210"/>
      <c r="F33" s="568">
        <f t="shared" si="0"/>
        <v>0</v>
      </c>
      <c r="K33" s="83"/>
    </row>
    <row r="34" spans="1:11" s="208" customFormat="1" ht="15.75" customHeight="1">
      <c r="A34" s="163"/>
      <c r="B34" s="39" t="s">
        <v>839</v>
      </c>
      <c r="C34" s="79">
        <v>847054</v>
      </c>
      <c r="D34" s="79">
        <v>1212699</v>
      </c>
      <c r="E34" s="210"/>
      <c r="F34" s="621">
        <f t="shared" si="0"/>
        <v>0</v>
      </c>
      <c r="K34" s="83"/>
    </row>
    <row r="35" spans="1:11" s="208" customFormat="1" ht="15.75" customHeight="1">
      <c r="A35" s="60" t="s">
        <v>578</v>
      </c>
      <c r="B35" s="161" t="s">
        <v>513</v>
      </c>
      <c r="C35" s="110">
        <f>C36+C37</f>
        <v>6455</v>
      </c>
      <c r="D35" s="110">
        <f>SUM(D36:D37)</f>
        <v>3476</v>
      </c>
      <c r="E35" s="110">
        <f>SUM(E36:E37)</f>
        <v>3476</v>
      </c>
      <c r="F35" s="568">
        <f t="shared" si="0"/>
        <v>1</v>
      </c>
      <c r="K35" s="178"/>
    </row>
    <row r="36" spans="1:11" s="208" customFormat="1" ht="15.75" customHeight="1">
      <c r="A36" s="514"/>
      <c r="B36" s="73" t="s">
        <v>19</v>
      </c>
      <c r="C36" s="101">
        <v>5000</v>
      </c>
      <c r="D36" s="101">
        <v>3476</v>
      </c>
      <c r="E36" s="620">
        <v>3476</v>
      </c>
      <c r="F36" s="571">
        <f t="shared" si="0"/>
        <v>1</v>
      </c>
      <c r="K36" s="523"/>
    </row>
    <row r="37" spans="1:11" s="208" customFormat="1" ht="15.75" customHeight="1" thickBot="1">
      <c r="A37" s="670"/>
      <c r="B37" s="73" t="s">
        <v>20</v>
      </c>
      <c r="C37" s="80">
        <v>1455</v>
      </c>
      <c r="D37" s="80"/>
      <c r="E37" s="624"/>
      <c r="F37" s="569">
        <f t="shared" si="0"/>
      </c>
      <c r="K37" s="178"/>
    </row>
    <row r="38" spans="1:11" ht="15" customHeight="1">
      <c r="A38" s="61" t="s">
        <v>21</v>
      </c>
      <c r="B38" s="56" t="s">
        <v>22</v>
      </c>
      <c r="C38" s="101">
        <f>C39+C40</f>
        <v>0</v>
      </c>
      <c r="D38" s="191">
        <f>D39+D40</f>
        <v>12663</v>
      </c>
      <c r="E38" s="191">
        <f>E39+E40</f>
        <v>12663</v>
      </c>
      <c r="F38" s="573">
        <f t="shared" si="0"/>
        <v>1</v>
      </c>
      <c r="K38" s="178"/>
    </row>
    <row r="39" spans="1:11" ht="15" customHeight="1">
      <c r="A39" s="61"/>
      <c r="B39" s="73" t="s">
        <v>931</v>
      </c>
      <c r="C39" s="101"/>
      <c r="D39" s="101">
        <v>6196</v>
      </c>
      <c r="E39" s="78">
        <v>6196</v>
      </c>
      <c r="F39" s="573"/>
      <c r="K39" s="178"/>
    </row>
    <row r="40" spans="1:11" ht="15" customHeight="1">
      <c r="A40" s="67"/>
      <c r="B40" s="166" t="s">
        <v>932</v>
      </c>
      <c r="C40" s="80"/>
      <c r="D40" s="80">
        <v>6467</v>
      </c>
      <c r="E40" s="355">
        <v>6467</v>
      </c>
      <c r="F40" s="569">
        <f t="shared" si="0"/>
        <v>1</v>
      </c>
      <c r="K40" s="523"/>
    </row>
    <row r="41" spans="1:11" ht="15" customHeight="1">
      <c r="A41" s="61" t="s">
        <v>840</v>
      </c>
      <c r="B41" s="165" t="s">
        <v>841</v>
      </c>
      <c r="C41" s="370">
        <f>C42</f>
        <v>24000</v>
      </c>
      <c r="D41" s="370">
        <f>D42</f>
        <v>6400</v>
      </c>
      <c r="E41" s="370">
        <f>E42</f>
        <v>6400</v>
      </c>
      <c r="F41" s="573">
        <f>IF(D41&lt;&gt;0,E41/D41,"")</f>
        <v>1</v>
      </c>
      <c r="K41" s="523"/>
    </row>
    <row r="42" spans="1:11" ht="15" customHeight="1">
      <c r="A42" s="61"/>
      <c r="B42" s="166" t="s">
        <v>842</v>
      </c>
      <c r="C42" s="101">
        <v>24000</v>
      </c>
      <c r="D42" s="101">
        <v>6400</v>
      </c>
      <c r="E42" s="355">
        <v>6400</v>
      </c>
      <c r="F42" s="569">
        <f>IF(D42&lt;&gt;0,E42/D42,"")</f>
        <v>1</v>
      </c>
      <c r="K42" s="523"/>
    </row>
    <row r="43" spans="1:12" ht="15" customHeight="1">
      <c r="A43" s="60" t="s">
        <v>843</v>
      </c>
      <c r="B43" s="161" t="s">
        <v>132</v>
      </c>
      <c r="C43" s="110">
        <f>SUM(C44:C61)</f>
        <v>5636</v>
      </c>
      <c r="D43" s="110">
        <f>SUM(D44:D61)</f>
        <v>5439</v>
      </c>
      <c r="E43" s="110">
        <f>SUM(E44:E61)</f>
        <v>5438</v>
      </c>
      <c r="F43" s="572">
        <f t="shared" si="0"/>
        <v>0.9998161426732856</v>
      </c>
      <c r="K43" s="178"/>
      <c r="L43" s="671"/>
    </row>
    <row r="44" spans="1:11" ht="15" customHeight="1">
      <c r="A44" s="163"/>
      <c r="B44" s="73" t="s">
        <v>23</v>
      </c>
      <c r="C44" s="101">
        <v>748</v>
      </c>
      <c r="D44" s="101">
        <v>748</v>
      </c>
      <c r="E44" s="101">
        <v>748</v>
      </c>
      <c r="F44" s="570">
        <f t="shared" si="0"/>
        <v>1</v>
      </c>
      <c r="K44" s="523"/>
    </row>
    <row r="45" spans="1:11" ht="15" customHeight="1">
      <c r="A45" s="163"/>
      <c r="B45" s="73" t="s">
        <v>24</v>
      </c>
      <c r="C45" s="101">
        <v>1268</v>
      </c>
      <c r="D45" s="101">
        <v>1268</v>
      </c>
      <c r="E45" s="101">
        <v>1268</v>
      </c>
      <c r="F45" s="570">
        <f t="shared" si="0"/>
        <v>1</v>
      </c>
      <c r="K45" s="178"/>
    </row>
    <row r="46" spans="1:11" s="147" customFormat="1" ht="15.75" customHeight="1">
      <c r="A46" s="163"/>
      <c r="B46" s="73" t="s">
        <v>269</v>
      </c>
      <c r="C46" s="101">
        <v>900</v>
      </c>
      <c r="D46" s="101">
        <v>900</v>
      </c>
      <c r="E46" s="101">
        <v>900</v>
      </c>
      <c r="F46" s="570">
        <f t="shared" si="0"/>
        <v>1</v>
      </c>
      <c r="K46" s="178"/>
    </row>
    <row r="47" spans="1:11" ht="15.75" customHeight="1">
      <c r="A47" s="163"/>
      <c r="B47" s="73" t="s">
        <v>25</v>
      </c>
      <c r="C47" s="101">
        <v>100</v>
      </c>
      <c r="D47" s="101">
        <v>100</v>
      </c>
      <c r="E47" s="101">
        <v>100</v>
      </c>
      <c r="F47" s="570">
        <f t="shared" si="0"/>
        <v>1</v>
      </c>
      <c r="K47" s="178"/>
    </row>
    <row r="48" spans="1:11" ht="15.75" customHeight="1">
      <c r="A48" s="163"/>
      <c r="B48" s="73" t="s">
        <v>844</v>
      </c>
      <c r="C48" s="101">
        <v>620</v>
      </c>
      <c r="D48" s="101">
        <v>420</v>
      </c>
      <c r="E48" s="101">
        <v>420</v>
      </c>
      <c r="F48" s="570">
        <f t="shared" si="0"/>
        <v>1</v>
      </c>
      <c r="K48" s="178"/>
    </row>
    <row r="49" spans="1:11" ht="15.75" customHeight="1">
      <c r="A49" s="163"/>
      <c r="B49" s="73" t="s">
        <v>933</v>
      </c>
      <c r="C49" s="101">
        <v>2000</v>
      </c>
      <c r="D49" s="101"/>
      <c r="E49" s="101"/>
      <c r="F49" s="570"/>
      <c r="K49" s="178"/>
    </row>
    <row r="50" spans="1:11" ht="15.75" customHeight="1">
      <c r="A50" s="163"/>
      <c r="B50" s="73" t="s">
        <v>934</v>
      </c>
      <c r="C50" s="101"/>
      <c r="D50" s="101">
        <v>213</v>
      </c>
      <c r="E50" s="101">
        <v>212</v>
      </c>
      <c r="F50" s="570">
        <f t="shared" si="0"/>
        <v>0.9953051643192489</v>
      </c>
      <c r="K50" s="178"/>
    </row>
    <row r="51" spans="1:11" ht="15.75" customHeight="1">
      <c r="A51" s="163"/>
      <c r="B51" s="73" t="s">
        <v>845</v>
      </c>
      <c r="C51" s="101"/>
      <c r="D51" s="101">
        <v>200</v>
      </c>
      <c r="E51" s="101">
        <v>200</v>
      </c>
      <c r="F51" s="570">
        <f t="shared" si="0"/>
        <v>1</v>
      </c>
      <c r="K51" s="178"/>
    </row>
    <row r="52" spans="1:11" ht="15.75" customHeight="1">
      <c r="A52" s="163"/>
      <c r="B52" s="73" t="s">
        <v>846</v>
      </c>
      <c r="C52" s="101"/>
      <c r="D52" s="101">
        <v>100</v>
      </c>
      <c r="E52" s="101">
        <v>100</v>
      </c>
      <c r="F52" s="570">
        <f t="shared" si="0"/>
        <v>1</v>
      </c>
      <c r="K52" s="178"/>
    </row>
    <row r="53" spans="1:11" ht="15.75" customHeight="1">
      <c r="A53" s="163"/>
      <c r="B53" s="73" t="s">
        <v>847</v>
      </c>
      <c r="C53" s="101"/>
      <c r="D53" s="101">
        <v>105</v>
      </c>
      <c r="E53" s="101">
        <v>105</v>
      </c>
      <c r="F53" s="570">
        <f t="shared" si="0"/>
        <v>1</v>
      </c>
      <c r="K53" s="178"/>
    </row>
    <row r="54" spans="1:11" ht="15.75" customHeight="1">
      <c r="A54" s="163"/>
      <c r="B54" s="73" t="s">
        <v>848</v>
      </c>
      <c r="C54" s="101"/>
      <c r="D54" s="101">
        <v>100</v>
      </c>
      <c r="E54" s="101">
        <v>100</v>
      </c>
      <c r="F54" s="570">
        <f t="shared" si="0"/>
        <v>1</v>
      </c>
      <c r="K54" s="178"/>
    </row>
    <row r="55" spans="1:11" s="147" customFormat="1" ht="15.75" customHeight="1">
      <c r="A55" s="163"/>
      <c r="B55" s="73" t="s">
        <v>849</v>
      </c>
      <c r="C55" s="101"/>
      <c r="D55" s="101">
        <v>135</v>
      </c>
      <c r="E55" s="101">
        <v>135</v>
      </c>
      <c r="F55" s="570">
        <f t="shared" si="0"/>
        <v>1</v>
      </c>
      <c r="K55" s="178"/>
    </row>
    <row r="56" spans="1:11" s="147" customFormat="1" ht="15.75" customHeight="1">
      <c r="A56" s="163"/>
      <c r="B56" s="73" t="s">
        <v>850</v>
      </c>
      <c r="C56" s="101"/>
      <c r="D56" s="101">
        <v>150</v>
      </c>
      <c r="E56" s="101">
        <v>150</v>
      </c>
      <c r="F56" s="570">
        <f t="shared" si="0"/>
        <v>1</v>
      </c>
      <c r="K56" s="178"/>
    </row>
    <row r="57" spans="1:11" s="147" customFormat="1" ht="15.75" customHeight="1">
      <c r="A57" s="163"/>
      <c r="B57" s="73" t="s">
        <v>851</v>
      </c>
      <c r="C57" s="101"/>
      <c r="D57" s="101">
        <v>50</v>
      </c>
      <c r="E57" s="101">
        <v>50</v>
      </c>
      <c r="F57" s="570">
        <f t="shared" si="0"/>
        <v>1</v>
      </c>
      <c r="K57" s="178"/>
    </row>
    <row r="58" spans="1:11" s="147" customFormat="1" ht="15.75" customHeight="1">
      <c r="A58" s="163"/>
      <c r="B58" s="73" t="s">
        <v>852</v>
      </c>
      <c r="C58" s="101"/>
      <c r="D58" s="101">
        <v>200</v>
      </c>
      <c r="E58" s="101">
        <v>200</v>
      </c>
      <c r="F58" s="570">
        <f t="shared" si="0"/>
        <v>1</v>
      </c>
      <c r="K58" s="178"/>
    </row>
    <row r="59" spans="1:11" s="147" customFormat="1" ht="15.75" customHeight="1">
      <c r="A59" s="163"/>
      <c r="B59" s="73" t="s">
        <v>853</v>
      </c>
      <c r="C59" s="101"/>
      <c r="D59" s="101">
        <v>150</v>
      </c>
      <c r="E59" s="101">
        <v>150</v>
      </c>
      <c r="F59" s="570">
        <f t="shared" si="0"/>
        <v>1</v>
      </c>
      <c r="K59" s="178"/>
    </row>
    <row r="60" spans="1:11" s="147" customFormat="1" ht="15.75" customHeight="1">
      <c r="A60" s="163"/>
      <c r="B60" s="73" t="s">
        <v>854</v>
      </c>
      <c r="C60" s="101"/>
      <c r="D60" s="101">
        <v>300</v>
      </c>
      <c r="E60" s="101">
        <v>300</v>
      </c>
      <c r="F60" s="570">
        <f t="shared" si="0"/>
        <v>1</v>
      </c>
      <c r="K60" s="178"/>
    </row>
    <row r="61" spans="1:11" s="147" customFormat="1" ht="15.75" customHeight="1">
      <c r="A61" s="515"/>
      <c r="B61" s="166" t="s">
        <v>855</v>
      </c>
      <c r="C61" s="80"/>
      <c r="D61" s="80">
        <v>300</v>
      </c>
      <c r="E61" s="80">
        <v>300</v>
      </c>
      <c r="F61" s="569">
        <f t="shared" si="0"/>
        <v>1</v>
      </c>
      <c r="K61" s="178"/>
    </row>
    <row r="62" spans="1:11" s="147" customFormat="1" ht="15.75" customHeight="1">
      <c r="A62" s="60" t="s">
        <v>895</v>
      </c>
      <c r="B62" s="56" t="s">
        <v>935</v>
      </c>
      <c r="C62" s="76">
        <f>SUM(C63)</f>
        <v>0</v>
      </c>
      <c r="D62" s="76">
        <f>SUM(D63)</f>
        <v>579</v>
      </c>
      <c r="E62" s="76">
        <f>SUM(E63)</f>
        <v>579</v>
      </c>
      <c r="F62" s="572">
        <f>IF(D62&lt;&gt;0,E62/D62,"")</f>
        <v>1</v>
      </c>
      <c r="K62" s="178"/>
    </row>
    <row r="63" spans="1:11" s="147" customFormat="1" ht="15.75" customHeight="1">
      <c r="A63" s="63"/>
      <c r="B63" s="166" t="s">
        <v>515</v>
      </c>
      <c r="C63" s="80"/>
      <c r="D63" s="80">
        <v>579</v>
      </c>
      <c r="E63" s="355">
        <v>579</v>
      </c>
      <c r="F63" s="622">
        <f>IF(D63&lt;&gt;0,E63/D63,"")</f>
        <v>1</v>
      </c>
      <c r="K63" s="178"/>
    </row>
    <row r="64" spans="1:11" s="147" customFormat="1" ht="15.75" customHeight="1">
      <c r="A64" s="60" t="s">
        <v>856</v>
      </c>
      <c r="B64" s="56" t="s">
        <v>26</v>
      </c>
      <c r="C64" s="76">
        <f>SUM(C65)</f>
        <v>3921</v>
      </c>
      <c r="D64" s="76">
        <f>SUM(D65)</f>
        <v>0</v>
      </c>
      <c r="E64" s="76">
        <f>SUM(E65)</f>
        <v>0</v>
      </c>
      <c r="F64" s="572">
        <f t="shared" si="0"/>
      </c>
      <c r="K64" s="178"/>
    </row>
    <row r="65" spans="1:11" s="147" customFormat="1" ht="15.75" customHeight="1">
      <c r="A65" s="63"/>
      <c r="B65" s="166" t="s">
        <v>515</v>
      </c>
      <c r="C65" s="80">
        <v>3921</v>
      </c>
      <c r="D65" s="80"/>
      <c r="E65" s="355"/>
      <c r="F65" s="622">
        <f t="shared" si="0"/>
      </c>
      <c r="K65" s="524"/>
    </row>
    <row r="66" spans="1:11" s="147" customFormat="1" ht="15.75" customHeight="1">
      <c r="A66" s="60" t="s">
        <v>30</v>
      </c>
      <c r="B66" s="56" t="s">
        <v>251</v>
      </c>
      <c r="C66" s="76">
        <f>SUM(C67:C67)</f>
        <v>13658</v>
      </c>
      <c r="D66" s="76">
        <f>SUM(D67:D67)</f>
        <v>0</v>
      </c>
      <c r="E66" s="76">
        <f>SUM(E67:E67)</f>
        <v>0</v>
      </c>
      <c r="F66" s="810">
        <f t="shared" si="0"/>
      </c>
      <c r="K66" s="178"/>
    </row>
    <row r="67" spans="1:11" s="147" customFormat="1" ht="15.75" customHeight="1">
      <c r="A67" s="63"/>
      <c r="B67" s="166"/>
      <c r="C67" s="80">
        <v>13658</v>
      </c>
      <c r="D67" s="80"/>
      <c r="E67" s="355"/>
      <c r="F67" s="569"/>
      <c r="K67" s="524"/>
    </row>
    <row r="68" spans="1:11" s="147" customFormat="1" ht="15.75" customHeight="1">
      <c r="A68" s="516" t="s">
        <v>27</v>
      </c>
      <c r="B68" s="48" t="s">
        <v>95</v>
      </c>
      <c r="C68" s="70">
        <f>SUM(C16,C18,C25,C29,C35,C64,C66,C27,C41,C43,C11)</f>
        <v>1139120</v>
      </c>
      <c r="D68" s="70">
        <f>SUM(D16,D18,D25,D29,D35,D64,D66,D27,D41,D43,D11+D38+D62)+D13</f>
        <v>1749985</v>
      </c>
      <c r="E68" s="70">
        <f>SUM(E16,E18,E25,E29,E35,E64,E66,E27,E41,E43,E11+E38+E62)+E13</f>
        <v>320419</v>
      </c>
      <c r="F68" s="804">
        <f>IF(D68&lt;&gt;0,E68/D68,"")</f>
        <v>0.1830981408412072</v>
      </c>
      <c r="K68" s="178"/>
    </row>
    <row r="69" spans="1:11" s="147" customFormat="1" ht="15.75" customHeight="1">
      <c r="A69" s="61" t="s">
        <v>268</v>
      </c>
      <c r="B69" s="72" t="s">
        <v>147</v>
      </c>
      <c r="C69" s="76"/>
      <c r="D69" s="76"/>
      <c r="E69" s="76"/>
      <c r="F69" s="572">
        <f t="shared" si="0"/>
      </c>
      <c r="K69" s="92"/>
    </row>
    <row r="70" spans="1:11" s="147" customFormat="1" ht="15.75" customHeight="1">
      <c r="A70" s="61"/>
      <c r="B70" s="73" t="s">
        <v>516</v>
      </c>
      <c r="C70" s="101">
        <v>27300</v>
      </c>
      <c r="D70" s="101">
        <v>28080</v>
      </c>
      <c r="E70" s="355">
        <v>28080</v>
      </c>
      <c r="F70" s="569">
        <f t="shared" si="0"/>
        <v>1</v>
      </c>
      <c r="K70" s="524"/>
    </row>
    <row r="71" spans="1:11" s="147" customFormat="1" ht="15.75" customHeight="1">
      <c r="A71" s="64" t="s">
        <v>490</v>
      </c>
      <c r="B71" s="48" t="s">
        <v>491</v>
      </c>
      <c r="C71" s="71">
        <f>C70</f>
        <v>27300</v>
      </c>
      <c r="D71" s="71">
        <f>D70</f>
        <v>28080</v>
      </c>
      <c r="E71" s="71">
        <v>28080</v>
      </c>
      <c r="F71" s="570">
        <f t="shared" si="0"/>
        <v>1</v>
      </c>
      <c r="K71" s="178"/>
    </row>
    <row r="72" spans="1:10" s="147" customFormat="1" ht="15.75" customHeight="1">
      <c r="A72" s="64"/>
      <c r="B72" s="12" t="s">
        <v>95</v>
      </c>
      <c r="C72" s="517">
        <f>SUM(C68,C71)</f>
        <v>1166420</v>
      </c>
      <c r="D72" s="517">
        <f>SUM(D68,D71)</f>
        <v>1778065</v>
      </c>
      <c r="E72" s="632">
        <f>SUM(E68,E71)</f>
        <v>348499</v>
      </c>
      <c r="F72" s="623">
        <f t="shared" si="0"/>
        <v>0.19599902140810374</v>
      </c>
      <c r="J72" s="526"/>
    </row>
    <row r="73" spans="1:12" s="147" customFormat="1" ht="15.75" customHeight="1">
      <c r="A73"/>
      <c r="B73"/>
      <c r="C73"/>
      <c r="D73"/>
      <c r="E73"/>
      <c r="F73" s="109"/>
      <c r="H73"/>
      <c r="I73"/>
      <c r="J73"/>
      <c r="K73"/>
      <c r="L73"/>
    </row>
    <row r="74" spans="1:12" s="147" customFormat="1" ht="15.75" customHeight="1">
      <c r="A74" s="4" t="s">
        <v>972</v>
      </c>
      <c r="B74" s="4"/>
      <c r="C74" s="4"/>
      <c r="D74"/>
      <c r="E74"/>
      <c r="F74" s="109"/>
      <c r="H74" s="4"/>
      <c r="I74" s="4"/>
      <c r="J74" s="4"/>
      <c r="K74"/>
      <c r="L74"/>
    </row>
    <row r="75" spans="1:12" s="147" customFormat="1" ht="15.75" customHeight="1">
      <c r="A75" s="4"/>
      <c r="B75" s="4"/>
      <c r="C75" s="4"/>
      <c r="D75"/>
      <c r="E75"/>
      <c r="F75" s="109"/>
      <c r="H75" s="4"/>
      <c r="I75" s="4"/>
      <c r="J75" s="4"/>
      <c r="K75"/>
      <c r="L75"/>
    </row>
    <row r="76" spans="1:12" s="147" customFormat="1" ht="15.75" customHeight="1">
      <c r="A76" s="865" t="s">
        <v>96</v>
      </c>
      <c r="B76" s="898"/>
      <c r="C76" s="898"/>
      <c r="D76" s="898"/>
      <c r="E76"/>
      <c r="F76" s="109"/>
      <c r="H76" s="897"/>
      <c r="I76" s="898"/>
      <c r="J76" s="898"/>
      <c r="K76" s="898"/>
      <c r="L76"/>
    </row>
    <row r="77" spans="1:12" s="147" customFormat="1" ht="15.75" customHeight="1">
      <c r="A77" s="865" t="s">
        <v>790</v>
      </c>
      <c r="B77" s="898"/>
      <c r="C77" s="898"/>
      <c r="D77" s="898"/>
      <c r="E77"/>
      <c r="F77" s="109"/>
      <c r="H77" s="897"/>
      <c r="I77" s="898"/>
      <c r="J77" s="898"/>
      <c r="K77" s="5"/>
      <c r="L77"/>
    </row>
    <row r="78" spans="1:12" s="147" customFormat="1" ht="15.75" customHeight="1">
      <c r="A78" s="865" t="s">
        <v>123</v>
      </c>
      <c r="B78" s="898"/>
      <c r="C78" s="898"/>
      <c r="D78" s="898"/>
      <c r="E78"/>
      <c r="F78" s="109"/>
      <c r="H78" s="897"/>
      <c r="I78" s="898"/>
      <c r="J78" s="898"/>
      <c r="K78" s="898"/>
      <c r="L78"/>
    </row>
    <row r="79" spans="8:10" ht="15" customHeight="1">
      <c r="H79" s="5"/>
      <c r="I79" s="5"/>
      <c r="J79" s="5"/>
    </row>
    <row r="80" spans="1:10" ht="15" customHeight="1">
      <c r="A80" s="246"/>
      <c r="B80" s="246" t="s">
        <v>492</v>
      </c>
      <c r="C80" s="246"/>
      <c r="D80" s="246"/>
      <c r="E80" s="246"/>
      <c r="F80" s="403"/>
      <c r="H80" s="5"/>
      <c r="I80" s="5"/>
      <c r="J80" s="5"/>
    </row>
    <row r="81" spans="1:12" ht="15" customHeight="1">
      <c r="A81" s="399" t="s">
        <v>50</v>
      </c>
      <c r="B81" s="401" t="s">
        <v>51</v>
      </c>
      <c r="C81" s="901" t="s">
        <v>789</v>
      </c>
      <c r="D81" s="901" t="s">
        <v>273</v>
      </c>
      <c r="E81" s="401" t="s">
        <v>291</v>
      </c>
      <c r="F81" s="903" t="s">
        <v>292</v>
      </c>
      <c r="H81" s="522"/>
      <c r="I81" s="522"/>
      <c r="J81" s="893"/>
      <c r="K81" s="893"/>
      <c r="L81" s="893"/>
    </row>
    <row r="82" spans="1:12" ht="22.5" customHeight="1">
      <c r="A82" s="400" t="s">
        <v>53</v>
      </c>
      <c r="B82" s="402"/>
      <c r="C82" s="902"/>
      <c r="D82" s="902"/>
      <c r="E82" s="402"/>
      <c r="F82" s="904"/>
      <c r="H82" s="522"/>
      <c r="I82" s="522"/>
      <c r="J82" s="894"/>
      <c r="K82" s="894"/>
      <c r="L82" s="894"/>
    </row>
    <row r="83" spans="1:11" ht="15" customHeight="1">
      <c r="A83" s="60"/>
      <c r="B83" s="161" t="s">
        <v>28</v>
      </c>
      <c r="C83" s="110">
        <f>C84</f>
        <v>1642</v>
      </c>
      <c r="D83" s="801"/>
      <c r="E83" s="802">
        <f>SUM(E84)</f>
        <v>0</v>
      </c>
      <c r="F83" s="623">
        <f aca="true" t="shared" si="1" ref="F83:F94">IF(D83&lt;&gt;0,E83/D83,"")</f>
      </c>
      <c r="K83" s="523"/>
    </row>
    <row r="84" spans="1:11" ht="12.75">
      <c r="A84" s="61" t="s">
        <v>514</v>
      </c>
      <c r="B84" s="73" t="s">
        <v>29</v>
      </c>
      <c r="C84" s="101">
        <v>1642</v>
      </c>
      <c r="D84" s="101"/>
      <c r="E84" s="398"/>
      <c r="F84" s="576">
        <f t="shared" si="1"/>
      </c>
      <c r="K84" s="178"/>
    </row>
    <row r="85" spans="1:11" ht="12.75">
      <c r="A85" s="65" t="s">
        <v>30</v>
      </c>
      <c r="B85" s="115" t="s">
        <v>493</v>
      </c>
      <c r="C85" s="110">
        <f>SUM(C86:C90)</f>
        <v>9000</v>
      </c>
      <c r="D85" s="110">
        <f>SUM(D86:D90)</f>
        <v>11652</v>
      </c>
      <c r="E85" s="575">
        <f>SUM(E86:E90)</f>
        <v>11652</v>
      </c>
      <c r="F85" s="570">
        <f t="shared" si="1"/>
        <v>1</v>
      </c>
      <c r="K85" s="523"/>
    </row>
    <row r="86" spans="1:11" ht="12.75">
      <c r="A86" s="66"/>
      <c r="B86" s="5" t="s">
        <v>494</v>
      </c>
      <c r="C86" s="101">
        <v>500</v>
      </c>
      <c r="D86" s="101">
        <v>500</v>
      </c>
      <c r="E86" s="101">
        <v>500</v>
      </c>
      <c r="F86" s="570">
        <f t="shared" si="1"/>
        <v>1</v>
      </c>
      <c r="K86" s="178"/>
    </row>
    <row r="87" spans="1:11" ht="12.75">
      <c r="A87" s="66"/>
      <c r="B87" s="5" t="s">
        <v>495</v>
      </c>
      <c r="C87" s="101">
        <v>1500</v>
      </c>
      <c r="D87" s="101">
        <v>1500</v>
      </c>
      <c r="E87" s="101">
        <v>1500</v>
      </c>
      <c r="F87" s="570">
        <f t="shared" si="1"/>
        <v>1</v>
      </c>
      <c r="K87" s="178"/>
    </row>
    <row r="88" spans="1:11" ht="12.75">
      <c r="A88" s="66"/>
      <c r="B88" s="5" t="s">
        <v>496</v>
      </c>
      <c r="C88" s="101">
        <v>2000</v>
      </c>
      <c r="D88" s="101">
        <v>2000</v>
      </c>
      <c r="E88" s="101">
        <v>2000</v>
      </c>
      <c r="F88" s="570">
        <f t="shared" si="1"/>
        <v>1</v>
      </c>
      <c r="K88" s="178"/>
    </row>
    <row r="89" spans="1:11" ht="12.75">
      <c r="A89" s="66"/>
      <c r="B89" s="5" t="s">
        <v>936</v>
      </c>
      <c r="C89" s="101"/>
      <c r="D89" s="101">
        <v>2652</v>
      </c>
      <c r="E89" s="101">
        <v>2652</v>
      </c>
      <c r="F89" s="570">
        <f t="shared" si="1"/>
        <v>1</v>
      </c>
      <c r="K89" s="178"/>
    </row>
    <row r="90" spans="1:11" ht="15" customHeight="1">
      <c r="A90" s="66"/>
      <c r="B90" s="5" t="s">
        <v>497</v>
      </c>
      <c r="C90" s="101">
        <v>5000</v>
      </c>
      <c r="D90" s="101">
        <v>5000</v>
      </c>
      <c r="E90" s="101">
        <v>5000</v>
      </c>
      <c r="F90" s="577">
        <f t="shared" si="1"/>
        <v>1</v>
      </c>
      <c r="K90" s="178"/>
    </row>
    <row r="91" spans="1:11" ht="15" customHeight="1">
      <c r="A91" s="64" t="s">
        <v>27</v>
      </c>
      <c r="B91" s="518" t="s">
        <v>137</v>
      </c>
      <c r="C91" s="71">
        <f>SUM(C83,C85)</f>
        <v>10642</v>
      </c>
      <c r="D91" s="71">
        <f>SUM(D83,D85)</f>
        <v>11652</v>
      </c>
      <c r="E91" s="71">
        <f>SUM(E83,E85)</f>
        <v>11652</v>
      </c>
      <c r="F91" s="812">
        <f t="shared" si="1"/>
        <v>1</v>
      </c>
      <c r="K91" s="526"/>
    </row>
    <row r="92" spans="1:11" s="203" customFormat="1" ht="15" customHeight="1">
      <c r="A92" s="65" t="s">
        <v>490</v>
      </c>
      <c r="B92" s="161" t="s">
        <v>31</v>
      </c>
      <c r="C92" s="110">
        <f>C93</f>
        <v>120</v>
      </c>
      <c r="D92" s="110">
        <f>D93</f>
        <v>120</v>
      </c>
      <c r="E92" s="110">
        <f>E93</f>
        <v>120</v>
      </c>
      <c r="F92" s="811">
        <f t="shared" si="1"/>
        <v>1</v>
      </c>
      <c r="K92" s="523"/>
    </row>
    <row r="93" spans="1:11" s="203" customFormat="1" ht="15" customHeight="1">
      <c r="A93" s="396"/>
      <c r="B93" s="519" t="s">
        <v>189</v>
      </c>
      <c r="C93" s="80">
        <v>120</v>
      </c>
      <c r="D93" s="80">
        <v>120</v>
      </c>
      <c r="E93" s="397">
        <v>120</v>
      </c>
      <c r="F93" s="578">
        <f t="shared" si="1"/>
        <v>1</v>
      </c>
      <c r="K93" s="178"/>
    </row>
    <row r="94" spans="1:11" s="203" customFormat="1" ht="15" customHeight="1">
      <c r="A94" s="520"/>
      <c r="B94" s="48" t="s">
        <v>32</v>
      </c>
      <c r="C94" s="521">
        <f>SUM(C91,C92)</f>
        <v>10762</v>
      </c>
      <c r="D94" s="521">
        <f>SUM(D91,D92)</f>
        <v>11772</v>
      </c>
      <c r="E94" s="521">
        <f>SUM(E91,E92)</f>
        <v>11772</v>
      </c>
      <c r="F94" s="578">
        <f t="shared" si="1"/>
        <v>1</v>
      </c>
      <c r="K94" s="334"/>
    </row>
    <row r="95" spans="1:6" s="203" customFormat="1" ht="15" customHeight="1">
      <c r="A95"/>
      <c r="B95"/>
      <c r="C95"/>
      <c r="D95"/>
      <c r="E95"/>
      <c r="F95" s="109"/>
    </row>
    <row r="96" spans="1:6" s="164" customFormat="1" ht="15" customHeight="1">
      <c r="A96"/>
      <c r="B96"/>
      <c r="C96"/>
      <c r="D96"/>
      <c r="E96"/>
      <c r="F96" s="109"/>
    </row>
    <row r="97" ht="15" customHeight="1"/>
    <row r="98" ht="15" customHeight="1"/>
    <row r="99" ht="15" customHeight="1"/>
    <row r="100" ht="15" customHeight="1"/>
    <row r="101" ht="15" customHeight="1"/>
  </sheetData>
  <sheetProtection/>
  <mergeCells count="23">
    <mergeCell ref="C81:C82"/>
    <mergeCell ref="D81:D82"/>
    <mergeCell ref="F81:F82"/>
    <mergeCell ref="A76:D76"/>
    <mergeCell ref="A77:D77"/>
    <mergeCell ref="A78:D78"/>
    <mergeCell ref="E9:E10"/>
    <mergeCell ref="F9:F10"/>
    <mergeCell ref="A3:D3"/>
    <mergeCell ref="A4:D4"/>
    <mergeCell ref="A5:D5"/>
    <mergeCell ref="A6:D6"/>
    <mergeCell ref="C9:C10"/>
    <mergeCell ref="D9:D10"/>
    <mergeCell ref="J10:J16"/>
    <mergeCell ref="K10:K16"/>
    <mergeCell ref="L10:L16"/>
    <mergeCell ref="H76:K76"/>
    <mergeCell ref="L81:L82"/>
    <mergeCell ref="H77:J77"/>
    <mergeCell ref="H78:K78"/>
    <mergeCell ref="J81:J82"/>
    <mergeCell ref="K81:K82"/>
  </mergeCells>
  <printOptions horizontalCentered="1"/>
  <pageMargins left="0.7874015748031497" right="0.7874015748031497" top="0.5905511811023623" bottom="0.5905511811023623" header="0.5118110236220472" footer="0.31496062992125984"/>
  <pageSetup horizontalDpi="300" verticalDpi="300" orientation="portrait" paperSize="9" scale="68" r:id="rId1"/>
  <headerFooter alignWithMargins="0">
    <oddFooter>&amp;C&amp;P. oldal</oddFooter>
  </headerFooter>
  <rowBreaks count="1" manualBreakCount="1">
    <brk id="73" max="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P130"/>
  <sheetViews>
    <sheetView view="pageBreakPreview" zoomScaleSheetLayoutView="100" zoomScalePageLayoutView="0" workbookViewId="0" topLeftCell="A68">
      <selection activeCell="A77" sqref="A77"/>
    </sheetView>
  </sheetViews>
  <sheetFormatPr defaultColWidth="9.140625" defaultRowHeight="12.75"/>
  <cols>
    <col min="1" max="1" width="6.7109375" style="0" customWidth="1"/>
    <col min="2" max="2" width="48.00390625" style="0" customWidth="1"/>
    <col min="3" max="4" width="8.421875" style="0" customWidth="1"/>
    <col min="5" max="5" width="8.7109375" style="0" customWidth="1"/>
    <col min="6" max="6" width="9.8515625" style="0" customWidth="1"/>
    <col min="8" max="8" width="10.28125" style="0" customWidth="1"/>
    <col min="9" max="11" width="9.140625" style="109" customWidth="1"/>
    <col min="12" max="12" width="9.421875" style="0" bestFit="1" customWidth="1"/>
  </cols>
  <sheetData>
    <row r="1" spans="1:5" ht="15.75">
      <c r="A1" s="40" t="s">
        <v>973</v>
      </c>
      <c r="B1" s="40"/>
      <c r="C1" s="40"/>
      <c r="D1" s="40"/>
      <c r="E1" s="40"/>
    </row>
    <row r="2" spans="1:5" ht="15.75">
      <c r="A2" s="40"/>
      <c r="B2" s="40"/>
      <c r="C2" s="40"/>
      <c r="D2" s="40"/>
      <c r="E2" s="40"/>
    </row>
    <row r="3" spans="1:5" ht="15.75">
      <c r="A3" s="897" t="s">
        <v>559</v>
      </c>
      <c r="B3" s="897"/>
      <c r="C3" s="897"/>
      <c r="D3" s="897"/>
      <c r="E3" s="897"/>
    </row>
    <row r="4" spans="1:8" ht="15.75">
      <c r="A4" s="897" t="s">
        <v>791</v>
      </c>
      <c r="B4" s="897"/>
      <c r="C4" s="897"/>
      <c r="D4" s="897"/>
      <c r="E4" s="897"/>
      <c r="F4" s="749"/>
      <c r="G4" s="749"/>
      <c r="H4" s="749"/>
    </row>
    <row r="5" spans="1:5" ht="15.75">
      <c r="A5" s="897" t="s">
        <v>560</v>
      </c>
      <c r="B5" s="897"/>
      <c r="C5" s="897"/>
      <c r="D5" s="897"/>
      <c r="E5" s="897"/>
    </row>
    <row r="6" spans="1:5" ht="15.75">
      <c r="A6" s="897" t="s">
        <v>561</v>
      </c>
      <c r="B6" s="897"/>
      <c r="C6" s="897"/>
      <c r="D6" s="897"/>
      <c r="E6" s="897"/>
    </row>
    <row r="7" spans="1:5" ht="12.75">
      <c r="A7" s="5"/>
      <c r="B7" s="5"/>
      <c r="C7" s="5"/>
      <c r="D7" s="5"/>
      <c r="E7" s="5"/>
    </row>
    <row r="8" spans="1:5" ht="13.5" thickBot="1">
      <c r="A8" s="5"/>
      <c r="B8" s="5"/>
      <c r="C8" s="5"/>
      <c r="D8" s="5" t="s">
        <v>562</v>
      </c>
      <c r="E8" s="5"/>
    </row>
    <row r="9" spans="1:12" ht="12.75" customHeight="1" thickBot="1">
      <c r="A9" s="43" t="s">
        <v>93</v>
      </c>
      <c r="B9" s="52" t="s">
        <v>51</v>
      </c>
      <c r="C9" s="476"/>
      <c r="D9" s="477" t="s">
        <v>792</v>
      </c>
      <c r="E9" s="478"/>
      <c r="F9" s="476"/>
      <c r="G9" s="477" t="s">
        <v>860</v>
      </c>
      <c r="H9" s="478"/>
      <c r="I9" s="905" t="s">
        <v>291</v>
      </c>
      <c r="J9" s="906"/>
      <c r="K9" s="906"/>
      <c r="L9" s="907"/>
    </row>
    <row r="10" spans="1:12" ht="12.75" customHeight="1">
      <c r="A10" s="45" t="s">
        <v>94</v>
      </c>
      <c r="B10" s="53"/>
      <c r="C10" s="480" t="s">
        <v>563</v>
      </c>
      <c r="D10" s="479" t="s">
        <v>564</v>
      </c>
      <c r="E10" s="481" t="s">
        <v>861</v>
      </c>
      <c r="F10" s="480" t="s">
        <v>563</v>
      </c>
      <c r="G10" s="479" t="s">
        <v>564</v>
      </c>
      <c r="H10" s="481" t="s">
        <v>52</v>
      </c>
      <c r="I10" s="768" t="s">
        <v>563</v>
      </c>
      <c r="J10" s="769" t="s">
        <v>564</v>
      </c>
      <c r="K10" s="770" t="s">
        <v>52</v>
      </c>
      <c r="L10" s="483" t="s">
        <v>565</v>
      </c>
    </row>
    <row r="11" spans="1:12" ht="12.75" customHeight="1">
      <c r="A11" s="66" t="s">
        <v>566</v>
      </c>
      <c r="B11" s="72" t="s">
        <v>862</v>
      </c>
      <c r="C11" s="673"/>
      <c r="D11" s="44"/>
      <c r="E11" s="674"/>
      <c r="F11" s="675">
        <f>SUM(F12:F15)</f>
        <v>1151</v>
      </c>
      <c r="G11" s="675">
        <f>SUM(G12:G15)</f>
        <v>311</v>
      </c>
      <c r="H11" s="675">
        <f>SUM(H12:H15)</f>
        <v>1462</v>
      </c>
      <c r="I11" s="782">
        <f>SUM(I12:I15)</f>
        <v>1151</v>
      </c>
      <c r="J11" s="782">
        <f>SUM(J12:J15)</f>
        <v>311</v>
      </c>
      <c r="K11" s="783">
        <f>I11+J11</f>
        <v>1462</v>
      </c>
      <c r="L11" s="791">
        <f>IF(H11&lt;&gt;0,K11/H11,"")</f>
        <v>1</v>
      </c>
    </row>
    <row r="12" spans="1:12" ht="12.75" customHeight="1">
      <c r="A12" s="44"/>
      <c r="B12" s="206" t="s">
        <v>863</v>
      </c>
      <c r="C12" s="673"/>
      <c r="D12" s="44"/>
      <c r="E12" s="674"/>
      <c r="F12" s="679">
        <v>0</v>
      </c>
      <c r="G12" s="499"/>
      <c r="H12" s="678">
        <v>0</v>
      </c>
      <c r="I12" s="771"/>
      <c r="J12" s="772"/>
      <c r="K12" s="772">
        <f>I12+J12</f>
        <v>0</v>
      </c>
      <c r="L12" s="791">
        <f aca="true" t="shared" si="0" ref="L12:L73">IF(H12&lt;&gt;0,K12/H12,"")</f>
      </c>
    </row>
    <row r="13" spans="1:12" ht="12.75" customHeight="1">
      <c r="A13" s="44"/>
      <c r="B13" s="206" t="s">
        <v>864</v>
      </c>
      <c r="C13" s="673"/>
      <c r="D13" s="44"/>
      <c r="E13" s="674"/>
      <c r="F13" s="679">
        <v>644</v>
      </c>
      <c r="G13" s="499">
        <v>174</v>
      </c>
      <c r="H13" s="678">
        <f>F13+G13</f>
        <v>818</v>
      </c>
      <c r="I13" s="771">
        <v>644</v>
      </c>
      <c r="J13" s="772">
        <v>174</v>
      </c>
      <c r="K13" s="772">
        <f>I13+J13</f>
        <v>818</v>
      </c>
      <c r="L13" s="791">
        <f t="shared" si="0"/>
        <v>1</v>
      </c>
    </row>
    <row r="14" spans="1:16" ht="12.75" customHeight="1">
      <c r="A14" s="44"/>
      <c r="B14" s="206" t="s">
        <v>865</v>
      </c>
      <c r="C14" s="673"/>
      <c r="D14" s="44"/>
      <c r="E14" s="674"/>
      <c r="F14" s="679">
        <v>507</v>
      </c>
      <c r="G14" s="499">
        <v>137</v>
      </c>
      <c r="H14" s="678">
        <f>F14+G14</f>
        <v>644</v>
      </c>
      <c r="I14" s="771">
        <v>507</v>
      </c>
      <c r="J14" s="772">
        <v>137</v>
      </c>
      <c r="K14" s="772">
        <f>I14+J14</f>
        <v>644</v>
      </c>
      <c r="L14" s="791">
        <f t="shared" si="0"/>
        <v>1</v>
      </c>
      <c r="P14" s="752"/>
    </row>
    <row r="15" spans="1:12" ht="12.75" customHeight="1">
      <c r="A15" s="44"/>
      <c r="B15" s="354" t="s">
        <v>866</v>
      </c>
      <c r="C15" s="482"/>
      <c r="D15" s="45"/>
      <c r="E15" s="483"/>
      <c r="F15" s="680"/>
      <c r="G15" s="502"/>
      <c r="H15" s="701">
        <v>0</v>
      </c>
      <c r="I15" s="773"/>
      <c r="J15" s="331"/>
      <c r="K15" s="331">
        <f>I15+J15</f>
        <v>0</v>
      </c>
      <c r="L15" s="792">
        <f t="shared" si="0"/>
      </c>
    </row>
    <row r="16" spans="1:12" ht="12.75" customHeight="1">
      <c r="A16" s="105" t="s">
        <v>568</v>
      </c>
      <c r="B16" s="356" t="s">
        <v>569</v>
      </c>
      <c r="C16" s="675">
        <f aca="true" t="shared" si="1" ref="C16:H16">C17</f>
        <v>1575</v>
      </c>
      <c r="D16" s="497">
        <f t="shared" si="1"/>
        <v>425</v>
      </c>
      <c r="E16" s="681">
        <f t="shared" si="1"/>
        <v>2000</v>
      </c>
      <c r="F16" s="675">
        <f t="shared" si="1"/>
        <v>0</v>
      </c>
      <c r="G16" s="497">
        <f t="shared" si="1"/>
        <v>0</v>
      </c>
      <c r="H16" s="676">
        <f t="shared" si="1"/>
        <v>0</v>
      </c>
      <c r="I16" s="771"/>
      <c r="J16" s="772"/>
      <c r="K16" s="772"/>
      <c r="L16" s="791">
        <f t="shared" si="0"/>
      </c>
    </row>
    <row r="17" spans="1:12" ht="12.75" customHeight="1">
      <c r="A17" s="44"/>
      <c r="B17" s="206" t="s">
        <v>570</v>
      </c>
      <c r="C17" s="680">
        <v>1575</v>
      </c>
      <c r="D17" s="499">
        <v>425</v>
      </c>
      <c r="E17" s="682">
        <f>C17+D17</f>
        <v>2000</v>
      </c>
      <c r="F17" s="680">
        <v>0</v>
      </c>
      <c r="G17" s="499">
        <v>0</v>
      </c>
      <c r="H17" s="682">
        <f>F17+G17</f>
        <v>0</v>
      </c>
      <c r="I17" s="767"/>
      <c r="J17" s="331"/>
      <c r="K17" s="331"/>
      <c r="L17" s="792">
        <f t="shared" si="0"/>
      </c>
    </row>
    <row r="18" spans="1:12" ht="12.75" customHeight="1">
      <c r="A18" s="105" t="s">
        <v>572</v>
      </c>
      <c r="B18" s="683" t="s">
        <v>571</v>
      </c>
      <c r="C18" s="684">
        <f aca="true" t="shared" si="2" ref="C18:H18">C19</f>
        <v>9213</v>
      </c>
      <c r="D18" s="484">
        <f t="shared" si="2"/>
        <v>2487</v>
      </c>
      <c r="E18" s="685">
        <f t="shared" si="2"/>
        <v>11700</v>
      </c>
      <c r="F18" s="684">
        <f t="shared" si="2"/>
        <v>9213</v>
      </c>
      <c r="G18" s="484">
        <f t="shared" si="2"/>
        <v>2487</v>
      </c>
      <c r="H18" s="685">
        <f t="shared" si="2"/>
        <v>11700</v>
      </c>
      <c r="I18" s="774">
        <f>I19</f>
        <v>9200</v>
      </c>
      <c r="J18" s="774">
        <f>J19</f>
        <v>2483</v>
      </c>
      <c r="K18" s="775">
        <f>I18+J18</f>
        <v>11683</v>
      </c>
      <c r="L18" s="791">
        <f t="shared" si="0"/>
        <v>0.9985470085470085</v>
      </c>
    </row>
    <row r="19" spans="1:12" ht="12.75" customHeight="1">
      <c r="A19" s="485"/>
      <c r="B19" s="686" t="s">
        <v>867</v>
      </c>
      <c r="C19" s="687">
        <v>9213</v>
      </c>
      <c r="D19" s="494">
        <v>2487</v>
      </c>
      <c r="E19" s="688">
        <f>C19+D19</f>
        <v>11700</v>
      </c>
      <c r="F19" s="687">
        <v>9213</v>
      </c>
      <c r="G19" s="494">
        <v>2487</v>
      </c>
      <c r="H19" s="688">
        <f>F19+G19</f>
        <v>11700</v>
      </c>
      <c r="I19" s="767">
        <v>9200</v>
      </c>
      <c r="J19" s="331">
        <v>2483</v>
      </c>
      <c r="K19" s="331">
        <f>I19+J19</f>
        <v>11683</v>
      </c>
      <c r="L19" s="792">
        <f t="shared" si="0"/>
        <v>0.9985470085470085</v>
      </c>
    </row>
    <row r="20" spans="1:12" ht="12.75" customHeight="1">
      <c r="A20" s="486" t="s">
        <v>34</v>
      </c>
      <c r="B20" s="683" t="s">
        <v>573</v>
      </c>
      <c r="C20" s="689">
        <f aca="true" t="shared" si="3" ref="C20:H20">C21</f>
        <v>121</v>
      </c>
      <c r="D20" s="487">
        <f t="shared" si="3"/>
        <v>33</v>
      </c>
      <c r="E20" s="690">
        <f t="shared" si="3"/>
        <v>154</v>
      </c>
      <c r="F20" s="689">
        <f t="shared" si="3"/>
        <v>34</v>
      </c>
      <c r="G20" s="487">
        <f t="shared" si="3"/>
        <v>9</v>
      </c>
      <c r="H20" s="690">
        <f t="shared" si="3"/>
        <v>43</v>
      </c>
      <c r="I20" s="774">
        <f>I21</f>
        <v>34</v>
      </c>
      <c r="J20" s="774">
        <f>J21</f>
        <v>9</v>
      </c>
      <c r="K20" s="775">
        <f>I20+J20</f>
        <v>43</v>
      </c>
      <c r="L20" s="791">
        <f t="shared" si="0"/>
        <v>1</v>
      </c>
    </row>
    <row r="21" spans="1:12" ht="12" customHeight="1">
      <c r="A21" s="491"/>
      <c r="B21" s="691" t="s">
        <v>35</v>
      </c>
      <c r="C21" s="692">
        <v>121</v>
      </c>
      <c r="D21" s="492">
        <v>33</v>
      </c>
      <c r="E21" s="693">
        <f>C21+D21</f>
        <v>154</v>
      </c>
      <c r="F21" s="692">
        <v>34</v>
      </c>
      <c r="G21" s="492">
        <v>9</v>
      </c>
      <c r="H21" s="693">
        <f>F21+G21</f>
        <v>43</v>
      </c>
      <c r="I21" s="767">
        <v>34</v>
      </c>
      <c r="J21" s="331">
        <v>9</v>
      </c>
      <c r="K21" s="331">
        <f>I21+J21</f>
        <v>43</v>
      </c>
      <c r="L21" s="792">
        <f t="shared" si="0"/>
        <v>1</v>
      </c>
    </row>
    <row r="22" spans="1:12" ht="12" customHeight="1">
      <c r="A22" s="60" t="s">
        <v>36</v>
      </c>
      <c r="B22" s="694" t="s">
        <v>589</v>
      </c>
      <c r="C22" s="689">
        <f aca="true" t="shared" si="4" ref="C22:H22">C23</f>
        <v>13811</v>
      </c>
      <c r="D22" s="487">
        <f t="shared" si="4"/>
        <v>3729</v>
      </c>
      <c r="E22" s="690">
        <f t="shared" si="4"/>
        <v>17540</v>
      </c>
      <c r="F22" s="689">
        <f t="shared" si="4"/>
        <v>0</v>
      </c>
      <c r="G22" s="487">
        <f t="shared" si="4"/>
        <v>0</v>
      </c>
      <c r="H22" s="690">
        <f t="shared" si="4"/>
        <v>0</v>
      </c>
      <c r="I22" s="771"/>
      <c r="J22" s="772"/>
      <c r="K22" s="772"/>
      <c r="L22" s="791">
        <f t="shared" si="0"/>
      </c>
    </row>
    <row r="23" spans="1:12" ht="12" customHeight="1">
      <c r="A23" s="63"/>
      <c r="B23" s="695" t="s">
        <v>868</v>
      </c>
      <c r="C23" s="696">
        <v>13811</v>
      </c>
      <c r="D23" s="118">
        <v>3729</v>
      </c>
      <c r="E23" s="697">
        <f>SUM(C23:D23)</f>
        <v>17540</v>
      </c>
      <c r="F23" s="696">
        <v>0</v>
      </c>
      <c r="G23" s="118">
        <v>0</v>
      </c>
      <c r="H23" s="697">
        <f>SUM(F23:G23)</f>
        <v>0</v>
      </c>
      <c r="I23" s="767"/>
      <c r="J23" s="331"/>
      <c r="K23" s="331"/>
      <c r="L23" s="792">
        <f t="shared" si="0"/>
      </c>
    </row>
    <row r="24" spans="1:12" ht="12" customHeight="1">
      <c r="A24" s="60" t="s">
        <v>517</v>
      </c>
      <c r="B24" s="694" t="s">
        <v>869</v>
      </c>
      <c r="C24" s="689">
        <f aca="true" t="shared" si="5" ref="C24:H24">C25</f>
        <v>1575</v>
      </c>
      <c r="D24" s="487">
        <f t="shared" si="5"/>
        <v>425</v>
      </c>
      <c r="E24" s="690">
        <f t="shared" si="5"/>
        <v>2000</v>
      </c>
      <c r="F24" s="689">
        <f t="shared" si="5"/>
        <v>0</v>
      </c>
      <c r="G24" s="487">
        <f t="shared" si="5"/>
        <v>0</v>
      </c>
      <c r="H24" s="690">
        <f t="shared" si="5"/>
        <v>0</v>
      </c>
      <c r="I24" s="771"/>
      <c r="J24" s="772"/>
      <c r="K24" s="772"/>
      <c r="L24" s="791">
        <f t="shared" si="0"/>
      </c>
    </row>
    <row r="25" spans="1:12" ht="12" customHeight="1">
      <c r="A25" s="63"/>
      <c r="B25" s="695" t="s">
        <v>870</v>
      </c>
      <c r="C25" s="696">
        <v>1575</v>
      </c>
      <c r="D25" s="118">
        <v>425</v>
      </c>
      <c r="E25" s="697">
        <f>SUM(C25:D25)</f>
        <v>2000</v>
      </c>
      <c r="F25" s="696">
        <v>0</v>
      </c>
      <c r="G25" s="118">
        <v>0</v>
      </c>
      <c r="H25" s="697">
        <f>SUM(F25:G25)</f>
        <v>0</v>
      </c>
      <c r="I25" s="767"/>
      <c r="J25" s="331"/>
      <c r="K25" s="331"/>
      <c r="L25" s="792">
        <f t="shared" si="0"/>
      </c>
    </row>
    <row r="26" spans="1:12" ht="12.75" customHeight="1">
      <c r="A26" s="485" t="s">
        <v>37</v>
      </c>
      <c r="B26" s="698" t="s">
        <v>38</v>
      </c>
      <c r="C26" s="699">
        <f aca="true" t="shared" si="6" ref="C26:H26">SUM(C27:C29)</f>
        <v>462993</v>
      </c>
      <c r="D26" s="495">
        <f t="shared" si="6"/>
        <v>125007</v>
      </c>
      <c r="E26" s="700">
        <f t="shared" si="6"/>
        <v>588000</v>
      </c>
      <c r="F26" s="699">
        <f t="shared" si="6"/>
        <v>505762</v>
      </c>
      <c r="G26" s="495">
        <f t="shared" si="6"/>
        <v>10755</v>
      </c>
      <c r="H26" s="700">
        <f t="shared" si="6"/>
        <v>516517</v>
      </c>
      <c r="I26" s="774">
        <f>SUM(I27:I29)</f>
        <v>505762</v>
      </c>
      <c r="J26" s="774">
        <f>SUM(J27:J29)</f>
        <v>10755</v>
      </c>
      <c r="K26" s="775">
        <f aca="true" t="shared" si="7" ref="K26:K40">I26+J26</f>
        <v>516517</v>
      </c>
      <c r="L26" s="791">
        <f t="shared" si="0"/>
        <v>1</v>
      </c>
    </row>
    <row r="27" spans="1:12" ht="12.75" customHeight="1">
      <c r="A27" s="485"/>
      <c r="B27" s="686" t="s">
        <v>871</v>
      </c>
      <c r="C27" s="687">
        <v>42150</v>
      </c>
      <c r="D27" s="489">
        <v>11380</v>
      </c>
      <c r="E27" s="688">
        <f>C27+D27</f>
        <v>53530</v>
      </c>
      <c r="F27" s="687">
        <v>38117</v>
      </c>
      <c r="G27" s="489">
        <v>10292</v>
      </c>
      <c r="H27" s="688">
        <f>F27+G27</f>
        <v>48409</v>
      </c>
      <c r="I27" s="771">
        <v>38706</v>
      </c>
      <c r="J27" s="772">
        <v>10451</v>
      </c>
      <c r="K27" s="772">
        <f t="shared" si="7"/>
        <v>49157</v>
      </c>
      <c r="L27" s="791">
        <f t="shared" si="0"/>
        <v>1.015451672209713</v>
      </c>
    </row>
    <row r="28" spans="1:12" ht="12.75" customHeight="1">
      <c r="A28" s="485"/>
      <c r="B28" s="686" t="s">
        <v>872</v>
      </c>
      <c r="C28" s="687"/>
      <c r="D28" s="489"/>
      <c r="E28" s="688"/>
      <c r="F28" s="687">
        <v>0</v>
      </c>
      <c r="G28" s="489">
        <v>0</v>
      </c>
      <c r="H28" s="688">
        <f>F28+G28</f>
        <v>0</v>
      </c>
      <c r="I28" s="771"/>
      <c r="J28" s="772"/>
      <c r="K28" s="772">
        <f t="shared" si="7"/>
        <v>0</v>
      </c>
      <c r="L28" s="791">
        <f t="shared" si="0"/>
      </c>
    </row>
    <row r="29" spans="1:12" ht="12.75" customHeight="1">
      <c r="A29" s="485"/>
      <c r="B29" s="686" t="s">
        <v>873</v>
      </c>
      <c r="C29" s="687">
        <v>420843</v>
      </c>
      <c r="D29" s="489">
        <v>113627</v>
      </c>
      <c r="E29" s="688">
        <f>C29+D29</f>
        <v>534470</v>
      </c>
      <c r="F29" s="687">
        <v>467645</v>
      </c>
      <c r="G29" s="489">
        <v>463</v>
      </c>
      <c r="H29" s="688">
        <f>F29+G29</f>
        <v>468108</v>
      </c>
      <c r="I29" s="767">
        <v>467056</v>
      </c>
      <c r="J29" s="331">
        <v>304</v>
      </c>
      <c r="K29" s="331">
        <f t="shared" si="7"/>
        <v>467360</v>
      </c>
      <c r="L29" s="792">
        <f t="shared" si="0"/>
        <v>0.9984020781529049</v>
      </c>
    </row>
    <row r="30" spans="1:12" ht="12.75" customHeight="1">
      <c r="A30" s="486" t="s">
        <v>874</v>
      </c>
      <c r="B30" s="683" t="s">
        <v>875</v>
      </c>
      <c r="C30" s="689">
        <f aca="true" t="shared" si="8" ref="C30:H30">C31</f>
        <v>1575</v>
      </c>
      <c r="D30" s="487">
        <f t="shared" si="8"/>
        <v>425</v>
      </c>
      <c r="E30" s="690">
        <f t="shared" si="8"/>
        <v>2000</v>
      </c>
      <c r="F30" s="689">
        <f t="shared" si="8"/>
        <v>1450</v>
      </c>
      <c r="G30" s="487">
        <f t="shared" si="8"/>
        <v>392</v>
      </c>
      <c r="H30" s="690">
        <f t="shared" si="8"/>
        <v>1842</v>
      </c>
      <c r="I30" s="774">
        <f>I31</f>
        <v>1450</v>
      </c>
      <c r="J30" s="774">
        <f>J31</f>
        <v>392</v>
      </c>
      <c r="K30" s="775">
        <f t="shared" si="7"/>
        <v>1842</v>
      </c>
      <c r="L30" s="791">
        <f t="shared" si="0"/>
        <v>1</v>
      </c>
    </row>
    <row r="31" spans="1:12" ht="12.75" customHeight="1">
      <c r="A31" s="491"/>
      <c r="B31" s="691" t="s">
        <v>876</v>
      </c>
      <c r="C31" s="692">
        <v>1575</v>
      </c>
      <c r="D31" s="492">
        <v>425</v>
      </c>
      <c r="E31" s="688">
        <f>C31+D31</f>
        <v>2000</v>
      </c>
      <c r="F31" s="692">
        <v>1450</v>
      </c>
      <c r="G31" s="492">
        <v>392</v>
      </c>
      <c r="H31" s="688">
        <f>F31+G31</f>
        <v>1842</v>
      </c>
      <c r="I31" s="767">
        <v>1450</v>
      </c>
      <c r="J31" s="331">
        <v>392</v>
      </c>
      <c r="K31" s="331">
        <f t="shared" si="7"/>
        <v>1842</v>
      </c>
      <c r="L31" s="792">
        <f t="shared" si="0"/>
        <v>1</v>
      </c>
    </row>
    <row r="32" spans="1:12" ht="12.75" customHeight="1">
      <c r="A32" s="105" t="s">
        <v>575</v>
      </c>
      <c r="B32" s="683" t="s">
        <v>39</v>
      </c>
      <c r="C32" s="684">
        <f aca="true" t="shared" si="9" ref="C32:H32">SUM(C33:C36)</f>
        <v>18504</v>
      </c>
      <c r="D32" s="496">
        <f t="shared" si="9"/>
        <v>4996</v>
      </c>
      <c r="E32" s="685">
        <f t="shared" si="9"/>
        <v>23500</v>
      </c>
      <c r="F32" s="684">
        <f t="shared" si="9"/>
        <v>8876</v>
      </c>
      <c r="G32" s="496">
        <f t="shared" si="9"/>
        <v>2397</v>
      </c>
      <c r="H32" s="685">
        <f t="shared" si="9"/>
        <v>11273</v>
      </c>
      <c r="I32" s="774">
        <f>SUM(I33:I36)</f>
        <v>8876</v>
      </c>
      <c r="J32" s="774">
        <f>SUM(J33:J36)</f>
        <v>2397</v>
      </c>
      <c r="K32" s="775">
        <f t="shared" si="7"/>
        <v>11273</v>
      </c>
      <c r="L32" s="791">
        <f t="shared" si="0"/>
        <v>1</v>
      </c>
    </row>
    <row r="33" spans="1:12" s="147" customFormat="1" ht="12.75" customHeight="1">
      <c r="A33" s="527"/>
      <c r="B33" s="686" t="s">
        <v>877</v>
      </c>
      <c r="C33" s="677">
        <v>1181</v>
      </c>
      <c r="D33" s="504">
        <v>319</v>
      </c>
      <c r="E33" s="682">
        <f>C33+D33</f>
        <v>1500</v>
      </c>
      <c r="F33" s="677">
        <v>8876</v>
      </c>
      <c r="G33" s="504">
        <v>2397</v>
      </c>
      <c r="H33" s="682">
        <f>F33+G33</f>
        <v>11273</v>
      </c>
      <c r="I33" s="750">
        <v>8876</v>
      </c>
      <c r="J33" s="751">
        <v>2397</v>
      </c>
      <c r="K33" s="772">
        <f t="shared" si="7"/>
        <v>11273</v>
      </c>
      <c r="L33" s="791">
        <f t="shared" si="0"/>
        <v>1</v>
      </c>
    </row>
    <row r="34" spans="1:12" s="147" customFormat="1" ht="12.75" customHeight="1">
      <c r="A34" s="527"/>
      <c r="B34" s="686" t="s">
        <v>878</v>
      </c>
      <c r="C34" s="677">
        <v>1575</v>
      </c>
      <c r="D34" s="504">
        <v>425</v>
      </c>
      <c r="E34" s="682">
        <f>C34+D34</f>
        <v>2000</v>
      </c>
      <c r="F34" s="677">
        <v>0</v>
      </c>
      <c r="G34" s="504">
        <v>0</v>
      </c>
      <c r="H34" s="682">
        <f>F34+G34</f>
        <v>0</v>
      </c>
      <c r="I34" s="750"/>
      <c r="J34" s="751"/>
      <c r="K34" s="772">
        <f t="shared" si="7"/>
        <v>0</v>
      </c>
      <c r="L34" s="791">
        <f t="shared" si="0"/>
      </c>
    </row>
    <row r="35" spans="1:12" s="147" customFormat="1" ht="12.75" customHeight="1">
      <c r="A35" s="527"/>
      <c r="B35" s="686" t="s">
        <v>879</v>
      </c>
      <c r="C35" s="677"/>
      <c r="D35" s="504"/>
      <c r="E35" s="682"/>
      <c r="F35" s="677">
        <v>0</v>
      </c>
      <c r="G35" s="504">
        <v>0</v>
      </c>
      <c r="H35" s="682">
        <f>F35+G35</f>
        <v>0</v>
      </c>
      <c r="I35" s="750"/>
      <c r="J35" s="751"/>
      <c r="K35" s="772">
        <f t="shared" si="7"/>
        <v>0</v>
      </c>
      <c r="L35" s="791">
        <f t="shared" si="0"/>
      </c>
    </row>
    <row r="36" spans="1:12" ht="12.75" customHeight="1">
      <c r="A36" s="500"/>
      <c r="B36" s="691" t="s">
        <v>574</v>
      </c>
      <c r="C36" s="680">
        <v>15748</v>
      </c>
      <c r="D36" s="501">
        <v>4252</v>
      </c>
      <c r="E36" s="701">
        <f>C36+D36</f>
        <v>20000</v>
      </c>
      <c r="F36" s="680">
        <v>0</v>
      </c>
      <c r="G36" s="501">
        <v>0</v>
      </c>
      <c r="H36" s="701">
        <f>F36+G36</f>
        <v>0</v>
      </c>
      <c r="I36" s="767"/>
      <c r="J36" s="331"/>
      <c r="K36" s="331">
        <f t="shared" si="7"/>
        <v>0</v>
      </c>
      <c r="L36" s="792">
        <f t="shared" si="0"/>
      </c>
    </row>
    <row r="37" spans="1:12" ht="12.75" customHeight="1">
      <c r="A37" s="485" t="s">
        <v>489</v>
      </c>
      <c r="B37" s="698" t="s">
        <v>40</v>
      </c>
      <c r="C37" s="699">
        <f aca="true" t="shared" si="10" ref="C37:H37">SUM(C38)</f>
        <v>4725</v>
      </c>
      <c r="D37" s="495">
        <f t="shared" si="10"/>
        <v>1275</v>
      </c>
      <c r="E37" s="700">
        <f t="shared" si="10"/>
        <v>6000</v>
      </c>
      <c r="F37" s="699">
        <f t="shared" si="10"/>
        <v>10443</v>
      </c>
      <c r="G37" s="495">
        <f t="shared" si="10"/>
        <v>2819</v>
      </c>
      <c r="H37" s="700">
        <f t="shared" si="10"/>
        <v>13262</v>
      </c>
      <c r="I37" s="774">
        <f>I38</f>
        <v>10442</v>
      </c>
      <c r="J37" s="774">
        <f>J38</f>
        <v>2819</v>
      </c>
      <c r="K37" s="775">
        <f t="shared" si="7"/>
        <v>13261</v>
      </c>
      <c r="L37" s="791">
        <f t="shared" si="0"/>
        <v>0.9999245965917659</v>
      </c>
    </row>
    <row r="38" spans="1:12" ht="12.75" customHeight="1">
      <c r="A38" s="485"/>
      <c r="B38" s="686" t="s">
        <v>880</v>
      </c>
      <c r="C38" s="687">
        <v>4725</v>
      </c>
      <c r="D38" s="489">
        <v>1275</v>
      </c>
      <c r="E38" s="688">
        <f>SUM(C38:D38)</f>
        <v>6000</v>
      </c>
      <c r="F38" s="687">
        <v>10443</v>
      </c>
      <c r="G38" s="489">
        <v>2819</v>
      </c>
      <c r="H38" s="688">
        <f>SUM(F38:G38)</f>
        <v>13262</v>
      </c>
      <c r="I38" s="767">
        <v>10442</v>
      </c>
      <c r="J38" s="331">
        <v>2819</v>
      </c>
      <c r="K38" s="331">
        <f t="shared" si="7"/>
        <v>13261</v>
      </c>
      <c r="L38" s="792">
        <f t="shared" si="0"/>
        <v>0.9999245965917659</v>
      </c>
    </row>
    <row r="39" spans="1:12" ht="12.75" customHeight="1">
      <c r="A39" s="105" t="s">
        <v>18</v>
      </c>
      <c r="B39" s="683" t="s">
        <v>576</v>
      </c>
      <c r="C39" s="689">
        <f aca="true" t="shared" si="11" ref="C39:H39">SUM(C40:C48)</f>
        <v>33859</v>
      </c>
      <c r="D39" s="487">
        <f t="shared" si="11"/>
        <v>9141</v>
      </c>
      <c r="E39" s="702">
        <f t="shared" si="11"/>
        <v>43000</v>
      </c>
      <c r="F39" s="689">
        <f t="shared" si="11"/>
        <v>37060</v>
      </c>
      <c r="G39" s="487">
        <f t="shared" si="11"/>
        <v>9871</v>
      </c>
      <c r="H39" s="702">
        <f t="shared" si="11"/>
        <v>46931</v>
      </c>
      <c r="I39" s="774">
        <f>SUM(I40:I48)</f>
        <v>37058</v>
      </c>
      <c r="J39" s="774">
        <f>SUM(J40:J48)</f>
        <v>9871</v>
      </c>
      <c r="K39" s="774">
        <f>SUM(K40:K48)</f>
        <v>46929</v>
      </c>
      <c r="L39" s="791">
        <f t="shared" si="0"/>
        <v>0.9999573842449554</v>
      </c>
    </row>
    <row r="40" spans="1:12" ht="12.75" customHeight="1">
      <c r="A40" s="527"/>
      <c r="B40" s="686" t="s">
        <v>881</v>
      </c>
      <c r="C40" s="687">
        <v>7874</v>
      </c>
      <c r="D40" s="489">
        <v>2126</v>
      </c>
      <c r="E40" s="688">
        <f>SUM(C40:D40)</f>
        <v>10000</v>
      </c>
      <c r="F40" s="687">
        <v>3100</v>
      </c>
      <c r="G40" s="489">
        <v>837</v>
      </c>
      <c r="H40" s="688">
        <f aca="true" t="shared" si="12" ref="H40:H49">SUM(F40:G40)</f>
        <v>3937</v>
      </c>
      <c r="I40" s="771">
        <v>3100</v>
      </c>
      <c r="J40" s="772">
        <v>837</v>
      </c>
      <c r="K40" s="772">
        <f t="shared" si="7"/>
        <v>3937</v>
      </c>
      <c r="L40" s="791">
        <f t="shared" si="0"/>
        <v>1</v>
      </c>
    </row>
    <row r="41" spans="1:12" ht="12.75" customHeight="1">
      <c r="A41" s="527"/>
      <c r="B41" s="686" t="s">
        <v>863</v>
      </c>
      <c r="C41" s="687"/>
      <c r="D41" s="489"/>
      <c r="E41" s="688"/>
      <c r="F41" s="703">
        <v>500</v>
      </c>
      <c r="G41" s="489">
        <v>0</v>
      </c>
      <c r="H41" s="688">
        <v>500</v>
      </c>
      <c r="I41" s="771">
        <v>500</v>
      </c>
      <c r="J41" s="772"/>
      <c r="K41" s="772">
        <f aca="true" t="shared" si="13" ref="K41:K48">I41+J41</f>
        <v>500</v>
      </c>
      <c r="L41" s="791">
        <f t="shared" si="0"/>
        <v>1</v>
      </c>
    </row>
    <row r="42" spans="1:12" ht="12.75" customHeight="1">
      <c r="A42" s="527"/>
      <c r="B42" s="686" t="s">
        <v>882</v>
      </c>
      <c r="C42" s="687"/>
      <c r="D42" s="489"/>
      <c r="E42" s="688"/>
      <c r="F42" s="703">
        <v>1800</v>
      </c>
      <c r="G42" s="489">
        <v>486</v>
      </c>
      <c r="H42" s="688">
        <f>SUM(F42:G42)</f>
        <v>2286</v>
      </c>
      <c r="I42" s="771">
        <v>1800</v>
      </c>
      <c r="J42" s="772">
        <v>486</v>
      </c>
      <c r="K42" s="772">
        <f t="shared" si="13"/>
        <v>2286</v>
      </c>
      <c r="L42" s="791">
        <f t="shared" si="0"/>
        <v>1</v>
      </c>
    </row>
    <row r="43" spans="1:12" ht="12.75" customHeight="1">
      <c r="A43" s="527"/>
      <c r="B43" s="686" t="s">
        <v>883</v>
      </c>
      <c r="C43" s="687"/>
      <c r="D43" s="489"/>
      <c r="E43" s="688"/>
      <c r="F43" s="703">
        <v>10620</v>
      </c>
      <c r="G43" s="489">
        <v>2867</v>
      </c>
      <c r="H43" s="688">
        <f>SUM(F43:G43)</f>
        <v>13487</v>
      </c>
      <c r="I43" s="771">
        <v>10620</v>
      </c>
      <c r="J43" s="772">
        <v>2867</v>
      </c>
      <c r="K43" s="772">
        <f t="shared" si="13"/>
        <v>13487</v>
      </c>
      <c r="L43" s="791">
        <f t="shared" si="0"/>
        <v>1</v>
      </c>
    </row>
    <row r="44" spans="1:12" ht="12.75" customHeight="1">
      <c r="A44" s="527"/>
      <c r="B44" s="686" t="s">
        <v>577</v>
      </c>
      <c r="C44" s="687">
        <v>15748</v>
      </c>
      <c r="D44" s="489">
        <v>4252</v>
      </c>
      <c r="E44" s="688">
        <f>SUM(C44:D44)</f>
        <v>20000</v>
      </c>
      <c r="F44" s="687">
        <v>15748</v>
      </c>
      <c r="G44" s="489">
        <v>4252</v>
      </c>
      <c r="H44" s="688">
        <f t="shared" si="12"/>
        <v>20000</v>
      </c>
      <c r="I44" s="771">
        <v>15747</v>
      </c>
      <c r="J44" s="772">
        <v>4252</v>
      </c>
      <c r="K44" s="772">
        <f t="shared" si="13"/>
        <v>19999</v>
      </c>
      <c r="L44" s="791">
        <f t="shared" si="0"/>
        <v>0.99995</v>
      </c>
    </row>
    <row r="45" spans="1:12" ht="12.75" customHeight="1">
      <c r="A45" s="527"/>
      <c r="B45" s="686" t="s">
        <v>884</v>
      </c>
      <c r="C45" s="687">
        <v>2363</v>
      </c>
      <c r="D45" s="489">
        <v>637</v>
      </c>
      <c r="E45" s="688">
        <f>SUM(C45:D45)</f>
        <v>3000</v>
      </c>
      <c r="F45" s="687"/>
      <c r="G45" s="489"/>
      <c r="H45" s="688">
        <f t="shared" si="12"/>
        <v>0</v>
      </c>
      <c r="I45" s="771"/>
      <c r="J45" s="772"/>
      <c r="K45" s="772">
        <f t="shared" si="13"/>
        <v>0</v>
      </c>
      <c r="L45" s="791">
        <f t="shared" si="0"/>
      </c>
    </row>
    <row r="46" spans="1:12" ht="12.75" customHeight="1">
      <c r="A46" s="527"/>
      <c r="B46" s="686" t="s">
        <v>885</v>
      </c>
      <c r="C46" s="687"/>
      <c r="D46" s="489"/>
      <c r="E46" s="688"/>
      <c r="F46" s="687">
        <v>2055</v>
      </c>
      <c r="G46" s="489">
        <v>555</v>
      </c>
      <c r="H46" s="688">
        <f t="shared" si="12"/>
        <v>2610</v>
      </c>
      <c r="I46" s="771">
        <v>2055</v>
      </c>
      <c r="J46" s="772">
        <v>555</v>
      </c>
      <c r="K46" s="772">
        <f t="shared" si="13"/>
        <v>2610</v>
      </c>
      <c r="L46" s="791">
        <f t="shared" si="0"/>
        <v>1</v>
      </c>
    </row>
    <row r="47" spans="1:12" ht="12.75" customHeight="1">
      <c r="A47" s="527"/>
      <c r="B47" s="686" t="s">
        <v>886</v>
      </c>
      <c r="C47" s="687"/>
      <c r="D47" s="489"/>
      <c r="E47" s="688"/>
      <c r="F47" s="687">
        <v>2298</v>
      </c>
      <c r="G47" s="489">
        <v>620</v>
      </c>
      <c r="H47" s="688">
        <f t="shared" si="12"/>
        <v>2918</v>
      </c>
      <c r="I47" s="771">
        <v>2297</v>
      </c>
      <c r="J47" s="772">
        <v>620</v>
      </c>
      <c r="K47" s="772">
        <f t="shared" si="13"/>
        <v>2917</v>
      </c>
      <c r="L47" s="791">
        <f t="shared" si="0"/>
        <v>0.9996572995202193</v>
      </c>
    </row>
    <row r="48" spans="1:12" ht="12.75" customHeight="1">
      <c r="A48" s="500"/>
      <c r="B48" s="691" t="s">
        <v>41</v>
      </c>
      <c r="C48" s="692">
        <v>7874</v>
      </c>
      <c r="D48" s="492">
        <v>2126</v>
      </c>
      <c r="E48" s="693">
        <f>SUM(C48:D48)</f>
        <v>10000</v>
      </c>
      <c r="F48" s="692">
        <v>939</v>
      </c>
      <c r="G48" s="492">
        <v>254</v>
      </c>
      <c r="H48" s="693">
        <f t="shared" si="12"/>
        <v>1193</v>
      </c>
      <c r="I48" s="767">
        <v>939</v>
      </c>
      <c r="J48" s="331">
        <v>254</v>
      </c>
      <c r="K48" s="331">
        <f t="shared" si="13"/>
        <v>1193</v>
      </c>
      <c r="L48" s="792">
        <f t="shared" si="0"/>
        <v>1</v>
      </c>
    </row>
    <row r="49" spans="1:12" ht="12.75" customHeight="1">
      <c r="A49" s="704" t="s">
        <v>578</v>
      </c>
      <c r="B49" s="698" t="s">
        <v>513</v>
      </c>
      <c r="C49" s="699"/>
      <c r="D49" s="493"/>
      <c r="E49" s="700"/>
      <c r="F49" s="699">
        <v>283</v>
      </c>
      <c r="G49" s="493">
        <v>76</v>
      </c>
      <c r="H49" s="700">
        <f t="shared" si="12"/>
        <v>359</v>
      </c>
      <c r="I49" s="774">
        <f>I50</f>
        <v>283</v>
      </c>
      <c r="J49" s="774">
        <f>J50</f>
        <v>76</v>
      </c>
      <c r="K49" s="775">
        <f aca="true" t="shared" si="14" ref="K49:K63">I49+J49</f>
        <v>359</v>
      </c>
      <c r="L49" s="791">
        <f t="shared" si="0"/>
        <v>1</v>
      </c>
    </row>
    <row r="50" spans="1:12" ht="12.75" customHeight="1">
      <c r="A50" s="527"/>
      <c r="B50" s="686" t="s">
        <v>887</v>
      </c>
      <c r="C50" s="687"/>
      <c r="D50" s="489"/>
      <c r="E50" s="688"/>
      <c r="F50" s="687">
        <v>283</v>
      </c>
      <c r="G50" s="489">
        <v>76</v>
      </c>
      <c r="H50" s="688">
        <f>SUM(F50:G50)</f>
        <v>359</v>
      </c>
      <c r="I50" s="767">
        <v>283</v>
      </c>
      <c r="J50" s="331">
        <v>76</v>
      </c>
      <c r="K50" s="331">
        <f t="shared" si="14"/>
        <v>359</v>
      </c>
      <c r="L50" s="792">
        <f t="shared" si="0"/>
        <v>1</v>
      </c>
    </row>
    <row r="51" spans="1:12" ht="12.75" customHeight="1">
      <c r="A51" s="105" t="s">
        <v>591</v>
      </c>
      <c r="B51" s="683" t="s">
        <v>579</v>
      </c>
      <c r="C51" s="684">
        <f aca="true" t="shared" si="15" ref="C51:H51">SUM(C52:C53)</f>
        <v>7569</v>
      </c>
      <c r="D51" s="484">
        <f t="shared" si="15"/>
        <v>531</v>
      </c>
      <c r="E51" s="685">
        <f t="shared" si="15"/>
        <v>8100</v>
      </c>
      <c r="F51" s="684">
        <f t="shared" si="15"/>
        <v>6750</v>
      </c>
      <c r="G51" s="484">
        <f t="shared" si="15"/>
        <v>0</v>
      </c>
      <c r="H51" s="685">
        <f t="shared" si="15"/>
        <v>6750</v>
      </c>
      <c r="I51" s="774">
        <f>SUM(I52:I53)</f>
        <v>6750</v>
      </c>
      <c r="J51" s="774">
        <f>SUM(J52:J53)</f>
        <v>0</v>
      </c>
      <c r="K51" s="775">
        <f t="shared" si="14"/>
        <v>6750</v>
      </c>
      <c r="L51" s="791">
        <f t="shared" si="0"/>
        <v>1</v>
      </c>
    </row>
    <row r="52" spans="1:12" ht="12.75" customHeight="1">
      <c r="A52" s="527"/>
      <c r="B52" s="686" t="s">
        <v>580</v>
      </c>
      <c r="C52" s="687">
        <v>5600</v>
      </c>
      <c r="D52" s="489">
        <v>0</v>
      </c>
      <c r="E52" s="688">
        <f>SUM(C52:D52)</f>
        <v>5600</v>
      </c>
      <c r="F52" s="687">
        <v>5600</v>
      </c>
      <c r="G52" s="489">
        <v>0</v>
      </c>
      <c r="H52" s="688">
        <f>SUM(F52:G52)</f>
        <v>5600</v>
      </c>
      <c r="I52" s="771">
        <v>5600</v>
      </c>
      <c r="J52" s="772"/>
      <c r="K52" s="772">
        <f t="shared" si="14"/>
        <v>5600</v>
      </c>
      <c r="L52" s="791">
        <f t="shared" si="0"/>
        <v>1</v>
      </c>
    </row>
    <row r="53" spans="1:12" ht="12.75" customHeight="1">
      <c r="A53" s="500"/>
      <c r="B53" s="691" t="s">
        <v>888</v>
      </c>
      <c r="C53" s="692">
        <v>1969</v>
      </c>
      <c r="D53" s="492">
        <v>531</v>
      </c>
      <c r="E53" s="693">
        <f>SUM(C53:D53)</f>
        <v>2500</v>
      </c>
      <c r="F53" s="692">
        <v>1150</v>
      </c>
      <c r="G53" s="492">
        <v>0</v>
      </c>
      <c r="H53" s="693">
        <f>SUM(F53:G53)</f>
        <v>1150</v>
      </c>
      <c r="I53" s="767">
        <v>1150</v>
      </c>
      <c r="J53" s="331"/>
      <c r="K53" s="331">
        <f t="shared" si="14"/>
        <v>1150</v>
      </c>
      <c r="L53" s="792">
        <f t="shared" si="0"/>
        <v>1</v>
      </c>
    </row>
    <row r="54" spans="1:12" ht="12.75" customHeight="1">
      <c r="A54" s="531" t="s">
        <v>840</v>
      </c>
      <c r="B54" s="698" t="s">
        <v>889</v>
      </c>
      <c r="C54" s="699">
        <f aca="true" t="shared" si="16" ref="C54:H54">C55</f>
        <v>788</v>
      </c>
      <c r="D54" s="495">
        <f t="shared" si="16"/>
        <v>212</v>
      </c>
      <c r="E54" s="700">
        <f t="shared" si="16"/>
        <v>1000</v>
      </c>
      <c r="F54" s="699">
        <f t="shared" si="16"/>
        <v>164</v>
      </c>
      <c r="G54" s="495">
        <f t="shared" si="16"/>
        <v>46</v>
      </c>
      <c r="H54" s="700">
        <f t="shared" si="16"/>
        <v>210</v>
      </c>
      <c r="I54" s="774">
        <f>I55</f>
        <v>165</v>
      </c>
      <c r="J54" s="774">
        <f>J55</f>
        <v>44</v>
      </c>
      <c r="K54" s="775">
        <f t="shared" si="14"/>
        <v>209</v>
      </c>
      <c r="L54" s="791">
        <f t="shared" si="0"/>
        <v>0.9952380952380953</v>
      </c>
    </row>
    <row r="55" spans="1:12" ht="12.75" customHeight="1">
      <c r="A55" s="503"/>
      <c r="B55" s="686" t="s">
        <v>890</v>
      </c>
      <c r="C55" s="687">
        <v>788</v>
      </c>
      <c r="D55" s="489">
        <v>212</v>
      </c>
      <c r="E55" s="688">
        <f>SUM(C55:D55)</f>
        <v>1000</v>
      </c>
      <c r="F55" s="687">
        <v>164</v>
      </c>
      <c r="G55" s="489">
        <v>46</v>
      </c>
      <c r="H55" s="688">
        <f>SUM(F55:G55)</f>
        <v>210</v>
      </c>
      <c r="I55" s="767">
        <v>165</v>
      </c>
      <c r="J55" s="331">
        <v>44</v>
      </c>
      <c r="K55" s="331">
        <f t="shared" si="14"/>
        <v>209</v>
      </c>
      <c r="L55" s="792">
        <f t="shared" si="0"/>
        <v>0.9952380952380953</v>
      </c>
    </row>
    <row r="56" spans="1:12" ht="12.75" customHeight="1">
      <c r="A56" s="705" t="s">
        <v>891</v>
      </c>
      <c r="B56" s="683" t="s">
        <v>592</v>
      </c>
      <c r="C56" s="689"/>
      <c r="D56" s="488"/>
      <c r="E56" s="690"/>
      <c r="F56" s="689">
        <f>SUM(F57:F59)</f>
        <v>6758</v>
      </c>
      <c r="G56" s="689">
        <f>SUM(G57:G59)</f>
        <v>1742</v>
      </c>
      <c r="H56" s="689">
        <f>SUM(H57:H59)</f>
        <v>8500</v>
      </c>
      <c r="I56" s="774">
        <f>SUM(I57:I59)</f>
        <v>6729</v>
      </c>
      <c r="J56" s="774">
        <f>SUM(J57:J59)</f>
        <v>1741</v>
      </c>
      <c r="K56" s="775">
        <f t="shared" si="14"/>
        <v>8470</v>
      </c>
      <c r="L56" s="791">
        <f t="shared" si="0"/>
        <v>0.9964705882352941</v>
      </c>
    </row>
    <row r="57" spans="1:12" ht="12.75" customHeight="1">
      <c r="A57" s="503"/>
      <c r="B57" s="686" t="s">
        <v>892</v>
      </c>
      <c r="C57" s="687"/>
      <c r="D57" s="489"/>
      <c r="E57" s="688"/>
      <c r="F57" s="687">
        <v>6324</v>
      </c>
      <c r="G57" s="489">
        <v>1700</v>
      </c>
      <c r="H57" s="116">
        <f>SUM(F57:G57)</f>
        <v>8024</v>
      </c>
      <c r="I57" s="771">
        <v>6295</v>
      </c>
      <c r="J57" s="772">
        <v>1699</v>
      </c>
      <c r="K57" s="772">
        <f t="shared" si="14"/>
        <v>7994</v>
      </c>
      <c r="L57" s="791">
        <f t="shared" si="0"/>
        <v>0.9962612163509471</v>
      </c>
    </row>
    <row r="58" spans="1:12" ht="12.75" customHeight="1">
      <c r="A58" s="503"/>
      <c r="B58" s="686" t="s">
        <v>893</v>
      </c>
      <c r="C58" s="687"/>
      <c r="D58" s="489"/>
      <c r="E58" s="688"/>
      <c r="F58" s="687">
        <v>277</v>
      </c>
      <c r="G58" s="489">
        <v>0</v>
      </c>
      <c r="H58" s="116">
        <f>SUM(F58:G58)</f>
        <v>277</v>
      </c>
      <c r="I58" s="771">
        <v>277</v>
      </c>
      <c r="J58" s="772"/>
      <c r="K58" s="772">
        <f t="shared" si="14"/>
        <v>277</v>
      </c>
      <c r="L58" s="791">
        <f t="shared" si="0"/>
        <v>1</v>
      </c>
    </row>
    <row r="59" spans="1:12" ht="12.75" customHeight="1">
      <c r="A59" s="503"/>
      <c r="B59" s="686" t="s">
        <v>894</v>
      </c>
      <c r="C59" s="687"/>
      <c r="D59" s="489"/>
      <c r="E59" s="688"/>
      <c r="F59" s="687">
        <v>157</v>
      </c>
      <c r="G59" s="489">
        <v>42</v>
      </c>
      <c r="H59" s="116">
        <f>SUM(F59:G59)</f>
        <v>199</v>
      </c>
      <c r="I59" s="331">
        <v>157</v>
      </c>
      <c r="J59" s="331">
        <v>42</v>
      </c>
      <c r="K59" s="331">
        <f t="shared" si="14"/>
        <v>199</v>
      </c>
      <c r="L59" s="792">
        <f t="shared" si="0"/>
        <v>1</v>
      </c>
    </row>
    <row r="60" spans="1:12" s="706" customFormat="1" ht="12.75" customHeight="1">
      <c r="A60" s="705" t="s">
        <v>895</v>
      </c>
      <c r="B60" s="683" t="s">
        <v>896</v>
      </c>
      <c r="C60" s="689"/>
      <c r="D60" s="488"/>
      <c r="E60" s="690"/>
      <c r="F60" s="689">
        <f>SUM(F61)</f>
        <v>200</v>
      </c>
      <c r="G60" s="689">
        <f>SUM(G61)</f>
        <v>0</v>
      </c>
      <c r="H60" s="689">
        <f>SUM(H61)</f>
        <v>200</v>
      </c>
      <c r="I60" s="776">
        <f>I61</f>
        <v>200</v>
      </c>
      <c r="J60" s="776">
        <f>J61</f>
        <v>0</v>
      </c>
      <c r="K60" s="777">
        <f t="shared" si="14"/>
        <v>200</v>
      </c>
      <c r="L60" s="791">
        <f t="shared" si="0"/>
        <v>1</v>
      </c>
    </row>
    <row r="61" spans="1:12" ht="12.75" customHeight="1">
      <c r="A61" s="527"/>
      <c r="B61" s="707" t="s">
        <v>897</v>
      </c>
      <c r="C61" s="687"/>
      <c r="D61" s="116"/>
      <c r="E61" s="688"/>
      <c r="F61" s="687">
        <v>200</v>
      </c>
      <c r="G61" s="116">
        <v>0</v>
      </c>
      <c r="H61" s="116">
        <f>SUM(F61:G61)</f>
        <v>200</v>
      </c>
      <c r="I61" s="331">
        <v>200</v>
      </c>
      <c r="J61" s="331"/>
      <c r="K61" s="778">
        <f t="shared" si="14"/>
        <v>200</v>
      </c>
      <c r="L61" s="792">
        <f t="shared" si="0"/>
        <v>1</v>
      </c>
    </row>
    <row r="62" spans="1:12" ht="12.75" customHeight="1">
      <c r="A62" s="705" t="s">
        <v>898</v>
      </c>
      <c r="B62" s="683" t="s">
        <v>593</v>
      </c>
      <c r="C62" s="689"/>
      <c r="D62" s="487"/>
      <c r="E62" s="690"/>
      <c r="F62" s="689">
        <f>F63</f>
        <v>382</v>
      </c>
      <c r="G62" s="689">
        <f>G63</f>
        <v>103</v>
      </c>
      <c r="H62" s="689">
        <f>H63</f>
        <v>485</v>
      </c>
      <c r="I62" s="774">
        <f>I63</f>
        <v>380</v>
      </c>
      <c r="J62" s="774">
        <f>J63</f>
        <v>103</v>
      </c>
      <c r="K62" s="775">
        <f t="shared" si="14"/>
        <v>483</v>
      </c>
      <c r="L62" s="791">
        <f t="shared" si="0"/>
        <v>0.9958762886597938</v>
      </c>
    </row>
    <row r="63" spans="1:12" ht="12.75" customHeight="1">
      <c r="A63" s="708"/>
      <c r="B63" s="691" t="s">
        <v>899</v>
      </c>
      <c r="C63" s="692"/>
      <c r="D63" s="492"/>
      <c r="E63" s="693"/>
      <c r="F63" s="692">
        <v>382</v>
      </c>
      <c r="G63" s="492">
        <v>103</v>
      </c>
      <c r="H63" s="490">
        <f>SUM(F63:G63)</f>
        <v>485</v>
      </c>
      <c r="I63" s="331">
        <v>380</v>
      </c>
      <c r="J63" s="331">
        <v>103</v>
      </c>
      <c r="K63" s="331">
        <f t="shared" si="14"/>
        <v>483</v>
      </c>
      <c r="L63" s="792">
        <f t="shared" si="0"/>
        <v>0.9958762886597938</v>
      </c>
    </row>
    <row r="64" spans="1:12" s="714" customFormat="1" ht="35.25" customHeight="1" thickBot="1">
      <c r="A64" s="709"/>
      <c r="B64" s="710" t="s">
        <v>137</v>
      </c>
      <c r="C64" s="711">
        <f>C16+C18+C20+C22+C24+C26+C30+C32+C37+C39+C51+C54</f>
        <v>556308</v>
      </c>
      <c r="D64" s="712">
        <f>D16+D18+D20+D22+D24+D26+D30+D32+D37+D39+D51+D54</f>
        <v>148686</v>
      </c>
      <c r="E64" s="713">
        <f>E16+E18+E20+E22+E24+E26+E30+E32+E37+E39+E51+E54</f>
        <v>704994</v>
      </c>
      <c r="F64" s="711">
        <f aca="true" t="shared" si="17" ref="F64:K64">SUM(F11,F16,F18,F20,F22,F24,F26,F30,F32,F37,F39,F49,F51,F54,F56,F60,F62)</f>
        <v>588526</v>
      </c>
      <c r="G64" s="711">
        <f t="shared" si="17"/>
        <v>31008</v>
      </c>
      <c r="H64" s="711">
        <f t="shared" si="17"/>
        <v>619534</v>
      </c>
      <c r="I64" s="711">
        <f>SUM(I11,I16,I18,I20,I22,I24,I26,I30,I32,I37,I39,I49,I51,I54,I56,I60,I62)</f>
        <v>588480</v>
      </c>
      <c r="J64" s="711">
        <f t="shared" si="17"/>
        <v>31001</v>
      </c>
      <c r="K64" s="711">
        <f t="shared" si="17"/>
        <v>619481</v>
      </c>
      <c r="L64" s="793">
        <f t="shared" si="0"/>
        <v>0.9999144518299238</v>
      </c>
    </row>
    <row r="65" spans="1:12" s="147" customFormat="1" ht="12.75" customHeight="1">
      <c r="A65" s="485" t="s">
        <v>584</v>
      </c>
      <c r="B65" s="698" t="s">
        <v>585</v>
      </c>
      <c r="C65" s="699">
        <f aca="true" t="shared" si="18" ref="C65:H65">SUM(C66)</f>
        <v>5089</v>
      </c>
      <c r="D65" s="495">
        <f t="shared" si="18"/>
        <v>1374</v>
      </c>
      <c r="E65" s="700">
        <f t="shared" si="18"/>
        <v>6463</v>
      </c>
      <c r="F65" s="699">
        <f t="shared" si="18"/>
        <v>1861</v>
      </c>
      <c r="G65" s="495">
        <f t="shared" si="18"/>
        <v>502</v>
      </c>
      <c r="H65" s="700">
        <f t="shared" si="18"/>
        <v>2363</v>
      </c>
      <c r="I65" s="774">
        <f>I66</f>
        <v>1860</v>
      </c>
      <c r="J65" s="774">
        <f>J66</f>
        <v>502</v>
      </c>
      <c r="K65" s="775">
        <f>I65+J65</f>
        <v>2362</v>
      </c>
      <c r="L65" s="791">
        <f t="shared" si="0"/>
        <v>0.9995768091409225</v>
      </c>
    </row>
    <row r="66" spans="1:12" s="147" customFormat="1" ht="12.75" customHeight="1">
      <c r="A66" s="503"/>
      <c r="B66" s="686" t="s">
        <v>567</v>
      </c>
      <c r="C66" s="677">
        <v>5089</v>
      </c>
      <c r="D66" s="504">
        <v>1374</v>
      </c>
      <c r="E66" s="682">
        <f>SUM(C66:D66)</f>
        <v>6463</v>
      </c>
      <c r="F66" s="677">
        <v>1861</v>
      </c>
      <c r="G66" s="504">
        <v>502</v>
      </c>
      <c r="H66" s="682">
        <f>SUM(F66:G66)</f>
        <v>2363</v>
      </c>
      <c r="I66" s="680">
        <v>1860</v>
      </c>
      <c r="J66" s="779">
        <v>502</v>
      </c>
      <c r="K66" s="751">
        <f>I66+J66</f>
        <v>2362</v>
      </c>
      <c r="L66" s="792">
        <f t="shared" si="0"/>
        <v>0.9995768091409225</v>
      </c>
    </row>
    <row r="67" spans="1:12" s="164" customFormat="1" ht="20.25" customHeight="1">
      <c r="A67" s="529"/>
      <c r="B67" s="715" t="s">
        <v>42</v>
      </c>
      <c r="C67" s="716">
        <f aca="true" t="shared" si="19" ref="C67:K67">C65</f>
        <v>5089</v>
      </c>
      <c r="D67" s="530">
        <f t="shared" si="19"/>
        <v>1374</v>
      </c>
      <c r="E67" s="717">
        <f t="shared" si="19"/>
        <v>6463</v>
      </c>
      <c r="F67" s="716">
        <f t="shared" si="19"/>
        <v>1861</v>
      </c>
      <c r="G67" s="530">
        <f t="shared" si="19"/>
        <v>502</v>
      </c>
      <c r="H67" s="717">
        <f t="shared" si="19"/>
        <v>2363</v>
      </c>
      <c r="I67" s="717">
        <f t="shared" si="19"/>
        <v>1860</v>
      </c>
      <c r="J67" s="717">
        <f t="shared" si="19"/>
        <v>502</v>
      </c>
      <c r="K67" s="717">
        <f t="shared" si="19"/>
        <v>2362</v>
      </c>
      <c r="L67" s="794">
        <f t="shared" si="0"/>
        <v>0.9995768091409225</v>
      </c>
    </row>
    <row r="68" spans="1:12" s="147" customFormat="1" ht="12.75" customHeight="1">
      <c r="A68" s="531" t="s">
        <v>56</v>
      </c>
      <c r="B68" s="698" t="s">
        <v>43</v>
      </c>
      <c r="C68" s="675">
        <f aca="true" t="shared" si="20" ref="C68:H68">SUM(C69:C71)</f>
        <v>19546</v>
      </c>
      <c r="D68" s="497">
        <f t="shared" si="20"/>
        <v>5278</v>
      </c>
      <c r="E68" s="676">
        <f t="shared" si="20"/>
        <v>24824</v>
      </c>
      <c r="F68" s="675">
        <f t="shared" si="20"/>
        <v>70874</v>
      </c>
      <c r="G68" s="497">
        <f t="shared" si="20"/>
        <v>19136</v>
      </c>
      <c r="H68" s="676">
        <f t="shared" si="20"/>
        <v>90010</v>
      </c>
      <c r="I68" s="750">
        <f>SUM(I69:I71)</f>
        <v>64070</v>
      </c>
      <c r="J68" s="750">
        <f>SUM(J69:J71)</f>
        <v>17298</v>
      </c>
      <c r="K68" s="751">
        <f>I68+J68</f>
        <v>81368</v>
      </c>
      <c r="L68" s="791">
        <f t="shared" si="0"/>
        <v>0.9039884457282524</v>
      </c>
    </row>
    <row r="69" spans="1:12" s="147" customFormat="1" ht="12.75" customHeight="1">
      <c r="A69" s="531"/>
      <c r="B69" s="686" t="s">
        <v>900</v>
      </c>
      <c r="C69" s="677">
        <v>1570</v>
      </c>
      <c r="D69" s="504">
        <v>424</v>
      </c>
      <c r="E69" s="682">
        <f>SUM(C69:D69)</f>
        <v>1994</v>
      </c>
      <c r="F69" s="677">
        <v>1870</v>
      </c>
      <c r="G69" s="504">
        <v>505</v>
      </c>
      <c r="H69" s="682">
        <f>SUM(F69:G69)</f>
        <v>2375</v>
      </c>
      <c r="I69" s="750">
        <v>1130</v>
      </c>
      <c r="J69" s="751">
        <v>305</v>
      </c>
      <c r="K69" s="751">
        <f>I69+J69</f>
        <v>1435</v>
      </c>
      <c r="L69" s="791">
        <f t="shared" si="0"/>
        <v>0.6042105263157894</v>
      </c>
    </row>
    <row r="70" spans="1:12" s="147" customFormat="1" ht="12.75" customHeight="1">
      <c r="A70" s="531"/>
      <c r="B70" s="686" t="s">
        <v>901</v>
      </c>
      <c r="C70" s="677"/>
      <c r="D70" s="504"/>
      <c r="E70" s="682"/>
      <c r="F70" s="677">
        <v>52116</v>
      </c>
      <c r="G70" s="504">
        <v>14071</v>
      </c>
      <c r="H70" s="682">
        <f>SUM(F70:G70)</f>
        <v>66187</v>
      </c>
      <c r="I70" s="750">
        <v>52116</v>
      </c>
      <c r="J70" s="751">
        <v>14071</v>
      </c>
      <c r="K70" s="751">
        <f>I70+J70</f>
        <v>66187</v>
      </c>
      <c r="L70" s="791">
        <f t="shared" si="0"/>
        <v>1</v>
      </c>
    </row>
    <row r="71" spans="1:12" s="147" customFormat="1" ht="12.75" customHeight="1">
      <c r="A71" s="503"/>
      <c r="B71" s="686" t="s">
        <v>902</v>
      </c>
      <c r="C71" s="677">
        <v>17976</v>
      </c>
      <c r="D71" s="504">
        <v>4854</v>
      </c>
      <c r="E71" s="682">
        <f>SUM(C71:D71)</f>
        <v>22830</v>
      </c>
      <c r="F71" s="677">
        <v>16888</v>
      </c>
      <c r="G71" s="504">
        <v>4560</v>
      </c>
      <c r="H71" s="682">
        <f>SUM(F71:G71)</f>
        <v>21448</v>
      </c>
      <c r="I71" s="780">
        <v>10824</v>
      </c>
      <c r="J71" s="779">
        <v>2922</v>
      </c>
      <c r="K71" s="751">
        <f>I71+J71</f>
        <v>13746</v>
      </c>
      <c r="L71" s="792">
        <f t="shared" si="0"/>
        <v>0.6408989183140619</v>
      </c>
    </row>
    <row r="72" spans="1:12" ht="17.25" customHeight="1">
      <c r="A72" s="107"/>
      <c r="B72" s="715" t="s">
        <v>491</v>
      </c>
      <c r="C72" s="718">
        <f aca="true" t="shared" si="21" ref="C72:K72">C68</f>
        <v>19546</v>
      </c>
      <c r="D72" s="103">
        <f t="shared" si="21"/>
        <v>5278</v>
      </c>
      <c r="E72" s="719">
        <f t="shared" si="21"/>
        <v>24824</v>
      </c>
      <c r="F72" s="718">
        <f t="shared" si="21"/>
        <v>70874</v>
      </c>
      <c r="G72" s="103">
        <f t="shared" si="21"/>
        <v>19136</v>
      </c>
      <c r="H72" s="719">
        <f t="shared" si="21"/>
        <v>90010</v>
      </c>
      <c r="I72" s="719">
        <f t="shared" si="21"/>
        <v>64070</v>
      </c>
      <c r="J72" s="719">
        <f t="shared" si="21"/>
        <v>17298</v>
      </c>
      <c r="K72" s="719">
        <f t="shared" si="21"/>
        <v>81368</v>
      </c>
      <c r="L72" s="794">
        <f t="shared" si="0"/>
        <v>0.9039884457282524</v>
      </c>
    </row>
    <row r="73" spans="1:12" ht="19.5" customHeight="1" thickBot="1">
      <c r="A73" s="107"/>
      <c r="B73" s="715" t="s">
        <v>586</v>
      </c>
      <c r="C73" s="720">
        <f aca="true" t="shared" si="22" ref="C73:K73">C64+C67+C72</f>
        <v>580943</v>
      </c>
      <c r="D73" s="721">
        <f t="shared" si="22"/>
        <v>155338</v>
      </c>
      <c r="E73" s="722">
        <f t="shared" si="22"/>
        <v>736281</v>
      </c>
      <c r="F73" s="720">
        <f t="shared" si="22"/>
        <v>661261</v>
      </c>
      <c r="G73" s="721">
        <f t="shared" si="22"/>
        <v>50646</v>
      </c>
      <c r="H73" s="722">
        <f t="shared" si="22"/>
        <v>711907</v>
      </c>
      <c r="I73" s="722">
        <f t="shared" si="22"/>
        <v>654410</v>
      </c>
      <c r="J73" s="722">
        <f t="shared" si="22"/>
        <v>48801</v>
      </c>
      <c r="K73" s="722">
        <f t="shared" si="22"/>
        <v>703211</v>
      </c>
      <c r="L73" s="795">
        <f t="shared" si="0"/>
        <v>0.9877849213450633</v>
      </c>
    </row>
    <row r="74" spans="1:5" ht="12.75">
      <c r="A74" s="505"/>
      <c r="B74" s="506"/>
      <c r="C74" s="506"/>
      <c r="D74" s="506"/>
      <c r="E74" s="506"/>
    </row>
    <row r="75" spans="1:5" ht="12.75">
      <c r="A75" s="505"/>
      <c r="B75" s="506"/>
      <c r="C75" s="506"/>
      <c r="D75" s="506"/>
      <c r="E75" s="506"/>
    </row>
    <row r="76" spans="1:5" ht="12.75">
      <c r="A76" s="505"/>
      <c r="B76" s="506"/>
      <c r="C76" s="506"/>
      <c r="D76" s="506"/>
      <c r="E76" s="506"/>
    </row>
    <row r="77" spans="1:5" ht="15.75">
      <c r="A77" s="40" t="s">
        <v>974</v>
      </c>
      <c r="B77" s="506"/>
      <c r="C77" s="506"/>
      <c r="D77" s="506"/>
      <c r="E77" s="506"/>
    </row>
    <row r="78" spans="1:5" ht="12.75">
      <c r="A78" s="505"/>
      <c r="B78" s="506"/>
      <c r="C78" s="506"/>
      <c r="D78" s="506"/>
      <c r="E78" s="506"/>
    </row>
    <row r="79" spans="1:5" ht="15.75">
      <c r="A79" s="897" t="s">
        <v>559</v>
      </c>
      <c r="B79" s="897"/>
      <c r="C79" s="897"/>
      <c r="D79" s="897"/>
      <c r="E79" s="897"/>
    </row>
    <row r="80" spans="1:5" ht="15.75">
      <c r="A80" s="897" t="s">
        <v>791</v>
      </c>
      <c r="B80" s="897"/>
      <c r="C80" s="897"/>
      <c r="D80" s="897"/>
      <c r="E80" s="897"/>
    </row>
    <row r="81" spans="1:5" ht="15.75">
      <c r="A81" s="897" t="s">
        <v>560</v>
      </c>
      <c r="B81" s="897"/>
      <c r="C81" s="897"/>
      <c r="D81" s="897"/>
      <c r="E81" s="897"/>
    </row>
    <row r="82" spans="1:5" ht="15.75">
      <c r="A82" s="897" t="s">
        <v>587</v>
      </c>
      <c r="B82" s="897"/>
      <c r="C82" s="897"/>
      <c r="D82" s="897"/>
      <c r="E82" s="897"/>
    </row>
    <row r="83" spans="1:5" ht="16.5" thickBot="1">
      <c r="A83" s="505"/>
      <c r="B83" s="507"/>
      <c r="C83" s="506"/>
      <c r="D83" s="506"/>
      <c r="E83" s="506"/>
    </row>
    <row r="84" spans="1:12" ht="12.75">
      <c r="A84" s="43" t="s">
        <v>93</v>
      </c>
      <c r="B84" s="52" t="s">
        <v>51</v>
      </c>
      <c r="C84" s="476"/>
      <c r="D84" s="477" t="s">
        <v>792</v>
      </c>
      <c r="E84" s="478"/>
      <c r="F84" s="476"/>
      <c r="G84" s="477" t="s">
        <v>860</v>
      </c>
      <c r="H84" s="478"/>
      <c r="I84" s="908" t="s">
        <v>291</v>
      </c>
      <c r="J84" s="909"/>
      <c r="K84" s="909"/>
      <c r="L84" s="909"/>
    </row>
    <row r="85" spans="1:12" ht="12.75">
      <c r="A85" s="45" t="s">
        <v>94</v>
      </c>
      <c r="B85" s="53"/>
      <c r="C85" s="723" t="s">
        <v>563</v>
      </c>
      <c r="D85" s="43" t="s">
        <v>564</v>
      </c>
      <c r="E85" s="724" t="s">
        <v>52</v>
      </c>
      <c r="F85" s="723" t="s">
        <v>563</v>
      </c>
      <c r="G85" s="43" t="s">
        <v>564</v>
      </c>
      <c r="H85" s="724" t="s">
        <v>52</v>
      </c>
      <c r="I85" s="781" t="s">
        <v>563</v>
      </c>
      <c r="J85" s="781" t="s">
        <v>564</v>
      </c>
      <c r="K85" s="781" t="s">
        <v>52</v>
      </c>
      <c r="L85" s="44" t="s">
        <v>565</v>
      </c>
    </row>
    <row r="86" spans="1:12" ht="12.75">
      <c r="A86" s="105" t="s">
        <v>566</v>
      </c>
      <c r="B86" s="535" t="s">
        <v>33</v>
      </c>
      <c r="C86" s="684">
        <f aca="true" t="shared" si="23" ref="C86:K86">C87</f>
        <v>2362</v>
      </c>
      <c r="D86" s="484">
        <f t="shared" si="23"/>
        <v>638</v>
      </c>
      <c r="E86" s="685">
        <f t="shared" si="23"/>
        <v>3000</v>
      </c>
      <c r="F86" s="684">
        <f t="shared" si="23"/>
        <v>0</v>
      </c>
      <c r="G86" s="484">
        <f t="shared" si="23"/>
        <v>0</v>
      </c>
      <c r="H86" s="685">
        <f t="shared" si="23"/>
        <v>0</v>
      </c>
      <c r="I86" s="684">
        <f t="shared" si="23"/>
        <v>0</v>
      </c>
      <c r="J86" s="484">
        <f t="shared" si="23"/>
        <v>0</v>
      </c>
      <c r="K86" s="685">
        <f t="shared" si="23"/>
        <v>0</v>
      </c>
      <c r="L86" s="796">
        <f>IF(H86&lt;&gt;0,K86/H86,"")</f>
      </c>
    </row>
    <row r="87" spans="1:12" ht="12.75">
      <c r="A87" s="44"/>
      <c r="B87" s="354" t="s">
        <v>903</v>
      </c>
      <c r="C87" s="680">
        <v>2362</v>
      </c>
      <c r="D87" s="499">
        <v>638</v>
      </c>
      <c r="E87" s="682">
        <f>SUM(C87:D87)</f>
        <v>3000</v>
      </c>
      <c r="F87" s="680">
        <v>0</v>
      </c>
      <c r="G87" s="499">
        <v>0</v>
      </c>
      <c r="H87" s="682">
        <f>SUM(F87:G87)</f>
        <v>0</v>
      </c>
      <c r="I87" s="680">
        <v>0</v>
      </c>
      <c r="J87" s="499">
        <v>0</v>
      </c>
      <c r="K87" s="682">
        <f>SUM(I87:J87)</f>
        <v>0</v>
      </c>
      <c r="L87" s="798">
        <f aca="true" t="shared" si="24" ref="L87:L121">IF(H87&lt;&gt;0,K87/H87,"")</f>
      </c>
    </row>
    <row r="88" spans="1:12" ht="12.75">
      <c r="A88" s="105" t="s">
        <v>568</v>
      </c>
      <c r="B88" s="356" t="s">
        <v>569</v>
      </c>
      <c r="C88" s="684">
        <f aca="true" t="shared" si="25" ref="C88:K88">C89</f>
        <v>25000</v>
      </c>
      <c r="D88" s="484">
        <f t="shared" si="25"/>
        <v>6750</v>
      </c>
      <c r="E88" s="685">
        <f t="shared" si="25"/>
        <v>31750</v>
      </c>
      <c r="F88" s="684">
        <f t="shared" si="25"/>
        <v>25000</v>
      </c>
      <c r="G88" s="484">
        <f t="shared" si="25"/>
        <v>6750</v>
      </c>
      <c r="H88" s="685">
        <f t="shared" si="25"/>
        <v>31750</v>
      </c>
      <c r="I88" s="684">
        <f t="shared" si="25"/>
        <v>24977</v>
      </c>
      <c r="J88" s="484">
        <f t="shared" si="25"/>
        <v>6744</v>
      </c>
      <c r="K88" s="685">
        <f t="shared" si="25"/>
        <v>31721</v>
      </c>
      <c r="L88" s="797">
        <f t="shared" si="24"/>
        <v>0.9990866141732283</v>
      </c>
    </row>
    <row r="89" spans="1:12" ht="12.75">
      <c r="A89" s="44"/>
      <c r="B89" s="206" t="s">
        <v>904</v>
      </c>
      <c r="C89" s="680">
        <v>25000</v>
      </c>
      <c r="D89" s="499">
        <v>6750</v>
      </c>
      <c r="E89" s="682">
        <f>SUM(C89:D89)</f>
        <v>31750</v>
      </c>
      <c r="F89" s="680">
        <v>25000</v>
      </c>
      <c r="G89" s="499">
        <v>6750</v>
      </c>
      <c r="H89" s="682">
        <f>SUM(F89:G89)</f>
        <v>31750</v>
      </c>
      <c r="I89" s="680">
        <v>24977</v>
      </c>
      <c r="J89" s="499">
        <v>6744</v>
      </c>
      <c r="K89" s="682">
        <f>SUM(I89:J89)</f>
        <v>31721</v>
      </c>
      <c r="L89" s="798">
        <f t="shared" si="24"/>
        <v>0.9990866141732283</v>
      </c>
    </row>
    <row r="90" spans="1:12" ht="12.75">
      <c r="A90" s="60" t="s">
        <v>572</v>
      </c>
      <c r="B90" s="683" t="s">
        <v>571</v>
      </c>
      <c r="C90" s="684">
        <f aca="true" t="shared" si="26" ref="C90:K90">C91</f>
        <v>4725</v>
      </c>
      <c r="D90" s="484">
        <f t="shared" si="26"/>
        <v>1275</v>
      </c>
      <c r="E90" s="685">
        <f t="shared" si="26"/>
        <v>6000</v>
      </c>
      <c r="F90" s="684">
        <f t="shared" si="26"/>
        <v>6677</v>
      </c>
      <c r="G90" s="484">
        <f t="shared" si="26"/>
        <v>1549</v>
      </c>
      <c r="H90" s="685">
        <f t="shared" si="26"/>
        <v>8226</v>
      </c>
      <c r="I90" s="684">
        <f t="shared" si="26"/>
        <v>6677</v>
      </c>
      <c r="J90" s="484">
        <f t="shared" si="26"/>
        <v>1549</v>
      </c>
      <c r="K90" s="685">
        <f t="shared" si="26"/>
        <v>8226</v>
      </c>
      <c r="L90" s="797">
        <f t="shared" si="24"/>
        <v>1</v>
      </c>
    </row>
    <row r="91" spans="1:12" ht="12.75">
      <c r="A91" s="61"/>
      <c r="B91" s="686" t="s">
        <v>588</v>
      </c>
      <c r="C91" s="687">
        <v>4725</v>
      </c>
      <c r="D91" s="116">
        <v>1275</v>
      </c>
      <c r="E91" s="725">
        <f>SUM(C91:D91)</f>
        <v>6000</v>
      </c>
      <c r="F91" s="687">
        <v>6677</v>
      </c>
      <c r="G91" s="116">
        <v>1549</v>
      </c>
      <c r="H91" s="725">
        <f>SUM(F91:G91)</f>
        <v>8226</v>
      </c>
      <c r="I91" s="687">
        <v>6677</v>
      </c>
      <c r="J91" s="116">
        <v>1549</v>
      </c>
      <c r="K91" s="725">
        <f>SUM(I91:J91)</f>
        <v>8226</v>
      </c>
      <c r="L91" s="798">
        <f t="shared" si="24"/>
        <v>1</v>
      </c>
    </row>
    <row r="92" spans="1:12" ht="12.75">
      <c r="A92" s="60" t="s">
        <v>36</v>
      </c>
      <c r="B92" s="694" t="s">
        <v>589</v>
      </c>
      <c r="C92" s="684">
        <f>C94</f>
        <v>31496</v>
      </c>
      <c r="D92" s="484">
        <f>D94</f>
        <v>8504</v>
      </c>
      <c r="E92" s="685">
        <f>E94</f>
        <v>40000</v>
      </c>
      <c r="F92" s="684">
        <f aca="true" t="shared" si="27" ref="F92:K92">F93+F94</f>
        <v>42884</v>
      </c>
      <c r="G92" s="484">
        <f t="shared" si="27"/>
        <v>11693</v>
      </c>
      <c r="H92" s="685">
        <f t="shared" si="27"/>
        <v>54577</v>
      </c>
      <c r="I92" s="684">
        <f t="shared" si="27"/>
        <v>42974</v>
      </c>
      <c r="J92" s="484">
        <f t="shared" si="27"/>
        <v>11602</v>
      </c>
      <c r="K92" s="685">
        <f t="shared" si="27"/>
        <v>54576</v>
      </c>
      <c r="L92" s="797">
        <f t="shared" si="24"/>
        <v>0.9999816772633161</v>
      </c>
    </row>
    <row r="93" spans="1:12" ht="12.75">
      <c r="A93" s="61"/>
      <c r="B93" s="726" t="s">
        <v>905</v>
      </c>
      <c r="C93" s="677"/>
      <c r="D93" s="499"/>
      <c r="E93" s="727"/>
      <c r="F93" s="677">
        <v>21624</v>
      </c>
      <c r="G93" s="499">
        <v>5953</v>
      </c>
      <c r="H93" s="682">
        <f>F93+G93</f>
        <v>27577</v>
      </c>
      <c r="I93" s="677">
        <v>21693</v>
      </c>
      <c r="J93" s="499">
        <v>5857</v>
      </c>
      <c r="K93" s="682">
        <f>I93+J93</f>
        <v>27550</v>
      </c>
      <c r="L93" s="797">
        <f t="shared" si="24"/>
        <v>0.9990209232331291</v>
      </c>
    </row>
    <row r="94" spans="1:12" ht="12.75">
      <c r="A94" s="63"/>
      <c r="B94" s="695" t="s">
        <v>590</v>
      </c>
      <c r="C94" s="696">
        <v>31496</v>
      </c>
      <c r="D94" s="118">
        <v>8504</v>
      </c>
      <c r="E94" s="697">
        <f>SUM(C94:D94)</f>
        <v>40000</v>
      </c>
      <c r="F94" s="696">
        <v>21260</v>
      </c>
      <c r="G94" s="118">
        <v>5740</v>
      </c>
      <c r="H94" s="697">
        <f>SUM(F94:G94)</f>
        <v>27000</v>
      </c>
      <c r="I94" s="696">
        <v>21281</v>
      </c>
      <c r="J94" s="118">
        <v>5745</v>
      </c>
      <c r="K94" s="697">
        <f>SUM(I94:J94)</f>
        <v>27026</v>
      </c>
      <c r="L94" s="798">
        <f t="shared" si="24"/>
        <v>1.000962962962963</v>
      </c>
    </row>
    <row r="95" spans="1:12" ht="12.75">
      <c r="A95" s="61" t="s">
        <v>489</v>
      </c>
      <c r="B95" s="728" t="s">
        <v>40</v>
      </c>
      <c r="C95" s="729"/>
      <c r="D95" s="509"/>
      <c r="E95" s="730"/>
      <c r="F95" s="699">
        <f aca="true" t="shared" si="28" ref="F95:K95">SUM(F96:F97)</f>
        <v>0</v>
      </c>
      <c r="G95" s="731">
        <f t="shared" si="28"/>
        <v>0</v>
      </c>
      <c r="H95" s="487">
        <f t="shared" si="28"/>
        <v>0</v>
      </c>
      <c r="I95" s="699">
        <f t="shared" si="28"/>
        <v>0</v>
      </c>
      <c r="J95" s="731">
        <f t="shared" si="28"/>
        <v>0</v>
      </c>
      <c r="K95" s="487">
        <f t="shared" si="28"/>
        <v>0</v>
      </c>
      <c r="L95" s="797">
        <f t="shared" si="24"/>
      </c>
    </row>
    <row r="96" spans="1:12" ht="12.75">
      <c r="A96" s="61"/>
      <c r="B96" s="726" t="s">
        <v>906</v>
      </c>
      <c r="C96" s="729"/>
      <c r="D96" s="509"/>
      <c r="E96" s="730"/>
      <c r="F96" s="729">
        <v>0</v>
      </c>
      <c r="G96" s="528">
        <v>0</v>
      </c>
      <c r="H96" s="509">
        <f>SUM(F96:G96)</f>
        <v>0</v>
      </c>
      <c r="I96" s="729">
        <v>0</v>
      </c>
      <c r="J96" s="528">
        <v>0</v>
      </c>
      <c r="K96" s="509">
        <f>SUM(I96:J96)</f>
        <v>0</v>
      </c>
      <c r="L96" s="797">
        <f t="shared" si="24"/>
      </c>
    </row>
    <row r="97" spans="1:12" ht="12.75">
      <c r="A97" s="61"/>
      <c r="B97" s="726" t="s">
        <v>907</v>
      </c>
      <c r="C97" s="729"/>
      <c r="D97" s="509"/>
      <c r="E97" s="730"/>
      <c r="F97" s="729">
        <v>0</v>
      </c>
      <c r="G97" s="528">
        <v>0</v>
      </c>
      <c r="H97" s="118">
        <f>SUM(F97:G97)</f>
        <v>0</v>
      </c>
      <c r="I97" s="729">
        <v>0</v>
      </c>
      <c r="J97" s="528">
        <v>0</v>
      </c>
      <c r="K97" s="118">
        <f>SUM(I97:J97)</f>
        <v>0</v>
      </c>
      <c r="L97" s="799">
        <f t="shared" si="24"/>
      </c>
    </row>
    <row r="98" spans="1:12" ht="12.75">
      <c r="A98" s="105" t="s">
        <v>18</v>
      </c>
      <c r="B98" s="683" t="s">
        <v>576</v>
      </c>
      <c r="C98" s="732"/>
      <c r="D98" s="733"/>
      <c r="E98" s="734"/>
      <c r="F98" s="689">
        <f aca="true" t="shared" si="29" ref="F98:K98">SUM(F99)</f>
        <v>4685</v>
      </c>
      <c r="G98" s="689">
        <f t="shared" si="29"/>
        <v>1264</v>
      </c>
      <c r="H98" s="689">
        <f t="shared" si="29"/>
        <v>5949</v>
      </c>
      <c r="I98" s="689">
        <f t="shared" si="29"/>
        <v>4684</v>
      </c>
      <c r="J98" s="689">
        <f t="shared" si="29"/>
        <v>1265</v>
      </c>
      <c r="K98" s="689">
        <f t="shared" si="29"/>
        <v>5949</v>
      </c>
      <c r="L98" s="797">
        <f t="shared" si="24"/>
        <v>1</v>
      </c>
    </row>
    <row r="99" spans="1:12" ht="12.75">
      <c r="A99" s="500"/>
      <c r="B99" s="691" t="s">
        <v>908</v>
      </c>
      <c r="C99" s="696"/>
      <c r="D99" s="118"/>
      <c r="E99" s="697"/>
      <c r="F99" s="696">
        <v>4685</v>
      </c>
      <c r="G99" s="118">
        <v>1264</v>
      </c>
      <c r="H99" s="118">
        <f>SUM(F99:G99)</f>
        <v>5949</v>
      </c>
      <c r="I99" s="696">
        <v>4684</v>
      </c>
      <c r="J99" s="118">
        <v>1265</v>
      </c>
      <c r="K99" s="118">
        <f>SUM(I99:J99)</f>
        <v>5949</v>
      </c>
      <c r="L99" s="799">
        <f t="shared" si="24"/>
        <v>1</v>
      </c>
    </row>
    <row r="100" spans="1:12" ht="12.75">
      <c r="A100" s="66" t="s">
        <v>591</v>
      </c>
      <c r="B100" s="728" t="s">
        <v>579</v>
      </c>
      <c r="C100" s="735">
        <f aca="true" t="shared" si="30" ref="C100:H100">SUM(C101:C104)</f>
        <v>89814</v>
      </c>
      <c r="D100" s="508">
        <f t="shared" si="30"/>
        <v>24251</v>
      </c>
      <c r="E100" s="736">
        <f t="shared" si="30"/>
        <v>114065</v>
      </c>
      <c r="F100" s="735">
        <f t="shared" si="30"/>
        <v>18086</v>
      </c>
      <c r="G100" s="508">
        <f t="shared" si="30"/>
        <v>4883</v>
      </c>
      <c r="H100" s="736">
        <f t="shared" si="30"/>
        <v>22969</v>
      </c>
      <c r="I100" s="735">
        <f>SUM(I101:I104)</f>
        <v>18085</v>
      </c>
      <c r="J100" s="508">
        <f>SUM(J101:J104)</f>
        <v>4883</v>
      </c>
      <c r="K100" s="736">
        <f>SUM(K101:K104)</f>
        <v>22968</v>
      </c>
      <c r="L100" s="797">
        <f t="shared" si="24"/>
        <v>0.9999564630589055</v>
      </c>
    </row>
    <row r="101" spans="1:12" ht="12.75">
      <c r="A101" s="66"/>
      <c r="B101" s="726" t="s">
        <v>909</v>
      </c>
      <c r="C101" s="729">
        <v>7998</v>
      </c>
      <c r="D101" s="509">
        <v>2160</v>
      </c>
      <c r="E101" s="730">
        <f>SUM(C101:D101)</f>
        <v>10158</v>
      </c>
      <c r="F101" s="729">
        <v>7998</v>
      </c>
      <c r="G101" s="509">
        <v>2160</v>
      </c>
      <c r="H101" s="730">
        <f>SUM(F101:G101)</f>
        <v>10158</v>
      </c>
      <c r="I101" s="729">
        <v>7998</v>
      </c>
      <c r="J101" s="509">
        <v>2160</v>
      </c>
      <c r="K101" s="730">
        <f>SUM(I101:J101)</f>
        <v>10158</v>
      </c>
      <c r="L101" s="797">
        <f t="shared" si="24"/>
        <v>1</v>
      </c>
    </row>
    <row r="102" spans="1:12" ht="12.75">
      <c r="A102" s="66"/>
      <c r="B102" s="726" t="s">
        <v>910</v>
      </c>
      <c r="C102" s="729">
        <v>71580</v>
      </c>
      <c r="D102" s="509">
        <v>19327</v>
      </c>
      <c r="E102" s="730">
        <f>SUM(C102:D102)</f>
        <v>90907</v>
      </c>
      <c r="F102" s="729">
        <v>4975</v>
      </c>
      <c r="G102" s="509">
        <v>1343</v>
      </c>
      <c r="H102" s="730">
        <f>SUM(F102:G102)</f>
        <v>6318</v>
      </c>
      <c r="I102" s="729">
        <v>4975</v>
      </c>
      <c r="J102" s="509">
        <v>1343</v>
      </c>
      <c r="K102" s="730">
        <f>SUM(I102:J102)</f>
        <v>6318</v>
      </c>
      <c r="L102" s="797">
        <f t="shared" si="24"/>
        <v>1</v>
      </c>
    </row>
    <row r="103" spans="1:12" ht="12.75">
      <c r="A103" s="66"/>
      <c r="B103" s="726" t="s">
        <v>911</v>
      </c>
      <c r="C103" s="729">
        <v>5118</v>
      </c>
      <c r="D103" s="509">
        <v>1382</v>
      </c>
      <c r="E103" s="730">
        <f>SUM(C103:D103)</f>
        <v>6500</v>
      </c>
      <c r="F103" s="729">
        <v>5113</v>
      </c>
      <c r="G103" s="509">
        <v>1380</v>
      </c>
      <c r="H103" s="730">
        <f>SUM(F103:G103)</f>
        <v>6493</v>
      </c>
      <c r="I103" s="729">
        <v>5112</v>
      </c>
      <c r="J103" s="509">
        <v>1380</v>
      </c>
      <c r="K103" s="730">
        <f>SUM(I103:J103)</f>
        <v>6492</v>
      </c>
      <c r="L103" s="797">
        <f t="shared" si="24"/>
        <v>0.999845987987063</v>
      </c>
    </row>
    <row r="104" spans="1:12" ht="12.75">
      <c r="A104" s="67"/>
      <c r="B104" s="726" t="s">
        <v>912</v>
      </c>
      <c r="C104" s="729">
        <v>5118</v>
      </c>
      <c r="D104" s="509">
        <v>1382</v>
      </c>
      <c r="E104" s="730">
        <f>SUM(C104:D104)</f>
        <v>6500</v>
      </c>
      <c r="F104" s="729"/>
      <c r="G104" s="509"/>
      <c r="H104" s="730">
        <f>SUM(F104:G104)</f>
        <v>0</v>
      </c>
      <c r="I104" s="729"/>
      <c r="J104" s="509"/>
      <c r="K104" s="730">
        <f>SUM(I104:J104)</f>
        <v>0</v>
      </c>
      <c r="L104" s="798">
        <f t="shared" si="24"/>
      </c>
    </row>
    <row r="105" spans="1:12" ht="12.75">
      <c r="A105" s="66" t="s">
        <v>582</v>
      </c>
      <c r="B105" s="683" t="s">
        <v>581</v>
      </c>
      <c r="C105" s="684">
        <f aca="true" t="shared" si="31" ref="C105:K105">C106</f>
        <v>11811</v>
      </c>
      <c r="D105" s="484">
        <f t="shared" si="31"/>
        <v>3189</v>
      </c>
      <c r="E105" s="685">
        <f t="shared" si="31"/>
        <v>15000</v>
      </c>
      <c r="F105" s="684">
        <f t="shared" si="31"/>
        <v>0</v>
      </c>
      <c r="G105" s="484">
        <f t="shared" si="31"/>
        <v>0</v>
      </c>
      <c r="H105" s="685">
        <f t="shared" si="31"/>
        <v>0</v>
      </c>
      <c r="I105" s="684">
        <f t="shared" si="31"/>
        <v>0</v>
      </c>
      <c r="J105" s="484">
        <f t="shared" si="31"/>
        <v>0</v>
      </c>
      <c r="K105" s="685">
        <f t="shared" si="31"/>
        <v>0</v>
      </c>
      <c r="L105" s="797">
        <f t="shared" si="24"/>
      </c>
    </row>
    <row r="106" spans="1:12" ht="12.75">
      <c r="A106" s="66"/>
      <c r="B106" s="726" t="s">
        <v>44</v>
      </c>
      <c r="C106" s="696">
        <v>11811</v>
      </c>
      <c r="D106" s="118">
        <v>3189</v>
      </c>
      <c r="E106" s="697">
        <f>SUM(C106:D106)</f>
        <v>15000</v>
      </c>
      <c r="F106" s="696">
        <v>0</v>
      </c>
      <c r="G106" s="118">
        <v>0</v>
      </c>
      <c r="H106" s="697">
        <f>SUM(F106:G106)</f>
        <v>0</v>
      </c>
      <c r="I106" s="696">
        <v>0</v>
      </c>
      <c r="J106" s="118">
        <v>0</v>
      </c>
      <c r="K106" s="697">
        <f>SUM(I106:J106)</f>
        <v>0</v>
      </c>
      <c r="L106" s="798">
        <f t="shared" si="24"/>
      </c>
    </row>
    <row r="107" spans="1:12" ht="12.75">
      <c r="A107" s="486" t="s">
        <v>583</v>
      </c>
      <c r="B107" s="683" t="s">
        <v>592</v>
      </c>
      <c r="C107" s="684">
        <f aca="true" t="shared" si="32" ref="C107:K107">C108</f>
        <v>394</v>
      </c>
      <c r="D107" s="484">
        <f t="shared" si="32"/>
        <v>106</v>
      </c>
      <c r="E107" s="685">
        <f t="shared" si="32"/>
        <v>500</v>
      </c>
      <c r="F107" s="684">
        <f t="shared" si="32"/>
        <v>0</v>
      </c>
      <c r="G107" s="484">
        <f t="shared" si="32"/>
        <v>0</v>
      </c>
      <c r="H107" s="685">
        <f t="shared" si="32"/>
        <v>0</v>
      </c>
      <c r="I107" s="684">
        <f t="shared" si="32"/>
        <v>0</v>
      </c>
      <c r="J107" s="484">
        <f t="shared" si="32"/>
        <v>0</v>
      </c>
      <c r="K107" s="685">
        <f t="shared" si="32"/>
        <v>0</v>
      </c>
      <c r="L107" s="797">
        <f t="shared" si="24"/>
      </c>
    </row>
    <row r="108" spans="1:12" ht="12.75">
      <c r="A108" s="503"/>
      <c r="B108" s="686" t="s">
        <v>913</v>
      </c>
      <c r="C108" s="677">
        <v>394</v>
      </c>
      <c r="D108" s="504">
        <v>106</v>
      </c>
      <c r="E108" s="737">
        <f>SUM(C108:D108)</f>
        <v>500</v>
      </c>
      <c r="F108" s="677">
        <v>0</v>
      </c>
      <c r="G108" s="504">
        <v>0</v>
      </c>
      <c r="H108" s="737">
        <f>SUM(F108:G108)</f>
        <v>0</v>
      </c>
      <c r="I108" s="677">
        <v>0</v>
      </c>
      <c r="J108" s="504">
        <v>0</v>
      </c>
      <c r="K108" s="737">
        <f>SUM(I108:J108)</f>
        <v>0</v>
      </c>
      <c r="L108" s="798">
        <f t="shared" si="24"/>
      </c>
    </row>
    <row r="109" spans="1:12" ht="12.75">
      <c r="A109" s="105" t="s">
        <v>895</v>
      </c>
      <c r="B109" s="683" t="s">
        <v>45</v>
      </c>
      <c r="C109" s="689">
        <f aca="true" t="shared" si="33" ref="C109:H109">SUM(C110:C118)</f>
        <v>283466</v>
      </c>
      <c r="D109" s="487">
        <f t="shared" si="33"/>
        <v>76534</v>
      </c>
      <c r="E109" s="690">
        <f t="shared" si="33"/>
        <v>360000</v>
      </c>
      <c r="F109" s="689">
        <f t="shared" si="33"/>
        <v>358657</v>
      </c>
      <c r="G109" s="487">
        <f t="shared" si="33"/>
        <v>96167</v>
      </c>
      <c r="H109" s="690">
        <f t="shared" si="33"/>
        <v>454824</v>
      </c>
      <c r="I109" s="689">
        <f>SUM(I110:I118)</f>
        <v>358654</v>
      </c>
      <c r="J109" s="487">
        <f>SUM(J110:J118)</f>
        <v>96169</v>
      </c>
      <c r="K109" s="690">
        <f>SUM(K110:K118)</f>
        <v>454823</v>
      </c>
      <c r="L109" s="797">
        <f t="shared" si="24"/>
        <v>0.9999978013473344</v>
      </c>
    </row>
    <row r="110" spans="1:12" ht="12.75">
      <c r="A110" s="106"/>
      <c r="B110" s="686" t="s">
        <v>914</v>
      </c>
      <c r="C110" s="687">
        <v>212600</v>
      </c>
      <c r="D110" s="116">
        <v>57400</v>
      </c>
      <c r="E110" s="688">
        <f>SUM(C110:D110)</f>
        <v>270000</v>
      </c>
      <c r="F110" s="703">
        <v>223955</v>
      </c>
      <c r="G110" s="116">
        <v>60156</v>
      </c>
      <c r="H110" s="688">
        <f>SUM(F110:G110)</f>
        <v>284111</v>
      </c>
      <c r="I110" s="703">
        <v>223954</v>
      </c>
      <c r="J110" s="116">
        <v>60159</v>
      </c>
      <c r="K110" s="688">
        <f>SUM(I110:J110)</f>
        <v>284113</v>
      </c>
      <c r="L110" s="797">
        <f t="shared" si="24"/>
        <v>1.0000070395021665</v>
      </c>
    </row>
    <row r="111" spans="1:12" ht="12.75">
      <c r="A111" s="106"/>
      <c r="B111" s="686" t="s">
        <v>915</v>
      </c>
      <c r="C111" s="687"/>
      <c r="D111" s="116"/>
      <c r="E111" s="688"/>
      <c r="F111" s="703">
        <v>13315</v>
      </c>
      <c r="G111" s="116">
        <v>3595</v>
      </c>
      <c r="H111" s="688">
        <f aca="true" t="shared" si="34" ref="H111:H117">SUM(F111:G111)</f>
        <v>16910</v>
      </c>
      <c r="I111" s="703">
        <v>13315</v>
      </c>
      <c r="J111" s="116">
        <v>3595</v>
      </c>
      <c r="K111" s="688">
        <f aca="true" t="shared" si="35" ref="K111:K117">SUM(I111:J111)</f>
        <v>16910</v>
      </c>
      <c r="L111" s="797">
        <f t="shared" si="24"/>
        <v>1</v>
      </c>
    </row>
    <row r="112" spans="1:12" ht="12.75">
      <c r="A112" s="106"/>
      <c r="B112" s="686" t="s">
        <v>916</v>
      </c>
      <c r="C112" s="687"/>
      <c r="D112" s="116"/>
      <c r="E112" s="688"/>
      <c r="F112" s="703">
        <v>3297</v>
      </c>
      <c r="G112" s="116">
        <v>890</v>
      </c>
      <c r="H112" s="688">
        <f t="shared" si="34"/>
        <v>4187</v>
      </c>
      <c r="I112" s="703">
        <v>3297</v>
      </c>
      <c r="J112" s="116">
        <v>890</v>
      </c>
      <c r="K112" s="688">
        <f t="shared" si="35"/>
        <v>4187</v>
      </c>
      <c r="L112" s="797">
        <f t="shared" si="24"/>
        <v>1</v>
      </c>
    </row>
    <row r="113" spans="1:12" ht="12.75">
      <c r="A113" s="106"/>
      <c r="B113" s="686" t="s">
        <v>917</v>
      </c>
      <c r="C113" s="687"/>
      <c r="D113" s="116"/>
      <c r="E113" s="688"/>
      <c r="F113" s="703">
        <v>0</v>
      </c>
      <c r="G113" s="116">
        <v>0</v>
      </c>
      <c r="H113" s="688">
        <f t="shared" si="34"/>
        <v>0</v>
      </c>
      <c r="I113" s="703"/>
      <c r="J113" s="116"/>
      <c r="K113" s="688">
        <f t="shared" si="35"/>
        <v>0</v>
      </c>
      <c r="L113" s="797">
        <f t="shared" si="24"/>
      </c>
    </row>
    <row r="114" spans="1:12" ht="12.75">
      <c r="A114" s="106"/>
      <c r="B114" s="686" t="s">
        <v>918</v>
      </c>
      <c r="C114" s="687"/>
      <c r="D114" s="116"/>
      <c r="E114" s="688"/>
      <c r="F114" s="703">
        <v>4646</v>
      </c>
      <c r="G114" s="116">
        <v>1254</v>
      </c>
      <c r="H114" s="688">
        <f t="shared" si="34"/>
        <v>5900</v>
      </c>
      <c r="I114" s="703">
        <v>4646</v>
      </c>
      <c r="J114" s="116">
        <v>1254</v>
      </c>
      <c r="K114" s="688">
        <f t="shared" si="35"/>
        <v>5900</v>
      </c>
      <c r="L114" s="797">
        <f t="shared" si="24"/>
        <v>1</v>
      </c>
    </row>
    <row r="115" spans="1:12" ht="12.75">
      <c r="A115" s="106"/>
      <c r="B115" s="686" t="s">
        <v>919</v>
      </c>
      <c r="C115" s="687"/>
      <c r="D115" s="116"/>
      <c r="E115" s="688"/>
      <c r="F115" s="703">
        <v>4061</v>
      </c>
      <c r="G115" s="116">
        <v>1096</v>
      </c>
      <c r="H115" s="688">
        <f t="shared" si="34"/>
        <v>5157</v>
      </c>
      <c r="I115" s="703">
        <v>4061</v>
      </c>
      <c r="J115" s="116">
        <v>1096</v>
      </c>
      <c r="K115" s="688">
        <f t="shared" si="35"/>
        <v>5157</v>
      </c>
      <c r="L115" s="797">
        <f t="shared" si="24"/>
        <v>1</v>
      </c>
    </row>
    <row r="116" spans="1:12" ht="12.75">
      <c r="A116" s="106"/>
      <c r="B116" s="686" t="s">
        <v>920</v>
      </c>
      <c r="C116" s="687"/>
      <c r="D116" s="116"/>
      <c r="E116" s="688"/>
      <c r="F116" s="703">
        <v>11236</v>
      </c>
      <c r="G116" s="116">
        <v>2676</v>
      </c>
      <c r="H116" s="688">
        <f t="shared" si="34"/>
        <v>13912</v>
      </c>
      <c r="I116" s="703">
        <v>11236</v>
      </c>
      <c r="J116" s="116">
        <v>2676</v>
      </c>
      <c r="K116" s="688">
        <f t="shared" si="35"/>
        <v>13912</v>
      </c>
      <c r="L116" s="797">
        <f t="shared" si="24"/>
        <v>1</v>
      </c>
    </row>
    <row r="117" spans="1:12" ht="12.75">
      <c r="A117" s="106"/>
      <c r="B117" s="686" t="s">
        <v>921</v>
      </c>
      <c r="C117" s="687"/>
      <c r="D117" s="116"/>
      <c r="E117" s="688"/>
      <c r="F117" s="703">
        <v>22557</v>
      </c>
      <c r="G117" s="116">
        <v>6090</v>
      </c>
      <c r="H117" s="688">
        <f t="shared" si="34"/>
        <v>28647</v>
      </c>
      <c r="I117" s="703">
        <v>22556</v>
      </c>
      <c r="J117" s="116">
        <v>6090</v>
      </c>
      <c r="K117" s="688">
        <f t="shared" si="35"/>
        <v>28646</v>
      </c>
      <c r="L117" s="797">
        <f t="shared" si="24"/>
        <v>0.9999650923307851</v>
      </c>
    </row>
    <row r="118" spans="1:12" ht="13.5" customHeight="1">
      <c r="A118" s="194"/>
      <c r="B118" s="738" t="s">
        <v>922</v>
      </c>
      <c r="C118" s="696">
        <v>70866</v>
      </c>
      <c r="D118" s="118">
        <v>19134</v>
      </c>
      <c r="E118" s="739">
        <f>SUM(C118:D118)</f>
        <v>90000</v>
      </c>
      <c r="F118" s="740">
        <v>75590</v>
      </c>
      <c r="G118" s="118">
        <v>20410</v>
      </c>
      <c r="H118" s="739">
        <f>SUM(F118:G118)</f>
        <v>96000</v>
      </c>
      <c r="I118" s="740">
        <v>75589</v>
      </c>
      <c r="J118" s="118">
        <v>20409</v>
      </c>
      <c r="K118" s="739">
        <f>SUM(I118:J118)</f>
        <v>95998</v>
      </c>
      <c r="L118" s="798">
        <f t="shared" si="24"/>
        <v>0.9999791666666666</v>
      </c>
    </row>
    <row r="119" spans="1:12" ht="13.5" customHeight="1">
      <c r="A119" s="194" t="s">
        <v>898</v>
      </c>
      <c r="B119" s="741" t="s">
        <v>923</v>
      </c>
      <c r="C119" s="742">
        <f aca="true" t="shared" si="36" ref="C119:K119">SUM(C120:C120)</f>
        <v>3386</v>
      </c>
      <c r="D119" s="743">
        <f t="shared" si="36"/>
        <v>914</v>
      </c>
      <c r="E119" s="744">
        <f t="shared" si="36"/>
        <v>4300</v>
      </c>
      <c r="F119" s="742">
        <f t="shared" si="36"/>
        <v>3386</v>
      </c>
      <c r="G119" s="743">
        <f t="shared" si="36"/>
        <v>914</v>
      </c>
      <c r="H119" s="744">
        <f t="shared" si="36"/>
        <v>4300</v>
      </c>
      <c r="I119" s="742">
        <f t="shared" si="36"/>
        <v>3322</v>
      </c>
      <c r="J119" s="743">
        <f t="shared" si="36"/>
        <v>897</v>
      </c>
      <c r="K119" s="744">
        <f t="shared" si="36"/>
        <v>4219</v>
      </c>
      <c r="L119" s="800">
        <f t="shared" si="24"/>
        <v>0.9811627906976744</v>
      </c>
    </row>
    <row r="120" spans="1:12" ht="13.5" customHeight="1">
      <c r="A120" s="194"/>
      <c r="B120" s="738" t="s">
        <v>924</v>
      </c>
      <c r="C120" s="696">
        <v>3386</v>
      </c>
      <c r="D120" s="118">
        <v>914</v>
      </c>
      <c r="E120" s="739">
        <f>SUM(C120:D120)</f>
        <v>4300</v>
      </c>
      <c r="F120" s="696">
        <v>3386</v>
      </c>
      <c r="G120" s="118">
        <v>914</v>
      </c>
      <c r="H120" s="739">
        <f>SUM(F120:G120)</f>
        <v>4300</v>
      </c>
      <c r="I120" s="696">
        <v>3322</v>
      </c>
      <c r="J120" s="118">
        <v>897</v>
      </c>
      <c r="K120" s="739">
        <f>SUM(I120:J120)</f>
        <v>4219</v>
      </c>
      <c r="L120" s="800">
        <f t="shared" si="24"/>
        <v>0.9811627906976744</v>
      </c>
    </row>
    <row r="121" spans="1:12" ht="13.5" thickBot="1">
      <c r="A121" s="479">
        <v>1</v>
      </c>
      <c r="B121" s="745" t="s">
        <v>137</v>
      </c>
      <c r="C121" s="746">
        <f>C86+C88+C90+C92+C100+C105+C107+C109+C119</f>
        <v>452454</v>
      </c>
      <c r="D121" s="747">
        <f>D86+D88+D90+D92+D100+D105+D107+D109+D119</f>
        <v>122161</v>
      </c>
      <c r="E121" s="748">
        <f>E86+E88+E90+E92+E100+E105+E107+E109+E119</f>
        <v>574615</v>
      </c>
      <c r="F121" s="746">
        <f aca="true" t="shared" si="37" ref="F121:K121">SUM(F86,F88,F90,F92,F98,F100,F105,F107,F109,F119,F95,)</f>
        <v>459375</v>
      </c>
      <c r="G121" s="746">
        <f t="shared" si="37"/>
        <v>123220</v>
      </c>
      <c r="H121" s="746">
        <f t="shared" si="37"/>
        <v>582595</v>
      </c>
      <c r="I121" s="746">
        <f t="shared" si="37"/>
        <v>459373</v>
      </c>
      <c r="J121" s="746">
        <f t="shared" si="37"/>
        <v>123109</v>
      </c>
      <c r="K121" s="746">
        <f t="shared" si="37"/>
        <v>582482</v>
      </c>
      <c r="L121" s="797">
        <f t="shared" si="24"/>
        <v>0.999806040216617</v>
      </c>
    </row>
    <row r="122" spans="1:12" ht="12.75">
      <c r="A122" s="5"/>
      <c r="B122" s="5"/>
      <c r="C122" s="5"/>
      <c r="D122" s="5"/>
      <c r="E122" s="5"/>
      <c r="L122" s="796">
        <f>IF(H131&lt;&gt;0,K131/H131,"")</f>
      </c>
    </row>
    <row r="123" spans="1:5" ht="12.75">
      <c r="A123" s="5"/>
      <c r="B123" s="5"/>
      <c r="C123" s="5"/>
      <c r="D123" s="5"/>
      <c r="E123" s="5"/>
    </row>
    <row r="124" spans="1:5" ht="12.75">
      <c r="A124" s="5"/>
      <c r="B124" s="5"/>
      <c r="C124" s="5"/>
      <c r="D124" s="5"/>
      <c r="E124" s="5"/>
    </row>
    <row r="125" spans="1:5" ht="12.75">
      <c r="A125" s="5"/>
      <c r="B125" s="5"/>
      <c r="C125" s="5"/>
      <c r="D125" s="5"/>
      <c r="E125" s="5"/>
    </row>
    <row r="126" spans="1:5" ht="12.75">
      <c r="A126" s="5"/>
      <c r="B126" s="5"/>
      <c r="C126" s="5"/>
      <c r="D126" s="5"/>
      <c r="E126" s="5"/>
    </row>
    <row r="127" spans="1:5" ht="12.75">
      <c r="A127" s="5"/>
      <c r="B127" s="5"/>
      <c r="C127" s="5"/>
      <c r="D127" s="5"/>
      <c r="E127" s="5"/>
    </row>
    <row r="128" spans="1:5" ht="12.75">
      <c r="A128" s="5"/>
      <c r="B128" s="5"/>
      <c r="C128" s="5"/>
      <c r="D128" s="5"/>
      <c r="E128" s="5"/>
    </row>
    <row r="129" spans="1:5" ht="12.75">
      <c r="A129" s="5"/>
      <c r="B129" s="5"/>
      <c r="C129" s="5"/>
      <c r="D129" s="5"/>
      <c r="E129" s="5"/>
    </row>
    <row r="130" spans="1:5" ht="12.75">
      <c r="A130" s="5"/>
      <c r="B130" s="5"/>
      <c r="C130" s="5"/>
      <c r="D130" s="5"/>
      <c r="E130" s="5"/>
    </row>
    <row r="133" ht="15" customHeight="1"/>
    <row r="134" ht="15" customHeight="1"/>
    <row r="135" ht="18" customHeight="1"/>
    <row r="136" ht="15" customHeight="1"/>
    <row r="137" ht="15" customHeight="1"/>
    <row r="138" ht="12.75" customHeight="1"/>
  </sheetData>
  <sheetProtection/>
  <mergeCells count="10">
    <mergeCell ref="A81:E81"/>
    <mergeCell ref="A82:E82"/>
    <mergeCell ref="I9:L9"/>
    <mergeCell ref="I84:L84"/>
    <mergeCell ref="A3:E3"/>
    <mergeCell ref="A4:E4"/>
    <mergeCell ref="A5:E5"/>
    <mergeCell ref="A6:E6"/>
    <mergeCell ref="A79:E79"/>
    <mergeCell ref="A80:E80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59" r:id="rId1"/>
  <headerFooter alignWithMargins="0">
    <oddFooter>&amp;C&amp;P. oldal</oddFooter>
  </headerFooter>
  <rowBreaks count="1" manualBreakCount="1">
    <brk id="74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O24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2" width="47.140625" style="0" customWidth="1"/>
    <col min="3" max="3" width="14.7109375" style="0" customWidth="1"/>
    <col min="4" max="4" width="12.57421875" style="0" customWidth="1"/>
    <col min="5" max="5" width="13.140625" style="0" customWidth="1"/>
    <col min="6" max="6" width="14.00390625" style="0" customWidth="1"/>
  </cols>
  <sheetData>
    <row r="1" spans="1:4" ht="15.75">
      <c r="A1" s="40" t="s">
        <v>975</v>
      </c>
      <c r="B1" s="40"/>
      <c r="C1" s="40"/>
      <c r="D1" s="5"/>
    </row>
    <row r="2" spans="1:4" ht="15.75">
      <c r="A2" s="40"/>
      <c r="B2" s="40"/>
      <c r="C2" s="40"/>
      <c r="D2" s="5"/>
    </row>
    <row r="3" spans="1:4" ht="15.75">
      <c r="A3" s="897" t="s">
        <v>89</v>
      </c>
      <c r="B3" s="898"/>
      <c r="C3" s="898"/>
      <c r="D3" s="898"/>
    </row>
    <row r="4" spans="1:4" ht="15.75">
      <c r="A4" s="897" t="s">
        <v>793</v>
      </c>
      <c r="B4" s="898"/>
      <c r="C4" s="898"/>
      <c r="D4" s="898"/>
    </row>
    <row r="5" spans="1:4" ht="15.75">
      <c r="A5" s="897" t="s">
        <v>264</v>
      </c>
      <c r="B5" s="898"/>
      <c r="C5" s="898"/>
      <c r="D5" s="898"/>
    </row>
    <row r="6" spans="1:4" ht="15.75">
      <c r="A6" s="897" t="s">
        <v>265</v>
      </c>
      <c r="B6" s="898"/>
      <c r="C6" s="898"/>
      <c r="D6" s="898"/>
    </row>
    <row r="7" spans="1:4" ht="15.75">
      <c r="A7" s="40"/>
      <c r="B7" s="40"/>
      <c r="C7" s="41"/>
      <c r="D7" s="5"/>
    </row>
    <row r="8" spans="1:4" ht="15.75">
      <c r="A8" s="40"/>
      <c r="B8" s="40"/>
      <c r="C8" s="41"/>
      <c r="D8" s="5"/>
    </row>
    <row r="9" spans="1:11" ht="15.75">
      <c r="A9" s="40"/>
      <c r="B9" s="55" t="s">
        <v>100</v>
      </c>
      <c r="C9" s="41"/>
      <c r="D9" s="5"/>
      <c r="K9" s="752"/>
    </row>
    <row r="10" spans="1:12" ht="15" customHeight="1">
      <c r="A10" s="52" t="s">
        <v>93</v>
      </c>
      <c r="B10" s="43" t="s">
        <v>51</v>
      </c>
      <c r="C10" s="816" t="s">
        <v>792</v>
      </c>
      <c r="D10" s="816" t="s">
        <v>273</v>
      </c>
      <c r="E10" s="816" t="s">
        <v>291</v>
      </c>
      <c r="F10" s="816" t="s">
        <v>292</v>
      </c>
      <c r="H10" s="522"/>
      <c r="I10" s="522"/>
      <c r="J10" s="893"/>
      <c r="K10" s="893"/>
      <c r="L10" s="893"/>
    </row>
    <row r="11" spans="1:15" ht="27" customHeight="1">
      <c r="A11" s="53" t="s">
        <v>94</v>
      </c>
      <c r="B11" s="45"/>
      <c r="C11" s="815"/>
      <c r="D11" s="815"/>
      <c r="E11" s="815"/>
      <c r="F11" s="815"/>
      <c r="H11" s="522"/>
      <c r="I11" s="522"/>
      <c r="J11" s="894"/>
      <c r="K11" s="894"/>
      <c r="L11" s="894"/>
      <c r="O11" s="640"/>
    </row>
    <row r="12" spans="1:15" ht="20.25" customHeight="1">
      <c r="A12" s="61" t="s">
        <v>572</v>
      </c>
      <c r="B12" s="757" t="s">
        <v>937</v>
      </c>
      <c r="C12" s="753"/>
      <c r="D12" s="758">
        <f>D13</f>
        <v>3600</v>
      </c>
      <c r="E12" s="758">
        <f>E13</f>
        <v>3600</v>
      </c>
      <c r="F12" s="789">
        <f>IF(D12&lt;&gt;0,E12/D12,"")</f>
        <v>1</v>
      </c>
      <c r="H12" s="522"/>
      <c r="I12" s="522"/>
      <c r="J12" s="754"/>
      <c r="K12" s="754"/>
      <c r="L12" s="754"/>
      <c r="O12" s="640"/>
    </row>
    <row r="13" spans="1:15" ht="15.75" customHeight="1">
      <c r="A13" s="117"/>
      <c r="B13" s="206" t="s">
        <v>938</v>
      </c>
      <c r="C13" s="753"/>
      <c r="D13" s="759">
        <v>3600</v>
      </c>
      <c r="E13" s="784">
        <v>3600</v>
      </c>
      <c r="F13" s="790">
        <f aca="true" t="shared" si="0" ref="F13:F19">IF(D13&lt;&gt;0,E13/D13,"")</f>
        <v>1</v>
      </c>
      <c r="H13" s="522"/>
      <c r="I13" s="522"/>
      <c r="J13" s="754"/>
      <c r="K13" s="754"/>
      <c r="L13" s="754"/>
      <c r="O13" s="640"/>
    </row>
    <row r="14" spans="1:11" ht="15" customHeight="1">
      <c r="A14" s="105" t="s">
        <v>18</v>
      </c>
      <c r="B14" s="102" t="s">
        <v>126</v>
      </c>
      <c r="C14" s="74">
        <f>C15</f>
        <v>800</v>
      </c>
      <c r="D14" s="74">
        <f>SUM(D15)</f>
        <v>0</v>
      </c>
      <c r="E14" s="631">
        <f>E15</f>
        <v>0</v>
      </c>
      <c r="F14" s="789">
        <f t="shared" si="0"/>
      </c>
      <c r="H14" s="760"/>
      <c r="I14" s="762"/>
      <c r="K14" s="536"/>
    </row>
    <row r="15" spans="1:11" ht="15" customHeight="1">
      <c r="A15" s="106"/>
      <c r="B15" s="125" t="s">
        <v>154</v>
      </c>
      <c r="C15" s="116">
        <v>800</v>
      </c>
      <c r="D15" s="116"/>
      <c r="E15" s="118"/>
      <c r="F15" s="790">
        <f t="shared" si="0"/>
      </c>
      <c r="H15" s="761"/>
      <c r="I15" s="763"/>
      <c r="K15" s="537"/>
    </row>
    <row r="16" spans="1:11" ht="15" customHeight="1">
      <c r="A16" s="105" t="s">
        <v>591</v>
      </c>
      <c r="B16" s="102" t="s">
        <v>857</v>
      </c>
      <c r="C16" s="74">
        <f>SUM(C18)</f>
        <v>0</v>
      </c>
      <c r="D16" s="74">
        <f>SUM(D18)</f>
        <v>0</v>
      </c>
      <c r="E16" s="631">
        <f>E18</f>
        <v>0</v>
      </c>
      <c r="F16" s="789">
        <f t="shared" si="0"/>
      </c>
      <c r="H16" s="532"/>
      <c r="I16" s="538"/>
      <c r="K16" s="534"/>
    </row>
    <row r="17" spans="1:11" ht="15" customHeight="1">
      <c r="A17" s="106"/>
      <c r="B17" s="672" t="s">
        <v>858</v>
      </c>
      <c r="C17" s="508"/>
      <c r="D17" s="508"/>
      <c r="E17" s="631"/>
      <c r="F17" s="789">
        <f t="shared" si="0"/>
      </c>
      <c r="H17" s="532"/>
      <c r="I17" s="538"/>
      <c r="K17" s="534"/>
    </row>
    <row r="18" spans="1:11" ht="15" customHeight="1">
      <c r="A18" s="106"/>
      <c r="B18" s="125" t="s">
        <v>859</v>
      </c>
      <c r="C18" s="116"/>
      <c r="D18" s="116"/>
      <c r="E18" s="118"/>
      <c r="F18" s="790">
        <f t="shared" si="0"/>
      </c>
      <c r="H18" s="532"/>
      <c r="I18" s="125"/>
      <c r="K18" s="489"/>
    </row>
    <row r="19" spans="1:11" ht="15" customHeight="1">
      <c r="A19" s="107"/>
      <c r="B19" s="104" t="s">
        <v>101</v>
      </c>
      <c r="C19" s="103">
        <f>C14+C16+C12</f>
        <v>800</v>
      </c>
      <c r="D19" s="103">
        <f>D14+D16+D12</f>
        <v>3600</v>
      </c>
      <c r="E19" s="103">
        <f>E14+E16+E12</f>
        <v>3600</v>
      </c>
      <c r="F19" s="813">
        <f t="shared" si="0"/>
        <v>1</v>
      </c>
      <c r="H19" s="532"/>
      <c r="I19" s="506"/>
      <c r="K19" s="533"/>
    </row>
    <row r="20" spans="1:4" ht="15" customHeight="1">
      <c r="A20" s="5"/>
      <c r="B20" s="5"/>
      <c r="C20" s="5"/>
      <c r="D20" s="5"/>
    </row>
    <row r="21" spans="1:4" ht="15" customHeight="1">
      <c r="A21" s="5"/>
      <c r="B21" s="5"/>
      <c r="C21" s="5"/>
      <c r="D21" s="5"/>
    </row>
    <row r="22" spans="1:4" ht="15" customHeight="1">
      <c r="A22" s="5"/>
      <c r="B22" s="5"/>
      <c r="C22" s="5"/>
      <c r="D22" s="5"/>
    </row>
    <row r="23" spans="1:4" ht="12.75">
      <c r="A23" s="5"/>
      <c r="B23" s="5"/>
      <c r="C23" s="5"/>
      <c r="D23" s="5"/>
    </row>
    <row r="24" spans="1:4" ht="12.75">
      <c r="A24" s="5"/>
      <c r="B24" s="5"/>
      <c r="C24" s="5"/>
      <c r="D24" s="5"/>
    </row>
  </sheetData>
  <sheetProtection/>
  <mergeCells count="11">
    <mergeCell ref="A3:D3"/>
    <mergeCell ref="A4:D4"/>
    <mergeCell ref="A5:D5"/>
    <mergeCell ref="A6:D6"/>
    <mergeCell ref="J10:J11"/>
    <mergeCell ref="K10:K11"/>
    <mergeCell ref="L10:L11"/>
    <mergeCell ref="F10:F11"/>
    <mergeCell ref="E10:E11"/>
    <mergeCell ref="C10:C11"/>
    <mergeCell ref="D10:D11"/>
  </mergeCells>
  <printOptions horizontalCentered="1"/>
  <pageMargins left="0.7874015748031497" right="0.7874015748031497" top="0.5905511811023623" bottom="0.7874015748031497" header="0.5118110236220472" footer="0.5118110236220472"/>
  <pageSetup horizontalDpi="300" verticalDpi="300" orientation="portrait" paperSize="9" scale="78" r:id="rId1"/>
  <headerFooter alignWithMargins="0">
    <oddFooter>&amp;C&amp;[37. oldal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X33"/>
  <sheetViews>
    <sheetView view="pageBreakPreview" zoomScaleSheetLayoutView="100" zoomScalePageLayoutView="115" workbookViewId="0" topLeftCell="A1">
      <selection activeCell="A1" sqref="A1"/>
    </sheetView>
  </sheetViews>
  <sheetFormatPr defaultColWidth="9.140625" defaultRowHeight="12.75"/>
  <cols>
    <col min="1" max="1" width="24.140625" style="0" customWidth="1"/>
    <col min="2" max="2" width="12.28125" style="0" customWidth="1"/>
    <col min="3" max="3" width="11.8515625" style="0" customWidth="1"/>
    <col min="4" max="4" width="11.7109375" style="0" customWidth="1"/>
    <col min="5" max="5" width="13.421875" style="0" customWidth="1"/>
    <col min="6" max="6" width="9.7109375" style="0" bestFit="1" customWidth="1"/>
    <col min="7" max="7" width="12.00390625" style="0" customWidth="1"/>
    <col min="8" max="9" width="11.00390625" style="0" customWidth="1"/>
    <col min="10" max="10" width="10.421875" style="0" customWidth="1"/>
    <col min="11" max="11" width="11.7109375" style="0" customWidth="1"/>
    <col min="12" max="12" width="8.00390625" style="0" customWidth="1"/>
    <col min="13" max="13" width="14.140625" style="0" customWidth="1"/>
    <col min="14" max="14" width="8.8515625" style="0" customWidth="1"/>
    <col min="15" max="16" width="8.00390625" style="0" customWidth="1"/>
    <col min="17" max="17" width="10.8515625" style="0" customWidth="1"/>
    <col min="18" max="18" width="10.8515625" style="0" bestFit="1" customWidth="1"/>
    <col min="19" max="19" width="9.28125" style="0" customWidth="1"/>
    <col min="20" max="20" width="9.7109375" style="0" bestFit="1" customWidth="1"/>
    <col min="21" max="22" width="9.28125" style="0" bestFit="1" customWidth="1"/>
    <col min="23" max="23" width="10.140625" style="0" customWidth="1"/>
    <col min="24" max="24" width="11.57421875" style="0" bestFit="1" customWidth="1"/>
  </cols>
  <sheetData>
    <row r="1" spans="1:24" ht="15.75">
      <c r="A1" s="40" t="s">
        <v>976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</row>
    <row r="2" spans="1:24" ht="15.7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</row>
    <row r="3" spans="1:24" ht="15.75">
      <c r="A3" s="40"/>
      <c r="B3" s="40"/>
      <c r="C3" s="40"/>
      <c r="D3" s="40"/>
      <c r="E3" s="40"/>
      <c r="F3" s="40"/>
      <c r="G3" s="40"/>
      <c r="H3" s="41"/>
      <c r="I3" s="40"/>
      <c r="J3" s="41" t="s">
        <v>794</v>
      </c>
      <c r="K3" s="41"/>
      <c r="L3" s="41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</row>
    <row r="4" spans="1:24" ht="12.75">
      <c r="A4" s="54" t="s">
        <v>338</v>
      </c>
      <c r="B4" s="5"/>
      <c r="C4" s="5"/>
      <c r="D4" s="5"/>
      <c r="E4" s="5"/>
      <c r="F4" s="5"/>
      <c r="G4" s="5"/>
      <c r="H4" s="29"/>
      <c r="I4" s="5"/>
      <c r="J4" s="5"/>
      <c r="K4" s="5"/>
      <c r="L4" s="5"/>
      <c r="M4" s="5"/>
      <c r="N4" s="5"/>
      <c r="O4" s="5"/>
      <c r="P4" s="5"/>
      <c r="Q4" s="5"/>
      <c r="R4" s="5"/>
      <c r="S4" s="286"/>
      <c r="T4" s="822" t="s">
        <v>339</v>
      </c>
      <c r="U4" s="822"/>
      <c r="V4" s="822"/>
      <c r="W4" s="822"/>
      <c r="X4" s="822"/>
    </row>
    <row r="5" spans="1:24" ht="12.75">
      <c r="A5" s="287"/>
      <c r="B5" s="288"/>
      <c r="C5" s="289"/>
      <c r="D5" s="289"/>
      <c r="E5" s="289"/>
      <c r="F5" s="289"/>
      <c r="G5" s="289" t="s">
        <v>340</v>
      </c>
      <c r="H5" s="289"/>
      <c r="I5" s="289"/>
      <c r="J5" s="289"/>
      <c r="K5" s="289"/>
      <c r="L5" s="290"/>
      <c r="M5" s="287" t="s">
        <v>341</v>
      </c>
      <c r="N5" s="910" t="s">
        <v>658</v>
      </c>
      <c r="O5" s="916" t="s">
        <v>342</v>
      </c>
      <c r="P5" s="917"/>
      <c r="Q5" s="918"/>
      <c r="R5" s="918"/>
      <c r="S5" s="918"/>
      <c r="T5" s="918"/>
      <c r="U5" s="918"/>
      <c r="V5" s="826"/>
      <c r="W5" s="287" t="s">
        <v>343</v>
      </c>
      <c r="X5" s="292" t="s">
        <v>344</v>
      </c>
    </row>
    <row r="6" spans="1:24" ht="12.75" customHeight="1">
      <c r="A6" s="913" t="s">
        <v>345</v>
      </c>
      <c r="B6" s="914" t="s">
        <v>346</v>
      </c>
      <c r="C6" s="914" t="s">
        <v>347</v>
      </c>
      <c r="D6" s="287" t="s">
        <v>348</v>
      </c>
      <c r="E6" s="914" t="s">
        <v>349</v>
      </c>
      <c r="F6" s="288"/>
      <c r="G6" s="289"/>
      <c r="H6" s="289" t="s">
        <v>350</v>
      </c>
      <c r="I6" s="289"/>
      <c r="J6" s="290"/>
      <c r="K6" s="287" t="s">
        <v>341</v>
      </c>
      <c r="L6" s="293" t="s">
        <v>351</v>
      </c>
      <c r="M6" s="293" t="s">
        <v>352</v>
      </c>
      <c r="N6" s="911"/>
      <c r="O6" s="914" t="s">
        <v>353</v>
      </c>
      <c r="P6" s="914" t="s">
        <v>594</v>
      </c>
      <c r="Q6" s="914" t="s">
        <v>354</v>
      </c>
      <c r="R6" s="914" t="s">
        <v>355</v>
      </c>
      <c r="S6" s="287" t="s">
        <v>356</v>
      </c>
      <c r="T6" s="914" t="s">
        <v>357</v>
      </c>
      <c r="U6" s="914" t="s">
        <v>358</v>
      </c>
      <c r="V6" s="914" t="s">
        <v>359</v>
      </c>
      <c r="W6" s="293" t="s">
        <v>360</v>
      </c>
      <c r="X6" s="294" t="s">
        <v>361</v>
      </c>
    </row>
    <row r="7" spans="1:24" ht="12.75">
      <c r="A7" s="827"/>
      <c r="B7" s="827"/>
      <c r="C7" s="827"/>
      <c r="D7" s="293" t="s">
        <v>362</v>
      </c>
      <c r="E7" s="827"/>
      <c r="F7" s="291" t="s">
        <v>363</v>
      </c>
      <c r="G7" s="287" t="s">
        <v>364</v>
      </c>
      <c r="H7" s="915" t="s">
        <v>365</v>
      </c>
      <c r="I7" s="287" t="s">
        <v>366</v>
      </c>
      <c r="J7" s="293" t="s">
        <v>367</v>
      </c>
      <c r="K7" s="293" t="s">
        <v>368</v>
      </c>
      <c r="L7" s="293" t="s">
        <v>369</v>
      </c>
      <c r="M7" s="293" t="s">
        <v>369</v>
      </c>
      <c r="N7" s="911"/>
      <c r="O7" s="827"/>
      <c r="P7" s="827"/>
      <c r="Q7" s="827"/>
      <c r="R7" s="827"/>
      <c r="S7" s="293" t="s">
        <v>360</v>
      </c>
      <c r="T7" s="827"/>
      <c r="U7" s="827"/>
      <c r="V7" s="827"/>
      <c r="W7" s="293" t="s">
        <v>361</v>
      </c>
      <c r="X7" s="294" t="s">
        <v>370</v>
      </c>
    </row>
    <row r="8" spans="1:24" ht="12.75">
      <c r="A8" s="827"/>
      <c r="B8" s="827"/>
      <c r="C8" s="827"/>
      <c r="D8" s="293" t="s">
        <v>371</v>
      </c>
      <c r="E8" s="827"/>
      <c r="F8" s="295" t="s">
        <v>372</v>
      </c>
      <c r="G8" s="293" t="s">
        <v>373</v>
      </c>
      <c r="H8" s="861"/>
      <c r="I8" s="293" t="s">
        <v>374</v>
      </c>
      <c r="J8" s="293" t="s">
        <v>375</v>
      </c>
      <c r="K8" s="293" t="s">
        <v>376</v>
      </c>
      <c r="L8" s="293" t="s">
        <v>377</v>
      </c>
      <c r="M8" s="293" t="s">
        <v>378</v>
      </c>
      <c r="N8" s="911"/>
      <c r="O8" s="827"/>
      <c r="P8" s="827"/>
      <c r="Q8" s="827"/>
      <c r="R8" s="827"/>
      <c r="S8" s="293" t="s">
        <v>361</v>
      </c>
      <c r="T8" s="827"/>
      <c r="U8" s="827"/>
      <c r="V8" s="827"/>
      <c r="W8" s="293" t="s">
        <v>370</v>
      </c>
      <c r="X8" s="294"/>
    </row>
    <row r="9" spans="1:24" ht="23.25" customHeight="1">
      <c r="A9" s="815"/>
      <c r="B9" s="815"/>
      <c r="C9" s="815"/>
      <c r="D9" s="296"/>
      <c r="E9" s="815"/>
      <c r="F9" s="297"/>
      <c r="G9" s="296"/>
      <c r="H9" s="819"/>
      <c r="I9" s="296"/>
      <c r="J9" s="296" t="s">
        <v>376</v>
      </c>
      <c r="K9" s="296"/>
      <c r="L9" s="296" t="s">
        <v>379</v>
      </c>
      <c r="M9" s="296"/>
      <c r="N9" s="912"/>
      <c r="O9" s="815"/>
      <c r="P9" s="815"/>
      <c r="Q9" s="815"/>
      <c r="R9" s="815"/>
      <c r="S9" s="296"/>
      <c r="T9" s="815"/>
      <c r="U9" s="815"/>
      <c r="V9" s="815"/>
      <c r="W9" s="296"/>
      <c r="X9" s="298"/>
    </row>
    <row r="10" spans="1:24" ht="12.75">
      <c r="A10" s="299" t="s">
        <v>54</v>
      </c>
      <c r="B10" s="299" t="s">
        <v>55</v>
      </c>
      <c r="C10" s="300" t="s">
        <v>56</v>
      </c>
      <c r="D10" s="299" t="s">
        <v>57</v>
      </c>
      <c r="E10" s="299" t="s">
        <v>380</v>
      </c>
      <c r="F10" s="300" t="s">
        <v>59</v>
      </c>
      <c r="G10" s="299" t="s">
        <v>60</v>
      </c>
      <c r="H10" s="299" t="s">
        <v>61</v>
      </c>
      <c r="I10" s="300" t="s">
        <v>63</v>
      </c>
      <c r="J10" s="299" t="s">
        <v>64</v>
      </c>
      <c r="K10" s="300" t="s">
        <v>381</v>
      </c>
      <c r="L10" s="299" t="s">
        <v>382</v>
      </c>
      <c r="M10" s="299" t="s">
        <v>383</v>
      </c>
      <c r="N10" s="636" t="s">
        <v>384</v>
      </c>
      <c r="O10" s="300" t="s">
        <v>385</v>
      </c>
      <c r="P10" s="300" t="s">
        <v>386</v>
      </c>
      <c r="Q10" s="299" t="s">
        <v>387</v>
      </c>
      <c r="R10" s="299" t="s">
        <v>388</v>
      </c>
      <c r="S10" s="299" t="s">
        <v>389</v>
      </c>
      <c r="T10" s="299" t="s">
        <v>390</v>
      </c>
      <c r="U10" s="299" t="s">
        <v>391</v>
      </c>
      <c r="V10" s="299" t="s">
        <v>392</v>
      </c>
      <c r="W10" s="299" t="s">
        <v>659</v>
      </c>
      <c r="X10" s="299" t="s">
        <v>660</v>
      </c>
    </row>
    <row r="11" spans="1:24" ht="12.75">
      <c r="A11" s="301"/>
      <c r="B11" s="301"/>
      <c r="C11" s="302"/>
      <c r="D11" s="301"/>
      <c r="E11" s="301" t="s">
        <v>393</v>
      </c>
      <c r="F11" s="302"/>
      <c r="G11" s="301"/>
      <c r="H11" s="301"/>
      <c r="I11" s="302"/>
      <c r="J11" s="301"/>
      <c r="K11" s="302"/>
      <c r="L11" s="301"/>
      <c r="M11" s="301" t="s">
        <v>394</v>
      </c>
      <c r="N11" s="637"/>
      <c r="O11" s="302"/>
      <c r="P11" s="302"/>
      <c r="Q11" s="301"/>
      <c r="R11" s="301"/>
      <c r="S11" s="301"/>
      <c r="T11" s="302"/>
      <c r="U11" s="301"/>
      <c r="V11" s="302"/>
      <c r="W11" s="301"/>
      <c r="X11" s="303"/>
    </row>
    <row r="12" spans="1:24" ht="12.75">
      <c r="A12" s="304" t="s">
        <v>136</v>
      </c>
      <c r="B12" s="321"/>
      <c r="C12" s="321">
        <v>12302966</v>
      </c>
      <c r="D12" s="321">
        <v>1700927</v>
      </c>
      <c r="E12" s="321">
        <f>SUM(F12:J12)</f>
        <v>10265771</v>
      </c>
      <c r="F12" s="321">
        <v>17167</v>
      </c>
      <c r="G12" s="321">
        <v>10000883</v>
      </c>
      <c r="H12" s="321">
        <v>137639</v>
      </c>
      <c r="I12" s="321">
        <v>110082</v>
      </c>
      <c r="J12" s="321"/>
      <c r="K12" s="321">
        <v>2373</v>
      </c>
      <c r="L12" s="321"/>
      <c r="M12" s="321">
        <f>$D12+$E$12+$K12+$L12+$D4</f>
        <v>11969071</v>
      </c>
      <c r="N12" s="638">
        <v>34372</v>
      </c>
      <c r="O12" s="321"/>
      <c r="P12" s="321">
        <v>124442</v>
      </c>
      <c r="Q12" s="321">
        <v>258347</v>
      </c>
      <c r="R12" s="786">
        <v>679953</v>
      </c>
      <c r="S12" s="321">
        <v>1563775</v>
      </c>
      <c r="T12" s="321">
        <v>900</v>
      </c>
      <c r="U12" s="321">
        <v>137</v>
      </c>
      <c r="V12" s="321"/>
      <c r="W12" s="321">
        <f>SUM(O12:V12)</f>
        <v>2627554</v>
      </c>
      <c r="X12" s="321">
        <f>(M12+W12)</f>
        <v>14596625</v>
      </c>
    </row>
    <row r="13" spans="1:24" ht="12.75">
      <c r="A13" s="304" t="s">
        <v>108</v>
      </c>
      <c r="B13" s="321"/>
      <c r="C13" s="321">
        <v>41959</v>
      </c>
      <c r="D13" s="321"/>
      <c r="E13" s="321">
        <f aca="true" t="shared" si="0" ref="E13:E23">SUM(F13:J13)</f>
        <v>6549</v>
      </c>
      <c r="F13" s="321">
        <v>90</v>
      </c>
      <c r="G13" s="321"/>
      <c r="H13" s="321">
        <v>6459</v>
      </c>
      <c r="I13" s="321"/>
      <c r="J13" s="321"/>
      <c r="K13" s="321"/>
      <c r="L13" s="321"/>
      <c r="M13" s="321">
        <f aca="true" t="shared" si="1" ref="M13:M22">$D13+$E13+$K13+$L13</f>
        <v>6549</v>
      </c>
      <c r="N13" s="638">
        <v>25679</v>
      </c>
      <c r="O13" s="321">
        <v>38</v>
      </c>
      <c r="P13" s="321"/>
      <c r="Q13" s="321">
        <v>1460</v>
      </c>
      <c r="R13" s="321"/>
      <c r="S13" s="321">
        <v>3178</v>
      </c>
      <c r="T13" s="321">
        <v>110</v>
      </c>
      <c r="U13" s="321">
        <v>26</v>
      </c>
      <c r="V13" s="321"/>
      <c r="W13" s="321">
        <f>SUM(O13:V13)</f>
        <v>4812</v>
      </c>
      <c r="X13" s="321">
        <f aca="true" t="shared" si="2" ref="X13:X22">(M13+W13)</f>
        <v>11361</v>
      </c>
    </row>
    <row r="14" spans="1:24" ht="12.75">
      <c r="A14" s="304" t="s">
        <v>198</v>
      </c>
      <c r="B14" s="321"/>
      <c r="C14" s="321">
        <v>5510</v>
      </c>
      <c r="D14" s="321"/>
      <c r="E14" s="321">
        <f t="shared" si="0"/>
        <v>0</v>
      </c>
      <c r="F14" s="321"/>
      <c r="G14" s="321"/>
      <c r="H14" s="321"/>
      <c r="I14" s="321"/>
      <c r="J14" s="321"/>
      <c r="K14" s="321"/>
      <c r="L14" s="321"/>
      <c r="M14" s="321">
        <f t="shared" si="1"/>
        <v>0</v>
      </c>
      <c r="N14" s="638">
        <v>2510</v>
      </c>
      <c r="O14" s="321"/>
      <c r="P14" s="321"/>
      <c r="Q14" s="321">
        <v>2786</v>
      </c>
      <c r="R14" s="321"/>
      <c r="S14" s="321">
        <v>1300</v>
      </c>
      <c r="T14" s="321">
        <v>60</v>
      </c>
      <c r="U14" s="321"/>
      <c r="V14" s="321">
        <v>24</v>
      </c>
      <c r="W14" s="321">
        <f>SUM(O14:V14)</f>
        <v>4170</v>
      </c>
      <c r="X14" s="321">
        <f t="shared" si="2"/>
        <v>4170</v>
      </c>
    </row>
    <row r="15" spans="1:24" ht="12.75">
      <c r="A15" s="304" t="s">
        <v>199</v>
      </c>
      <c r="B15" s="321">
        <v>1239</v>
      </c>
      <c r="C15" s="321">
        <v>6951</v>
      </c>
      <c r="D15" s="321"/>
      <c r="E15" s="321">
        <f t="shared" si="0"/>
        <v>1239</v>
      </c>
      <c r="F15" s="321"/>
      <c r="G15" s="321"/>
      <c r="H15" s="321">
        <v>1239</v>
      </c>
      <c r="I15" s="321"/>
      <c r="J15" s="321"/>
      <c r="K15" s="321"/>
      <c r="L15" s="321"/>
      <c r="M15" s="321">
        <f t="shared" si="1"/>
        <v>1239</v>
      </c>
      <c r="N15" s="638">
        <v>5464</v>
      </c>
      <c r="O15" s="321"/>
      <c r="P15" s="321"/>
      <c r="Q15" s="321">
        <v>1715</v>
      </c>
      <c r="R15" s="321"/>
      <c r="S15" s="321">
        <v>1556</v>
      </c>
      <c r="T15" s="321">
        <v>67</v>
      </c>
      <c r="U15" s="321"/>
      <c r="V15" s="321">
        <v>15</v>
      </c>
      <c r="W15" s="321">
        <v>3353</v>
      </c>
      <c r="X15" s="321">
        <f t="shared" si="2"/>
        <v>4592</v>
      </c>
    </row>
    <row r="16" spans="1:24" ht="12.75">
      <c r="A16" s="304" t="s">
        <v>395</v>
      </c>
      <c r="B16" s="321"/>
      <c r="C16" s="321">
        <v>4800</v>
      </c>
      <c r="D16" s="321"/>
      <c r="E16" s="321">
        <f t="shared" si="0"/>
        <v>0</v>
      </c>
      <c r="F16" s="321"/>
      <c r="G16" s="321"/>
      <c r="H16" s="321"/>
      <c r="I16" s="321"/>
      <c r="J16" s="321"/>
      <c r="K16" s="321"/>
      <c r="L16" s="321"/>
      <c r="M16" s="321">
        <f t="shared" si="1"/>
        <v>0</v>
      </c>
      <c r="N16" s="638">
        <v>4800</v>
      </c>
      <c r="O16" s="321"/>
      <c r="P16" s="321"/>
      <c r="Q16" s="321">
        <v>1022</v>
      </c>
      <c r="R16" s="321"/>
      <c r="S16" s="321">
        <v>868</v>
      </c>
      <c r="T16" s="321">
        <v>525</v>
      </c>
      <c r="U16" s="321"/>
      <c r="V16" s="321">
        <v>47</v>
      </c>
      <c r="W16" s="321">
        <v>2462</v>
      </c>
      <c r="X16" s="321">
        <f t="shared" si="2"/>
        <v>2462</v>
      </c>
    </row>
    <row r="17" spans="1:24" ht="12.75">
      <c r="A17" s="304" t="s">
        <v>396</v>
      </c>
      <c r="B17" s="321">
        <v>5433</v>
      </c>
      <c r="C17" s="321">
        <v>31440</v>
      </c>
      <c r="D17" s="321"/>
      <c r="E17" s="321">
        <f t="shared" si="0"/>
        <v>5433</v>
      </c>
      <c r="F17" s="321"/>
      <c r="G17" s="321"/>
      <c r="H17" s="321">
        <v>5433</v>
      </c>
      <c r="I17" s="321"/>
      <c r="J17" s="321"/>
      <c r="K17" s="321"/>
      <c r="L17" s="321"/>
      <c r="M17" s="321">
        <f t="shared" si="1"/>
        <v>5433</v>
      </c>
      <c r="N17" s="638">
        <v>24451</v>
      </c>
      <c r="O17" s="321"/>
      <c r="P17" s="321"/>
      <c r="Q17" s="321"/>
      <c r="R17" s="321"/>
      <c r="S17" s="321">
        <v>1687</v>
      </c>
      <c r="T17" s="321"/>
      <c r="U17" s="321"/>
      <c r="V17" s="786">
        <v>645</v>
      </c>
      <c r="W17" s="321">
        <v>2332</v>
      </c>
      <c r="X17" s="321">
        <f t="shared" si="2"/>
        <v>7765</v>
      </c>
    </row>
    <row r="18" spans="1:24" ht="12.75">
      <c r="A18" s="304" t="s">
        <v>397</v>
      </c>
      <c r="B18" s="321">
        <v>3140</v>
      </c>
      <c r="C18" s="321">
        <v>16443</v>
      </c>
      <c r="D18" s="321"/>
      <c r="E18" s="321">
        <f t="shared" si="0"/>
        <v>3140</v>
      </c>
      <c r="F18" s="321"/>
      <c r="G18" s="321"/>
      <c r="H18" s="321">
        <v>3140</v>
      </c>
      <c r="I18" s="321"/>
      <c r="J18" s="321"/>
      <c r="K18" s="321"/>
      <c r="L18" s="321"/>
      <c r="M18" s="321">
        <f t="shared" si="1"/>
        <v>3140</v>
      </c>
      <c r="N18" s="638">
        <v>11584</v>
      </c>
      <c r="O18" s="321"/>
      <c r="P18" s="321"/>
      <c r="Q18" s="321">
        <v>189</v>
      </c>
      <c r="R18" s="321"/>
      <c r="S18" s="321">
        <v>7593</v>
      </c>
      <c r="T18" s="321">
        <v>380</v>
      </c>
      <c r="U18" s="321"/>
      <c r="V18" s="786">
        <v>83</v>
      </c>
      <c r="W18" s="321">
        <v>8245</v>
      </c>
      <c r="X18" s="321">
        <f t="shared" si="2"/>
        <v>11385</v>
      </c>
    </row>
    <row r="19" spans="1:24" ht="12.75">
      <c r="A19" s="304" t="s">
        <v>398</v>
      </c>
      <c r="B19" s="321">
        <v>144</v>
      </c>
      <c r="C19" s="321">
        <v>2339</v>
      </c>
      <c r="D19" s="321"/>
      <c r="E19" s="321">
        <f t="shared" si="0"/>
        <v>144</v>
      </c>
      <c r="F19" s="321"/>
      <c r="G19" s="321"/>
      <c r="H19" s="321">
        <v>144</v>
      </c>
      <c r="I19" s="321"/>
      <c r="J19" s="321"/>
      <c r="K19" s="321"/>
      <c r="L19" s="321"/>
      <c r="M19" s="321">
        <f t="shared" si="1"/>
        <v>144</v>
      </c>
      <c r="N19" s="638">
        <v>2021</v>
      </c>
      <c r="O19" s="321"/>
      <c r="P19" s="321"/>
      <c r="Q19" s="321">
        <v>826</v>
      </c>
      <c r="R19" s="321"/>
      <c r="S19" s="321">
        <v>1581</v>
      </c>
      <c r="T19" s="321"/>
      <c r="U19" s="321"/>
      <c r="V19" s="786">
        <v>37</v>
      </c>
      <c r="W19" s="321">
        <v>2444</v>
      </c>
      <c r="X19" s="321">
        <f t="shared" si="2"/>
        <v>2588</v>
      </c>
    </row>
    <row r="20" spans="1:24" ht="12.75">
      <c r="A20" s="304" t="s">
        <v>399</v>
      </c>
      <c r="B20" s="321">
        <v>6974</v>
      </c>
      <c r="C20" s="321">
        <v>27384</v>
      </c>
      <c r="D20" s="321"/>
      <c r="E20" s="321">
        <v>6974</v>
      </c>
      <c r="F20" s="321"/>
      <c r="G20" s="321"/>
      <c r="H20" s="321">
        <v>6974</v>
      </c>
      <c r="I20" s="321"/>
      <c r="J20" s="321"/>
      <c r="K20" s="321"/>
      <c r="L20" s="321"/>
      <c r="M20" s="321">
        <f t="shared" si="1"/>
        <v>6974</v>
      </c>
      <c r="N20" s="638">
        <v>16502</v>
      </c>
      <c r="O20" s="321"/>
      <c r="P20" s="321"/>
      <c r="Q20" s="321">
        <v>999</v>
      </c>
      <c r="R20" s="321"/>
      <c r="S20" s="321">
        <v>16523</v>
      </c>
      <c r="T20" s="321">
        <v>230</v>
      </c>
      <c r="U20" s="321">
        <v>586</v>
      </c>
      <c r="V20" s="786">
        <v>53</v>
      </c>
      <c r="W20" s="321">
        <f>SUM(O20:V20)</f>
        <v>18391</v>
      </c>
      <c r="X20" s="321">
        <f t="shared" si="2"/>
        <v>25365</v>
      </c>
    </row>
    <row r="21" spans="1:24" ht="12.75">
      <c r="A21" s="304" t="s">
        <v>400</v>
      </c>
      <c r="B21" s="321">
        <v>3306</v>
      </c>
      <c r="C21" s="321">
        <v>25944</v>
      </c>
      <c r="D21" s="321"/>
      <c r="E21" s="321">
        <v>3306</v>
      </c>
      <c r="F21" s="321"/>
      <c r="G21" s="321"/>
      <c r="H21" s="321">
        <v>3306</v>
      </c>
      <c r="I21" s="321"/>
      <c r="J21" s="321"/>
      <c r="K21" s="321"/>
      <c r="L21" s="321"/>
      <c r="M21" s="321">
        <f t="shared" si="1"/>
        <v>3306</v>
      </c>
      <c r="N21" s="638">
        <v>21098</v>
      </c>
      <c r="O21" s="321"/>
      <c r="P21" s="321"/>
      <c r="Q21" s="321">
        <v>75</v>
      </c>
      <c r="R21" s="321"/>
      <c r="S21" s="321">
        <v>1721</v>
      </c>
      <c r="T21" s="321"/>
      <c r="U21" s="321"/>
      <c r="V21" s="321">
        <v>88</v>
      </c>
      <c r="W21" s="321">
        <v>1884</v>
      </c>
      <c r="X21" s="321">
        <f t="shared" si="2"/>
        <v>5190</v>
      </c>
    </row>
    <row r="22" spans="1:24" ht="12.75">
      <c r="A22" s="304" t="s">
        <v>205</v>
      </c>
      <c r="B22" s="321">
        <v>877</v>
      </c>
      <c r="C22" s="321">
        <v>8124</v>
      </c>
      <c r="D22" s="321"/>
      <c r="E22" s="321">
        <v>877</v>
      </c>
      <c r="F22" s="321">
        <v>877</v>
      </c>
      <c r="G22" s="321"/>
      <c r="H22" s="321"/>
      <c r="I22" s="321"/>
      <c r="J22" s="321"/>
      <c r="K22" s="321"/>
      <c r="L22" s="321"/>
      <c r="M22" s="321">
        <f t="shared" si="1"/>
        <v>877</v>
      </c>
      <c r="N22" s="638">
        <v>6994</v>
      </c>
      <c r="O22" s="321"/>
      <c r="P22" s="321"/>
      <c r="Q22" s="786">
        <v>2775</v>
      </c>
      <c r="R22" s="786"/>
      <c r="S22" s="786">
        <v>4876</v>
      </c>
      <c r="T22" s="321">
        <v>457</v>
      </c>
      <c r="U22" s="321"/>
      <c r="V22" s="321">
        <v>714</v>
      </c>
      <c r="W22" s="321">
        <f>SUM(O22:V22)</f>
        <v>8822</v>
      </c>
      <c r="X22" s="321">
        <f t="shared" si="2"/>
        <v>9699</v>
      </c>
    </row>
    <row r="23" spans="1:24" ht="12.75">
      <c r="A23" s="306" t="s">
        <v>401</v>
      </c>
      <c r="B23" s="252">
        <f>SUM(B12,B13:B22)</f>
        <v>21113</v>
      </c>
      <c r="C23" s="252">
        <f>SUM(C12,C13:C22)</f>
        <v>12473860</v>
      </c>
      <c r="D23" s="252">
        <f>SUM(D12,D13:D22)</f>
        <v>1700927</v>
      </c>
      <c r="E23" s="252">
        <f t="shared" si="0"/>
        <v>10293433</v>
      </c>
      <c r="F23" s="252">
        <f aca="true" t="shared" si="3" ref="F23:W23">SUM(F12,F13:F22)</f>
        <v>18134</v>
      </c>
      <c r="G23" s="252">
        <f t="shared" si="3"/>
        <v>10000883</v>
      </c>
      <c r="H23" s="252">
        <f t="shared" si="3"/>
        <v>164334</v>
      </c>
      <c r="I23" s="252">
        <f t="shared" si="3"/>
        <v>110082</v>
      </c>
      <c r="J23" s="252">
        <f t="shared" si="3"/>
        <v>0</v>
      </c>
      <c r="K23" s="252">
        <f t="shared" si="3"/>
        <v>2373</v>
      </c>
      <c r="L23" s="252">
        <f t="shared" si="3"/>
        <v>0</v>
      </c>
      <c r="M23" s="252">
        <f t="shared" si="3"/>
        <v>11996733</v>
      </c>
      <c r="N23" s="639">
        <f>SUM(N12:N22)</f>
        <v>155475</v>
      </c>
      <c r="O23" s="252">
        <f t="shared" si="3"/>
        <v>38</v>
      </c>
      <c r="P23" s="252">
        <f t="shared" si="3"/>
        <v>124442</v>
      </c>
      <c r="Q23" s="252">
        <f t="shared" si="3"/>
        <v>270194</v>
      </c>
      <c r="R23" s="252">
        <f t="shared" si="3"/>
        <v>679953</v>
      </c>
      <c r="S23" s="252">
        <f t="shared" si="3"/>
        <v>1604658</v>
      </c>
      <c r="T23" s="252">
        <f t="shared" si="3"/>
        <v>2729</v>
      </c>
      <c r="U23" s="252">
        <f t="shared" si="3"/>
        <v>749</v>
      </c>
      <c r="V23" s="252">
        <f t="shared" si="3"/>
        <v>1706</v>
      </c>
      <c r="W23" s="252">
        <f t="shared" si="3"/>
        <v>2684469</v>
      </c>
      <c r="X23" s="252">
        <f>SUM(X12:X22)</f>
        <v>14681202</v>
      </c>
    </row>
    <row r="25" spans="5:24" ht="12.75">
      <c r="E25" s="109"/>
      <c r="X25" s="109"/>
    </row>
    <row r="26" ht="12.75">
      <c r="X26" s="109"/>
    </row>
    <row r="29" spans="1:3" ht="76.5">
      <c r="A29" s="579" t="s">
        <v>662</v>
      </c>
      <c r="B29" s="579" t="s">
        <v>776</v>
      </c>
      <c r="C29" s="579" t="s">
        <v>777</v>
      </c>
    </row>
    <row r="30" spans="1:3" ht="12.75">
      <c r="A30" s="342" t="s">
        <v>663</v>
      </c>
      <c r="B30" s="305">
        <v>6186839</v>
      </c>
      <c r="C30" s="305"/>
    </row>
    <row r="31" spans="1:3" ht="12.75">
      <c r="A31" s="342" t="s">
        <v>664</v>
      </c>
      <c r="B31" s="305">
        <v>4340125</v>
      </c>
      <c r="C31" s="305"/>
    </row>
    <row r="32" spans="1:3" ht="12.75">
      <c r="A32" s="342" t="s">
        <v>939</v>
      </c>
      <c r="B32" s="305">
        <v>1776002</v>
      </c>
      <c r="C32" s="305"/>
    </row>
    <row r="33" spans="1:3" ht="12.75">
      <c r="A33" s="405" t="s">
        <v>52</v>
      </c>
      <c r="B33" s="305">
        <f>SUM(B30:B32)</f>
        <v>12302966</v>
      </c>
      <c r="C33" s="305">
        <f>SUM(C30:C32)</f>
        <v>0</v>
      </c>
    </row>
  </sheetData>
  <sheetProtection/>
  <mergeCells count="15">
    <mergeCell ref="T4:X4"/>
    <mergeCell ref="O5:V5"/>
    <mergeCell ref="Q6:Q9"/>
    <mergeCell ref="R6:R9"/>
    <mergeCell ref="O6:O9"/>
    <mergeCell ref="P6:P9"/>
    <mergeCell ref="T6:T9"/>
    <mergeCell ref="U6:U9"/>
    <mergeCell ref="V6:V9"/>
    <mergeCell ref="N5:N9"/>
    <mergeCell ref="A6:A9"/>
    <mergeCell ref="B6:B9"/>
    <mergeCell ref="C6:C9"/>
    <mergeCell ref="E6:E9"/>
    <mergeCell ref="H7:H9"/>
  </mergeCells>
  <printOptions/>
  <pageMargins left="0" right="0" top="0.15748031496062992" bottom="0.1968503937007874" header="0.31496062992125984" footer="0.31496062992125984"/>
  <pageSetup horizontalDpi="600" verticalDpi="600" orientation="landscape" paperSize="9" scale="55" r:id="rId1"/>
  <headerFooter>
    <oddFooter>&amp;C&amp;P.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zoomScale="130" zoomScaleNormal="130" zoomScalePageLayoutView="0" workbookViewId="0" topLeftCell="F1">
      <selection activeCell="F1" sqref="F1"/>
    </sheetView>
  </sheetViews>
  <sheetFormatPr defaultColWidth="9.140625" defaultRowHeight="12.75"/>
  <cols>
    <col min="1" max="1" width="23.8515625" style="0" customWidth="1"/>
    <col min="2" max="2" width="11.7109375" style="0" customWidth="1"/>
    <col min="3" max="3" width="9.57421875" style="0" customWidth="1"/>
    <col min="4" max="5" width="10.421875" style="0" customWidth="1"/>
    <col min="6" max="6" width="8.8515625" style="0" customWidth="1"/>
    <col min="7" max="7" width="7.00390625" style="0" customWidth="1"/>
    <col min="8" max="8" width="12.28125" style="0" customWidth="1"/>
    <col min="9" max="9" width="10.28125" style="0" customWidth="1"/>
    <col min="10" max="10" width="7.57421875" style="0" customWidth="1"/>
    <col min="11" max="11" width="6.7109375" style="0" customWidth="1"/>
    <col min="12" max="13" width="8.00390625" style="0" customWidth="1"/>
    <col min="15" max="15" width="9.8515625" style="0" customWidth="1"/>
    <col min="16" max="16" width="14.421875" style="0" customWidth="1"/>
    <col min="19" max="19" width="10.57421875" style="0" customWidth="1"/>
    <col min="21" max="21" width="9.140625" style="0" customWidth="1"/>
    <col min="22" max="22" width="12.57421875" style="0" customWidth="1"/>
  </cols>
  <sheetData>
    <row r="1" spans="1:15" ht="15.75">
      <c r="A1" s="40" t="s">
        <v>795</v>
      </c>
      <c r="B1" s="40"/>
      <c r="C1" s="40"/>
      <c r="D1" s="40"/>
      <c r="E1" s="40"/>
      <c r="F1" s="54" t="s">
        <v>977</v>
      </c>
      <c r="G1" s="40"/>
      <c r="H1" s="40"/>
      <c r="I1" s="40"/>
      <c r="J1" s="40"/>
      <c r="K1" s="40"/>
      <c r="L1" s="40"/>
      <c r="M1" s="40"/>
      <c r="N1" s="40"/>
      <c r="O1" s="40"/>
    </row>
    <row r="2" spans="1:15" ht="15.7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21" ht="15.75">
      <c r="A3" s="897" t="s">
        <v>796</v>
      </c>
      <c r="B3" s="824"/>
      <c r="C3" s="824"/>
      <c r="D3" s="824"/>
      <c r="E3" s="824"/>
      <c r="F3" s="824"/>
      <c r="G3" s="824"/>
      <c r="H3" s="824"/>
      <c r="I3" s="824"/>
      <c r="J3" s="824"/>
      <c r="K3" s="824"/>
      <c r="L3" s="824"/>
      <c r="M3" s="824"/>
      <c r="N3" s="824"/>
      <c r="O3" s="824"/>
      <c r="P3" s="824"/>
      <c r="Q3" s="824"/>
      <c r="R3" s="824"/>
      <c r="S3" s="824"/>
      <c r="T3" s="824"/>
      <c r="U3" s="824"/>
    </row>
    <row r="4" spans="1:15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2.75">
      <c r="A5" s="307"/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919"/>
      <c r="N5" s="919"/>
      <c r="O5" s="919"/>
    </row>
    <row r="6" spans="1:22" ht="12.75">
      <c r="A6" s="920" t="s">
        <v>345</v>
      </c>
      <c r="B6" s="923" t="s">
        <v>797</v>
      </c>
      <c r="C6" s="924"/>
      <c r="D6" s="924"/>
      <c r="E6" s="924"/>
      <c r="F6" s="924"/>
      <c r="G6" s="925"/>
      <c r="H6" s="920" t="s">
        <v>403</v>
      </c>
      <c r="I6" s="923" t="s">
        <v>404</v>
      </c>
      <c r="J6" s="924"/>
      <c r="K6" s="924"/>
      <c r="L6" s="924"/>
      <c r="M6" s="924"/>
      <c r="N6" s="925"/>
      <c r="O6" s="920" t="s">
        <v>403</v>
      </c>
      <c r="P6" s="923" t="s">
        <v>798</v>
      </c>
      <c r="Q6" s="924"/>
      <c r="R6" s="924"/>
      <c r="S6" s="924"/>
      <c r="T6" s="924"/>
      <c r="U6" s="925"/>
      <c r="V6" s="920" t="s">
        <v>403</v>
      </c>
    </row>
    <row r="7" spans="1:22" ht="12.75">
      <c r="A7" s="921"/>
      <c r="B7" s="920" t="s">
        <v>405</v>
      </c>
      <c r="C7" s="920" t="s">
        <v>406</v>
      </c>
      <c r="D7" s="920" t="s">
        <v>407</v>
      </c>
      <c r="E7" s="920" t="s">
        <v>408</v>
      </c>
      <c r="F7" s="920" t="s">
        <v>409</v>
      </c>
      <c r="G7" s="928" t="s">
        <v>410</v>
      </c>
      <c r="H7" s="926"/>
      <c r="I7" s="920" t="s">
        <v>405</v>
      </c>
      <c r="J7" s="920" t="s">
        <v>406</v>
      </c>
      <c r="K7" s="920" t="s">
        <v>407</v>
      </c>
      <c r="L7" s="920" t="s">
        <v>408</v>
      </c>
      <c r="M7" s="920" t="s">
        <v>409</v>
      </c>
      <c r="N7" s="928" t="s">
        <v>410</v>
      </c>
      <c r="O7" s="926"/>
      <c r="P7" s="920" t="s">
        <v>405</v>
      </c>
      <c r="Q7" s="920" t="s">
        <v>406</v>
      </c>
      <c r="R7" s="920" t="s">
        <v>407</v>
      </c>
      <c r="S7" s="920" t="s">
        <v>408</v>
      </c>
      <c r="T7" s="920" t="s">
        <v>409</v>
      </c>
      <c r="U7" s="928" t="s">
        <v>410</v>
      </c>
      <c r="V7" s="926"/>
    </row>
    <row r="8" spans="1:22" ht="12.75">
      <c r="A8" s="921"/>
      <c r="B8" s="926"/>
      <c r="C8" s="921"/>
      <c r="D8" s="921"/>
      <c r="E8" s="921"/>
      <c r="F8" s="926"/>
      <c r="G8" s="929"/>
      <c r="H8" s="926"/>
      <c r="I8" s="926"/>
      <c r="J8" s="921"/>
      <c r="K8" s="921"/>
      <c r="L8" s="921"/>
      <c r="M8" s="926"/>
      <c r="N8" s="929"/>
      <c r="O8" s="926"/>
      <c r="P8" s="926"/>
      <c r="Q8" s="921"/>
      <c r="R8" s="921"/>
      <c r="S8" s="921"/>
      <c r="T8" s="926"/>
      <c r="U8" s="929"/>
      <c r="V8" s="926"/>
    </row>
    <row r="9" spans="1:22" ht="30" customHeight="1">
      <c r="A9" s="922"/>
      <c r="B9" s="927"/>
      <c r="C9" s="922"/>
      <c r="D9" s="922"/>
      <c r="E9" s="922"/>
      <c r="F9" s="927"/>
      <c r="G9" s="930"/>
      <c r="H9" s="927"/>
      <c r="I9" s="927"/>
      <c r="J9" s="922"/>
      <c r="K9" s="922"/>
      <c r="L9" s="922"/>
      <c r="M9" s="927"/>
      <c r="N9" s="930"/>
      <c r="O9" s="927"/>
      <c r="P9" s="927"/>
      <c r="Q9" s="922"/>
      <c r="R9" s="922"/>
      <c r="S9" s="922"/>
      <c r="T9" s="927"/>
      <c r="U9" s="930"/>
      <c r="V9" s="927"/>
    </row>
    <row r="10" spans="1:22" ht="22.5">
      <c r="A10" s="309" t="s">
        <v>54</v>
      </c>
      <c r="B10" s="310" t="s">
        <v>55</v>
      </c>
      <c r="C10" s="311" t="s">
        <v>56</v>
      </c>
      <c r="D10" s="311" t="s">
        <v>57</v>
      </c>
      <c r="E10" s="311" t="s">
        <v>58</v>
      </c>
      <c r="F10" s="311" t="s">
        <v>59</v>
      </c>
      <c r="G10" s="310" t="s">
        <v>60</v>
      </c>
      <c r="H10" s="308" t="s">
        <v>411</v>
      </c>
      <c r="I10" s="310" t="s">
        <v>62</v>
      </c>
      <c r="J10" s="311" t="s">
        <v>63</v>
      </c>
      <c r="K10" s="311" t="s">
        <v>64</v>
      </c>
      <c r="L10" s="311" t="s">
        <v>412</v>
      </c>
      <c r="M10" s="311" t="s">
        <v>382</v>
      </c>
      <c r="N10" s="310" t="s">
        <v>65</v>
      </c>
      <c r="O10" s="308" t="s">
        <v>413</v>
      </c>
      <c r="P10" s="310" t="s">
        <v>385</v>
      </c>
      <c r="Q10" s="311" t="s">
        <v>386</v>
      </c>
      <c r="R10" s="311" t="s">
        <v>387</v>
      </c>
      <c r="S10" s="311" t="s">
        <v>388</v>
      </c>
      <c r="T10" s="311" t="s">
        <v>389</v>
      </c>
      <c r="U10" s="310" t="s">
        <v>390</v>
      </c>
      <c r="V10" s="308" t="s">
        <v>414</v>
      </c>
    </row>
    <row r="11" spans="1:22" ht="12.75">
      <c r="A11" s="312" t="s">
        <v>136</v>
      </c>
      <c r="B11" s="313">
        <v>10842757</v>
      </c>
      <c r="C11" s="313">
        <v>-389336</v>
      </c>
      <c r="D11" s="313">
        <v>22801</v>
      </c>
      <c r="E11" s="313">
        <v>-995339</v>
      </c>
      <c r="F11" s="313">
        <v>1810037</v>
      </c>
      <c r="G11" s="313">
        <v>869434</v>
      </c>
      <c r="H11" s="313">
        <f>SUM(B11:G11)</f>
        <v>12160354</v>
      </c>
      <c r="I11" s="313"/>
      <c r="J11" s="313">
        <v>-362678</v>
      </c>
      <c r="K11" s="313"/>
      <c r="L11" s="313">
        <v>869436</v>
      </c>
      <c r="M11" s="313">
        <v>-108877</v>
      </c>
      <c r="N11" s="313">
        <v>537928</v>
      </c>
      <c r="O11" s="313">
        <f>SUM(I11:N11)</f>
        <v>935809</v>
      </c>
      <c r="P11" s="313">
        <f>SUM(B11+I11)</f>
        <v>10842757</v>
      </c>
      <c r="Q11" s="313">
        <f aca="true" t="shared" si="0" ref="Q11:U21">SUM(C11+J11)</f>
        <v>-752014</v>
      </c>
      <c r="R11" s="313">
        <f t="shared" si="0"/>
        <v>22801</v>
      </c>
      <c r="S11" s="313">
        <f t="shared" si="0"/>
        <v>-125903</v>
      </c>
      <c r="T11" s="313">
        <f t="shared" si="0"/>
        <v>1701160</v>
      </c>
      <c r="U11" s="313">
        <f t="shared" si="0"/>
        <v>1407362</v>
      </c>
      <c r="V11" s="313">
        <f>SUM(P11:U11)</f>
        <v>13096163</v>
      </c>
    </row>
    <row r="12" spans="1:22" ht="12.75">
      <c r="A12" s="312" t="s">
        <v>108</v>
      </c>
      <c r="B12" s="313">
        <v>51464</v>
      </c>
      <c r="C12" s="313">
        <v>2144</v>
      </c>
      <c r="D12" s="313">
        <v>5357</v>
      </c>
      <c r="E12" s="313">
        <v>-63844</v>
      </c>
      <c r="F12" s="313"/>
      <c r="G12" s="313">
        <v>1303</v>
      </c>
      <c r="H12" s="313">
        <f aca="true" t="shared" si="1" ref="H12:H21">SUM(B12:G12)</f>
        <v>-3576</v>
      </c>
      <c r="I12" s="313"/>
      <c r="J12" s="313"/>
      <c r="K12" s="313"/>
      <c r="L12" s="313">
        <v>1304</v>
      </c>
      <c r="M12" s="313"/>
      <c r="N12" s="313">
        <v>-7235</v>
      </c>
      <c r="O12" s="313">
        <f aca="true" t="shared" si="2" ref="O12:O21">SUM(I12:N12)</f>
        <v>-5931</v>
      </c>
      <c r="P12" s="313">
        <f aca="true" t="shared" si="3" ref="P12:P21">SUM(B12+I12)</f>
        <v>51464</v>
      </c>
      <c r="Q12" s="313">
        <f t="shared" si="0"/>
        <v>2144</v>
      </c>
      <c r="R12" s="313">
        <f t="shared" si="0"/>
        <v>5357</v>
      </c>
      <c r="S12" s="313">
        <f t="shared" si="0"/>
        <v>-62540</v>
      </c>
      <c r="T12" s="313">
        <f t="shared" si="0"/>
        <v>0</v>
      </c>
      <c r="U12" s="313">
        <f t="shared" si="0"/>
        <v>-5932</v>
      </c>
      <c r="V12" s="313">
        <f aca="true" t="shared" si="4" ref="V12:V21">SUM(P12:U12)</f>
        <v>-9507</v>
      </c>
    </row>
    <row r="13" spans="1:22" ht="12.75">
      <c r="A13" s="312" t="s">
        <v>415</v>
      </c>
      <c r="B13" s="313"/>
      <c r="C13" s="313"/>
      <c r="D13" s="313">
        <v>126</v>
      </c>
      <c r="E13" s="313">
        <v>-8284</v>
      </c>
      <c r="F13" s="313"/>
      <c r="G13" s="313">
        <v>-1621</v>
      </c>
      <c r="H13" s="313">
        <f t="shared" si="1"/>
        <v>-9779</v>
      </c>
      <c r="I13" s="313"/>
      <c r="J13" s="313"/>
      <c r="K13" s="313"/>
      <c r="L13" s="313">
        <v>-1622</v>
      </c>
      <c r="M13" s="313"/>
      <c r="N13" s="313">
        <v>42</v>
      </c>
      <c r="O13" s="313">
        <f t="shared" si="2"/>
        <v>-1580</v>
      </c>
      <c r="P13" s="313">
        <f t="shared" si="3"/>
        <v>0</v>
      </c>
      <c r="Q13" s="313">
        <f t="shared" si="0"/>
        <v>0</v>
      </c>
      <c r="R13" s="313">
        <f t="shared" si="0"/>
        <v>126</v>
      </c>
      <c r="S13" s="313">
        <f t="shared" si="0"/>
        <v>-9906</v>
      </c>
      <c r="T13" s="313">
        <f t="shared" si="0"/>
        <v>0</v>
      </c>
      <c r="U13" s="313">
        <f t="shared" si="0"/>
        <v>-1579</v>
      </c>
      <c r="V13" s="313">
        <f t="shared" si="4"/>
        <v>-11359</v>
      </c>
    </row>
    <row r="14" spans="1:22" ht="12.75">
      <c r="A14" s="312" t="s">
        <v>199</v>
      </c>
      <c r="B14" s="313"/>
      <c r="C14" s="313"/>
      <c r="D14" s="313">
        <v>209</v>
      </c>
      <c r="E14" s="313">
        <v>-5239</v>
      </c>
      <c r="F14" s="313"/>
      <c r="G14" s="313">
        <v>-2391</v>
      </c>
      <c r="H14" s="313">
        <f t="shared" si="1"/>
        <v>-7421</v>
      </c>
      <c r="I14" s="313"/>
      <c r="J14" s="313"/>
      <c r="K14" s="313"/>
      <c r="L14" s="313">
        <v>-2392</v>
      </c>
      <c r="M14" s="313"/>
      <c r="N14" s="313">
        <v>969</v>
      </c>
      <c r="O14" s="313">
        <f t="shared" si="2"/>
        <v>-1423</v>
      </c>
      <c r="P14" s="313">
        <f t="shared" si="3"/>
        <v>0</v>
      </c>
      <c r="Q14" s="313">
        <f t="shared" si="0"/>
        <v>0</v>
      </c>
      <c r="R14" s="313">
        <f t="shared" si="0"/>
        <v>209</v>
      </c>
      <c r="S14" s="313">
        <f t="shared" si="0"/>
        <v>-7631</v>
      </c>
      <c r="T14" s="313">
        <f t="shared" si="0"/>
        <v>0</v>
      </c>
      <c r="U14" s="313">
        <f t="shared" si="0"/>
        <v>-1422</v>
      </c>
      <c r="V14" s="313">
        <f t="shared" si="4"/>
        <v>-8844</v>
      </c>
    </row>
    <row r="15" spans="1:22" ht="12.75">
      <c r="A15" s="312" t="s">
        <v>200</v>
      </c>
      <c r="B15" s="313">
        <v>8950</v>
      </c>
      <c r="C15" s="313"/>
      <c r="D15" s="313">
        <v>990</v>
      </c>
      <c r="E15" s="313">
        <v>-13050</v>
      </c>
      <c r="F15" s="313"/>
      <c r="G15" s="313">
        <v>-917</v>
      </c>
      <c r="H15" s="313">
        <f t="shared" si="1"/>
        <v>-4027</v>
      </c>
      <c r="I15" s="313"/>
      <c r="J15" s="313"/>
      <c r="K15" s="313"/>
      <c r="L15" s="313">
        <v>-918</v>
      </c>
      <c r="M15" s="313"/>
      <c r="N15" s="313">
        <v>1710</v>
      </c>
      <c r="O15" s="313">
        <f t="shared" si="2"/>
        <v>792</v>
      </c>
      <c r="P15" s="313">
        <f t="shared" si="3"/>
        <v>8950</v>
      </c>
      <c r="Q15" s="313">
        <f t="shared" si="0"/>
        <v>0</v>
      </c>
      <c r="R15" s="313">
        <f t="shared" si="0"/>
        <v>990</v>
      </c>
      <c r="S15" s="313">
        <f t="shared" si="0"/>
        <v>-13968</v>
      </c>
      <c r="T15" s="313">
        <f t="shared" si="0"/>
        <v>0</v>
      </c>
      <c r="U15" s="313">
        <f t="shared" si="0"/>
        <v>793</v>
      </c>
      <c r="V15" s="313">
        <f t="shared" si="4"/>
        <v>-3235</v>
      </c>
    </row>
    <row r="16" spans="1:22" ht="12.75">
      <c r="A16" s="312" t="s">
        <v>416</v>
      </c>
      <c r="B16" s="313">
        <v>5049</v>
      </c>
      <c r="C16" s="313"/>
      <c r="D16" s="313">
        <v>81</v>
      </c>
      <c r="E16" s="313">
        <v>366</v>
      </c>
      <c r="F16" s="313"/>
      <c r="G16" s="313">
        <v>-1242</v>
      </c>
      <c r="H16" s="313">
        <f t="shared" si="1"/>
        <v>4254</v>
      </c>
      <c r="I16" s="313"/>
      <c r="J16" s="313"/>
      <c r="K16" s="313"/>
      <c r="L16" s="313">
        <v>-1242</v>
      </c>
      <c r="M16" s="313"/>
      <c r="N16" s="313">
        <v>1192</v>
      </c>
      <c r="O16" s="313">
        <f t="shared" si="2"/>
        <v>-50</v>
      </c>
      <c r="P16" s="313">
        <f t="shared" si="3"/>
        <v>5049</v>
      </c>
      <c r="Q16" s="313">
        <f t="shared" si="0"/>
        <v>0</v>
      </c>
      <c r="R16" s="313">
        <f t="shared" si="0"/>
        <v>81</v>
      </c>
      <c r="S16" s="313">
        <f t="shared" si="0"/>
        <v>-876</v>
      </c>
      <c r="T16" s="313">
        <f t="shared" si="0"/>
        <v>0</v>
      </c>
      <c r="U16" s="313">
        <f t="shared" si="0"/>
        <v>-50</v>
      </c>
      <c r="V16" s="313">
        <f t="shared" si="4"/>
        <v>4204</v>
      </c>
    </row>
    <row r="17" spans="1:22" ht="12.75">
      <c r="A17" s="312" t="s">
        <v>397</v>
      </c>
      <c r="B17" s="313">
        <v>7973</v>
      </c>
      <c r="C17" s="313"/>
      <c r="D17" s="313">
        <v>748</v>
      </c>
      <c r="E17" s="313">
        <v>-11071</v>
      </c>
      <c r="F17" s="313"/>
      <c r="G17" s="313">
        <v>-119</v>
      </c>
      <c r="H17" s="313">
        <f t="shared" si="1"/>
        <v>-2469</v>
      </c>
      <c r="I17" s="313"/>
      <c r="J17" s="313"/>
      <c r="K17" s="313"/>
      <c r="L17" s="313">
        <v>-120</v>
      </c>
      <c r="M17" s="313"/>
      <c r="N17" s="313">
        <v>1206</v>
      </c>
      <c r="O17" s="313">
        <f t="shared" si="2"/>
        <v>1086</v>
      </c>
      <c r="P17" s="313">
        <f t="shared" si="3"/>
        <v>7973</v>
      </c>
      <c r="Q17" s="313">
        <f t="shared" si="0"/>
        <v>0</v>
      </c>
      <c r="R17" s="313">
        <f t="shared" si="0"/>
        <v>748</v>
      </c>
      <c r="S17" s="313">
        <f t="shared" si="0"/>
        <v>-11191</v>
      </c>
      <c r="T17" s="313">
        <f t="shared" si="0"/>
        <v>0</v>
      </c>
      <c r="U17" s="313">
        <f t="shared" si="0"/>
        <v>1087</v>
      </c>
      <c r="V17" s="313">
        <f t="shared" si="4"/>
        <v>-1383</v>
      </c>
    </row>
    <row r="18" spans="1:22" ht="12.75">
      <c r="A18" s="312" t="s">
        <v>398</v>
      </c>
      <c r="B18" s="313">
        <v>126</v>
      </c>
      <c r="C18" s="313"/>
      <c r="D18" s="313">
        <v>307</v>
      </c>
      <c r="E18" s="313">
        <v>542</v>
      </c>
      <c r="F18" s="313"/>
      <c r="G18" s="313">
        <v>-3823</v>
      </c>
      <c r="H18" s="313">
        <f t="shared" si="1"/>
        <v>-2848</v>
      </c>
      <c r="I18" s="313"/>
      <c r="J18" s="313"/>
      <c r="K18" s="313"/>
      <c r="L18" s="313">
        <v>-3822</v>
      </c>
      <c r="M18" s="313"/>
      <c r="N18" s="313">
        <v>5586</v>
      </c>
      <c r="O18" s="313">
        <f t="shared" si="2"/>
        <v>1764</v>
      </c>
      <c r="P18" s="313">
        <f t="shared" si="3"/>
        <v>126</v>
      </c>
      <c r="Q18" s="313">
        <f t="shared" si="0"/>
        <v>0</v>
      </c>
      <c r="R18" s="313">
        <f t="shared" si="0"/>
        <v>307</v>
      </c>
      <c r="S18" s="313">
        <f t="shared" si="0"/>
        <v>-3280</v>
      </c>
      <c r="T18" s="313">
        <f t="shared" si="0"/>
        <v>0</v>
      </c>
      <c r="U18" s="313">
        <f t="shared" si="0"/>
        <v>1763</v>
      </c>
      <c r="V18" s="313">
        <f t="shared" si="4"/>
        <v>-1084</v>
      </c>
    </row>
    <row r="19" spans="1:22" ht="12.75">
      <c r="A19" s="312" t="s">
        <v>399</v>
      </c>
      <c r="B19" s="313">
        <v>7463</v>
      </c>
      <c r="C19" s="313"/>
      <c r="D19" s="313">
        <v>2718</v>
      </c>
      <c r="E19" s="313">
        <v>-5337</v>
      </c>
      <c r="F19" s="313"/>
      <c r="G19" s="313">
        <v>4920</v>
      </c>
      <c r="H19" s="313">
        <f t="shared" si="1"/>
        <v>9764</v>
      </c>
      <c r="I19" s="313"/>
      <c r="J19" s="313"/>
      <c r="K19" s="313"/>
      <c r="L19" s="313">
        <v>4920</v>
      </c>
      <c r="M19" s="313"/>
      <c r="N19" s="313">
        <v>1511</v>
      </c>
      <c r="O19" s="313">
        <f t="shared" si="2"/>
        <v>6431</v>
      </c>
      <c r="P19" s="313">
        <f t="shared" si="3"/>
        <v>7463</v>
      </c>
      <c r="Q19" s="313">
        <f t="shared" si="0"/>
        <v>0</v>
      </c>
      <c r="R19" s="313">
        <f t="shared" si="0"/>
        <v>2718</v>
      </c>
      <c r="S19" s="313">
        <f t="shared" si="0"/>
        <v>-417</v>
      </c>
      <c r="T19" s="313">
        <f t="shared" si="0"/>
        <v>0</v>
      </c>
      <c r="U19" s="313">
        <f t="shared" si="0"/>
        <v>6431</v>
      </c>
      <c r="V19" s="313">
        <f t="shared" si="4"/>
        <v>16195</v>
      </c>
    </row>
    <row r="20" spans="1:22" ht="12.75">
      <c r="A20" s="312" t="s">
        <v>400</v>
      </c>
      <c r="B20" s="313"/>
      <c r="C20" s="313"/>
      <c r="D20" s="313"/>
      <c r="E20" s="313">
        <v>5297</v>
      </c>
      <c r="F20" s="313"/>
      <c r="G20" s="313">
        <v>-1981</v>
      </c>
      <c r="H20" s="313">
        <f t="shared" si="1"/>
        <v>3316</v>
      </c>
      <c r="I20" s="313"/>
      <c r="J20" s="313"/>
      <c r="K20" s="313"/>
      <c r="L20" s="313">
        <v>-1982</v>
      </c>
      <c r="M20" s="313"/>
      <c r="N20" s="313">
        <v>1807</v>
      </c>
      <c r="O20" s="313">
        <f t="shared" si="2"/>
        <v>-175</v>
      </c>
      <c r="P20" s="313">
        <f t="shared" si="3"/>
        <v>0</v>
      </c>
      <c r="Q20" s="313">
        <f t="shared" si="0"/>
        <v>0</v>
      </c>
      <c r="R20" s="313">
        <f t="shared" si="0"/>
        <v>0</v>
      </c>
      <c r="S20" s="313">
        <f t="shared" si="0"/>
        <v>3315</v>
      </c>
      <c r="T20" s="313">
        <f t="shared" si="0"/>
        <v>0</v>
      </c>
      <c r="U20" s="313">
        <f t="shared" si="0"/>
        <v>-174</v>
      </c>
      <c r="V20" s="313">
        <f t="shared" si="4"/>
        <v>3141</v>
      </c>
    </row>
    <row r="21" spans="1:22" ht="12.75">
      <c r="A21" s="312" t="s">
        <v>205</v>
      </c>
      <c r="B21" s="313">
        <v>55829</v>
      </c>
      <c r="C21" s="313">
        <v>-5705</v>
      </c>
      <c r="D21" s="313">
        <v>946</v>
      </c>
      <c r="E21" s="313">
        <v>-57293</v>
      </c>
      <c r="F21" s="313"/>
      <c r="G21" s="313">
        <v>-19606</v>
      </c>
      <c r="H21" s="313">
        <f t="shared" si="1"/>
        <v>-25829</v>
      </c>
      <c r="I21" s="313"/>
      <c r="J21" s="313"/>
      <c r="K21" s="313"/>
      <c r="L21" s="313">
        <v>-19606</v>
      </c>
      <c r="M21" s="313"/>
      <c r="N21" s="313">
        <v>3571</v>
      </c>
      <c r="O21" s="313">
        <f t="shared" si="2"/>
        <v>-16035</v>
      </c>
      <c r="P21" s="313">
        <f t="shared" si="3"/>
        <v>55829</v>
      </c>
      <c r="Q21" s="313">
        <f t="shared" si="0"/>
        <v>-5705</v>
      </c>
      <c r="R21" s="313">
        <f t="shared" si="0"/>
        <v>946</v>
      </c>
      <c r="S21" s="313">
        <f t="shared" si="0"/>
        <v>-76899</v>
      </c>
      <c r="T21" s="313">
        <f t="shared" si="0"/>
        <v>0</v>
      </c>
      <c r="U21" s="313">
        <f t="shared" si="0"/>
        <v>-16035</v>
      </c>
      <c r="V21" s="313">
        <f t="shared" si="4"/>
        <v>-41864</v>
      </c>
    </row>
    <row r="22" spans="1:22" ht="12.75">
      <c r="A22" s="314" t="s">
        <v>401</v>
      </c>
      <c r="B22" s="315">
        <f aca="true" t="shared" si="5" ref="B22:G22">SUM(B11:B21)</f>
        <v>10979611</v>
      </c>
      <c r="C22" s="315">
        <f t="shared" si="5"/>
        <v>-392897</v>
      </c>
      <c r="D22" s="315">
        <f t="shared" si="5"/>
        <v>34283</v>
      </c>
      <c r="E22" s="315">
        <f t="shared" si="5"/>
        <v>-1153252</v>
      </c>
      <c r="F22" s="315">
        <f t="shared" si="5"/>
        <v>1810037</v>
      </c>
      <c r="G22" s="315">
        <f t="shared" si="5"/>
        <v>843957</v>
      </c>
      <c r="H22" s="315">
        <f aca="true" t="shared" si="6" ref="H22:V22">SUM(H11:H21)</f>
        <v>12121739</v>
      </c>
      <c r="I22" s="315">
        <f t="shared" si="6"/>
        <v>0</v>
      </c>
      <c r="J22" s="315">
        <f t="shared" si="6"/>
        <v>-362678</v>
      </c>
      <c r="K22" s="315">
        <f t="shared" si="6"/>
        <v>0</v>
      </c>
      <c r="L22" s="315">
        <f t="shared" si="6"/>
        <v>843956</v>
      </c>
      <c r="M22" s="315">
        <f t="shared" si="6"/>
        <v>-108877</v>
      </c>
      <c r="N22" s="315">
        <f t="shared" si="6"/>
        <v>548287</v>
      </c>
      <c r="O22" s="315">
        <f t="shared" si="6"/>
        <v>920688</v>
      </c>
      <c r="P22" s="315">
        <f t="shared" si="6"/>
        <v>10979611</v>
      </c>
      <c r="Q22" s="315">
        <f t="shared" si="6"/>
        <v>-755575</v>
      </c>
      <c r="R22" s="315">
        <f t="shared" si="6"/>
        <v>34283</v>
      </c>
      <c r="S22" s="315">
        <f t="shared" si="6"/>
        <v>-309296</v>
      </c>
      <c r="T22" s="315">
        <f t="shared" si="6"/>
        <v>1701160</v>
      </c>
      <c r="U22" s="315">
        <f t="shared" si="6"/>
        <v>1392244</v>
      </c>
      <c r="V22" s="315">
        <f t="shared" si="6"/>
        <v>13042427</v>
      </c>
    </row>
    <row r="23" spans="1:22" ht="12.75">
      <c r="A23" s="316"/>
      <c r="B23" s="316"/>
      <c r="C23" s="316"/>
      <c r="D23" s="316"/>
      <c r="E23" s="316"/>
      <c r="F23" s="316"/>
      <c r="G23" s="316"/>
      <c r="H23" s="316"/>
      <c r="I23" s="316"/>
      <c r="J23" s="316"/>
      <c r="K23" s="316"/>
      <c r="L23" s="316"/>
      <c r="M23" s="316"/>
      <c r="N23" s="316"/>
      <c r="O23" s="316"/>
      <c r="P23" s="316"/>
      <c r="Q23" s="316"/>
      <c r="R23" s="316"/>
      <c r="S23" s="316"/>
      <c r="T23" s="316"/>
      <c r="U23" s="316"/>
      <c r="V23" s="316"/>
    </row>
    <row r="25" spans="15:17" ht="12.75">
      <c r="O25" t="s">
        <v>941</v>
      </c>
      <c r="Q25" t="s">
        <v>942</v>
      </c>
    </row>
    <row r="26" spans="13:16" ht="12.75">
      <c r="M26" t="s">
        <v>940</v>
      </c>
      <c r="P26" t="s">
        <v>944</v>
      </c>
    </row>
    <row r="27" ht="12.75">
      <c r="L27" t="s">
        <v>943</v>
      </c>
    </row>
  </sheetData>
  <sheetProtection/>
  <mergeCells count="27">
    <mergeCell ref="U7:U9"/>
    <mergeCell ref="N7:N9"/>
    <mergeCell ref="P7:P9"/>
    <mergeCell ref="Q7:Q9"/>
    <mergeCell ref="R7:R9"/>
    <mergeCell ref="S7:S9"/>
    <mergeCell ref="T7:T9"/>
    <mergeCell ref="V6:V9"/>
    <mergeCell ref="B7:B9"/>
    <mergeCell ref="C7:C9"/>
    <mergeCell ref="D7:D9"/>
    <mergeCell ref="E7:E9"/>
    <mergeCell ref="F7:F9"/>
    <mergeCell ref="G7:G9"/>
    <mergeCell ref="I7:I9"/>
    <mergeCell ref="J7:J9"/>
    <mergeCell ref="K7:K9"/>
    <mergeCell ref="A3:U3"/>
    <mergeCell ref="M5:O5"/>
    <mergeCell ref="A6:A9"/>
    <mergeCell ref="B6:G6"/>
    <mergeCell ref="H6:H9"/>
    <mergeCell ref="I6:N6"/>
    <mergeCell ref="O6:O9"/>
    <mergeCell ref="P6:U6"/>
    <mergeCell ref="L7:L9"/>
    <mergeCell ref="M7:M9"/>
  </mergeCells>
  <printOptions horizontalCentered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64" r:id="rId1"/>
  <headerFooter>
    <oddFooter>&amp;C&amp;P. oldal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8515625" style="0" customWidth="1"/>
    <col min="2" max="2" width="16.140625" style="0" customWidth="1"/>
    <col min="4" max="4" width="11.7109375" style="0" customWidth="1"/>
    <col min="5" max="5" width="12.7109375" style="0" customWidth="1"/>
    <col min="6" max="6" width="17.00390625" style="0" customWidth="1"/>
    <col min="7" max="8" width="12.7109375" style="0" customWidth="1"/>
    <col min="9" max="9" width="14.7109375" style="0" customWidth="1"/>
  </cols>
  <sheetData>
    <row r="1" spans="1:8" ht="15.75">
      <c r="A1" s="40" t="s">
        <v>978</v>
      </c>
      <c r="B1" s="40"/>
      <c r="C1" s="40"/>
      <c r="D1" s="40"/>
      <c r="E1" s="40"/>
      <c r="F1" s="40"/>
      <c r="G1" s="40"/>
      <c r="H1" s="40"/>
    </row>
    <row r="2" spans="1:8" ht="15.75">
      <c r="A2" s="40"/>
      <c r="B2" s="40"/>
      <c r="C2" s="40"/>
      <c r="D2" s="40"/>
      <c r="E2" s="40"/>
      <c r="F2" s="40"/>
      <c r="G2" s="40"/>
      <c r="H2" s="40"/>
    </row>
    <row r="3" spans="1:8" ht="15.75">
      <c r="A3" s="897" t="s">
        <v>799</v>
      </c>
      <c r="B3" s="897"/>
      <c r="C3" s="824"/>
      <c r="D3" s="824"/>
      <c r="E3" s="824"/>
      <c r="F3" s="824"/>
      <c r="G3" s="824"/>
      <c r="H3" s="824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307" t="s">
        <v>402</v>
      </c>
      <c r="B5" s="307"/>
      <c r="C5" s="246"/>
      <c r="D5" s="246"/>
      <c r="E5" s="246"/>
      <c r="F5" s="247"/>
      <c r="G5" s="246"/>
      <c r="H5" s="246"/>
    </row>
    <row r="6" spans="1:9" ht="12.75">
      <c r="A6" s="914" t="s">
        <v>345</v>
      </c>
      <c r="B6" s="914" t="s">
        <v>417</v>
      </c>
      <c r="C6" s="288"/>
      <c r="D6" s="289" t="s">
        <v>418</v>
      </c>
      <c r="E6" s="290"/>
      <c r="F6" s="287" t="s">
        <v>419</v>
      </c>
      <c r="G6" s="914" t="s">
        <v>420</v>
      </c>
      <c r="H6" s="914" t="s">
        <v>421</v>
      </c>
      <c r="I6" s="931" t="s">
        <v>422</v>
      </c>
    </row>
    <row r="7" spans="1:9" ht="12.75">
      <c r="A7" s="827"/>
      <c r="B7" s="827"/>
      <c r="C7" s="915" t="s">
        <v>423</v>
      </c>
      <c r="D7" s="915" t="s">
        <v>424</v>
      </c>
      <c r="E7" s="915" t="s">
        <v>425</v>
      </c>
      <c r="F7" s="293" t="s">
        <v>426</v>
      </c>
      <c r="G7" s="827"/>
      <c r="H7" s="827"/>
      <c r="I7" s="932"/>
    </row>
    <row r="8" spans="1:9" ht="12.75">
      <c r="A8" s="827"/>
      <c r="B8" s="827"/>
      <c r="C8" s="861"/>
      <c r="D8" s="861"/>
      <c r="E8" s="861"/>
      <c r="F8" s="293" t="s">
        <v>427</v>
      </c>
      <c r="G8" s="827"/>
      <c r="H8" s="827"/>
      <c r="I8" s="932"/>
    </row>
    <row r="9" spans="1:9" ht="25.5" customHeight="1">
      <c r="A9" s="815"/>
      <c r="B9" s="815"/>
      <c r="C9" s="819"/>
      <c r="D9" s="819"/>
      <c r="E9" s="819"/>
      <c r="F9" s="296"/>
      <c r="G9" s="815"/>
      <c r="H9" s="815"/>
      <c r="I9" s="933"/>
    </row>
    <row r="10" spans="1:9" ht="12.75">
      <c r="A10" s="317" t="s">
        <v>54</v>
      </c>
      <c r="B10" s="318" t="s">
        <v>55</v>
      </c>
      <c r="C10" s="318" t="s">
        <v>56</v>
      </c>
      <c r="D10" s="319" t="s">
        <v>57</v>
      </c>
      <c r="E10" s="319" t="s">
        <v>58</v>
      </c>
      <c r="F10" s="319" t="s">
        <v>428</v>
      </c>
      <c r="G10" s="319" t="s">
        <v>60</v>
      </c>
      <c r="H10" s="319" t="s">
        <v>61</v>
      </c>
      <c r="I10" s="320" t="s">
        <v>429</v>
      </c>
    </row>
    <row r="11" spans="1:9" ht="12.75">
      <c r="A11" s="312" t="s">
        <v>136</v>
      </c>
      <c r="B11" s="321">
        <v>13096163</v>
      </c>
      <c r="C11" s="321">
        <v>8928</v>
      </c>
      <c r="D11" s="321">
        <v>72125</v>
      </c>
      <c r="E11" s="321">
        <v>45440</v>
      </c>
      <c r="F11" s="321">
        <f>SUM(C11:E11)</f>
        <v>126493</v>
      </c>
      <c r="G11" s="321"/>
      <c r="H11" s="321">
        <v>1373969</v>
      </c>
      <c r="I11" s="305">
        <f>SUM(B11+F11+G11+H11)</f>
        <v>14596625</v>
      </c>
    </row>
    <row r="12" spans="1:9" ht="12.75">
      <c r="A12" s="312" t="s">
        <v>108</v>
      </c>
      <c r="B12" s="321">
        <v>-9507</v>
      </c>
      <c r="C12" s="321">
        <v>585</v>
      </c>
      <c r="D12" s="321">
        <v>1510</v>
      </c>
      <c r="E12" s="321"/>
      <c r="F12" s="321">
        <f aca="true" t="shared" si="0" ref="F12:F21">SUM(C12:E12)</f>
        <v>2095</v>
      </c>
      <c r="G12" s="321"/>
      <c r="H12" s="321">
        <v>18773</v>
      </c>
      <c r="I12" s="305">
        <f aca="true" t="shared" si="1" ref="I12:I21">SUM(B12+F12+G12+H12)</f>
        <v>11361</v>
      </c>
    </row>
    <row r="13" spans="1:9" ht="12.75">
      <c r="A13" s="312" t="s">
        <v>198</v>
      </c>
      <c r="B13" s="321">
        <v>-11359</v>
      </c>
      <c r="C13" s="321">
        <v>6860</v>
      </c>
      <c r="D13" s="321"/>
      <c r="E13" s="321"/>
      <c r="F13" s="321">
        <f t="shared" si="0"/>
        <v>6860</v>
      </c>
      <c r="G13" s="321"/>
      <c r="H13" s="321">
        <v>8669</v>
      </c>
      <c r="I13" s="305">
        <f t="shared" si="1"/>
        <v>4170</v>
      </c>
    </row>
    <row r="14" spans="1:9" ht="12.75">
      <c r="A14" s="312" t="s">
        <v>199</v>
      </c>
      <c r="B14" s="321">
        <v>-8844</v>
      </c>
      <c r="C14" s="321">
        <v>5624</v>
      </c>
      <c r="D14" s="321"/>
      <c r="E14" s="321"/>
      <c r="F14" s="321">
        <f t="shared" si="0"/>
        <v>5624</v>
      </c>
      <c r="G14" s="321"/>
      <c r="H14" s="321">
        <v>7812</v>
      </c>
      <c r="I14" s="305">
        <f t="shared" si="1"/>
        <v>4592</v>
      </c>
    </row>
    <row r="15" spans="1:9" ht="12.75">
      <c r="A15" s="312" t="s">
        <v>395</v>
      </c>
      <c r="B15" s="321">
        <v>-3235</v>
      </c>
      <c r="C15" s="321">
        <v>1724</v>
      </c>
      <c r="D15" s="321"/>
      <c r="E15" s="321"/>
      <c r="F15" s="321">
        <f t="shared" si="0"/>
        <v>1724</v>
      </c>
      <c r="G15" s="321"/>
      <c r="H15" s="321">
        <v>3973</v>
      </c>
      <c r="I15" s="305">
        <f t="shared" si="1"/>
        <v>2462</v>
      </c>
    </row>
    <row r="16" spans="1:9" ht="12.75">
      <c r="A16" s="312" t="s">
        <v>416</v>
      </c>
      <c r="B16" s="321">
        <v>4204</v>
      </c>
      <c r="C16" s="321">
        <v>443</v>
      </c>
      <c r="D16" s="321"/>
      <c r="E16" s="321"/>
      <c r="F16" s="321">
        <f t="shared" si="0"/>
        <v>443</v>
      </c>
      <c r="G16" s="321"/>
      <c r="H16" s="321">
        <v>3118</v>
      </c>
      <c r="I16" s="305">
        <f t="shared" si="1"/>
        <v>7765</v>
      </c>
    </row>
    <row r="17" spans="1:9" ht="12.75">
      <c r="A17" s="312" t="s">
        <v>397</v>
      </c>
      <c r="B17" s="321">
        <v>-1383</v>
      </c>
      <c r="C17" s="321">
        <v>653</v>
      </c>
      <c r="D17" s="321"/>
      <c r="E17" s="321">
        <v>911</v>
      </c>
      <c r="F17" s="321">
        <f t="shared" si="0"/>
        <v>1564</v>
      </c>
      <c r="G17" s="321"/>
      <c r="H17" s="321">
        <v>11204</v>
      </c>
      <c r="I17" s="305">
        <f t="shared" si="1"/>
        <v>11385</v>
      </c>
    </row>
    <row r="18" spans="1:9" ht="12.75">
      <c r="A18" s="312" t="s">
        <v>398</v>
      </c>
      <c r="B18" s="321">
        <v>-1084</v>
      </c>
      <c r="C18" s="321">
        <v>98</v>
      </c>
      <c r="D18" s="321"/>
      <c r="E18" s="321"/>
      <c r="F18" s="321">
        <f t="shared" si="0"/>
        <v>98</v>
      </c>
      <c r="G18" s="321"/>
      <c r="H18" s="321">
        <v>3574</v>
      </c>
      <c r="I18" s="305">
        <f t="shared" si="1"/>
        <v>2588</v>
      </c>
    </row>
    <row r="19" spans="1:9" ht="12.75">
      <c r="A19" s="312" t="s">
        <v>399</v>
      </c>
      <c r="B19" s="321">
        <v>16195</v>
      </c>
      <c r="C19" s="321">
        <v>1524</v>
      </c>
      <c r="D19" s="321"/>
      <c r="E19" s="321">
        <v>1</v>
      </c>
      <c r="F19" s="321">
        <f t="shared" si="0"/>
        <v>1525</v>
      </c>
      <c r="G19" s="321"/>
      <c r="H19" s="321">
        <v>7645</v>
      </c>
      <c r="I19" s="305">
        <f t="shared" si="1"/>
        <v>25365</v>
      </c>
    </row>
    <row r="20" spans="1:9" ht="12.75">
      <c r="A20" s="312" t="s">
        <v>400</v>
      </c>
      <c r="B20" s="321">
        <v>3141</v>
      </c>
      <c r="C20" s="321">
        <v>885</v>
      </c>
      <c r="D20" s="321"/>
      <c r="E20" s="321"/>
      <c r="F20" s="321">
        <f t="shared" si="0"/>
        <v>885</v>
      </c>
      <c r="G20" s="321"/>
      <c r="H20" s="321">
        <v>1164</v>
      </c>
      <c r="I20" s="305">
        <f t="shared" si="1"/>
        <v>5190</v>
      </c>
    </row>
    <row r="21" spans="1:9" ht="12.75">
      <c r="A21" s="312" t="s">
        <v>205</v>
      </c>
      <c r="B21" s="321">
        <v>-41864</v>
      </c>
      <c r="C21" s="321">
        <v>40989</v>
      </c>
      <c r="D21" s="321"/>
      <c r="E21" s="321"/>
      <c r="F21" s="321">
        <f t="shared" si="0"/>
        <v>40989</v>
      </c>
      <c r="G21" s="321"/>
      <c r="H21" s="321">
        <v>10574</v>
      </c>
      <c r="I21" s="305">
        <f t="shared" si="1"/>
        <v>9699</v>
      </c>
    </row>
    <row r="22" spans="1:9" ht="12.75">
      <c r="A22" s="251" t="s">
        <v>401</v>
      </c>
      <c r="B22" s="252">
        <f>SUM(B11:B21)</f>
        <v>13042427</v>
      </c>
      <c r="C22" s="252">
        <f aca="true" t="shared" si="2" ref="C22:I22">SUM(C11:C21)</f>
        <v>68313</v>
      </c>
      <c r="D22" s="252">
        <f t="shared" si="2"/>
        <v>73635</v>
      </c>
      <c r="E22" s="252">
        <f t="shared" si="2"/>
        <v>46352</v>
      </c>
      <c r="F22" s="252">
        <f t="shared" si="2"/>
        <v>188300</v>
      </c>
      <c r="G22" s="252">
        <f t="shared" si="2"/>
        <v>0</v>
      </c>
      <c r="H22" s="252">
        <f t="shared" si="2"/>
        <v>1450475</v>
      </c>
      <c r="I22" s="252">
        <f t="shared" si="2"/>
        <v>14681202</v>
      </c>
    </row>
  </sheetData>
  <sheetProtection/>
  <mergeCells count="9">
    <mergeCell ref="A3:H3"/>
    <mergeCell ref="A6:A9"/>
    <mergeCell ref="B6:B9"/>
    <mergeCell ref="G6:G9"/>
    <mergeCell ref="H6:H9"/>
    <mergeCell ref="I6:I9"/>
    <mergeCell ref="C7:C9"/>
    <mergeCell ref="D7:D9"/>
    <mergeCell ref="E7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&amp;C&amp;[40. oldal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0.7109375" style="0" customWidth="1"/>
    <col min="6" max="6" width="60.8515625" style="0" customWidth="1"/>
  </cols>
  <sheetData>
    <row r="1" spans="1:6" ht="15.75">
      <c r="A1" s="40" t="s">
        <v>979</v>
      </c>
      <c r="B1" s="40"/>
      <c r="C1" s="40"/>
      <c r="D1" s="40"/>
      <c r="E1" s="40"/>
      <c r="F1" s="40"/>
    </row>
    <row r="2" spans="1:6" ht="15.75">
      <c r="A2" s="40"/>
      <c r="B2" s="40"/>
      <c r="C2" s="40"/>
      <c r="D2" s="40"/>
      <c r="E2" s="40"/>
      <c r="F2" s="40"/>
    </row>
    <row r="3" spans="1:6" ht="15.75">
      <c r="A3" s="897" t="s">
        <v>800</v>
      </c>
      <c r="B3" s="897"/>
      <c r="C3" s="897"/>
      <c r="D3" s="897"/>
      <c r="E3" s="897"/>
      <c r="F3" s="897"/>
    </row>
    <row r="5" ht="12.75">
      <c r="F5" s="322" t="s">
        <v>339</v>
      </c>
    </row>
    <row r="6" spans="1:6" ht="38.25">
      <c r="A6" s="248" t="s">
        <v>430</v>
      </c>
      <c r="B6" s="249" t="s">
        <v>347</v>
      </c>
      <c r="C6" s="249" t="s">
        <v>431</v>
      </c>
      <c r="D6" s="249" t="s">
        <v>432</v>
      </c>
      <c r="E6" s="249" t="s">
        <v>433</v>
      </c>
      <c r="F6" s="248" t="s">
        <v>434</v>
      </c>
    </row>
    <row r="7" spans="1:6" ht="12.75">
      <c r="A7" s="323" t="s">
        <v>435</v>
      </c>
      <c r="B7" s="321">
        <v>217</v>
      </c>
      <c r="C7" s="321">
        <v>206</v>
      </c>
      <c r="D7" s="321"/>
      <c r="E7" s="321"/>
      <c r="F7" s="323" t="s">
        <v>436</v>
      </c>
    </row>
    <row r="8" spans="1:6" ht="12.75">
      <c r="A8" s="323" t="s">
        <v>595</v>
      </c>
      <c r="B8" s="321">
        <v>1530</v>
      </c>
      <c r="C8" s="321"/>
      <c r="D8" s="321"/>
      <c r="E8" s="321"/>
      <c r="F8" s="323"/>
    </row>
    <row r="9" spans="1:6" ht="12.75">
      <c r="A9" s="323" t="s">
        <v>501</v>
      </c>
      <c r="B9" s="321">
        <v>420</v>
      </c>
      <c r="C9" s="321"/>
      <c r="D9" s="321"/>
      <c r="E9" s="321"/>
      <c r="F9" s="323"/>
    </row>
    <row r="10" spans="1:6" ht="12.75">
      <c r="A10" s="327" t="s">
        <v>52</v>
      </c>
      <c r="B10" s="252">
        <f>SUM(B7:B9)</f>
        <v>2167</v>
      </c>
      <c r="C10" s="252">
        <f>SUM(C7:C7)</f>
        <v>206</v>
      </c>
      <c r="D10" s="252">
        <f>SUM(D7:D7)</f>
        <v>0</v>
      </c>
      <c r="E10" s="252">
        <f>SUM(E7:E8)</f>
        <v>0</v>
      </c>
      <c r="F10" s="323"/>
    </row>
    <row r="12" spans="1:6" ht="12.75">
      <c r="A12" s="327" t="s">
        <v>498</v>
      </c>
      <c r="B12" s="342"/>
      <c r="C12" s="342"/>
      <c r="D12" s="342"/>
      <c r="E12" s="342"/>
      <c r="F12" s="342"/>
    </row>
    <row r="13" spans="1:6" ht="12.75">
      <c r="A13" s="323" t="s">
        <v>499</v>
      </c>
      <c r="B13" s="342">
        <v>520</v>
      </c>
      <c r="C13" s="342"/>
      <c r="D13" s="342"/>
      <c r="E13" s="342"/>
      <c r="F13" s="342"/>
    </row>
    <row r="14" spans="1:6" ht="12.75">
      <c r="A14" s="323" t="s">
        <v>500</v>
      </c>
      <c r="B14" s="342">
        <v>300</v>
      </c>
      <c r="C14" s="342"/>
      <c r="D14" s="342"/>
      <c r="E14" s="342"/>
      <c r="F14" s="342"/>
    </row>
    <row r="15" spans="1:6" ht="12.75">
      <c r="A15" s="327" t="s">
        <v>52</v>
      </c>
      <c r="B15" s="327">
        <f>SUM(B13:B14)</f>
        <v>820</v>
      </c>
      <c r="C15" s="342"/>
      <c r="D15" s="342"/>
      <c r="E15" s="342"/>
      <c r="F15" s="342"/>
    </row>
    <row r="16" spans="1:6" ht="12.75">
      <c r="A16" s="342"/>
      <c r="B16" s="342"/>
      <c r="C16" s="342"/>
      <c r="D16" s="342"/>
      <c r="E16" s="342"/>
      <c r="F16" s="342"/>
    </row>
    <row r="17" spans="1:6" ht="12.75">
      <c r="A17" s="405" t="s">
        <v>522</v>
      </c>
      <c r="B17" s="406">
        <v>124442</v>
      </c>
      <c r="C17" s="342"/>
      <c r="D17" s="342"/>
      <c r="E17" s="342"/>
      <c r="F17" s="342"/>
    </row>
    <row r="18" spans="1:6" ht="12.75">
      <c r="A18" s="342"/>
      <c r="B18" s="342"/>
      <c r="C18" s="342"/>
      <c r="D18" s="342"/>
      <c r="E18" s="342"/>
      <c r="F18" s="342"/>
    </row>
    <row r="21" ht="12.75">
      <c r="A21" t="s">
        <v>700</v>
      </c>
    </row>
  </sheetData>
  <sheetProtection/>
  <mergeCells count="1">
    <mergeCell ref="A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&amp;C&amp;P. oldal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57421875" style="0" customWidth="1"/>
    <col min="2" max="2" width="11.421875" style="0" customWidth="1"/>
    <col min="3" max="3" width="12.421875" style="0" customWidth="1"/>
    <col min="4" max="4" width="12.7109375" style="0" customWidth="1"/>
    <col min="5" max="5" width="12.28125" style="0" customWidth="1"/>
    <col min="6" max="6" width="12.57421875" style="0" customWidth="1"/>
  </cols>
  <sheetData>
    <row r="1" spans="1:4" ht="15.75">
      <c r="A1" s="324" t="s">
        <v>980</v>
      </c>
      <c r="B1" s="325"/>
      <c r="C1" s="325"/>
      <c r="D1" s="325"/>
    </row>
    <row r="3" spans="1:6" ht="15.75">
      <c r="A3" s="934" t="s">
        <v>701</v>
      </c>
      <c r="B3" s="934"/>
      <c r="C3" s="934"/>
      <c r="D3" s="934"/>
      <c r="E3" s="934"/>
      <c r="F3" s="934"/>
    </row>
    <row r="4" spans="1:6" ht="15.75">
      <c r="A4" s="934" t="s">
        <v>437</v>
      </c>
      <c r="B4" s="934"/>
      <c r="C4" s="934"/>
      <c r="D4" s="934"/>
      <c r="E4" s="934"/>
      <c r="F4" s="934"/>
    </row>
    <row r="5" spans="1:6" ht="12.75">
      <c r="A5" s="898"/>
      <c r="B5" s="898"/>
      <c r="C5" s="898"/>
      <c r="D5" s="898"/>
      <c r="E5" s="898"/>
      <c r="F5" s="898"/>
    </row>
    <row r="6" ht="12.75">
      <c r="F6" s="511" t="s">
        <v>438</v>
      </c>
    </row>
    <row r="7" spans="1:6" ht="25.5">
      <c r="A7" s="248" t="s">
        <v>51</v>
      </c>
      <c r="B7" s="249" t="s">
        <v>439</v>
      </c>
      <c r="C7" s="249" t="s">
        <v>440</v>
      </c>
      <c r="D7" s="249" t="s">
        <v>441</v>
      </c>
      <c r="E7" s="249" t="s">
        <v>442</v>
      </c>
      <c r="F7" s="249" t="s">
        <v>443</v>
      </c>
    </row>
    <row r="8" spans="1:6" ht="12.75">
      <c r="A8" s="510" t="s">
        <v>444</v>
      </c>
      <c r="B8" s="321"/>
      <c r="C8" s="321"/>
      <c r="D8" s="321"/>
      <c r="E8" s="321">
        <v>53103</v>
      </c>
      <c r="F8" s="252">
        <f aca="true" t="shared" si="0" ref="F8:F15">SUM(B8:E8)</f>
        <v>53103</v>
      </c>
    </row>
    <row r="9" spans="1:6" ht="12.75">
      <c r="A9" s="510" t="s">
        <v>523</v>
      </c>
      <c r="B9" s="321"/>
      <c r="C9" s="321"/>
      <c r="D9" s="321"/>
      <c r="E9" s="321">
        <v>26053</v>
      </c>
      <c r="F9" s="252">
        <f t="shared" si="0"/>
        <v>26053</v>
      </c>
    </row>
    <row r="10" spans="1:6" ht="12.75">
      <c r="A10" s="510" t="s">
        <v>445</v>
      </c>
      <c r="B10" s="321"/>
      <c r="C10" s="321"/>
      <c r="D10" s="321">
        <v>8</v>
      </c>
      <c r="E10" s="321">
        <v>19557</v>
      </c>
      <c r="F10" s="252">
        <f t="shared" si="0"/>
        <v>19565</v>
      </c>
    </row>
    <row r="11" spans="1:6" ht="12.75">
      <c r="A11" s="510" t="s">
        <v>446</v>
      </c>
      <c r="B11" s="321"/>
      <c r="C11" s="321"/>
      <c r="D11" s="321">
        <v>25</v>
      </c>
      <c r="E11" s="321">
        <v>565</v>
      </c>
      <c r="F11" s="252">
        <f t="shared" si="0"/>
        <v>590</v>
      </c>
    </row>
    <row r="12" spans="1:6" ht="12.75">
      <c r="A12" s="510" t="s">
        <v>447</v>
      </c>
      <c r="B12" s="321"/>
      <c r="C12" s="321"/>
      <c r="D12" s="321"/>
      <c r="E12" s="321">
        <v>3558</v>
      </c>
      <c r="F12" s="252">
        <f t="shared" si="0"/>
        <v>3558</v>
      </c>
    </row>
    <row r="13" spans="1:6" ht="12.75">
      <c r="A13" s="510" t="s">
        <v>448</v>
      </c>
      <c r="B13" s="321"/>
      <c r="C13" s="321"/>
      <c r="D13" s="321"/>
      <c r="E13" s="321">
        <v>35037</v>
      </c>
      <c r="F13" s="252">
        <f t="shared" si="0"/>
        <v>35037</v>
      </c>
    </row>
    <row r="14" spans="1:6" ht="12.75">
      <c r="A14" s="510" t="s">
        <v>449</v>
      </c>
      <c r="B14" s="321"/>
      <c r="C14" s="321"/>
      <c r="D14" s="321"/>
      <c r="E14" s="321">
        <v>2559</v>
      </c>
      <c r="F14" s="252">
        <f t="shared" si="0"/>
        <v>2559</v>
      </c>
    </row>
    <row r="15" spans="1:6" ht="12.75">
      <c r="A15" s="510" t="s">
        <v>183</v>
      </c>
      <c r="B15" s="321"/>
      <c r="C15" s="321"/>
      <c r="D15" s="321"/>
      <c r="E15" s="321">
        <v>4054</v>
      </c>
      <c r="F15" s="252">
        <f t="shared" si="0"/>
        <v>4054</v>
      </c>
    </row>
    <row r="16" spans="1:6" ht="12.75">
      <c r="A16" s="251" t="s">
        <v>52</v>
      </c>
      <c r="B16" s="252">
        <f>SUM(B8:B15)</f>
        <v>0</v>
      </c>
      <c r="C16" s="252">
        <f>SUM(C8:C15)</f>
        <v>0</v>
      </c>
      <c r="D16" s="252">
        <f>SUM(D8:D15)</f>
        <v>33</v>
      </c>
      <c r="E16" s="252">
        <f>SUM(E8:E15)</f>
        <v>144486</v>
      </c>
      <c r="F16" s="252">
        <f>SUM(F8:F15)</f>
        <v>144519</v>
      </c>
    </row>
    <row r="23" ht="12.75">
      <c r="B23" s="328"/>
    </row>
  </sheetData>
  <sheetProtection/>
  <mergeCells count="3">
    <mergeCell ref="A3:F3"/>
    <mergeCell ref="A4:F4"/>
    <mergeCell ref="A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P79"/>
  <sheetViews>
    <sheetView view="pageBreakPreview" zoomScaleSheetLayoutView="100" zoomScalePageLayoutView="0" workbookViewId="0" topLeftCell="A7">
      <pane ySplit="2145" topLeftCell="A46" activePane="topLeft" state="split"/>
      <selection pane="topLeft" activeCell="A1" sqref="A1"/>
      <selection pane="bottomLeft" activeCell="D85" sqref="D85"/>
    </sheetView>
  </sheetViews>
  <sheetFormatPr defaultColWidth="9.140625" defaultRowHeight="12.75"/>
  <cols>
    <col min="1" max="1" width="32.140625" style="0" customWidth="1"/>
    <col min="2" max="2" width="16.28125" style="0" customWidth="1"/>
    <col min="3" max="3" width="13.57421875" style="0" customWidth="1"/>
    <col min="4" max="4" width="11.421875" style="0" customWidth="1"/>
    <col min="5" max="5" width="11.8515625" style="0" customWidth="1"/>
    <col min="6" max="6" width="12.7109375" style="0" customWidth="1"/>
    <col min="7" max="7" width="12.8515625" style="0" customWidth="1"/>
    <col min="8" max="8" width="13.421875" style="0" customWidth="1"/>
    <col min="9" max="9" width="9.00390625" style="0" customWidth="1"/>
    <col min="10" max="10" width="10.7109375" style="0" customWidth="1"/>
    <col min="11" max="11" width="10.28125" style="0" customWidth="1"/>
    <col min="12" max="12" width="11.28125" style="0" customWidth="1"/>
    <col min="13" max="13" width="15.140625" style="0" customWidth="1"/>
  </cols>
  <sheetData>
    <row r="1" spans="1:13" ht="15.75">
      <c r="A1" s="4" t="s">
        <v>961</v>
      </c>
      <c r="B1" s="4"/>
      <c r="C1" s="4"/>
      <c r="D1" s="4"/>
      <c r="E1" s="4"/>
      <c r="F1" s="34"/>
      <c r="G1" s="34"/>
      <c r="H1" s="34"/>
      <c r="I1" s="34"/>
      <c r="J1" s="35"/>
      <c r="K1" s="35"/>
      <c r="L1" s="35"/>
      <c r="M1" s="35"/>
    </row>
    <row r="2" spans="1:13" ht="15.75">
      <c r="A2" s="4"/>
      <c r="B2" s="4"/>
      <c r="C2" s="4"/>
      <c r="D2" s="4"/>
      <c r="E2" s="4"/>
      <c r="F2" s="34"/>
      <c r="G2" s="34"/>
      <c r="H2" s="34"/>
      <c r="I2" s="34"/>
      <c r="J2" s="35"/>
      <c r="K2" s="35"/>
      <c r="L2" s="35"/>
      <c r="M2" s="35"/>
    </row>
    <row r="3" spans="1:13" ht="15.75">
      <c r="A3" s="6"/>
      <c r="B3" s="6"/>
      <c r="C3" s="6"/>
      <c r="D3" s="6"/>
      <c r="E3" s="6"/>
      <c r="F3" s="29"/>
      <c r="G3" s="29"/>
      <c r="H3" s="29"/>
      <c r="I3" s="29"/>
      <c r="J3" s="29"/>
      <c r="K3" s="29"/>
      <c r="L3" s="29"/>
      <c r="M3" s="29"/>
    </row>
    <row r="4" spans="1:13" ht="15.75">
      <c r="A4" s="6"/>
      <c r="B4" s="6"/>
      <c r="C4" s="6"/>
      <c r="D4" s="6"/>
      <c r="E4" s="6"/>
      <c r="F4" s="6" t="s">
        <v>72</v>
      </c>
      <c r="G4" s="29"/>
      <c r="H4" s="29"/>
      <c r="I4" s="29"/>
      <c r="J4" s="29"/>
      <c r="K4" s="29"/>
      <c r="L4" s="29"/>
      <c r="M4" s="29"/>
    </row>
    <row r="5" spans="1:13" ht="15.75">
      <c r="A5" s="6"/>
      <c r="B5" s="6"/>
      <c r="C5" s="6"/>
      <c r="D5" s="6"/>
      <c r="E5" s="6"/>
      <c r="F5" s="6" t="s">
        <v>780</v>
      </c>
      <c r="G5" s="29"/>
      <c r="H5" s="29"/>
      <c r="I5" s="29"/>
      <c r="J5" s="29"/>
      <c r="K5" s="29"/>
      <c r="L5" s="29"/>
      <c r="M5" s="29"/>
    </row>
    <row r="6" spans="1:13" ht="15.75">
      <c r="A6" s="4"/>
      <c r="B6" s="4"/>
      <c r="C6" s="4"/>
      <c r="D6" s="6"/>
      <c r="E6" s="6"/>
      <c r="F6" s="6" t="s">
        <v>73</v>
      </c>
      <c r="G6" s="5"/>
      <c r="H6" s="5"/>
      <c r="I6" s="5"/>
      <c r="J6" s="5"/>
      <c r="K6" s="5"/>
      <c r="L6" s="5"/>
      <c r="M6" s="5"/>
    </row>
    <row r="7" spans="1:13" ht="15.75">
      <c r="A7" s="4"/>
      <c r="B7" s="4"/>
      <c r="C7" s="4"/>
      <c r="D7" s="6"/>
      <c r="E7" s="6"/>
      <c r="F7" s="5"/>
      <c r="G7" s="5"/>
      <c r="H7" s="5"/>
      <c r="I7" s="5"/>
      <c r="J7" s="5"/>
      <c r="K7" s="5"/>
      <c r="L7" s="5"/>
      <c r="M7" s="5"/>
    </row>
    <row r="8" spans="1:13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12.75">
      <c r="A9" s="5"/>
      <c r="B9" s="5"/>
      <c r="C9" s="5"/>
      <c r="D9" s="5"/>
      <c r="E9" s="5"/>
      <c r="F9" s="34"/>
      <c r="G9" s="34"/>
      <c r="H9" s="34"/>
      <c r="I9" s="34"/>
      <c r="J9" s="34"/>
      <c r="K9" s="34"/>
      <c r="L9" s="34" t="s">
        <v>74</v>
      </c>
      <c r="M9" s="34"/>
    </row>
    <row r="10" spans="1:13" ht="12.75" customHeight="1">
      <c r="A10" s="832" t="s">
        <v>260</v>
      </c>
      <c r="B10" s="814" t="s">
        <v>261</v>
      </c>
      <c r="C10" s="814" t="s">
        <v>211</v>
      </c>
      <c r="D10" s="814" t="s">
        <v>206</v>
      </c>
      <c r="E10" s="814" t="s">
        <v>207</v>
      </c>
      <c r="F10" s="814" t="s">
        <v>153</v>
      </c>
      <c r="G10" s="814" t="s">
        <v>183</v>
      </c>
      <c r="H10" s="814" t="s">
        <v>185</v>
      </c>
      <c r="I10" s="828" t="s">
        <v>208</v>
      </c>
      <c r="J10" s="829"/>
      <c r="K10" s="828" t="s">
        <v>209</v>
      </c>
      <c r="L10" s="829"/>
      <c r="M10" s="814" t="s">
        <v>210</v>
      </c>
    </row>
    <row r="11" spans="1:13" ht="12.75">
      <c r="A11" s="833"/>
      <c r="B11" s="827"/>
      <c r="C11" s="827"/>
      <c r="D11" s="827"/>
      <c r="E11" s="827"/>
      <c r="F11" s="827"/>
      <c r="G11" s="827"/>
      <c r="H11" s="827"/>
      <c r="I11" s="830"/>
      <c r="J11" s="831"/>
      <c r="K11" s="830"/>
      <c r="L11" s="831"/>
      <c r="M11" s="827"/>
    </row>
    <row r="12" spans="1:14" ht="27.75" customHeight="1">
      <c r="A12" s="834"/>
      <c r="B12" s="815"/>
      <c r="C12" s="815"/>
      <c r="D12" s="815"/>
      <c r="E12" s="815"/>
      <c r="F12" s="815"/>
      <c r="G12" s="815"/>
      <c r="H12" s="815"/>
      <c r="I12" s="12" t="s">
        <v>171</v>
      </c>
      <c r="J12" s="12" t="s">
        <v>127</v>
      </c>
      <c r="K12" s="12" t="s">
        <v>171</v>
      </c>
      <c r="L12" s="12" t="s">
        <v>127</v>
      </c>
      <c r="M12" s="815"/>
      <c r="N12" s="633"/>
    </row>
    <row r="13" spans="1:13" ht="12.75">
      <c r="A13" s="7" t="s">
        <v>54</v>
      </c>
      <c r="B13" s="7" t="s">
        <v>55</v>
      </c>
      <c r="C13" s="7" t="s">
        <v>56</v>
      </c>
      <c r="D13" s="7" t="s">
        <v>57</v>
      </c>
      <c r="E13" s="7" t="s">
        <v>58</v>
      </c>
      <c r="F13" s="7" t="s">
        <v>59</v>
      </c>
      <c r="G13" s="7" t="s">
        <v>60</v>
      </c>
      <c r="H13" s="7" t="s">
        <v>61</v>
      </c>
      <c r="I13" s="825" t="s">
        <v>62</v>
      </c>
      <c r="J13" s="826"/>
      <c r="K13" s="825" t="s">
        <v>63</v>
      </c>
      <c r="L13" s="826"/>
      <c r="M13" s="19">
        <v>11</v>
      </c>
    </row>
    <row r="14" spans="1:13" ht="12.75">
      <c r="A14" s="37" t="s">
        <v>136</v>
      </c>
      <c r="B14" s="82"/>
      <c r="C14" s="82"/>
      <c r="D14" s="86"/>
      <c r="E14" s="82"/>
      <c r="F14" s="86"/>
      <c r="G14" s="82"/>
      <c r="H14" s="86"/>
      <c r="I14" s="82"/>
      <c r="J14" s="86"/>
      <c r="K14" s="82"/>
      <c r="L14" s="86"/>
      <c r="M14" s="82"/>
    </row>
    <row r="15" spans="1:13" ht="12.75">
      <c r="A15" s="11" t="s">
        <v>78</v>
      </c>
      <c r="B15" s="69">
        <f>SUM(C15:M15)</f>
        <v>4757937</v>
      </c>
      <c r="C15" s="69">
        <f>'4.1'!D266</f>
        <v>0</v>
      </c>
      <c r="D15" s="69">
        <f>'4.1'!E266</f>
        <v>645105</v>
      </c>
      <c r="E15" s="69">
        <f>'4.1'!F266</f>
        <v>0</v>
      </c>
      <c r="F15" s="642">
        <f>'4.1'!G266</f>
        <v>1871391</v>
      </c>
      <c r="G15" s="69">
        <f>'4.1'!H266</f>
        <v>243720</v>
      </c>
      <c r="H15" s="69">
        <f>'4.1'!I266</f>
        <v>17838</v>
      </c>
      <c r="I15" s="69">
        <f>'4.1'!J266</f>
        <v>78810</v>
      </c>
      <c r="J15" s="69">
        <f>'4.1'!K266</f>
        <v>30327</v>
      </c>
      <c r="K15" s="69">
        <f>'4.1'!L266</f>
        <v>54895</v>
      </c>
      <c r="L15" s="69">
        <f>'4.1'!M266</f>
        <v>0</v>
      </c>
      <c r="M15" s="69">
        <f>'4.1'!N266</f>
        <v>1815851</v>
      </c>
    </row>
    <row r="16" spans="1:13" ht="12.75">
      <c r="A16" s="11" t="s">
        <v>274</v>
      </c>
      <c r="B16" s="69">
        <f>SUM(C16:M16)</f>
        <v>4972043</v>
      </c>
      <c r="C16" s="69">
        <f>'4.1'!D267</f>
        <v>0</v>
      </c>
      <c r="D16" s="69">
        <f>'4.1'!E267</f>
        <v>734205</v>
      </c>
      <c r="E16" s="69">
        <f>'4.1'!F267</f>
        <v>0</v>
      </c>
      <c r="F16" s="69">
        <f>'4.1'!G267</f>
        <v>2145798</v>
      </c>
      <c r="G16" s="69">
        <f>'4.1'!H267</f>
        <v>123972</v>
      </c>
      <c r="H16" s="69">
        <f>'4.1'!I267</f>
        <v>18145</v>
      </c>
      <c r="I16" s="69">
        <f>'4.1'!J267</f>
        <v>21150</v>
      </c>
      <c r="J16" s="69">
        <f>'4.1'!K267</f>
        <v>30748</v>
      </c>
      <c r="K16" s="69">
        <f>'4.1'!L267</f>
        <v>390867</v>
      </c>
      <c r="L16" s="69">
        <f>'4.1'!M267</f>
        <v>0</v>
      </c>
      <c r="M16" s="69">
        <f>'4.1'!N267</f>
        <v>1507158</v>
      </c>
    </row>
    <row r="17" spans="1:13" ht="12.75">
      <c r="A17" s="11" t="s">
        <v>282</v>
      </c>
      <c r="B17" s="69">
        <f>SUM(C17:M17)</f>
        <v>4972024</v>
      </c>
      <c r="C17" s="69">
        <f>'4.1'!D268</f>
        <v>0</v>
      </c>
      <c r="D17" s="642">
        <f>'4.1'!E268</f>
        <v>734203</v>
      </c>
      <c r="E17" s="642">
        <f>'4.1'!F268</f>
        <v>0</v>
      </c>
      <c r="F17" s="642">
        <f>'4.1'!G268</f>
        <v>2145798</v>
      </c>
      <c r="G17" s="642">
        <f>'4.1'!H268</f>
        <v>123945</v>
      </c>
      <c r="H17" s="642">
        <f>'4.1'!I268</f>
        <v>18144</v>
      </c>
      <c r="I17" s="642">
        <f>'4.1'!J268</f>
        <v>21163</v>
      </c>
      <c r="J17" s="642">
        <f>'4.1'!K268</f>
        <v>30747</v>
      </c>
      <c r="K17" s="69">
        <f>'4.1'!L268</f>
        <v>390867</v>
      </c>
      <c r="L17" s="69">
        <f>'4.1'!M268</f>
        <v>0</v>
      </c>
      <c r="M17" s="69">
        <f>'4.1'!N268</f>
        <v>1507157</v>
      </c>
    </row>
    <row r="18" spans="1:13" ht="12.75">
      <c r="A18" s="15" t="s">
        <v>283</v>
      </c>
      <c r="B18" s="558">
        <f>IF(B16&lt;&gt;0,B17/B16,"")</f>
        <v>0.9999961786332098</v>
      </c>
      <c r="C18" s="558">
        <f aca="true" t="shared" si="0" ref="C18:M18">IF(C16&lt;&gt;0,C17/C16,"")</f>
      </c>
      <c r="D18" s="558">
        <f t="shared" si="0"/>
        <v>0.9999972759651596</v>
      </c>
      <c r="E18" s="558">
        <f t="shared" si="0"/>
      </c>
      <c r="F18" s="558">
        <f t="shared" si="0"/>
        <v>1</v>
      </c>
      <c r="G18" s="558">
        <f t="shared" si="0"/>
        <v>0.9997822088858774</v>
      </c>
      <c r="H18" s="558">
        <f t="shared" si="0"/>
        <v>0.999944888399008</v>
      </c>
      <c r="I18" s="558">
        <f t="shared" si="0"/>
        <v>1.000614657210402</v>
      </c>
      <c r="J18" s="558">
        <f t="shared" si="0"/>
        <v>0.9999674775595161</v>
      </c>
      <c r="K18" s="558">
        <f t="shared" si="0"/>
        <v>1</v>
      </c>
      <c r="L18" s="558">
        <f t="shared" si="0"/>
      </c>
      <c r="M18" s="558">
        <f t="shared" si="0"/>
        <v>0.9999993364995574</v>
      </c>
    </row>
    <row r="19" spans="1:13" ht="12.75">
      <c r="A19" s="69" t="s">
        <v>139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</row>
    <row r="20" spans="1:13" ht="12.75">
      <c r="A20" s="69" t="s">
        <v>78</v>
      </c>
      <c r="B20" s="69">
        <f>SUM(C20:M20)</f>
        <v>-1346771</v>
      </c>
      <c r="C20" s="69"/>
      <c r="D20" s="69">
        <v>-468731</v>
      </c>
      <c r="E20" s="69"/>
      <c r="F20" s="69">
        <v>-878040</v>
      </c>
      <c r="G20" s="69"/>
      <c r="H20" s="69"/>
      <c r="I20" s="69"/>
      <c r="J20" s="69"/>
      <c r="K20" s="69"/>
      <c r="L20" s="69"/>
      <c r="M20" s="69"/>
    </row>
    <row r="21" spans="1:13" ht="12.75">
      <c r="A21" s="11" t="s">
        <v>274</v>
      </c>
      <c r="B21" s="69">
        <f>SUM(C21:M21)</f>
        <v>-1354060</v>
      </c>
      <c r="C21" s="69"/>
      <c r="D21" s="69">
        <v>-712992</v>
      </c>
      <c r="E21" s="69"/>
      <c r="F21" s="83">
        <v>-641068</v>
      </c>
      <c r="G21" s="69"/>
      <c r="H21" s="69"/>
      <c r="I21" s="69"/>
      <c r="J21" s="97"/>
      <c r="K21" s="69"/>
      <c r="L21" s="97"/>
      <c r="M21" s="69"/>
    </row>
    <row r="22" spans="1:13" ht="12.75">
      <c r="A22" s="11" t="s">
        <v>282</v>
      </c>
      <c r="B22" s="69">
        <f>SUM(C22:M22)</f>
        <v>-1263835</v>
      </c>
      <c r="C22" s="69"/>
      <c r="D22" s="69">
        <v>-712992</v>
      </c>
      <c r="E22" s="69"/>
      <c r="F22" s="69">
        <v>-550843</v>
      </c>
      <c r="G22" s="69"/>
      <c r="H22" s="69"/>
      <c r="I22" s="69"/>
      <c r="J22" s="69"/>
      <c r="K22" s="69"/>
      <c r="L22" s="69"/>
      <c r="M22" s="69"/>
    </row>
    <row r="23" spans="1:13" ht="12.75">
      <c r="A23" s="15" t="s">
        <v>283</v>
      </c>
      <c r="B23" s="558">
        <f>IF(B21&lt;&gt;0,B22/B21,"")</f>
        <v>0.9333670590668065</v>
      </c>
      <c r="C23" s="558"/>
      <c r="D23" s="558">
        <f>IF(D21&lt;&gt;0,D22/D21,"")</f>
        <v>1</v>
      </c>
      <c r="E23" s="558">
        <f>IF(E21&lt;&gt;0,E22/E21,"")</f>
      </c>
      <c r="F23" s="558">
        <f>IF(F21&lt;&gt;0,F22/F21,"")</f>
        <v>0.859258300211522</v>
      </c>
      <c r="G23" s="558">
        <f>IF(G21&lt;&gt;0,G22/G21,"")</f>
      </c>
      <c r="H23" s="558"/>
      <c r="I23" s="558">
        <f>IF(I21&lt;&gt;0,I22/I21,"")</f>
      </c>
      <c r="J23" s="558">
        <f>IF(J21&lt;&gt;0,J22/J21,"")</f>
      </c>
      <c r="K23" s="558">
        <f>IF(K21&lt;&gt;0,K22/K21,"")</f>
      </c>
      <c r="L23" s="558">
        <f>IF(L21&lt;&gt;0,L22/L21,"")</f>
      </c>
      <c r="M23" s="558">
        <f>IF(M21&lt;&gt;0,M22/M21,"")</f>
      </c>
    </row>
    <row r="24" spans="1:13" s="113" customFormat="1" ht="12.75">
      <c r="A24" s="165" t="s">
        <v>108</v>
      </c>
      <c r="B24" s="96"/>
      <c r="C24" s="96"/>
      <c r="D24" s="99"/>
      <c r="E24" s="96"/>
      <c r="F24" s="98"/>
      <c r="G24" s="96"/>
      <c r="H24" s="96"/>
      <c r="I24" s="96"/>
      <c r="J24" s="98"/>
      <c r="K24" s="96"/>
      <c r="L24" s="98"/>
      <c r="M24" s="96"/>
    </row>
    <row r="25" spans="1:13" ht="12.75">
      <c r="A25" s="11" t="s">
        <v>78</v>
      </c>
      <c r="B25" s="69">
        <f>SUM(C25:M25)</f>
        <v>276612</v>
      </c>
      <c r="C25" s="69">
        <f>'4.2'!D37</f>
        <v>274597</v>
      </c>
      <c r="D25" s="69">
        <f>'4.2'!E37</f>
        <v>0</v>
      </c>
      <c r="E25" s="69">
        <f>'4.2'!F37</f>
        <v>0</v>
      </c>
      <c r="F25" s="69">
        <f>'4.2'!G37</f>
        <v>0</v>
      </c>
      <c r="G25" s="69">
        <f>'4.2'!H37</f>
        <v>1999</v>
      </c>
      <c r="H25" s="69">
        <f>'4.2'!I37</f>
        <v>16</v>
      </c>
      <c r="I25" s="69">
        <f>'4.2'!J37</f>
        <v>0</v>
      </c>
      <c r="J25" s="69">
        <f>'4.2'!K37</f>
        <v>0</v>
      </c>
      <c r="K25" s="69">
        <f>'4.2'!L37</f>
        <v>0</v>
      </c>
      <c r="L25" s="69">
        <f>'4.2'!M37</f>
        <v>0</v>
      </c>
      <c r="M25" s="69">
        <f>'4.2'!N37</f>
        <v>0</v>
      </c>
    </row>
    <row r="26" spans="1:13" ht="12.75">
      <c r="A26" s="11" t="s">
        <v>274</v>
      </c>
      <c r="B26" s="69">
        <f>SUM(C26:M26)</f>
        <v>278724</v>
      </c>
      <c r="C26" s="69">
        <f>'4.2'!D38</f>
        <v>266903</v>
      </c>
      <c r="D26" s="69">
        <f>'4.2'!E38</f>
        <v>5855</v>
      </c>
      <c r="E26" s="69">
        <f>'4.2'!F38</f>
        <v>0</v>
      </c>
      <c r="F26" s="69">
        <f>'4.2'!G38</f>
        <v>0</v>
      </c>
      <c r="G26" s="69">
        <f>'4.2'!H38</f>
        <v>3836</v>
      </c>
      <c r="H26" s="69">
        <f>'4.2'!I38</f>
        <v>0</v>
      </c>
      <c r="I26" s="69">
        <f>'4.2'!J38</f>
        <v>0</v>
      </c>
      <c r="J26" s="69">
        <f>'4.2'!K38</f>
        <v>0</v>
      </c>
      <c r="K26" s="69">
        <f>'4.2'!L38</f>
        <v>23</v>
      </c>
      <c r="L26" s="69">
        <f>'4.2'!M38</f>
        <v>0</v>
      </c>
      <c r="M26" s="69">
        <f>'4.2'!N38</f>
        <v>2107</v>
      </c>
    </row>
    <row r="27" spans="1:13" ht="12.75">
      <c r="A27" s="11" t="s">
        <v>282</v>
      </c>
      <c r="B27" s="69">
        <f>SUM(C27:M27)</f>
        <v>278474</v>
      </c>
      <c r="C27" s="69">
        <f>'4.2'!D39</f>
        <v>266655</v>
      </c>
      <c r="D27" s="642">
        <f>'4.2'!E39</f>
        <v>5855</v>
      </c>
      <c r="E27" s="69">
        <f>'4.2'!F39</f>
        <v>0</v>
      </c>
      <c r="F27" s="69">
        <f>'4.2'!G39</f>
        <v>0</v>
      </c>
      <c r="G27" s="69">
        <f>'4.2'!H39</f>
        <v>3834</v>
      </c>
      <c r="H27" s="69">
        <f>'4.2'!I39</f>
        <v>0</v>
      </c>
      <c r="I27" s="69">
        <f>'4.2'!J39</f>
        <v>0</v>
      </c>
      <c r="J27" s="69">
        <f>'4.2'!K39</f>
        <v>0</v>
      </c>
      <c r="K27" s="69">
        <f>'4.2'!L39</f>
        <v>23</v>
      </c>
      <c r="L27" s="69">
        <f>'4.2'!M39</f>
        <v>0</v>
      </c>
      <c r="M27" s="69">
        <f>'4.2'!N39</f>
        <v>2107</v>
      </c>
    </row>
    <row r="28" spans="1:13" ht="12.75">
      <c r="A28" s="11" t="s">
        <v>283</v>
      </c>
      <c r="B28" s="558">
        <f aca="true" t="shared" si="1" ref="B28:M28">IF(B26&lt;&gt;0,B27/B26,"")</f>
        <v>0.9991030553522481</v>
      </c>
      <c r="C28" s="558">
        <f t="shared" si="1"/>
        <v>0.9990708234826885</v>
      </c>
      <c r="D28" s="558">
        <f t="shared" si="1"/>
        <v>1</v>
      </c>
      <c r="E28" s="558">
        <f t="shared" si="1"/>
      </c>
      <c r="F28" s="558">
        <f t="shared" si="1"/>
      </c>
      <c r="G28" s="558">
        <f t="shared" si="1"/>
        <v>0.9994786235662148</v>
      </c>
      <c r="H28" s="558">
        <f t="shared" si="1"/>
      </c>
      <c r="I28" s="558">
        <f t="shared" si="1"/>
      </c>
      <c r="J28" s="558">
        <f t="shared" si="1"/>
      </c>
      <c r="K28" s="558">
        <f t="shared" si="1"/>
        <v>1</v>
      </c>
      <c r="L28" s="558">
        <f t="shared" si="1"/>
      </c>
      <c r="M28" s="558">
        <f t="shared" si="1"/>
        <v>1</v>
      </c>
    </row>
    <row r="29" spans="1:13" s="113" customFormat="1" ht="14.25" customHeight="1">
      <c r="A29" s="37" t="s">
        <v>198</v>
      </c>
      <c r="B29" s="91"/>
      <c r="C29" s="91"/>
      <c r="D29" s="92"/>
      <c r="E29" s="91"/>
      <c r="F29" s="91"/>
      <c r="G29" s="91"/>
      <c r="H29" s="91"/>
      <c r="I29" s="93"/>
      <c r="J29" s="93"/>
      <c r="K29" s="93"/>
      <c r="L29" s="93"/>
      <c r="M29" s="91"/>
    </row>
    <row r="30" spans="1:13" s="147" customFormat="1" ht="14.25" customHeight="1">
      <c r="A30" s="11" t="s">
        <v>78</v>
      </c>
      <c r="B30" s="69">
        <f>SUM(C30:M30)</f>
        <v>139810</v>
      </c>
      <c r="C30" s="69">
        <v>138381</v>
      </c>
      <c r="D30" s="83"/>
      <c r="E30" s="69"/>
      <c r="F30" s="69"/>
      <c r="G30" s="69">
        <v>1429</v>
      </c>
      <c r="H30" s="69"/>
      <c r="I30" s="97"/>
      <c r="J30" s="97"/>
      <c r="K30" s="97"/>
      <c r="L30" s="97"/>
      <c r="M30" s="69"/>
    </row>
    <row r="31" spans="1:13" ht="12.75">
      <c r="A31" s="11" t="s">
        <v>274</v>
      </c>
      <c r="B31" s="69">
        <f>SUM(C31:M31)</f>
        <v>146606</v>
      </c>
      <c r="C31" s="69">
        <v>143381</v>
      </c>
      <c r="D31" s="69"/>
      <c r="E31" s="69"/>
      <c r="F31" s="69"/>
      <c r="G31" s="69">
        <v>1722</v>
      </c>
      <c r="H31" s="69"/>
      <c r="I31" s="69"/>
      <c r="J31" s="69"/>
      <c r="K31" s="69"/>
      <c r="L31" s="69"/>
      <c r="M31" s="69">
        <v>1503</v>
      </c>
    </row>
    <row r="32" spans="1:13" ht="12.75">
      <c r="A32" s="11" t="s">
        <v>282</v>
      </c>
      <c r="B32" s="69">
        <f>SUM(C32:M32)</f>
        <v>138229</v>
      </c>
      <c r="C32" s="69">
        <v>135004</v>
      </c>
      <c r="D32" s="69"/>
      <c r="E32" s="69"/>
      <c r="F32" s="69"/>
      <c r="G32" s="69">
        <v>1722</v>
      </c>
      <c r="H32" s="69"/>
      <c r="I32" s="69"/>
      <c r="J32" s="69"/>
      <c r="K32" s="69"/>
      <c r="L32" s="69"/>
      <c r="M32" s="69">
        <v>1503</v>
      </c>
    </row>
    <row r="33" spans="1:13" ht="12.75">
      <c r="A33" s="11" t="s">
        <v>283</v>
      </c>
      <c r="B33" s="558">
        <f aca="true" t="shared" si="2" ref="B33:M33">IF(B31&lt;&gt;0,B32/B31,"")</f>
        <v>0.9428604559158561</v>
      </c>
      <c r="C33" s="558">
        <f t="shared" si="2"/>
        <v>0.9415752435817856</v>
      </c>
      <c r="D33" s="558">
        <f t="shared" si="2"/>
      </c>
      <c r="E33" s="558">
        <f t="shared" si="2"/>
      </c>
      <c r="F33" s="558">
        <f t="shared" si="2"/>
      </c>
      <c r="G33" s="558">
        <f t="shared" si="2"/>
        <v>1</v>
      </c>
      <c r="H33" s="558">
        <f t="shared" si="2"/>
      </c>
      <c r="I33" s="558">
        <f t="shared" si="2"/>
      </c>
      <c r="J33" s="558">
        <f t="shared" si="2"/>
      </c>
      <c r="K33" s="558">
        <f t="shared" si="2"/>
      </c>
      <c r="L33" s="558">
        <f t="shared" si="2"/>
      </c>
      <c r="M33" s="558">
        <f t="shared" si="2"/>
        <v>1</v>
      </c>
    </row>
    <row r="34" spans="1:13" ht="12.75">
      <c r="A34" s="37" t="s">
        <v>199</v>
      </c>
      <c r="B34" s="96"/>
      <c r="C34" s="96"/>
      <c r="D34" s="98"/>
      <c r="E34" s="96"/>
      <c r="F34" s="96"/>
      <c r="G34" s="96"/>
      <c r="H34" s="96"/>
      <c r="I34" s="99"/>
      <c r="J34" s="99"/>
      <c r="K34" s="99"/>
      <c r="L34" s="99"/>
      <c r="M34" s="96"/>
    </row>
    <row r="35" spans="1:13" ht="12.75">
      <c r="A35" s="11" t="s">
        <v>78</v>
      </c>
      <c r="B35" s="69">
        <f>SUM(C35:M35)</f>
        <v>129512</v>
      </c>
      <c r="C35" s="101">
        <v>127868</v>
      </c>
      <c r="D35" s="178"/>
      <c r="E35" s="101"/>
      <c r="F35" s="101"/>
      <c r="G35" s="101">
        <v>1644</v>
      </c>
      <c r="H35" s="91"/>
      <c r="I35" s="93"/>
      <c r="J35" s="93"/>
      <c r="K35" s="93"/>
      <c r="L35" s="93"/>
      <c r="M35" s="91"/>
    </row>
    <row r="36" spans="1:13" ht="12.75">
      <c r="A36" s="11" t="s">
        <v>274</v>
      </c>
      <c r="B36" s="69">
        <f>SUM(C36:M36)</f>
        <v>131727</v>
      </c>
      <c r="C36" s="69">
        <v>127868</v>
      </c>
      <c r="D36" s="69"/>
      <c r="E36" s="69"/>
      <c r="F36" s="69"/>
      <c r="G36" s="69">
        <v>1402</v>
      </c>
      <c r="H36" s="69"/>
      <c r="I36" s="69">
        <v>822</v>
      </c>
      <c r="J36" s="79"/>
      <c r="K36" s="69"/>
      <c r="L36" s="69"/>
      <c r="M36" s="69">
        <v>1635</v>
      </c>
    </row>
    <row r="37" spans="1:16" ht="12.75">
      <c r="A37" s="11" t="s">
        <v>282</v>
      </c>
      <c r="B37" s="69">
        <f>SUM(C37:M37)</f>
        <v>122579</v>
      </c>
      <c r="C37" s="69">
        <v>118721</v>
      </c>
      <c r="D37" s="69"/>
      <c r="E37" s="69"/>
      <c r="F37" s="69"/>
      <c r="G37" s="69">
        <v>1401</v>
      </c>
      <c r="H37" s="69"/>
      <c r="I37" s="642">
        <v>822</v>
      </c>
      <c r="J37" s="79"/>
      <c r="K37" s="69"/>
      <c r="L37" s="69"/>
      <c r="M37" s="69">
        <v>1635</v>
      </c>
      <c r="P37" s="346"/>
    </row>
    <row r="38" spans="1:13" ht="12.75">
      <c r="A38" s="11" t="s">
        <v>283</v>
      </c>
      <c r="B38" s="558">
        <f aca="true" t="shared" si="3" ref="B38:M38">IF(B36&lt;&gt;0,B37/B36,"")</f>
        <v>0.9305533413802789</v>
      </c>
      <c r="C38" s="558">
        <f t="shared" si="3"/>
        <v>0.9284652923327181</v>
      </c>
      <c r="D38" s="558">
        <f t="shared" si="3"/>
      </c>
      <c r="E38" s="558">
        <f t="shared" si="3"/>
      </c>
      <c r="F38" s="558">
        <f t="shared" si="3"/>
      </c>
      <c r="G38" s="558">
        <f t="shared" si="3"/>
        <v>0.9992867332382311</v>
      </c>
      <c r="H38" s="558">
        <f t="shared" si="3"/>
      </c>
      <c r="I38" s="558">
        <f t="shared" si="3"/>
        <v>1</v>
      </c>
      <c r="J38" s="558">
        <f t="shared" si="3"/>
      </c>
      <c r="K38" s="558">
        <f t="shared" si="3"/>
      </c>
      <c r="L38" s="558">
        <f t="shared" si="3"/>
      </c>
      <c r="M38" s="558">
        <f t="shared" si="3"/>
        <v>1</v>
      </c>
    </row>
    <row r="39" spans="1:13" ht="12.75">
      <c r="A39" s="37" t="s">
        <v>200</v>
      </c>
      <c r="B39" s="96"/>
      <c r="C39" s="96"/>
      <c r="D39" s="98"/>
      <c r="E39" s="96"/>
      <c r="F39" s="96"/>
      <c r="G39" s="96"/>
      <c r="H39" s="96"/>
      <c r="I39" s="99"/>
      <c r="J39" s="99"/>
      <c r="K39" s="99"/>
      <c r="L39" s="99"/>
      <c r="M39" s="96"/>
    </row>
    <row r="40" spans="1:13" ht="12.75">
      <c r="A40" s="11" t="s">
        <v>78</v>
      </c>
      <c r="B40" s="69">
        <f>SUM(C40:M40)</f>
        <v>72137</v>
      </c>
      <c r="C40" s="101">
        <v>70602</v>
      </c>
      <c r="D40" s="178"/>
      <c r="E40" s="101"/>
      <c r="F40" s="101"/>
      <c r="G40" s="101">
        <v>1535</v>
      </c>
      <c r="H40" s="91"/>
      <c r="I40" s="93"/>
      <c r="J40" s="93"/>
      <c r="K40" s="93"/>
      <c r="L40" s="93"/>
      <c r="M40" s="91"/>
    </row>
    <row r="41" spans="1:13" ht="12.75">
      <c r="A41" s="11" t="s">
        <v>274</v>
      </c>
      <c r="B41" s="69">
        <f>SUM(C41:M41)</f>
        <v>73088</v>
      </c>
      <c r="C41" s="69">
        <v>70522</v>
      </c>
      <c r="D41" s="69"/>
      <c r="E41" s="69"/>
      <c r="F41" s="69"/>
      <c r="G41" s="69">
        <v>1116</v>
      </c>
      <c r="H41" s="69"/>
      <c r="I41" s="69"/>
      <c r="J41" s="69"/>
      <c r="K41" s="69"/>
      <c r="L41" s="69"/>
      <c r="M41" s="69">
        <v>1450</v>
      </c>
    </row>
    <row r="42" spans="1:13" ht="12.75">
      <c r="A42" s="11" t="s">
        <v>282</v>
      </c>
      <c r="B42" s="69">
        <f>SUM(C42:M42)</f>
        <v>70931</v>
      </c>
      <c r="C42" s="69">
        <v>68365</v>
      </c>
      <c r="D42" s="69"/>
      <c r="E42" s="69"/>
      <c r="F42" s="69"/>
      <c r="G42" s="69">
        <v>1116</v>
      </c>
      <c r="H42" s="69"/>
      <c r="I42" s="69"/>
      <c r="J42" s="69"/>
      <c r="K42" s="69"/>
      <c r="L42" s="69"/>
      <c r="M42" s="69">
        <v>1450</v>
      </c>
    </row>
    <row r="43" spans="1:13" ht="12.75">
      <c r="A43" s="11" t="s">
        <v>283</v>
      </c>
      <c r="B43" s="558">
        <f aca="true" t="shared" si="4" ref="B43:M43">IF(B41&lt;&gt;0,B42/B41,"")</f>
        <v>0.9704876313485113</v>
      </c>
      <c r="C43" s="558">
        <f t="shared" si="4"/>
        <v>0.969413799948952</v>
      </c>
      <c r="D43" s="558">
        <f t="shared" si="4"/>
      </c>
      <c r="E43" s="558">
        <f t="shared" si="4"/>
      </c>
      <c r="F43" s="558">
        <f t="shared" si="4"/>
      </c>
      <c r="G43" s="558">
        <f t="shared" si="4"/>
        <v>1</v>
      </c>
      <c r="H43" s="558">
        <f t="shared" si="4"/>
      </c>
      <c r="I43" s="558">
        <f t="shared" si="4"/>
      </c>
      <c r="J43" s="558">
        <f t="shared" si="4"/>
      </c>
      <c r="K43" s="558">
        <f t="shared" si="4"/>
      </c>
      <c r="L43" s="558">
        <f t="shared" si="4"/>
      </c>
      <c r="M43" s="558">
        <f t="shared" si="4"/>
        <v>1</v>
      </c>
    </row>
    <row r="44" spans="1:13" ht="12.75">
      <c r="A44" s="37" t="s">
        <v>217</v>
      </c>
      <c r="B44" s="82"/>
      <c r="C44" s="82"/>
      <c r="D44" s="82"/>
      <c r="E44" s="82"/>
      <c r="F44" s="86"/>
      <c r="G44" s="82"/>
      <c r="H44" s="86"/>
      <c r="I44" s="82"/>
      <c r="J44" s="85"/>
      <c r="K44" s="82"/>
      <c r="L44" s="85"/>
      <c r="M44" s="82"/>
    </row>
    <row r="45" spans="1:13" ht="12.75">
      <c r="A45" s="11" t="s">
        <v>78</v>
      </c>
      <c r="B45" s="69">
        <f>SUM(C45:M45)</f>
        <v>41453</v>
      </c>
      <c r="C45" s="101">
        <v>40669</v>
      </c>
      <c r="D45" s="101"/>
      <c r="E45" s="101"/>
      <c r="F45" s="178"/>
      <c r="G45" s="101">
        <v>784</v>
      </c>
      <c r="H45" s="83"/>
      <c r="I45" s="69"/>
      <c r="J45" s="97"/>
      <c r="K45" s="69"/>
      <c r="L45" s="97"/>
      <c r="M45" s="69"/>
    </row>
    <row r="46" spans="1:14" ht="12.75">
      <c r="A46" s="11" t="s">
        <v>274</v>
      </c>
      <c r="B46" s="69">
        <f>SUM(C46:M46)</f>
        <v>44505</v>
      </c>
      <c r="C46" s="101">
        <v>43418</v>
      </c>
      <c r="D46" s="101"/>
      <c r="E46" s="101"/>
      <c r="F46" s="101"/>
      <c r="G46" s="101">
        <v>770</v>
      </c>
      <c r="H46" s="69"/>
      <c r="I46" s="69"/>
      <c r="J46" s="69"/>
      <c r="K46" s="69"/>
      <c r="L46" s="69"/>
      <c r="M46" s="69">
        <v>317</v>
      </c>
      <c r="N46" s="5"/>
    </row>
    <row r="47" spans="1:14" ht="12.75">
      <c r="A47" s="11" t="s">
        <v>282</v>
      </c>
      <c r="B47" s="69">
        <f>SUM(C47:M47)</f>
        <v>44505</v>
      </c>
      <c r="C47" s="69">
        <v>43418</v>
      </c>
      <c r="D47" s="69"/>
      <c r="E47" s="69"/>
      <c r="F47" s="69"/>
      <c r="G47" s="69">
        <v>770</v>
      </c>
      <c r="H47" s="69"/>
      <c r="I47" s="69"/>
      <c r="J47" s="69"/>
      <c r="K47" s="69"/>
      <c r="L47" s="69"/>
      <c r="M47" s="69">
        <v>317</v>
      </c>
      <c r="N47" s="5"/>
    </row>
    <row r="48" spans="1:14" ht="12.75">
      <c r="A48" s="15" t="s">
        <v>283</v>
      </c>
      <c r="B48" s="558">
        <f aca="true" t="shared" si="5" ref="B48:M48">IF(B46&lt;&gt;0,B47/B46,"")</f>
        <v>1</v>
      </c>
      <c r="C48" s="558">
        <f t="shared" si="5"/>
        <v>1</v>
      </c>
      <c r="D48" s="558">
        <f t="shared" si="5"/>
      </c>
      <c r="E48" s="558">
        <f t="shared" si="5"/>
      </c>
      <c r="F48" s="558">
        <f t="shared" si="5"/>
      </c>
      <c r="G48" s="558">
        <f t="shared" si="5"/>
        <v>1</v>
      </c>
      <c r="H48" s="558">
        <f t="shared" si="5"/>
      </c>
      <c r="I48" s="558">
        <f t="shared" si="5"/>
      </c>
      <c r="J48" s="558">
        <f t="shared" si="5"/>
      </c>
      <c r="K48" s="558">
        <f t="shared" si="5"/>
      </c>
      <c r="L48" s="558">
        <f t="shared" si="5"/>
      </c>
      <c r="M48" s="558">
        <f t="shared" si="5"/>
        <v>1</v>
      </c>
      <c r="N48" s="5"/>
    </row>
    <row r="49" spans="1:13" ht="12.75">
      <c r="A49" s="181" t="s">
        <v>201</v>
      </c>
      <c r="B49" s="96"/>
      <c r="C49" s="179"/>
      <c r="D49" s="179"/>
      <c r="E49" s="101"/>
      <c r="F49" s="101"/>
      <c r="G49" s="101"/>
      <c r="H49" s="91"/>
      <c r="I49" s="93"/>
      <c r="J49" s="93"/>
      <c r="K49" s="93"/>
      <c r="L49" s="93"/>
      <c r="M49" s="91"/>
    </row>
    <row r="50" spans="1:13" ht="12.75">
      <c r="A50" s="11" t="s">
        <v>78</v>
      </c>
      <c r="B50" s="69">
        <f>SUM(C50:M50)</f>
        <v>220936</v>
      </c>
      <c r="C50" s="101">
        <v>113648</v>
      </c>
      <c r="D50" s="101"/>
      <c r="E50" s="101"/>
      <c r="F50" s="101"/>
      <c r="G50" s="101">
        <v>107288</v>
      </c>
      <c r="H50" s="91"/>
      <c r="I50" s="93"/>
      <c r="J50" s="93"/>
      <c r="K50" s="93"/>
      <c r="L50" s="93"/>
      <c r="M50" s="91"/>
    </row>
    <row r="51" spans="1:13" s="114" customFormat="1" ht="12.75">
      <c r="A51" s="11" t="s">
        <v>274</v>
      </c>
      <c r="B51" s="69">
        <f>SUM(C51:M51)</f>
        <v>223108</v>
      </c>
      <c r="C51" s="101">
        <v>109567</v>
      </c>
      <c r="D51" s="101"/>
      <c r="E51" s="101"/>
      <c r="F51" s="101"/>
      <c r="G51" s="101">
        <v>103641</v>
      </c>
      <c r="H51" s="69"/>
      <c r="I51" s="69"/>
      <c r="J51" s="69"/>
      <c r="K51" s="69"/>
      <c r="L51" s="69"/>
      <c r="M51" s="69">
        <v>9900</v>
      </c>
    </row>
    <row r="52" spans="1:13" s="114" customFormat="1" ht="12.75">
      <c r="A52" s="11" t="s">
        <v>282</v>
      </c>
      <c r="B52" s="69">
        <f>SUM(C52:M52)</f>
        <v>222974</v>
      </c>
      <c r="C52" s="69">
        <v>109567</v>
      </c>
      <c r="D52" s="69"/>
      <c r="E52" s="69"/>
      <c r="F52" s="69"/>
      <c r="G52" s="69">
        <v>103507</v>
      </c>
      <c r="H52" s="69"/>
      <c r="I52" s="69"/>
      <c r="J52" s="69"/>
      <c r="K52" s="97"/>
      <c r="L52" s="69"/>
      <c r="M52" s="79">
        <v>9900</v>
      </c>
    </row>
    <row r="53" spans="1:13" s="114" customFormat="1" ht="12.75">
      <c r="A53" s="11" t="s">
        <v>283</v>
      </c>
      <c r="B53" s="558">
        <f aca="true" t="shared" si="6" ref="B53:M53">IF(B51&lt;&gt;0,B52/B51,"")</f>
        <v>0.9993993940154544</v>
      </c>
      <c r="C53" s="558">
        <f t="shared" si="6"/>
        <v>1</v>
      </c>
      <c r="D53" s="558">
        <f t="shared" si="6"/>
      </c>
      <c r="E53" s="558">
        <f t="shared" si="6"/>
      </c>
      <c r="F53" s="558">
        <f t="shared" si="6"/>
      </c>
      <c r="G53" s="558">
        <f t="shared" si="6"/>
        <v>0.998707075385224</v>
      </c>
      <c r="H53" s="558">
        <f t="shared" si="6"/>
      </c>
      <c r="I53" s="558">
        <f t="shared" si="6"/>
      </c>
      <c r="J53" s="558">
        <f t="shared" si="6"/>
      </c>
      <c r="K53" s="558">
        <f t="shared" si="6"/>
      </c>
      <c r="L53" s="558">
        <f t="shared" si="6"/>
      </c>
      <c r="M53" s="558">
        <f t="shared" si="6"/>
        <v>1</v>
      </c>
    </row>
    <row r="54" spans="1:13" ht="12.75">
      <c r="A54" s="37" t="s">
        <v>202</v>
      </c>
      <c r="B54" s="96"/>
      <c r="C54" s="179"/>
      <c r="D54" s="180"/>
      <c r="E54" s="179"/>
      <c r="F54" s="179"/>
      <c r="G54" s="179"/>
      <c r="H54" s="96"/>
      <c r="I54" s="99"/>
      <c r="J54" s="99"/>
      <c r="K54" s="99"/>
      <c r="L54" s="99"/>
      <c r="M54" s="96"/>
    </row>
    <row r="55" spans="1:13" ht="12.75">
      <c r="A55" s="11" t="s">
        <v>78</v>
      </c>
      <c r="B55" s="69">
        <f>SUM(C55:M55)</f>
        <v>62455</v>
      </c>
      <c r="C55" s="101">
        <v>57893</v>
      </c>
      <c r="D55" s="78"/>
      <c r="E55" s="101"/>
      <c r="F55" s="101"/>
      <c r="G55" s="101">
        <v>4562</v>
      </c>
      <c r="H55" s="91"/>
      <c r="I55" s="93"/>
      <c r="J55" s="93"/>
      <c r="K55" s="93"/>
      <c r="L55" s="93"/>
      <c r="M55" s="91"/>
    </row>
    <row r="56" spans="1:13" ht="12.75">
      <c r="A56" s="11" t="s">
        <v>274</v>
      </c>
      <c r="B56" s="69">
        <f>SUM(C56:M56)</f>
        <v>65023</v>
      </c>
      <c r="C56" s="101">
        <v>58545</v>
      </c>
      <c r="D56" s="101">
        <v>730</v>
      </c>
      <c r="E56" s="101"/>
      <c r="F56" s="101"/>
      <c r="G56" s="101">
        <v>3950</v>
      </c>
      <c r="H56" s="69"/>
      <c r="I56" s="69"/>
      <c r="J56" s="69"/>
      <c r="K56" s="69"/>
      <c r="L56" s="69"/>
      <c r="M56" s="69">
        <v>1798</v>
      </c>
    </row>
    <row r="57" spans="1:13" ht="12.75">
      <c r="A57" s="11" t="s">
        <v>282</v>
      </c>
      <c r="B57" s="69">
        <f>SUM(C57:M57)</f>
        <v>64131</v>
      </c>
      <c r="C57" s="69">
        <v>57673</v>
      </c>
      <c r="D57" s="642">
        <v>729</v>
      </c>
      <c r="E57" s="69"/>
      <c r="F57" s="69"/>
      <c r="G57" s="69">
        <v>3931</v>
      </c>
      <c r="H57" s="69"/>
      <c r="I57" s="69"/>
      <c r="J57" s="69"/>
      <c r="K57" s="69"/>
      <c r="L57" s="69"/>
      <c r="M57" s="69">
        <v>1798</v>
      </c>
    </row>
    <row r="58" spans="1:13" ht="12.75">
      <c r="A58" s="11" t="s">
        <v>283</v>
      </c>
      <c r="B58" s="558">
        <f aca="true" t="shared" si="7" ref="B58:M58">IF(B56&lt;&gt;0,B57/B56,"")</f>
        <v>0.9862817772172924</v>
      </c>
      <c r="C58" s="558">
        <f t="shared" si="7"/>
        <v>0.9851054744213853</v>
      </c>
      <c r="D58" s="558">
        <f t="shared" si="7"/>
        <v>0.9986301369863013</v>
      </c>
      <c r="E58" s="558">
        <f t="shared" si="7"/>
      </c>
      <c r="F58" s="558">
        <f t="shared" si="7"/>
      </c>
      <c r="G58" s="558">
        <f t="shared" si="7"/>
        <v>0.9951898734177215</v>
      </c>
      <c r="H58" s="558">
        <f t="shared" si="7"/>
      </c>
      <c r="I58" s="558">
        <f t="shared" si="7"/>
      </c>
      <c r="J58" s="558">
        <f t="shared" si="7"/>
      </c>
      <c r="K58" s="558">
        <f t="shared" si="7"/>
      </c>
      <c r="L58" s="558">
        <f t="shared" si="7"/>
      </c>
      <c r="M58" s="558">
        <f t="shared" si="7"/>
        <v>1</v>
      </c>
    </row>
    <row r="59" spans="1:13" ht="12.75">
      <c r="A59" s="37" t="s">
        <v>203</v>
      </c>
      <c r="B59" s="96"/>
      <c r="C59" s="179"/>
      <c r="D59" s="180"/>
      <c r="E59" s="179"/>
      <c r="F59" s="179"/>
      <c r="G59" s="179"/>
      <c r="H59" s="96"/>
      <c r="I59" s="99"/>
      <c r="J59" s="99"/>
      <c r="K59" s="99"/>
      <c r="L59" s="99"/>
      <c r="M59" s="96"/>
    </row>
    <row r="60" spans="1:13" ht="12.75">
      <c r="A60" s="11" t="s">
        <v>78</v>
      </c>
      <c r="B60" s="69">
        <f>SUM(C60:M60)</f>
        <v>160583</v>
      </c>
      <c r="C60" s="101">
        <v>93976</v>
      </c>
      <c r="D60" s="78"/>
      <c r="E60" s="101"/>
      <c r="F60" s="101"/>
      <c r="G60" s="101">
        <v>61407</v>
      </c>
      <c r="H60" s="91"/>
      <c r="I60" s="190">
        <v>5200</v>
      </c>
      <c r="J60" s="93"/>
      <c r="K60" s="93"/>
      <c r="L60" s="93"/>
      <c r="M60" s="91"/>
    </row>
    <row r="61" spans="1:13" ht="12.75">
      <c r="A61" s="11" t="s">
        <v>274</v>
      </c>
      <c r="B61" s="69">
        <f>SUM(C61:M61)</f>
        <v>238120</v>
      </c>
      <c r="C61" s="101">
        <v>105863</v>
      </c>
      <c r="D61" s="101"/>
      <c r="E61" s="101"/>
      <c r="F61" s="101"/>
      <c r="G61" s="101">
        <v>62750</v>
      </c>
      <c r="H61" s="69"/>
      <c r="I61" s="69">
        <v>7400</v>
      </c>
      <c r="J61" s="69"/>
      <c r="K61" s="69">
        <v>2100</v>
      </c>
      <c r="L61" s="69">
        <v>54167</v>
      </c>
      <c r="M61" s="69">
        <v>5840</v>
      </c>
    </row>
    <row r="62" spans="1:13" ht="12.75">
      <c r="A62" s="11" t="s">
        <v>282</v>
      </c>
      <c r="B62" s="69">
        <f>SUM(C62:M62)</f>
        <v>237102</v>
      </c>
      <c r="C62" s="69">
        <v>105863</v>
      </c>
      <c r="D62" s="69"/>
      <c r="E62" s="69"/>
      <c r="F62" s="69"/>
      <c r="G62" s="69">
        <v>61732</v>
      </c>
      <c r="H62" s="69"/>
      <c r="I62" s="642">
        <v>7400</v>
      </c>
      <c r="J62" s="69"/>
      <c r="K62" s="69">
        <v>2100</v>
      </c>
      <c r="L62" s="642">
        <v>54167</v>
      </c>
      <c r="M62" s="69">
        <v>5840</v>
      </c>
    </row>
    <row r="63" spans="1:13" ht="12.75">
      <c r="A63" s="11" t="s">
        <v>283</v>
      </c>
      <c r="B63" s="558">
        <f aca="true" t="shared" si="8" ref="B63:M63">IF(B61&lt;&gt;0,B62/B61,"")</f>
        <v>0.99572484461616</v>
      </c>
      <c r="C63" s="558">
        <f t="shared" si="8"/>
        <v>1</v>
      </c>
      <c r="D63" s="558">
        <f t="shared" si="8"/>
      </c>
      <c r="E63" s="558">
        <f t="shared" si="8"/>
      </c>
      <c r="F63" s="558">
        <f t="shared" si="8"/>
      </c>
      <c r="G63" s="558">
        <f t="shared" si="8"/>
        <v>0.9837768924302789</v>
      </c>
      <c r="H63" s="558">
        <f t="shared" si="8"/>
      </c>
      <c r="I63" s="558">
        <f t="shared" si="8"/>
        <v>1</v>
      </c>
      <c r="J63" s="558">
        <f t="shared" si="8"/>
      </c>
      <c r="K63" s="558">
        <f t="shared" si="8"/>
        <v>1</v>
      </c>
      <c r="L63" s="558">
        <f t="shared" si="8"/>
        <v>1</v>
      </c>
      <c r="M63" s="558">
        <f t="shared" si="8"/>
        <v>1</v>
      </c>
    </row>
    <row r="64" spans="1:13" ht="12.75">
      <c r="A64" s="37" t="s">
        <v>204</v>
      </c>
      <c r="B64" s="96"/>
      <c r="C64" s="179"/>
      <c r="D64" s="180"/>
      <c r="E64" s="179"/>
      <c r="F64" s="179"/>
      <c r="G64" s="179"/>
      <c r="H64" s="96"/>
      <c r="I64" s="99"/>
      <c r="J64" s="99"/>
      <c r="K64" s="99"/>
      <c r="L64" s="99"/>
      <c r="M64" s="96"/>
    </row>
    <row r="65" spans="1:13" ht="12.75">
      <c r="A65" s="11" t="s">
        <v>78</v>
      </c>
      <c r="B65" s="69">
        <f>SUM(C65:M65)</f>
        <v>53713</v>
      </c>
      <c r="C65" s="101">
        <v>49588</v>
      </c>
      <c r="D65" s="78"/>
      <c r="E65" s="101"/>
      <c r="F65" s="101"/>
      <c r="G65" s="101">
        <v>4125</v>
      </c>
      <c r="H65" s="91"/>
      <c r="I65" s="93"/>
      <c r="J65" s="93"/>
      <c r="K65" s="93"/>
      <c r="L65" s="93"/>
      <c r="M65" s="91"/>
    </row>
    <row r="66" spans="1:13" ht="12.75">
      <c r="A66" s="11" t="s">
        <v>274</v>
      </c>
      <c r="B66" s="69">
        <f>SUM(C66:M66)</f>
        <v>55728</v>
      </c>
      <c r="C66" s="101">
        <v>47497</v>
      </c>
      <c r="D66" s="101"/>
      <c r="E66" s="101"/>
      <c r="F66" s="101"/>
      <c r="G66" s="101">
        <v>6210</v>
      </c>
      <c r="H66" s="69"/>
      <c r="I66" s="69"/>
      <c r="J66" s="69"/>
      <c r="K66" s="69"/>
      <c r="L66" s="69"/>
      <c r="M66" s="97">
        <v>2021</v>
      </c>
    </row>
    <row r="67" spans="1:13" ht="12.75">
      <c r="A67" s="11" t="s">
        <v>282</v>
      </c>
      <c r="B67" s="69">
        <f>SUM(C67:M67)</f>
        <v>47597</v>
      </c>
      <c r="C67" s="69">
        <v>39441</v>
      </c>
      <c r="D67" s="69"/>
      <c r="E67" s="69"/>
      <c r="F67" s="69"/>
      <c r="G67" s="69">
        <v>6135</v>
      </c>
      <c r="H67" s="69"/>
      <c r="I67" s="69"/>
      <c r="J67" s="69"/>
      <c r="K67" s="69"/>
      <c r="L67" s="69"/>
      <c r="M67" s="69">
        <v>2021</v>
      </c>
    </row>
    <row r="68" spans="1:13" ht="12.75">
      <c r="A68" s="11" t="s">
        <v>283</v>
      </c>
      <c r="B68" s="558">
        <f aca="true" t="shared" si="9" ref="B68:M68">IF(B66&lt;&gt;0,B67/B66,"")</f>
        <v>0.8540948894631065</v>
      </c>
      <c r="C68" s="558">
        <f t="shared" si="9"/>
        <v>0.8303892877444892</v>
      </c>
      <c r="D68" s="558">
        <f t="shared" si="9"/>
      </c>
      <c r="E68" s="558">
        <f t="shared" si="9"/>
      </c>
      <c r="F68" s="558">
        <f t="shared" si="9"/>
      </c>
      <c r="G68" s="558">
        <f t="shared" si="9"/>
        <v>0.9879227053140096</v>
      </c>
      <c r="H68" s="558">
        <f t="shared" si="9"/>
      </c>
      <c r="I68" s="558">
        <f t="shared" si="9"/>
      </c>
      <c r="J68" s="558">
        <f t="shared" si="9"/>
      </c>
      <c r="K68" s="558">
        <f t="shared" si="9"/>
      </c>
      <c r="L68" s="558">
        <f t="shared" si="9"/>
      </c>
      <c r="M68" s="558">
        <f t="shared" si="9"/>
        <v>1</v>
      </c>
    </row>
    <row r="69" spans="1:13" ht="12.75">
      <c r="A69" s="37" t="s">
        <v>205</v>
      </c>
      <c r="B69" s="96"/>
      <c r="C69" s="179"/>
      <c r="D69" s="180"/>
      <c r="E69" s="179"/>
      <c r="F69" s="179"/>
      <c r="G69" s="179"/>
      <c r="H69" s="96"/>
      <c r="I69" s="99"/>
      <c r="J69" s="99"/>
      <c r="K69" s="99"/>
      <c r="L69" s="99"/>
      <c r="M69" s="96"/>
    </row>
    <row r="70" spans="1:13" ht="12.75">
      <c r="A70" s="11" t="s">
        <v>78</v>
      </c>
      <c r="B70" s="69">
        <f>SUM(C70:M70)</f>
        <v>458961</v>
      </c>
      <c r="C70" s="101">
        <v>379549</v>
      </c>
      <c r="D70" s="78">
        <v>31187</v>
      </c>
      <c r="E70" s="101"/>
      <c r="F70" s="101"/>
      <c r="G70" s="101">
        <v>48225</v>
      </c>
      <c r="H70" s="91"/>
      <c r="I70" s="190"/>
      <c r="J70" s="93"/>
      <c r="K70" s="93"/>
      <c r="L70" s="93"/>
      <c r="M70" s="101"/>
    </row>
    <row r="71" spans="1:13" ht="12.75">
      <c r="A71" s="11" t="s">
        <v>274</v>
      </c>
      <c r="B71" s="69">
        <f>SUM(C71:M71)</f>
        <v>467504</v>
      </c>
      <c r="C71" s="101">
        <v>380496</v>
      </c>
      <c r="D71" s="101">
        <v>38692</v>
      </c>
      <c r="E71" s="101"/>
      <c r="F71" s="101"/>
      <c r="G71" s="101">
        <v>44498</v>
      </c>
      <c r="H71" s="69"/>
      <c r="I71" s="69"/>
      <c r="J71" s="69"/>
      <c r="K71" s="69"/>
      <c r="L71" s="69"/>
      <c r="M71" s="69">
        <v>3818</v>
      </c>
    </row>
    <row r="72" spans="1:13" ht="12.75">
      <c r="A72" s="11" t="s">
        <v>282</v>
      </c>
      <c r="B72" s="69">
        <f>SUM(C72:M72)</f>
        <v>405929</v>
      </c>
      <c r="C72" s="69">
        <v>319128</v>
      </c>
      <c r="D72" s="642">
        <v>38692</v>
      </c>
      <c r="E72" s="69"/>
      <c r="F72" s="69"/>
      <c r="G72" s="69">
        <v>44291</v>
      </c>
      <c r="H72" s="69"/>
      <c r="I72" s="69"/>
      <c r="J72" s="79"/>
      <c r="K72" s="69"/>
      <c r="L72" s="69"/>
      <c r="M72" s="69">
        <v>3818</v>
      </c>
    </row>
    <row r="73" spans="1:13" ht="12.75">
      <c r="A73" s="11" t="s">
        <v>283</v>
      </c>
      <c r="B73" s="558">
        <f aca="true" t="shared" si="10" ref="B73:M73">IF(B71&lt;&gt;0,B72/B71,"")</f>
        <v>0.8682898969848386</v>
      </c>
      <c r="C73" s="558">
        <f t="shared" si="10"/>
        <v>0.8387157815062445</v>
      </c>
      <c r="D73" s="558">
        <f t="shared" si="10"/>
        <v>1</v>
      </c>
      <c r="E73" s="558">
        <f t="shared" si="10"/>
      </c>
      <c r="F73" s="558">
        <f t="shared" si="10"/>
      </c>
      <c r="G73" s="558">
        <f t="shared" si="10"/>
        <v>0.9953481055328329</v>
      </c>
      <c r="H73" s="558">
        <f t="shared" si="10"/>
      </c>
      <c r="I73" s="558">
        <f t="shared" si="10"/>
      </c>
      <c r="J73" s="558">
        <f t="shared" si="10"/>
      </c>
      <c r="K73" s="558">
        <f t="shared" si="10"/>
      </c>
      <c r="L73" s="558">
        <f t="shared" si="10"/>
      </c>
      <c r="M73" s="558">
        <f t="shared" si="10"/>
        <v>1</v>
      </c>
    </row>
    <row r="74" spans="1:13" ht="12.75">
      <c r="A74" s="13" t="s">
        <v>124</v>
      </c>
      <c r="B74" s="96"/>
      <c r="C74" s="96"/>
      <c r="D74" s="100"/>
      <c r="E74" s="96"/>
      <c r="F74" s="96"/>
      <c r="G74" s="96"/>
      <c r="H74" s="96"/>
      <c r="I74" s="99"/>
      <c r="J74" s="99"/>
      <c r="K74" s="99"/>
      <c r="L74" s="99"/>
      <c r="M74" s="96"/>
    </row>
    <row r="75" spans="1:13" ht="12.75">
      <c r="A75" s="50" t="s">
        <v>78</v>
      </c>
      <c r="B75" s="370">
        <f>SUM(C75:M75)</f>
        <v>5027338</v>
      </c>
      <c r="C75" s="162">
        <f>SUMIF($A15:$A70,$A15,C15:C70)</f>
        <v>1346771</v>
      </c>
      <c r="D75" s="162">
        <f aca="true" t="shared" si="11" ref="D75:M75">SUMIF($A15:$A70,$A15,D15:D70)</f>
        <v>207561</v>
      </c>
      <c r="E75" s="162">
        <f t="shared" si="11"/>
        <v>0</v>
      </c>
      <c r="F75" s="162">
        <f t="shared" si="11"/>
        <v>993351</v>
      </c>
      <c r="G75" s="162">
        <f t="shared" si="11"/>
        <v>476718</v>
      </c>
      <c r="H75" s="162">
        <f t="shared" si="11"/>
        <v>17854</v>
      </c>
      <c r="I75" s="162">
        <f t="shared" si="11"/>
        <v>84010</v>
      </c>
      <c r="J75" s="162">
        <f t="shared" si="11"/>
        <v>30327</v>
      </c>
      <c r="K75" s="162">
        <f t="shared" si="11"/>
        <v>54895</v>
      </c>
      <c r="L75" s="162">
        <f t="shared" si="11"/>
        <v>0</v>
      </c>
      <c r="M75" s="162">
        <f t="shared" si="11"/>
        <v>1815851</v>
      </c>
    </row>
    <row r="76" spans="1:13" ht="12.75">
      <c r="A76" s="50" t="s">
        <v>274</v>
      </c>
      <c r="B76" s="370">
        <f>SUM(C76:M76)</f>
        <v>5342116</v>
      </c>
      <c r="C76" s="162">
        <f>SUMIF($A16:$A71,$A16,C16:C71)</f>
        <v>1354060</v>
      </c>
      <c r="D76" s="162">
        <f aca="true" t="shared" si="12" ref="D76:M76">SUMIF($A16:$A71,$A16,D16:D71)</f>
        <v>66490</v>
      </c>
      <c r="E76" s="162">
        <f t="shared" si="12"/>
        <v>0</v>
      </c>
      <c r="F76" s="162">
        <f t="shared" si="12"/>
        <v>1504730</v>
      </c>
      <c r="G76" s="162">
        <f t="shared" si="12"/>
        <v>353867</v>
      </c>
      <c r="H76" s="162">
        <f t="shared" si="12"/>
        <v>18145</v>
      </c>
      <c r="I76" s="162">
        <f t="shared" si="12"/>
        <v>29372</v>
      </c>
      <c r="J76" s="162">
        <f t="shared" si="12"/>
        <v>30748</v>
      </c>
      <c r="K76" s="162">
        <f t="shared" si="12"/>
        <v>392990</v>
      </c>
      <c r="L76" s="162">
        <f t="shared" si="12"/>
        <v>54167</v>
      </c>
      <c r="M76" s="162">
        <f t="shared" si="12"/>
        <v>1537547</v>
      </c>
    </row>
    <row r="77" spans="1:13" ht="12.75">
      <c r="A77" s="50" t="s">
        <v>282</v>
      </c>
      <c r="B77" s="370">
        <f>SUM(C77:M77)</f>
        <v>5340640</v>
      </c>
      <c r="C77" s="162">
        <f>SUMIF($A17:$A72,$A17,C17:C72)</f>
        <v>1263835</v>
      </c>
      <c r="D77" s="162">
        <f aca="true" t="shared" si="13" ref="D77:M77">SUMIF($A17:$A72,$A17,D17:D72)</f>
        <v>66487</v>
      </c>
      <c r="E77" s="162">
        <f t="shared" si="13"/>
        <v>0</v>
      </c>
      <c r="F77" s="162">
        <f t="shared" si="13"/>
        <v>1594955</v>
      </c>
      <c r="G77" s="787">
        <f t="shared" si="13"/>
        <v>352384</v>
      </c>
      <c r="H77" s="787">
        <f t="shared" si="13"/>
        <v>18144</v>
      </c>
      <c r="I77" s="787">
        <f t="shared" si="13"/>
        <v>29385</v>
      </c>
      <c r="J77" s="787">
        <f t="shared" si="13"/>
        <v>30747</v>
      </c>
      <c r="K77" s="787">
        <f t="shared" si="13"/>
        <v>392990</v>
      </c>
      <c r="L77" s="162">
        <f t="shared" si="13"/>
        <v>54167</v>
      </c>
      <c r="M77" s="162">
        <f t="shared" si="13"/>
        <v>1537546</v>
      </c>
    </row>
    <row r="78" spans="1:13" ht="12.75">
      <c r="A78" s="42" t="s">
        <v>283</v>
      </c>
      <c r="B78" s="559">
        <f aca="true" t="shared" si="14" ref="B78:M78">IF(B76&lt;&gt;0,B77/B76,"")</f>
        <v>0.9997237049888097</v>
      </c>
      <c r="C78" s="559">
        <f t="shared" si="14"/>
        <v>0.9333670590668065</v>
      </c>
      <c r="D78" s="559">
        <f t="shared" si="14"/>
        <v>0.9999548804331478</v>
      </c>
      <c r="E78" s="559">
        <f t="shared" si="14"/>
      </c>
      <c r="F78" s="559">
        <f t="shared" si="14"/>
        <v>1.0599609232221063</v>
      </c>
      <c r="G78" s="559">
        <f t="shared" si="14"/>
        <v>0.995809159938621</v>
      </c>
      <c r="H78" s="559">
        <f t="shared" si="14"/>
        <v>0.999944888399008</v>
      </c>
      <c r="I78" s="559">
        <f t="shared" si="14"/>
        <v>1.0004425983930274</v>
      </c>
      <c r="J78" s="559">
        <f t="shared" si="14"/>
        <v>0.9999674775595161</v>
      </c>
      <c r="K78" s="559">
        <f t="shared" si="14"/>
        <v>1</v>
      </c>
      <c r="L78" s="559">
        <f t="shared" si="14"/>
        <v>1</v>
      </c>
      <c r="M78" s="559">
        <f t="shared" si="14"/>
        <v>0.9999993496133777</v>
      </c>
    </row>
    <row r="79" ht="12.75">
      <c r="C79" s="109"/>
    </row>
  </sheetData>
  <sheetProtection/>
  <mergeCells count="13">
    <mergeCell ref="A10:A12"/>
    <mergeCell ref="B10:B12"/>
    <mergeCell ref="M10:M12"/>
    <mergeCell ref="I13:J13"/>
    <mergeCell ref="K13:L13"/>
    <mergeCell ref="C10:C12"/>
    <mergeCell ref="I10:J11"/>
    <mergeCell ref="D10:D12"/>
    <mergeCell ref="E10:E12"/>
    <mergeCell ref="F10:F12"/>
    <mergeCell ref="G10:G12"/>
    <mergeCell ref="H10:H12"/>
    <mergeCell ref="K10:L11"/>
  </mergeCells>
  <printOptions horizontalCentered="1"/>
  <pageMargins left="0.3937007874015748" right="0.3937007874015748" top="0.7874015748031497" bottom="0.7874015748031497" header="0.5118110236220472" footer="0.5118110236220472"/>
  <pageSetup fitToHeight="2" horizontalDpi="300" verticalDpi="300" orientation="landscape" paperSize="9" scale="69" r:id="rId1"/>
  <headerFooter alignWithMargins="0">
    <oddFooter>&amp;C&amp;P. oldal</oddFooter>
  </headerFooter>
  <rowBreaks count="1" manualBreakCount="1">
    <brk id="48" max="1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1:O9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3.8515625" style="0" customWidth="1"/>
    <col min="2" max="2" width="16.421875" style="0" customWidth="1"/>
    <col min="3" max="3" width="12.8515625" style="0" customWidth="1"/>
    <col min="4" max="5" width="11.57421875" style="0" customWidth="1"/>
    <col min="6" max="6" width="14.7109375" style="0" customWidth="1"/>
    <col min="7" max="7" width="13.421875" style="0" customWidth="1"/>
    <col min="8" max="8" width="14.57421875" style="0" customWidth="1"/>
    <col min="9" max="9" width="11.00390625" style="0" customWidth="1"/>
  </cols>
  <sheetData>
    <row r="1" spans="1:14" ht="15.75">
      <c r="A1" s="4" t="s">
        <v>981</v>
      </c>
      <c r="B1" s="4"/>
      <c r="C1" s="4"/>
      <c r="D1" s="4"/>
      <c r="E1" s="4"/>
      <c r="F1" s="5"/>
      <c r="G1" s="5"/>
      <c r="H1" s="5"/>
      <c r="I1" s="5"/>
      <c r="J1" s="5"/>
      <c r="K1" s="5"/>
      <c r="L1" s="5"/>
      <c r="M1" s="5"/>
      <c r="N1" s="5"/>
    </row>
    <row r="2" spans="1:14" ht="15.75">
      <c r="A2" s="4"/>
      <c r="B2" s="4"/>
      <c r="C2" s="4"/>
      <c r="D2" s="4"/>
      <c r="E2" s="4"/>
      <c r="F2" s="5"/>
      <c r="G2" s="5"/>
      <c r="H2" s="5"/>
      <c r="I2" s="5"/>
      <c r="J2" s="5"/>
      <c r="K2" s="5"/>
      <c r="L2" s="5"/>
      <c r="M2" s="5"/>
      <c r="N2" s="5"/>
    </row>
    <row r="3" spans="1:14" ht="15.75">
      <c r="A3" s="4"/>
      <c r="B3" s="4"/>
      <c r="C3" s="4"/>
      <c r="D3" s="4"/>
      <c r="E3" s="4"/>
      <c r="F3" s="5"/>
      <c r="G3" s="5"/>
      <c r="H3" s="5"/>
      <c r="I3" s="5"/>
      <c r="J3" s="5"/>
      <c r="K3" s="5"/>
      <c r="L3" s="5"/>
      <c r="M3" s="5"/>
      <c r="N3" s="5"/>
    </row>
    <row r="4" spans="1:14" ht="15">
      <c r="A4" s="33"/>
      <c r="B4" s="33"/>
      <c r="C4" s="33"/>
      <c r="D4" s="33"/>
      <c r="E4" s="33"/>
      <c r="F4" s="5"/>
      <c r="G4" s="5"/>
      <c r="H4" s="5"/>
      <c r="I4" s="5"/>
      <c r="J4" s="5"/>
      <c r="K4" s="5"/>
      <c r="L4" s="5"/>
      <c r="M4" s="5"/>
      <c r="N4" s="5"/>
    </row>
    <row r="5" spans="1:14" ht="15.75">
      <c r="A5" s="33"/>
      <c r="B5" s="33"/>
      <c r="C5" s="6" t="s">
        <v>72</v>
      </c>
      <c r="D5" s="6"/>
      <c r="E5" s="6"/>
      <c r="F5" s="5"/>
      <c r="G5" s="5"/>
      <c r="H5" s="5"/>
      <c r="I5" s="5"/>
      <c r="J5" s="5"/>
      <c r="K5" s="5"/>
      <c r="L5" s="5"/>
      <c r="M5" s="5"/>
      <c r="N5" s="5"/>
    </row>
    <row r="6" spans="1:14" ht="15.75">
      <c r="A6" s="33"/>
      <c r="B6" s="33"/>
      <c r="C6" s="6" t="s">
        <v>801</v>
      </c>
      <c r="D6" s="6"/>
      <c r="E6" s="6"/>
      <c r="F6" s="5"/>
      <c r="G6" s="5"/>
      <c r="H6" s="5"/>
      <c r="I6" s="5"/>
      <c r="J6" s="5"/>
      <c r="K6" s="5"/>
      <c r="L6" s="5"/>
      <c r="M6" s="5"/>
      <c r="N6" s="5"/>
    </row>
    <row r="7" spans="1:14" ht="15.75">
      <c r="A7" s="33"/>
      <c r="B7" s="33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</row>
    <row r="8" spans="1:14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25.5" customHeight="1">
      <c r="A9" s="43" t="s">
        <v>51</v>
      </c>
      <c r="B9" s="43" t="s">
        <v>102</v>
      </c>
      <c r="C9" s="43" t="s">
        <v>103</v>
      </c>
      <c r="D9" s="43" t="s">
        <v>104</v>
      </c>
      <c r="E9" s="348" t="s">
        <v>519</v>
      </c>
      <c r="F9" s="348" t="s">
        <v>520</v>
      </c>
      <c r="G9" s="816" t="s">
        <v>140</v>
      </c>
      <c r="H9" s="119" t="s">
        <v>52</v>
      </c>
      <c r="I9" s="5"/>
      <c r="J9" s="5"/>
      <c r="K9" s="5"/>
      <c r="L9" s="5"/>
      <c r="M9" s="5"/>
      <c r="N9" s="5"/>
    </row>
    <row r="10" spans="1:14" ht="12.75">
      <c r="A10" s="44"/>
      <c r="B10" s="44" t="s">
        <v>105</v>
      </c>
      <c r="C10" s="44" t="s">
        <v>106</v>
      </c>
      <c r="D10" s="44"/>
      <c r="E10" s="117" t="s">
        <v>518</v>
      </c>
      <c r="F10" s="117" t="s">
        <v>521</v>
      </c>
      <c r="G10" s="935"/>
      <c r="H10" s="120"/>
      <c r="I10" s="5"/>
      <c r="J10" s="5"/>
      <c r="K10" s="5"/>
      <c r="L10" s="5"/>
      <c r="M10" s="5"/>
      <c r="N10" s="5"/>
    </row>
    <row r="11" spans="1:14" ht="12.75">
      <c r="A11" s="45"/>
      <c r="B11" s="45" t="s">
        <v>107</v>
      </c>
      <c r="C11" s="45"/>
      <c r="D11" s="45"/>
      <c r="E11" s="53"/>
      <c r="F11" s="53"/>
      <c r="G11" s="817"/>
      <c r="H11" s="57"/>
      <c r="I11" s="5"/>
      <c r="J11" s="5"/>
      <c r="K11" s="5"/>
      <c r="L11" s="5"/>
      <c r="M11" s="5"/>
      <c r="N11" s="5"/>
    </row>
    <row r="12" spans="1:14" ht="19.5" customHeight="1">
      <c r="A12" s="38" t="s">
        <v>136</v>
      </c>
      <c r="B12" s="38">
        <v>14</v>
      </c>
      <c r="C12" s="38"/>
      <c r="D12" s="38"/>
      <c r="E12" s="38"/>
      <c r="F12" s="38"/>
      <c r="G12" s="205">
        <v>25</v>
      </c>
      <c r="H12" s="38">
        <f aca="true" t="shared" si="0" ref="H12:H22">SUM(B12:G12)</f>
        <v>39</v>
      </c>
      <c r="I12" s="5"/>
      <c r="J12" s="5"/>
      <c r="K12" s="5"/>
      <c r="L12" s="5"/>
      <c r="M12" s="5"/>
      <c r="N12" s="5"/>
    </row>
    <row r="13" spans="1:14" ht="19.5" customHeight="1">
      <c r="A13" s="38" t="s">
        <v>108</v>
      </c>
      <c r="B13" s="38">
        <v>36</v>
      </c>
      <c r="C13" s="38">
        <v>1</v>
      </c>
      <c r="D13" s="38"/>
      <c r="E13" s="38"/>
      <c r="F13" s="38">
        <v>3</v>
      </c>
      <c r="G13" s="38"/>
      <c r="H13" s="38">
        <f t="shared" si="0"/>
        <v>40</v>
      </c>
      <c r="I13" s="5"/>
      <c r="J13" s="5"/>
      <c r="K13" s="5"/>
      <c r="L13" s="5"/>
      <c r="M13" s="5"/>
      <c r="N13" s="5"/>
    </row>
    <row r="14" spans="1:14" ht="19.5" customHeight="1">
      <c r="A14" s="38" t="s">
        <v>198</v>
      </c>
      <c r="B14" s="204">
        <v>25</v>
      </c>
      <c r="C14" s="38"/>
      <c r="D14" s="38"/>
      <c r="E14" s="38"/>
      <c r="F14" s="38">
        <v>3</v>
      </c>
      <c r="G14" s="38"/>
      <c r="H14" s="38">
        <f t="shared" si="0"/>
        <v>28</v>
      </c>
      <c r="I14" s="5"/>
      <c r="J14" s="5"/>
      <c r="K14" s="5"/>
      <c r="L14" s="5"/>
      <c r="M14" s="5"/>
      <c r="N14" s="5"/>
    </row>
    <row r="15" spans="1:14" ht="19.5" customHeight="1">
      <c r="A15" s="38" t="s">
        <v>199</v>
      </c>
      <c r="B15" s="204">
        <v>22</v>
      </c>
      <c r="C15" s="38"/>
      <c r="D15" s="38"/>
      <c r="E15" s="38"/>
      <c r="F15" s="38">
        <v>1</v>
      </c>
      <c r="G15" s="38"/>
      <c r="H15" s="38">
        <f t="shared" si="0"/>
        <v>23</v>
      </c>
      <c r="I15" s="5"/>
      <c r="J15" s="5"/>
      <c r="K15" s="5"/>
      <c r="L15" s="5"/>
      <c r="M15" s="5"/>
      <c r="N15" s="5"/>
    </row>
    <row r="16" spans="1:14" ht="19.5" customHeight="1">
      <c r="A16" s="38" t="s">
        <v>200</v>
      </c>
      <c r="B16" s="204">
        <v>12</v>
      </c>
      <c r="C16" s="38"/>
      <c r="D16" s="38"/>
      <c r="E16" s="38"/>
      <c r="F16" s="38">
        <v>1</v>
      </c>
      <c r="G16" s="38"/>
      <c r="H16" s="38">
        <f t="shared" si="0"/>
        <v>13</v>
      </c>
      <c r="I16" s="5"/>
      <c r="J16" s="5"/>
      <c r="K16" s="5"/>
      <c r="L16" s="5"/>
      <c r="M16" s="5"/>
      <c r="N16" s="5"/>
    </row>
    <row r="17" spans="1:14" ht="19.5" customHeight="1">
      <c r="A17" s="38" t="s">
        <v>252</v>
      </c>
      <c r="B17" s="204">
        <v>11</v>
      </c>
      <c r="C17" s="38"/>
      <c r="D17" s="38"/>
      <c r="E17" s="38"/>
      <c r="F17" s="38"/>
      <c r="G17" s="38"/>
      <c r="H17" s="38">
        <f t="shared" si="0"/>
        <v>11</v>
      </c>
      <c r="I17" s="5"/>
      <c r="J17" s="5"/>
      <c r="K17" s="5"/>
      <c r="L17" s="5"/>
      <c r="M17" s="5"/>
      <c r="N17" s="5"/>
    </row>
    <row r="18" spans="1:14" ht="19.5" customHeight="1">
      <c r="A18" s="38" t="s">
        <v>253</v>
      </c>
      <c r="B18" s="204">
        <v>29</v>
      </c>
      <c r="C18" s="38"/>
      <c r="D18" s="38"/>
      <c r="E18" s="38"/>
      <c r="F18" s="38"/>
      <c r="G18" s="38"/>
      <c r="H18" s="38">
        <f t="shared" si="0"/>
        <v>29</v>
      </c>
      <c r="I18" s="5"/>
      <c r="J18" s="5"/>
      <c r="K18" s="5"/>
      <c r="L18" s="5"/>
      <c r="M18" s="5"/>
      <c r="N18" s="5"/>
    </row>
    <row r="19" spans="1:14" ht="19.5" customHeight="1">
      <c r="A19" s="38" t="s">
        <v>254</v>
      </c>
      <c r="B19" s="204">
        <v>13</v>
      </c>
      <c r="C19" s="38"/>
      <c r="D19" s="38"/>
      <c r="E19" s="38"/>
      <c r="F19" s="38"/>
      <c r="G19" s="38"/>
      <c r="H19" s="38">
        <f t="shared" si="0"/>
        <v>13</v>
      </c>
      <c r="I19" s="5"/>
      <c r="J19" s="5"/>
      <c r="K19" s="5"/>
      <c r="L19" s="5"/>
      <c r="M19" s="5"/>
      <c r="N19" s="5"/>
    </row>
    <row r="20" spans="1:14" ht="19.5" customHeight="1">
      <c r="A20" s="38" t="s">
        <v>255</v>
      </c>
      <c r="B20" s="204">
        <v>12</v>
      </c>
      <c r="C20" s="38">
        <v>3</v>
      </c>
      <c r="D20" s="38"/>
      <c r="E20" s="38"/>
      <c r="F20" s="38"/>
      <c r="G20" s="38"/>
      <c r="H20" s="38">
        <f t="shared" si="0"/>
        <v>15</v>
      </c>
      <c r="I20" s="5"/>
      <c r="J20" s="5"/>
      <c r="K20" s="5"/>
      <c r="L20" s="5"/>
      <c r="M20" s="5"/>
      <c r="N20" s="5"/>
    </row>
    <row r="21" spans="1:14" ht="19.5" customHeight="1">
      <c r="A21" s="38" t="s">
        <v>204</v>
      </c>
      <c r="B21" s="204">
        <v>6</v>
      </c>
      <c r="C21" s="38"/>
      <c r="D21" s="38"/>
      <c r="E21" s="38"/>
      <c r="F21" s="38"/>
      <c r="G21" s="38"/>
      <c r="H21" s="38">
        <f t="shared" si="0"/>
        <v>6</v>
      </c>
      <c r="I21" s="5"/>
      <c r="J21" s="5"/>
      <c r="K21" s="5"/>
      <c r="L21" s="5"/>
      <c r="M21" s="5"/>
      <c r="N21" s="5"/>
    </row>
    <row r="22" spans="1:14" ht="19.5" customHeight="1">
      <c r="A22" s="38" t="s">
        <v>205</v>
      </c>
      <c r="B22" s="204">
        <v>36</v>
      </c>
      <c r="C22" s="204"/>
      <c r="D22" s="204"/>
      <c r="E22" s="204"/>
      <c r="F22" s="204">
        <v>7</v>
      </c>
      <c r="G22" s="204"/>
      <c r="H22" s="38">
        <f t="shared" si="0"/>
        <v>43</v>
      </c>
      <c r="I22" s="5"/>
      <c r="J22" s="5"/>
      <c r="K22" s="5"/>
      <c r="L22" s="5"/>
      <c r="M22" s="5"/>
      <c r="N22" s="5"/>
    </row>
    <row r="23" spans="1:14" ht="19.5" customHeight="1">
      <c r="A23" s="48" t="s">
        <v>141</v>
      </c>
      <c r="B23" s="48">
        <f aca="true" t="shared" si="1" ref="B23:H23">SUM(B12:B22)</f>
        <v>216</v>
      </c>
      <c r="C23" s="48">
        <f t="shared" si="1"/>
        <v>4</v>
      </c>
      <c r="D23" s="48">
        <f t="shared" si="1"/>
        <v>0</v>
      </c>
      <c r="E23" s="48">
        <f t="shared" si="1"/>
        <v>0</v>
      </c>
      <c r="F23" s="48">
        <f t="shared" si="1"/>
        <v>15</v>
      </c>
      <c r="G23" s="48">
        <f t="shared" si="1"/>
        <v>25</v>
      </c>
      <c r="H23" s="48">
        <f t="shared" si="1"/>
        <v>260</v>
      </c>
      <c r="I23" s="375"/>
      <c r="J23" s="54"/>
      <c r="K23" s="5"/>
      <c r="L23" s="5"/>
      <c r="M23" s="5"/>
      <c r="N23" s="5"/>
    </row>
    <row r="24" spans="1:14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ht="15.75">
      <c r="A25" s="4" t="s">
        <v>958</v>
      </c>
      <c r="B25" s="4"/>
      <c r="C25" s="4"/>
      <c r="D25" s="4"/>
      <c r="E25" s="4"/>
      <c r="F25" s="5"/>
      <c r="G25" s="5"/>
      <c r="H25" s="5"/>
      <c r="I25" s="5"/>
      <c r="J25" s="5"/>
      <c r="K25" s="5"/>
      <c r="L25" s="5"/>
      <c r="M25" s="5"/>
      <c r="N25" s="5"/>
    </row>
    <row r="26" spans="1:14" ht="15">
      <c r="A26" s="33"/>
      <c r="B26" s="33"/>
      <c r="C26" s="33"/>
      <c r="D26" s="33"/>
      <c r="E26" s="33"/>
      <c r="F26" s="5"/>
      <c r="G26" s="5"/>
      <c r="H26" s="5"/>
      <c r="I26" s="5"/>
      <c r="J26" s="5"/>
      <c r="K26" s="5"/>
      <c r="L26" s="5"/>
      <c r="M26" s="5"/>
      <c r="N26" s="5"/>
    </row>
    <row r="27" spans="1:14" ht="15.75">
      <c r="A27" s="33"/>
      <c r="B27" s="33"/>
      <c r="C27" s="6" t="s">
        <v>79</v>
      </c>
      <c r="D27" s="6"/>
      <c r="E27" s="6"/>
      <c r="F27" s="5"/>
      <c r="G27" s="5"/>
      <c r="H27" s="5"/>
      <c r="I27" s="5"/>
      <c r="J27" s="5"/>
      <c r="K27" s="5"/>
      <c r="L27" s="5"/>
      <c r="M27" s="5"/>
      <c r="N27" s="5"/>
    </row>
    <row r="28" spans="1:14" ht="15.75">
      <c r="A28" s="33"/>
      <c r="B28" s="33"/>
      <c r="C28" s="6" t="s">
        <v>802</v>
      </c>
      <c r="D28" s="6"/>
      <c r="E28" s="6"/>
      <c r="F28" s="5"/>
      <c r="G28" s="5"/>
      <c r="H28" s="5"/>
      <c r="I28" s="5"/>
      <c r="J28" s="5"/>
      <c r="K28" s="5"/>
      <c r="L28" s="5"/>
      <c r="M28" s="5"/>
      <c r="N28" s="5"/>
    </row>
    <row r="29" spans="1:14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ht="12.75" customHeight="1">
      <c r="A30" s="43" t="s">
        <v>51</v>
      </c>
      <c r="B30" s="43" t="s">
        <v>102</v>
      </c>
      <c r="C30" s="43" t="s">
        <v>103</v>
      </c>
      <c r="D30" s="43" t="s">
        <v>104</v>
      </c>
      <c r="E30" s="43" t="s">
        <v>519</v>
      </c>
      <c r="F30" s="43" t="s">
        <v>520</v>
      </c>
      <c r="G30" s="816" t="s">
        <v>140</v>
      </c>
      <c r="H30" s="43" t="s">
        <v>52</v>
      </c>
      <c r="I30" s="5"/>
      <c r="J30" s="5"/>
      <c r="K30" s="5"/>
      <c r="L30" s="5"/>
      <c r="M30" s="5"/>
      <c r="N30" s="5"/>
    </row>
    <row r="31" spans="1:14" ht="12.75">
      <c r="A31" s="44"/>
      <c r="B31" s="44" t="s">
        <v>105</v>
      </c>
      <c r="C31" s="44" t="s">
        <v>106</v>
      </c>
      <c r="D31" s="44"/>
      <c r="E31" s="44" t="s">
        <v>518</v>
      </c>
      <c r="F31" s="44" t="s">
        <v>521</v>
      </c>
      <c r="G31" s="936"/>
      <c r="H31" s="44"/>
      <c r="I31" s="5"/>
      <c r="J31" s="5"/>
      <c r="K31" s="5"/>
      <c r="L31" s="5"/>
      <c r="M31" s="5"/>
      <c r="N31" s="5"/>
    </row>
    <row r="32" spans="1:14" ht="12.75">
      <c r="A32" s="45"/>
      <c r="B32" s="45" t="s">
        <v>107</v>
      </c>
      <c r="C32" s="45"/>
      <c r="D32" s="45"/>
      <c r="E32" s="45"/>
      <c r="F32" s="45"/>
      <c r="G32" s="937"/>
      <c r="H32" s="45"/>
      <c r="I32" s="5"/>
      <c r="J32" s="5"/>
      <c r="K32" s="5"/>
      <c r="L32" s="5"/>
      <c r="M32" s="5"/>
      <c r="N32" s="5"/>
    </row>
    <row r="33" spans="1:14" ht="15" customHeight="1">
      <c r="A33" s="38" t="s">
        <v>109</v>
      </c>
      <c r="B33" s="38">
        <v>2</v>
      </c>
      <c r="C33" s="38"/>
      <c r="D33" s="38"/>
      <c r="E33" s="38"/>
      <c r="F33" s="38"/>
      <c r="G33" s="38"/>
      <c r="H33" s="38">
        <f aca="true" t="shared" si="2" ref="H33:H39">SUM(B33:F33)</f>
        <v>2</v>
      </c>
      <c r="I33" s="5"/>
      <c r="J33" s="5"/>
      <c r="K33" s="5"/>
      <c r="L33" s="5"/>
      <c r="M33" s="5"/>
      <c r="N33" s="5"/>
    </row>
    <row r="34" spans="1:14" ht="15" customHeight="1">
      <c r="A34" s="38" t="s">
        <v>110</v>
      </c>
      <c r="B34" s="38">
        <v>3</v>
      </c>
      <c r="C34" s="38"/>
      <c r="D34" s="38"/>
      <c r="E34" s="38"/>
      <c r="F34" s="38"/>
      <c r="G34" s="38"/>
      <c r="H34" s="38">
        <f t="shared" si="2"/>
        <v>3</v>
      </c>
      <c r="I34" s="5"/>
      <c r="J34" s="5"/>
      <c r="K34" s="5"/>
      <c r="L34" s="5"/>
      <c r="M34" s="5"/>
      <c r="N34" s="5"/>
    </row>
    <row r="35" spans="1:14" ht="15" customHeight="1">
      <c r="A35" s="38" t="s">
        <v>111</v>
      </c>
      <c r="B35" s="38">
        <v>8</v>
      </c>
      <c r="C35" s="38"/>
      <c r="D35" s="38"/>
      <c r="E35" s="38"/>
      <c r="F35" s="38">
        <v>1</v>
      </c>
      <c r="G35" s="38"/>
      <c r="H35" s="38">
        <f t="shared" si="2"/>
        <v>9</v>
      </c>
      <c r="I35" s="5"/>
      <c r="J35" s="5"/>
      <c r="K35" s="5"/>
      <c r="L35" s="5"/>
      <c r="M35" s="5"/>
      <c r="N35" s="5"/>
    </row>
    <row r="36" spans="1:14" ht="15" customHeight="1">
      <c r="A36" s="38" t="s">
        <v>112</v>
      </c>
      <c r="B36" s="38">
        <v>12</v>
      </c>
      <c r="C36" s="38"/>
      <c r="D36" s="38"/>
      <c r="E36" s="38"/>
      <c r="F36" s="38">
        <v>1</v>
      </c>
      <c r="G36" s="38"/>
      <c r="H36" s="38">
        <f t="shared" si="2"/>
        <v>13</v>
      </c>
      <c r="I36" s="5"/>
      <c r="J36" s="5"/>
      <c r="K36" s="5"/>
      <c r="L36" s="5"/>
      <c r="M36" s="5"/>
      <c r="N36" s="5"/>
    </row>
    <row r="37" spans="1:14" ht="15" customHeight="1">
      <c r="A37" s="38" t="s">
        <v>113</v>
      </c>
      <c r="B37" s="38">
        <v>5</v>
      </c>
      <c r="C37" s="38"/>
      <c r="D37" s="38"/>
      <c r="E37" s="38"/>
      <c r="F37" s="38"/>
      <c r="G37" s="38"/>
      <c r="H37" s="38">
        <f t="shared" si="2"/>
        <v>5</v>
      </c>
      <c r="I37" s="5"/>
      <c r="J37" s="5"/>
      <c r="K37" s="5"/>
      <c r="L37" s="5"/>
      <c r="M37" s="5"/>
      <c r="N37" s="5"/>
    </row>
    <row r="38" spans="1:14" ht="15" customHeight="1">
      <c r="A38" s="38" t="s">
        <v>151</v>
      </c>
      <c r="B38" s="38">
        <v>4</v>
      </c>
      <c r="C38" s="38"/>
      <c r="D38" s="38"/>
      <c r="E38" s="38"/>
      <c r="F38" s="38">
        <v>1</v>
      </c>
      <c r="G38" s="38"/>
      <c r="H38" s="38">
        <f t="shared" si="2"/>
        <v>5</v>
      </c>
      <c r="I38" s="5"/>
      <c r="J38" s="5"/>
      <c r="K38" s="5"/>
      <c r="L38" s="5"/>
      <c r="M38" s="5"/>
      <c r="N38" s="5"/>
    </row>
    <row r="39" spans="1:14" ht="15" customHeight="1">
      <c r="A39" s="38" t="s">
        <v>152</v>
      </c>
      <c r="B39" s="38">
        <v>2</v>
      </c>
      <c r="C39" s="38">
        <v>1</v>
      </c>
      <c r="D39" s="38"/>
      <c r="E39" s="38"/>
      <c r="F39" s="38"/>
      <c r="G39" s="38"/>
      <c r="H39" s="38">
        <f t="shared" si="2"/>
        <v>3</v>
      </c>
      <c r="I39" s="5"/>
      <c r="J39" s="5"/>
      <c r="K39" s="5"/>
      <c r="L39" s="5"/>
      <c r="M39" s="5"/>
      <c r="N39" s="5"/>
    </row>
    <row r="40" spans="1:14" ht="15" customHeight="1">
      <c r="A40" s="48" t="s">
        <v>52</v>
      </c>
      <c r="B40" s="48">
        <f aca="true" t="shared" si="3" ref="B40:H40">SUM(B33:B39)</f>
        <v>36</v>
      </c>
      <c r="C40" s="48">
        <f t="shared" si="3"/>
        <v>1</v>
      </c>
      <c r="D40" s="48">
        <f t="shared" si="3"/>
        <v>0</v>
      </c>
      <c r="E40" s="48">
        <f t="shared" si="3"/>
        <v>0</v>
      </c>
      <c r="F40" s="48">
        <f t="shared" si="3"/>
        <v>3</v>
      </c>
      <c r="G40" s="48">
        <f t="shared" si="3"/>
        <v>0</v>
      </c>
      <c r="H40" s="48">
        <f t="shared" si="3"/>
        <v>40</v>
      </c>
      <c r="I40" s="5"/>
      <c r="J40" s="5"/>
      <c r="K40" s="5"/>
      <c r="L40" s="5"/>
      <c r="M40" s="5"/>
      <c r="N40" s="5"/>
    </row>
    <row r="41" spans="1:14" ht="15.75">
      <c r="A41" s="4" t="s">
        <v>957</v>
      </c>
      <c r="B41" s="4"/>
      <c r="C41" s="4"/>
      <c r="D41" s="4"/>
      <c r="E41" s="4"/>
      <c r="F41" s="5"/>
      <c r="G41" s="5"/>
      <c r="H41" s="5"/>
      <c r="I41" s="5"/>
      <c r="J41" s="5"/>
      <c r="K41" s="5"/>
      <c r="L41" s="5"/>
      <c r="M41" s="5"/>
      <c r="N41" s="5"/>
    </row>
    <row r="42" spans="1:14" ht="15">
      <c r="A42" s="33"/>
      <c r="B42" s="33"/>
      <c r="C42" s="33"/>
      <c r="D42" s="33"/>
      <c r="E42" s="33"/>
      <c r="F42" s="5"/>
      <c r="G42" s="5"/>
      <c r="H42" s="5"/>
      <c r="I42" s="5"/>
      <c r="J42" s="5"/>
      <c r="K42" s="5"/>
      <c r="L42" s="5"/>
      <c r="M42" s="5"/>
      <c r="N42" s="5"/>
    </row>
    <row r="43" spans="1:14" ht="15.75">
      <c r="A43" s="33"/>
      <c r="B43" s="33"/>
      <c r="C43" s="6" t="s">
        <v>125</v>
      </c>
      <c r="D43" s="6"/>
      <c r="E43" s="6"/>
      <c r="F43" s="5"/>
      <c r="G43" s="5"/>
      <c r="H43" s="5"/>
      <c r="I43" s="5"/>
      <c r="J43" s="5"/>
      <c r="K43" s="5"/>
      <c r="L43" s="5"/>
      <c r="M43" s="5"/>
      <c r="N43" s="5"/>
    </row>
    <row r="44" spans="1:14" ht="15.75">
      <c r="A44" s="33"/>
      <c r="B44" s="33"/>
      <c r="C44" s="6" t="s">
        <v>802</v>
      </c>
      <c r="D44" s="6"/>
      <c r="E44" s="6"/>
      <c r="F44" s="5"/>
      <c r="G44" s="5"/>
      <c r="H44" s="5"/>
      <c r="I44" s="5"/>
      <c r="J44" s="5"/>
      <c r="K44" s="5"/>
      <c r="L44" s="5"/>
      <c r="M44" s="5"/>
      <c r="N44" s="5"/>
    </row>
    <row r="45" spans="1:14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5" ht="12.75" customHeight="1">
      <c r="A46" s="43" t="s">
        <v>51</v>
      </c>
      <c r="B46" s="43" t="s">
        <v>102</v>
      </c>
      <c r="C46" s="43" t="s">
        <v>103</v>
      </c>
      <c r="D46" s="43" t="s">
        <v>104</v>
      </c>
      <c r="E46" s="43" t="s">
        <v>519</v>
      </c>
      <c r="F46" s="43" t="s">
        <v>520</v>
      </c>
      <c r="G46" s="816" t="s">
        <v>140</v>
      </c>
      <c r="H46" s="43" t="s">
        <v>130</v>
      </c>
      <c r="I46" s="43" t="s">
        <v>52</v>
      </c>
      <c r="J46" s="5"/>
      <c r="K46" s="5"/>
      <c r="L46" s="5"/>
      <c r="M46" s="5"/>
      <c r="N46" s="5"/>
      <c r="O46" s="5"/>
    </row>
    <row r="47" spans="1:15" ht="12.75">
      <c r="A47" s="44"/>
      <c r="B47" s="44" t="s">
        <v>105</v>
      </c>
      <c r="C47" s="44" t="s">
        <v>106</v>
      </c>
      <c r="D47" s="44"/>
      <c r="E47" s="44" t="s">
        <v>518</v>
      </c>
      <c r="F47" s="44" t="s">
        <v>521</v>
      </c>
      <c r="G47" s="935"/>
      <c r="H47" s="44" t="s">
        <v>131</v>
      </c>
      <c r="I47" s="44"/>
      <c r="J47" s="5"/>
      <c r="K47" s="5"/>
      <c r="L47" s="5"/>
      <c r="M47" s="5"/>
      <c r="N47" s="5"/>
      <c r="O47" s="5"/>
    </row>
    <row r="48" spans="1:15" ht="12.75">
      <c r="A48" s="45"/>
      <c r="B48" s="45" t="s">
        <v>107</v>
      </c>
      <c r="C48" s="45"/>
      <c r="D48" s="45"/>
      <c r="E48" s="45"/>
      <c r="F48" s="45"/>
      <c r="G48" s="817"/>
      <c r="H48" s="45"/>
      <c r="I48" s="45"/>
      <c r="J48" s="5"/>
      <c r="K48" s="5"/>
      <c r="L48" s="5"/>
      <c r="M48" s="5"/>
      <c r="N48" s="5"/>
      <c r="O48" s="5"/>
    </row>
    <row r="49" spans="1:15" s="113" customFormat="1" ht="12.75">
      <c r="A49" s="48" t="s">
        <v>242</v>
      </c>
      <c r="B49" s="12">
        <v>25</v>
      </c>
      <c r="C49" s="12"/>
      <c r="D49" s="12"/>
      <c r="E49" s="12"/>
      <c r="F49" s="12">
        <v>3</v>
      </c>
      <c r="G49" s="14"/>
      <c r="H49" s="14"/>
      <c r="I49" s="123">
        <f>SUM(B49:H49)</f>
        <v>28</v>
      </c>
      <c r="J49" s="26"/>
      <c r="K49" s="26"/>
      <c r="L49" s="26"/>
      <c r="M49" s="26"/>
      <c r="N49" s="26"/>
      <c r="O49" s="26"/>
    </row>
    <row r="50" spans="1:15" ht="12.75">
      <c r="A50" s="48" t="s">
        <v>243</v>
      </c>
      <c r="B50" s="12">
        <v>22</v>
      </c>
      <c r="C50" s="12"/>
      <c r="D50" s="12"/>
      <c r="E50" s="12"/>
      <c r="F50" s="12">
        <v>1</v>
      </c>
      <c r="G50" s="14"/>
      <c r="H50" s="14"/>
      <c r="I50" s="123">
        <f aca="true" t="shared" si="4" ref="I50:I68">SUM(B50:H50)</f>
        <v>23</v>
      </c>
      <c r="J50" s="5"/>
      <c r="K50" s="5"/>
      <c r="L50" s="5"/>
      <c r="M50" s="5"/>
      <c r="N50" s="5"/>
      <c r="O50" s="5"/>
    </row>
    <row r="51" spans="1:15" ht="12.75">
      <c r="A51" s="48" t="s">
        <v>244</v>
      </c>
      <c r="B51" s="12">
        <v>12</v>
      </c>
      <c r="C51" s="12"/>
      <c r="D51" s="12"/>
      <c r="E51" s="12"/>
      <c r="F51" s="12">
        <v>1</v>
      </c>
      <c r="G51" s="14"/>
      <c r="H51" s="14"/>
      <c r="I51" s="123">
        <f t="shared" si="4"/>
        <v>13</v>
      </c>
      <c r="J51" s="5"/>
      <c r="K51" s="5"/>
      <c r="L51" s="5"/>
      <c r="M51" s="5"/>
      <c r="N51" s="5"/>
      <c r="O51" s="5"/>
    </row>
    <row r="52" spans="1:15" ht="12.75">
      <c r="A52" s="48" t="s">
        <v>227</v>
      </c>
      <c r="B52" s="12">
        <v>11</v>
      </c>
      <c r="C52" s="12"/>
      <c r="D52" s="12"/>
      <c r="E52" s="12"/>
      <c r="F52" s="12"/>
      <c r="G52" s="12"/>
      <c r="H52" s="12"/>
      <c r="I52" s="123">
        <f t="shared" si="4"/>
        <v>11</v>
      </c>
      <c r="J52" s="5"/>
      <c r="K52" s="5"/>
      <c r="L52" s="5"/>
      <c r="M52" s="5"/>
      <c r="N52" s="5"/>
      <c r="O52" s="5"/>
    </row>
    <row r="53" spans="1:15" s="113" customFormat="1" ht="12.75">
      <c r="A53" s="12" t="s">
        <v>245</v>
      </c>
      <c r="B53" s="12">
        <f>B54+B55</f>
        <v>29</v>
      </c>
      <c r="C53" s="12">
        <f aca="true" t="shared" si="5" ref="C53:I53">C54+C55</f>
        <v>0</v>
      </c>
      <c r="D53" s="12">
        <f t="shared" si="5"/>
        <v>0</v>
      </c>
      <c r="E53" s="12">
        <f t="shared" si="5"/>
        <v>0</v>
      </c>
      <c r="F53" s="12">
        <f t="shared" si="5"/>
        <v>0</v>
      </c>
      <c r="G53" s="12">
        <f t="shared" si="5"/>
        <v>0</v>
      </c>
      <c r="H53" s="12">
        <f t="shared" si="5"/>
        <v>0</v>
      </c>
      <c r="I53" s="12">
        <f t="shared" si="5"/>
        <v>29</v>
      </c>
      <c r="J53" s="26"/>
      <c r="K53" s="26"/>
      <c r="L53" s="26"/>
      <c r="M53" s="26"/>
      <c r="N53" s="26"/>
      <c r="O53" s="26"/>
    </row>
    <row r="54" spans="1:15" s="113" customFormat="1" ht="12.75">
      <c r="A54" s="108" t="s">
        <v>128</v>
      </c>
      <c r="B54" s="38">
        <v>16</v>
      </c>
      <c r="C54" s="38"/>
      <c r="D54" s="38"/>
      <c r="E54" s="38"/>
      <c r="F54" s="38"/>
      <c r="G54" s="15"/>
      <c r="H54" s="15"/>
      <c r="I54" s="62">
        <f t="shared" si="4"/>
        <v>16</v>
      </c>
      <c r="J54" s="26"/>
      <c r="K54" s="26"/>
      <c r="L54" s="26"/>
      <c r="M54" s="26"/>
      <c r="N54" s="26"/>
      <c r="O54" s="26"/>
    </row>
    <row r="55" spans="1:15" ht="12.75">
      <c r="A55" s="108" t="s">
        <v>129</v>
      </c>
      <c r="B55" s="38">
        <v>13</v>
      </c>
      <c r="C55" s="38"/>
      <c r="D55" s="38"/>
      <c r="E55" s="38"/>
      <c r="F55" s="38"/>
      <c r="G55" s="15"/>
      <c r="H55" s="15"/>
      <c r="I55" s="62">
        <f t="shared" si="4"/>
        <v>13</v>
      </c>
      <c r="J55" s="5"/>
      <c r="K55" s="5"/>
      <c r="L55" s="5"/>
      <c r="M55" s="5"/>
      <c r="N55" s="5"/>
      <c r="O55" s="5"/>
    </row>
    <row r="56" spans="1:15" ht="12.75">
      <c r="A56" s="12" t="s">
        <v>246</v>
      </c>
      <c r="B56" s="12">
        <v>13</v>
      </c>
      <c r="C56" s="12"/>
      <c r="D56" s="12"/>
      <c r="E56" s="12"/>
      <c r="F56" s="12"/>
      <c r="G56" s="12"/>
      <c r="H56" s="12"/>
      <c r="I56" s="123">
        <f t="shared" si="4"/>
        <v>13</v>
      </c>
      <c r="J56" s="5"/>
      <c r="K56" s="5"/>
      <c r="L56" s="5"/>
      <c r="M56" s="5"/>
      <c r="N56" s="5"/>
      <c r="O56" s="5"/>
    </row>
    <row r="57" spans="1:15" s="113" customFormat="1" ht="12.75">
      <c r="A57" s="12" t="s">
        <v>247</v>
      </c>
      <c r="B57" s="12">
        <f>SUM(B58:B62)</f>
        <v>12</v>
      </c>
      <c r="C57" s="12">
        <f aca="true" t="shared" si="6" ref="C57:I57">SUM(C58:C62)</f>
        <v>3</v>
      </c>
      <c r="D57" s="12">
        <f t="shared" si="6"/>
        <v>0</v>
      </c>
      <c r="E57" s="12">
        <f t="shared" si="6"/>
        <v>0</v>
      </c>
      <c r="F57" s="12">
        <f t="shared" si="6"/>
        <v>0</v>
      </c>
      <c r="G57" s="12">
        <f t="shared" si="6"/>
        <v>0</v>
      </c>
      <c r="H57" s="12">
        <f t="shared" si="6"/>
        <v>0</v>
      </c>
      <c r="I57" s="12">
        <f t="shared" si="6"/>
        <v>14</v>
      </c>
      <c r="J57" s="26"/>
      <c r="K57" s="26"/>
      <c r="L57" s="26"/>
      <c r="M57" s="26"/>
      <c r="N57" s="26"/>
      <c r="O57" s="26"/>
    </row>
    <row r="58" spans="1:15" s="113" customFormat="1" ht="12.75">
      <c r="A58" s="108" t="s">
        <v>148</v>
      </c>
      <c r="B58" s="38">
        <v>6</v>
      </c>
      <c r="C58" s="38"/>
      <c r="D58" s="38"/>
      <c r="E58" s="38"/>
      <c r="F58" s="38"/>
      <c r="G58" s="15"/>
      <c r="H58" s="15"/>
      <c r="I58" s="123">
        <f t="shared" si="4"/>
        <v>6</v>
      </c>
      <c r="J58" s="26"/>
      <c r="K58" s="26"/>
      <c r="L58" s="26"/>
      <c r="M58" s="26"/>
      <c r="N58" s="26"/>
      <c r="O58" s="26"/>
    </row>
    <row r="59" spans="1:15" s="113" customFormat="1" ht="12.75">
      <c r="A59" s="38" t="s">
        <v>952</v>
      </c>
      <c r="B59" s="38">
        <v>1</v>
      </c>
      <c r="C59" s="38"/>
      <c r="D59" s="38"/>
      <c r="E59" s="38"/>
      <c r="F59" s="38"/>
      <c r="G59" s="15"/>
      <c r="H59" s="15"/>
      <c r="I59" s="123"/>
      <c r="J59" s="26"/>
      <c r="K59" s="26"/>
      <c r="L59" s="26"/>
      <c r="M59" s="26"/>
      <c r="N59" s="26"/>
      <c r="O59" s="26"/>
    </row>
    <row r="60" spans="1:15" ht="12.75">
      <c r="A60" s="38" t="s">
        <v>951</v>
      </c>
      <c r="B60" s="38"/>
      <c r="C60" s="38"/>
      <c r="D60" s="38"/>
      <c r="E60" s="38"/>
      <c r="F60" s="38"/>
      <c r="G60" s="15"/>
      <c r="H60" s="15"/>
      <c r="I60" s="123">
        <f t="shared" si="4"/>
        <v>0</v>
      </c>
      <c r="J60" s="5"/>
      <c r="K60" s="5"/>
      <c r="L60" s="5"/>
      <c r="M60" s="5"/>
      <c r="N60" s="5"/>
      <c r="O60" s="5"/>
    </row>
    <row r="61" spans="1:15" s="122" customFormat="1" ht="12.75">
      <c r="A61" s="38" t="s">
        <v>149</v>
      </c>
      <c r="B61" s="38">
        <v>1</v>
      </c>
      <c r="C61" s="38">
        <v>1</v>
      </c>
      <c r="D61" s="38"/>
      <c r="E61" s="38"/>
      <c r="F61" s="38"/>
      <c r="G61" s="15"/>
      <c r="H61" s="15"/>
      <c r="I61" s="123">
        <f t="shared" si="4"/>
        <v>2</v>
      </c>
      <c r="J61" s="5"/>
      <c r="K61" s="5"/>
      <c r="L61" s="5"/>
      <c r="M61" s="5"/>
      <c r="N61" s="5"/>
      <c r="O61" s="5"/>
    </row>
    <row r="62" spans="1:15" s="122" customFormat="1" ht="12.75">
      <c r="A62" s="38" t="s">
        <v>699</v>
      </c>
      <c r="B62" s="38">
        <v>4</v>
      </c>
      <c r="C62" s="38">
        <v>2</v>
      </c>
      <c r="D62" s="38"/>
      <c r="E62" s="38"/>
      <c r="F62" s="38"/>
      <c r="G62" s="15"/>
      <c r="H62" s="15"/>
      <c r="I62" s="123">
        <f t="shared" si="4"/>
        <v>6</v>
      </c>
      <c r="J62" s="5"/>
      <c r="K62" s="5"/>
      <c r="L62" s="5"/>
      <c r="M62" s="5"/>
      <c r="N62" s="5"/>
      <c r="O62" s="5"/>
    </row>
    <row r="63" spans="1:15" s="122" customFormat="1" ht="12.75">
      <c r="A63" s="12" t="s">
        <v>231</v>
      </c>
      <c r="B63" s="12">
        <v>6</v>
      </c>
      <c r="C63" s="12"/>
      <c r="D63" s="12"/>
      <c r="E63" s="12"/>
      <c r="F63" s="12"/>
      <c r="G63" s="14"/>
      <c r="H63" s="14"/>
      <c r="I63" s="123">
        <f t="shared" si="4"/>
        <v>6</v>
      </c>
      <c r="J63" s="5"/>
      <c r="K63" s="5"/>
      <c r="L63" s="5"/>
      <c r="M63" s="5"/>
      <c r="N63" s="5"/>
      <c r="O63" s="5"/>
    </row>
    <row r="64" spans="1:15" s="122" customFormat="1" ht="12.75">
      <c r="A64" s="12" t="s">
        <v>248</v>
      </c>
      <c r="B64" s="12">
        <f>SUM(B65:B67)</f>
        <v>36</v>
      </c>
      <c r="C64" s="12">
        <f aca="true" t="shared" si="7" ref="C64:I64">SUM(C65:C67)</f>
        <v>0</v>
      </c>
      <c r="D64" s="12">
        <f t="shared" si="7"/>
        <v>0</v>
      </c>
      <c r="E64" s="12">
        <f t="shared" si="7"/>
        <v>0</v>
      </c>
      <c r="F64" s="12">
        <f t="shared" si="7"/>
        <v>0</v>
      </c>
      <c r="G64" s="12">
        <f t="shared" si="7"/>
        <v>7</v>
      </c>
      <c r="H64" s="12">
        <f t="shared" si="7"/>
        <v>0</v>
      </c>
      <c r="I64" s="12">
        <f t="shared" si="7"/>
        <v>43</v>
      </c>
      <c r="J64" s="5"/>
      <c r="K64" s="5"/>
      <c r="L64" s="5"/>
      <c r="M64" s="5"/>
      <c r="N64" s="5"/>
      <c r="O64" s="5"/>
    </row>
    <row r="65" spans="1:15" s="113" customFormat="1" ht="12.75">
      <c r="A65" s="108" t="s">
        <v>150</v>
      </c>
      <c r="B65" s="38">
        <v>6</v>
      </c>
      <c r="C65" s="38"/>
      <c r="D65" s="38"/>
      <c r="E65" s="38"/>
      <c r="F65" s="38"/>
      <c r="G65" s="15">
        <v>1</v>
      </c>
      <c r="H65" s="15"/>
      <c r="I65" s="123">
        <f t="shared" si="4"/>
        <v>7</v>
      </c>
      <c r="J65" s="26"/>
      <c r="K65" s="26"/>
      <c r="L65" s="26"/>
      <c r="M65" s="26"/>
      <c r="N65" s="26"/>
      <c r="O65" s="26"/>
    </row>
    <row r="66" spans="1:15" ht="12.75">
      <c r="A66" s="38" t="s">
        <v>142</v>
      </c>
      <c r="B66" s="38">
        <v>4</v>
      </c>
      <c r="C66" s="38"/>
      <c r="D66" s="38"/>
      <c r="E66" s="38"/>
      <c r="F66" s="38"/>
      <c r="G66" s="15">
        <v>2</v>
      </c>
      <c r="H66" s="15"/>
      <c r="I66" s="123">
        <f t="shared" si="4"/>
        <v>6</v>
      </c>
      <c r="J66" s="5"/>
      <c r="K66" s="5"/>
      <c r="L66" s="5"/>
      <c r="M66" s="5"/>
      <c r="N66" s="5"/>
      <c r="O66" s="5"/>
    </row>
    <row r="67" spans="1:15" ht="12.75">
      <c r="A67" s="38" t="s">
        <v>249</v>
      </c>
      <c r="B67" s="38">
        <v>26</v>
      </c>
      <c r="C67" s="38"/>
      <c r="D67" s="38"/>
      <c r="E67" s="38"/>
      <c r="F67" s="38"/>
      <c r="G67" s="15">
        <v>4</v>
      </c>
      <c r="H67" s="15"/>
      <c r="I67" s="123">
        <f t="shared" si="4"/>
        <v>30</v>
      </c>
      <c r="J67" s="5"/>
      <c r="K67" s="5"/>
      <c r="L67" s="5"/>
      <c r="M67" s="5"/>
      <c r="N67" s="5"/>
      <c r="O67" s="5"/>
    </row>
    <row r="68" spans="1:15" ht="12.75">
      <c r="A68" s="48" t="s">
        <v>52</v>
      </c>
      <c r="B68" s="48">
        <f>B49+B50+B51+B52+B53+B56+B57+B63+B64</f>
        <v>166</v>
      </c>
      <c r="C68" s="48">
        <f aca="true" t="shared" si="8" ref="C68:H68">C49+C50+C51+C52+C53+C56+C57+C63+C64</f>
        <v>3</v>
      </c>
      <c r="D68" s="48">
        <f t="shared" si="8"/>
        <v>0</v>
      </c>
      <c r="E68" s="48">
        <f t="shared" si="8"/>
        <v>0</v>
      </c>
      <c r="F68" s="48">
        <f t="shared" si="8"/>
        <v>5</v>
      </c>
      <c r="G68" s="48">
        <f t="shared" si="8"/>
        <v>7</v>
      </c>
      <c r="H68" s="48">
        <f t="shared" si="8"/>
        <v>0</v>
      </c>
      <c r="I68" s="123">
        <f t="shared" si="4"/>
        <v>181</v>
      </c>
      <c r="J68" s="5"/>
      <c r="K68" s="5"/>
      <c r="L68" s="5"/>
      <c r="M68" s="5"/>
      <c r="N68" s="5"/>
      <c r="O68" s="5"/>
    </row>
    <row r="69" spans="1:14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</sheetData>
  <sheetProtection/>
  <mergeCells count="3">
    <mergeCell ref="G9:G11"/>
    <mergeCell ref="G46:G48"/>
    <mergeCell ref="G30:G32"/>
  </mergeCells>
  <printOptions horizontalCentered="1"/>
  <pageMargins left="0.7874015748031497" right="0.7874015748031497" top="0.5905511811023623" bottom="0.7874015748031497" header="0.5118110236220472" footer="0.5118110236220472"/>
  <pageSetup horizontalDpi="300" verticalDpi="300" orientation="landscape" paperSize="9" scale="86" r:id="rId1"/>
  <headerFooter alignWithMargins="0">
    <oddFooter>&amp;C&amp;P</oddFooter>
  </headerFooter>
  <rowBreaks count="2" manualBreakCount="2">
    <brk id="24" max="255" man="1"/>
    <brk id="40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M42"/>
  <sheetViews>
    <sheetView workbookViewId="0" topLeftCell="A1">
      <selection activeCell="A1" sqref="A1"/>
    </sheetView>
  </sheetViews>
  <sheetFormatPr defaultColWidth="9.140625" defaultRowHeight="12.75"/>
  <cols>
    <col min="1" max="1" width="47.28125" style="0" customWidth="1"/>
    <col min="2" max="2" width="13.00390625" style="0" customWidth="1"/>
    <col min="3" max="3" width="11.00390625" style="0" bestFit="1" customWidth="1"/>
    <col min="4" max="5" width="10.8515625" style="0" bestFit="1" customWidth="1"/>
    <col min="6" max="7" width="9.57421875" style="0" bestFit="1" customWidth="1"/>
    <col min="8" max="8" width="11.00390625" style="0" bestFit="1" customWidth="1"/>
    <col min="9" max="9" width="9.57421875" style="0" bestFit="1" customWidth="1"/>
    <col min="10" max="10" width="11.00390625" style="0" bestFit="1" customWidth="1"/>
    <col min="11" max="11" width="9.421875" style="0" bestFit="1" customWidth="1"/>
    <col min="12" max="12" width="11.00390625" style="0" bestFit="1" customWidth="1"/>
    <col min="13" max="13" width="13.00390625" style="0" bestFit="1" customWidth="1"/>
  </cols>
  <sheetData>
    <row r="1" spans="1:12" ht="15.75">
      <c r="A1" s="40" t="s">
        <v>982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</row>
    <row r="2" spans="1:12" ht="15">
      <c r="A2" s="329"/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</row>
    <row r="3" spans="1:12" ht="15">
      <c r="A3" s="948" t="s">
        <v>450</v>
      </c>
      <c r="B3" s="898"/>
      <c r="C3" s="898"/>
      <c r="D3" s="898"/>
      <c r="E3" s="898"/>
      <c r="F3" s="898"/>
      <c r="G3" s="898"/>
      <c r="H3" s="898"/>
      <c r="I3" s="898"/>
      <c r="J3" s="898"/>
      <c r="K3" s="898"/>
      <c r="L3" s="898"/>
    </row>
    <row r="4" spans="1:12" ht="15">
      <c r="A4" s="949" t="s">
        <v>451</v>
      </c>
      <c r="B4" s="821"/>
      <c r="C4" s="821"/>
      <c r="D4" s="821"/>
      <c r="E4" s="821"/>
      <c r="F4" s="821"/>
      <c r="G4" s="821"/>
      <c r="H4" s="821"/>
      <c r="I4" s="821"/>
      <c r="J4" s="821"/>
      <c r="K4" s="821"/>
      <c r="L4" s="821"/>
    </row>
    <row r="5" spans="1:12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2.75">
      <c r="A6" s="5"/>
      <c r="B6" s="5"/>
      <c r="C6" s="5"/>
      <c r="D6" s="5"/>
      <c r="E6" s="5"/>
      <c r="F6" s="5"/>
      <c r="G6" s="5"/>
      <c r="H6" s="5"/>
      <c r="I6" s="5"/>
      <c r="J6" s="822" t="s">
        <v>339</v>
      </c>
      <c r="K6" s="822"/>
      <c r="L6" s="822"/>
    </row>
    <row r="7" spans="1:12" ht="12.75" customHeight="1">
      <c r="A7" s="52"/>
      <c r="B7" s="330" t="s">
        <v>54</v>
      </c>
      <c r="C7" s="330" t="s">
        <v>55</v>
      </c>
      <c r="D7" s="330" t="s">
        <v>56</v>
      </c>
      <c r="E7" s="330" t="s">
        <v>57</v>
      </c>
      <c r="F7" s="330" t="s">
        <v>58</v>
      </c>
      <c r="G7" s="330" t="s">
        <v>59</v>
      </c>
      <c r="H7" s="330" t="s">
        <v>60</v>
      </c>
      <c r="I7" s="330" t="s">
        <v>61</v>
      </c>
      <c r="J7" s="330" t="s">
        <v>62</v>
      </c>
      <c r="K7" s="330" t="s">
        <v>63</v>
      </c>
      <c r="L7" s="330" t="s">
        <v>64</v>
      </c>
    </row>
    <row r="8" spans="1:12" ht="12.75">
      <c r="A8" s="295" t="s">
        <v>51</v>
      </c>
      <c r="B8" s="941" t="s">
        <v>452</v>
      </c>
      <c r="C8" s="941" t="s">
        <v>453</v>
      </c>
      <c r="D8" s="941" t="s">
        <v>270</v>
      </c>
      <c r="E8" s="938" t="s">
        <v>454</v>
      </c>
      <c r="F8" s="941" t="s">
        <v>455</v>
      </c>
      <c r="G8" s="944" t="s">
        <v>456</v>
      </c>
      <c r="H8" s="941" t="s">
        <v>457</v>
      </c>
      <c r="I8" s="941" t="s">
        <v>458</v>
      </c>
      <c r="J8" s="941" t="s">
        <v>459</v>
      </c>
      <c r="K8" s="941" t="s">
        <v>460</v>
      </c>
      <c r="L8" s="941" t="s">
        <v>85</v>
      </c>
    </row>
    <row r="9" spans="1:12" ht="12.75">
      <c r="A9" s="44"/>
      <c r="B9" s="942"/>
      <c r="C9" s="942"/>
      <c r="D9" s="942"/>
      <c r="E9" s="939"/>
      <c r="F9" s="942"/>
      <c r="G9" s="945"/>
      <c r="H9" s="942"/>
      <c r="I9" s="942"/>
      <c r="J9" s="942"/>
      <c r="K9" s="942"/>
      <c r="L9" s="942"/>
    </row>
    <row r="10" spans="1:12" ht="37.5" customHeight="1">
      <c r="A10" s="44"/>
      <c r="B10" s="943"/>
      <c r="C10" s="943"/>
      <c r="D10" s="943"/>
      <c r="E10" s="940"/>
      <c r="F10" s="943"/>
      <c r="G10" s="946"/>
      <c r="H10" s="943"/>
      <c r="I10" s="943"/>
      <c r="J10" s="943"/>
      <c r="K10" s="943"/>
      <c r="L10" s="943"/>
    </row>
    <row r="11" spans="1:12" ht="12.75" customHeight="1">
      <c r="A11" s="539" t="s">
        <v>596</v>
      </c>
      <c r="B11" s="615"/>
      <c r="C11" s="616"/>
      <c r="D11" s="615"/>
      <c r="E11" s="617"/>
      <c r="F11" s="615"/>
      <c r="G11" s="617"/>
      <c r="H11" s="615"/>
      <c r="I11" s="617"/>
      <c r="J11" s="615"/>
      <c r="K11" s="617"/>
      <c r="L11" s="615"/>
    </row>
    <row r="12" spans="1:13" ht="12.75">
      <c r="A12" s="10" t="s">
        <v>461</v>
      </c>
      <c r="B12" s="82">
        <v>3464867</v>
      </c>
      <c r="C12" s="85">
        <v>9712</v>
      </c>
      <c r="D12" s="82">
        <v>1722</v>
      </c>
      <c r="E12" s="86">
        <v>2223</v>
      </c>
      <c r="F12" s="82">
        <v>1116</v>
      </c>
      <c r="G12" s="86">
        <v>770</v>
      </c>
      <c r="H12" s="82">
        <v>103507</v>
      </c>
      <c r="I12" s="86">
        <v>4660</v>
      </c>
      <c r="J12" s="82">
        <v>125399</v>
      </c>
      <c r="K12" s="86">
        <v>6135</v>
      </c>
      <c r="L12" s="82">
        <v>82982</v>
      </c>
      <c r="M12" s="109">
        <f aca="true" t="shared" si="0" ref="M12:M20">SUM(B12:L12)</f>
        <v>3803093</v>
      </c>
    </row>
    <row r="13" spans="1:13" ht="12.75">
      <c r="A13" s="15" t="s">
        <v>462</v>
      </c>
      <c r="B13" s="331">
        <v>2147896</v>
      </c>
      <c r="C13" s="332">
        <v>275161</v>
      </c>
      <c r="D13" s="331">
        <v>136868</v>
      </c>
      <c r="E13" s="223">
        <v>120958</v>
      </c>
      <c r="F13" s="331">
        <v>69271</v>
      </c>
      <c r="G13" s="223">
        <v>42820</v>
      </c>
      <c r="H13" s="331">
        <v>215912</v>
      </c>
      <c r="I13" s="223">
        <v>62536</v>
      </c>
      <c r="J13" s="331">
        <v>220351</v>
      </c>
      <c r="K13" s="223">
        <v>45868</v>
      </c>
      <c r="L13" s="331">
        <v>399994</v>
      </c>
      <c r="M13" s="109">
        <f t="shared" si="0"/>
        <v>3737635</v>
      </c>
    </row>
    <row r="14" spans="1:13" s="113" customFormat="1" ht="12.75">
      <c r="A14" s="32" t="s">
        <v>463</v>
      </c>
      <c r="B14" s="95">
        <f>B12-B13</f>
        <v>1316971</v>
      </c>
      <c r="C14" s="95">
        <f aca="true" t="shared" si="1" ref="C14:L14">C12-C13</f>
        <v>-265449</v>
      </c>
      <c r="D14" s="95">
        <f t="shared" si="1"/>
        <v>-135146</v>
      </c>
      <c r="E14" s="95">
        <f t="shared" si="1"/>
        <v>-118735</v>
      </c>
      <c r="F14" s="95">
        <f t="shared" si="1"/>
        <v>-68155</v>
      </c>
      <c r="G14" s="95">
        <f t="shared" si="1"/>
        <v>-42050</v>
      </c>
      <c r="H14" s="95">
        <f t="shared" si="1"/>
        <v>-112405</v>
      </c>
      <c r="I14" s="95">
        <f t="shared" si="1"/>
        <v>-57876</v>
      </c>
      <c r="J14" s="95">
        <f t="shared" si="1"/>
        <v>-94952</v>
      </c>
      <c r="K14" s="95">
        <f t="shared" si="1"/>
        <v>-39733</v>
      </c>
      <c r="L14" s="95">
        <f t="shared" si="1"/>
        <v>-317012</v>
      </c>
      <c r="M14" s="109">
        <f t="shared" si="0"/>
        <v>65458</v>
      </c>
    </row>
    <row r="15" spans="1:13" ht="12.75">
      <c r="A15" s="10" t="s">
        <v>464</v>
      </c>
      <c r="B15" s="83">
        <v>1507157</v>
      </c>
      <c r="C15" s="82">
        <v>268762</v>
      </c>
      <c r="D15" s="83">
        <v>136507</v>
      </c>
      <c r="E15" s="82">
        <v>120356</v>
      </c>
      <c r="F15" s="83">
        <v>69815</v>
      </c>
      <c r="G15" s="82">
        <v>43735</v>
      </c>
      <c r="H15" s="83">
        <v>119466</v>
      </c>
      <c r="I15" s="82">
        <v>59471</v>
      </c>
      <c r="J15" s="83">
        <v>111703</v>
      </c>
      <c r="K15" s="82">
        <v>41462</v>
      </c>
      <c r="L15" s="69">
        <v>322940</v>
      </c>
      <c r="M15" s="109">
        <f t="shared" si="0"/>
        <v>2801374</v>
      </c>
    </row>
    <row r="16" spans="1:13" ht="12.75">
      <c r="A16" s="15" t="s">
        <v>465</v>
      </c>
      <c r="B16" s="87">
        <v>1293078</v>
      </c>
      <c r="C16" s="81"/>
      <c r="D16" s="87"/>
      <c r="E16" s="81"/>
      <c r="F16" s="87"/>
      <c r="G16" s="81"/>
      <c r="H16" s="87"/>
      <c r="I16" s="81"/>
      <c r="J16" s="87"/>
      <c r="K16" s="81"/>
      <c r="L16" s="81"/>
      <c r="M16" s="109">
        <f t="shared" si="0"/>
        <v>1293078</v>
      </c>
    </row>
    <row r="17" spans="1:13" s="113" customFormat="1" ht="12.75">
      <c r="A17" s="12" t="s">
        <v>466</v>
      </c>
      <c r="B17" s="333">
        <f>B15-B16</f>
        <v>214079</v>
      </c>
      <c r="C17" s="70">
        <f>C15-C16</f>
        <v>268762</v>
      </c>
      <c r="D17" s="333">
        <f aca="true" t="shared" si="2" ref="D17:L17">D15-D16</f>
        <v>136507</v>
      </c>
      <c r="E17" s="70">
        <f t="shared" si="2"/>
        <v>120356</v>
      </c>
      <c r="F17" s="333">
        <f t="shared" si="2"/>
        <v>69815</v>
      </c>
      <c r="G17" s="70">
        <f t="shared" si="2"/>
        <v>43735</v>
      </c>
      <c r="H17" s="333">
        <f t="shared" si="2"/>
        <v>119466</v>
      </c>
      <c r="I17" s="70">
        <f t="shared" si="2"/>
        <v>59471</v>
      </c>
      <c r="J17" s="333">
        <f t="shared" si="2"/>
        <v>111703</v>
      </c>
      <c r="K17" s="70">
        <f t="shared" si="2"/>
        <v>41462</v>
      </c>
      <c r="L17" s="70">
        <f t="shared" si="2"/>
        <v>322940</v>
      </c>
      <c r="M17" s="109">
        <f t="shared" si="0"/>
        <v>1508296</v>
      </c>
    </row>
    <row r="18" spans="1:13" s="113" customFormat="1" ht="12.75">
      <c r="A18" s="12" t="s">
        <v>467</v>
      </c>
      <c r="B18" s="333">
        <f>SUM(B14,B17)</f>
        <v>1531050</v>
      </c>
      <c r="C18" s="70">
        <f aca="true" t="shared" si="3" ref="C18:L18">SUM(C14,C17)</f>
        <v>3313</v>
      </c>
      <c r="D18" s="333">
        <f t="shared" si="3"/>
        <v>1361</v>
      </c>
      <c r="E18" s="70">
        <f t="shared" si="3"/>
        <v>1621</v>
      </c>
      <c r="F18" s="333">
        <f t="shared" si="3"/>
        <v>1660</v>
      </c>
      <c r="G18" s="70">
        <f t="shared" si="3"/>
        <v>1685</v>
      </c>
      <c r="H18" s="333">
        <f t="shared" si="3"/>
        <v>7061</v>
      </c>
      <c r="I18" s="70">
        <f t="shared" si="3"/>
        <v>1595</v>
      </c>
      <c r="J18" s="333">
        <f t="shared" si="3"/>
        <v>16751</v>
      </c>
      <c r="K18" s="70">
        <f t="shared" si="3"/>
        <v>1729</v>
      </c>
      <c r="L18" s="70">
        <f t="shared" si="3"/>
        <v>5928</v>
      </c>
      <c r="M18" s="334">
        <f t="shared" si="0"/>
        <v>1573754</v>
      </c>
    </row>
    <row r="19" spans="1:13" s="113" customFormat="1" ht="12.75">
      <c r="A19" s="48" t="s">
        <v>468</v>
      </c>
      <c r="B19" s="335">
        <v>1230654</v>
      </c>
      <c r="C19" s="336">
        <v>2095</v>
      </c>
      <c r="D19" s="337">
        <v>1361</v>
      </c>
      <c r="E19" s="338">
        <v>1621</v>
      </c>
      <c r="F19" s="337">
        <v>1660</v>
      </c>
      <c r="G19" s="338">
        <v>443</v>
      </c>
      <c r="H19" s="337">
        <v>653</v>
      </c>
      <c r="I19" s="338">
        <v>98</v>
      </c>
      <c r="J19" s="337">
        <v>3624</v>
      </c>
      <c r="K19" s="337">
        <v>885</v>
      </c>
      <c r="L19" s="337">
        <v>5928</v>
      </c>
      <c r="M19" s="334">
        <f t="shared" si="0"/>
        <v>1249022</v>
      </c>
    </row>
    <row r="20" spans="1:13" s="113" customFormat="1" ht="12.75">
      <c r="A20" s="12" t="s">
        <v>469</v>
      </c>
      <c r="B20" s="70">
        <f>SUM(B18-B19)</f>
        <v>300396</v>
      </c>
      <c r="C20" s="70">
        <f>SUM(C18-C19)</f>
        <v>1218</v>
      </c>
      <c r="D20" s="70">
        <f aca="true" t="shared" si="4" ref="D20:L20">SUM(D18-D19)</f>
        <v>0</v>
      </c>
      <c r="E20" s="70">
        <f t="shared" si="4"/>
        <v>0</v>
      </c>
      <c r="F20" s="70">
        <f t="shared" si="4"/>
        <v>0</v>
      </c>
      <c r="G20" s="70">
        <f t="shared" si="4"/>
        <v>1242</v>
      </c>
      <c r="H20" s="70">
        <f t="shared" si="4"/>
        <v>6408</v>
      </c>
      <c r="I20" s="70">
        <f t="shared" si="4"/>
        <v>1497</v>
      </c>
      <c r="J20" s="70">
        <f t="shared" si="4"/>
        <v>13127</v>
      </c>
      <c r="K20" s="70">
        <v>844</v>
      </c>
      <c r="L20" s="70">
        <f t="shared" si="4"/>
        <v>0</v>
      </c>
      <c r="M20" s="334">
        <f t="shared" si="0"/>
        <v>324732</v>
      </c>
    </row>
    <row r="21" spans="1:12" ht="12.75">
      <c r="A21" s="12" t="s">
        <v>597</v>
      </c>
      <c r="B21" s="305"/>
      <c r="C21" s="305"/>
      <c r="D21" s="305"/>
      <c r="E21" s="305"/>
      <c r="F21" s="305"/>
      <c r="G21" s="305"/>
      <c r="H21" s="305"/>
      <c r="I21" s="305"/>
      <c r="J21" s="305"/>
      <c r="K21" s="305"/>
      <c r="L21" s="305"/>
    </row>
    <row r="23" ht="12.75">
      <c r="A23" s="26"/>
    </row>
    <row r="24" spans="1:2" ht="15">
      <c r="A24" s="947" t="s">
        <v>763</v>
      </c>
      <c r="B24" s="947"/>
    </row>
    <row r="25" ht="12.75">
      <c r="A25" s="656"/>
    </row>
    <row r="26" spans="1:4" ht="12.75">
      <c r="A26" s="657" t="s">
        <v>51</v>
      </c>
      <c r="B26" s="342" t="s">
        <v>764</v>
      </c>
      <c r="D26" s="147"/>
    </row>
    <row r="27" spans="1:2" ht="12.75">
      <c r="A27" s="657" t="s">
        <v>765</v>
      </c>
      <c r="B27" s="305">
        <v>8927</v>
      </c>
    </row>
    <row r="28" spans="1:2" ht="12.75">
      <c r="A28" s="657" t="s">
        <v>766</v>
      </c>
      <c r="B28" s="305">
        <v>15291</v>
      </c>
    </row>
    <row r="29" spans="1:2" ht="15">
      <c r="A29" s="657" t="s">
        <v>767</v>
      </c>
      <c r="B29" s="658">
        <f>SUM(B30:B36)</f>
        <v>1206436</v>
      </c>
    </row>
    <row r="30" spans="1:2" ht="12.75">
      <c r="A30" s="659" t="s">
        <v>774</v>
      </c>
      <c r="B30" s="660">
        <v>9019</v>
      </c>
    </row>
    <row r="31" spans="1:2" ht="12.75">
      <c r="A31" s="659" t="s">
        <v>768</v>
      </c>
      <c r="B31" s="661">
        <v>8890</v>
      </c>
    </row>
    <row r="32" spans="1:2" ht="12.75">
      <c r="A32" s="659" t="s">
        <v>769</v>
      </c>
      <c r="B32" s="305">
        <v>685000</v>
      </c>
    </row>
    <row r="33" spans="1:2" ht="12.75">
      <c r="A33" s="659" t="s">
        <v>773</v>
      </c>
      <c r="B33" s="305">
        <v>23447</v>
      </c>
    </row>
    <row r="34" spans="1:2" ht="12.75">
      <c r="A34" s="659" t="s">
        <v>775</v>
      </c>
      <c r="B34" s="305">
        <v>144380</v>
      </c>
    </row>
    <row r="35" spans="1:2" ht="12.75">
      <c r="A35" s="659" t="s">
        <v>950</v>
      </c>
      <c r="B35" s="305">
        <v>335700</v>
      </c>
    </row>
    <row r="36" spans="1:2" ht="12.75">
      <c r="A36" s="657" t="s">
        <v>770</v>
      </c>
      <c r="B36" s="305"/>
    </row>
    <row r="37" spans="1:2" ht="15">
      <c r="A37" s="662" t="s">
        <v>52</v>
      </c>
      <c r="B37" s="658">
        <f>SUM(B27+B28+B29+B36)</f>
        <v>1230654</v>
      </c>
    </row>
    <row r="38" ht="12.75">
      <c r="A38" s="656"/>
    </row>
    <row r="39" spans="1:2" ht="26.25">
      <c r="A39" s="663" t="s">
        <v>771</v>
      </c>
      <c r="B39" s="664">
        <f>C19+D19+E19+F19+G19+H19+I19+J19+K19+L19</f>
        <v>18368</v>
      </c>
    </row>
    <row r="40" ht="12.75">
      <c r="A40" s="656"/>
    </row>
    <row r="41" ht="12.75">
      <c r="A41" s="656"/>
    </row>
    <row r="42" spans="1:2" ht="30">
      <c r="A42" s="665" t="s">
        <v>772</v>
      </c>
      <c r="B42" s="658">
        <f>B37+B39</f>
        <v>1249022</v>
      </c>
    </row>
  </sheetData>
  <sheetProtection/>
  <mergeCells count="15">
    <mergeCell ref="A24:B24"/>
    <mergeCell ref="K8:K10"/>
    <mergeCell ref="L8:L10"/>
    <mergeCell ref="A3:L3"/>
    <mergeCell ref="A4:L4"/>
    <mergeCell ref="J6:L6"/>
    <mergeCell ref="B8:B10"/>
    <mergeCell ref="C8:C10"/>
    <mergeCell ref="D8:D10"/>
    <mergeCell ref="E8:E10"/>
    <mergeCell ref="F8:F10"/>
    <mergeCell ref="G8:G10"/>
    <mergeCell ref="H8:H10"/>
    <mergeCell ref="I8:I10"/>
    <mergeCell ref="J8:J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headerFooter>
    <oddFooter>&amp;C&amp;P. oldal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E33" sqref="E33"/>
    </sheetView>
  </sheetViews>
  <sheetFormatPr defaultColWidth="9.140625" defaultRowHeight="12.75"/>
  <cols>
    <col min="1" max="2" width="9.140625" style="584" customWidth="1"/>
    <col min="3" max="3" width="57.140625" style="584" bestFit="1" customWidth="1"/>
    <col min="4" max="4" width="12.7109375" style="584" bestFit="1" customWidth="1"/>
    <col min="5" max="5" width="12.57421875" style="584" customWidth="1"/>
    <col min="6" max="6" width="10.8515625" style="584" customWidth="1"/>
    <col min="7" max="7" width="8.140625" style="584" customWidth="1"/>
    <col min="8" max="8" width="10.140625" style="584" customWidth="1"/>
    <col min="9" max="9" width="9.140625" style="584" customWidth="1"/>
    <col min="10" max="10" width="9.57421875" style="584" customWidth="1"/>
    <col min="11" max="16384" width="9.140625" style="584" customWidth="1"/>
  </cols>
  <sheetData>
    <row r="1" spans="1:2" ht="12.75">
      <c r="A1" s="608" t="s">
        <v>692</v>
      </c>
      <c r="B1" s="608"/>
    </row>
    <row r="3" spans="1:6" ht="12.75">
      <c r="A3" s="950" t="s">
        <v>691</v>
      </c>
      <c r="B3" s="950"/>
      <c r="C3" s="951"/>
      <c r="D3" s="951"/>
      <c r="E3" s="952"/>
      <c r="F3" s="952"/>
    </row>
    <row r="4" spans="1:4" ht="12.75">
      <c r="A4" s="607"/>
      <c r="B4" s="607"/>
      <c r="C4" s="606"/>
      <c r="D4" s="606"/>
    </row>
    <row r="5" ht="12.75">
      <c r="E5" s="605" t="s">
        <v>690</v>
      </c>
    </row>
    <row r="6" spans="1:14" ht="68.25" customHeight="1">
      <c r="A6" s="604" t="s">
        <v>689</v>
      </c>
      <c r="B6" s="604"/>
      <c r="C6" s="604" t="s">
        <v>51</v>
      </c>
      <c r="D6" s="612" t="s">
        <v>452</v>
      </c>
      <c r="E6" s="611" t="s">
        <v>79</v>
      </c>
      <c r="F6" s="611" t="s">
        <v>270</v>
      </c>
      <c r="G6" s="613" t="s">
        <v>454</v>
      </c>
      <c r="H6" s="611" t="s">
        <v>694</v>
      </c>
      <c r="I6" s="611" t="s">
        <v>456</v>
      </c>
      <c r="J6" s="613" t="s">
        <v>457</v>
      </c>
      <c r="K6" s="611" t="s">
        <v>458</v>
      </c>
      <c r="L6" s="611" t="s">
        <v>695</v>
      </c>
      <c r="M6" s="613" t="s">
        <v>696</v>
      </c>
      <c r="N6" s="611" t="s">
        <v>85</v>
      </c>
    </row>
    <row r="7" spans="1:14" ht="21.75" customHeight="1">
      <c r="A7" s="609"/>
      <c r="B7" s="610"/>
      <c r="C7" s="614" t="s">
        <v>688</v>
      </c>
      <c r="D7" s="603"/>
      <c r="E7" s="602"/>
      <c r="F7" s="602"/>
      <c r="G7" s="603"/>
      <c r="H7" s="602"/>
      <c r="I7" s="602"/>
      <c r="J7" s="603"/>
      <c r="K7" s="602"/>
      <c r="L7" s="602"/>
      <c r="M7" s="603"/>
      <c r="N7" s="602"/>
    </row>
    <row r="8" spans="1:14" ht="12.75">
      <c r="A8" s="601" t="s">
        <v>686</v>
      </c>
      <c r="B8" s="600"/>
      <c r="C8" s="599" t="s">
        <v>687</v>
      </c>
      <c r="D8" s="589"/>
      <c r="E8" s="589">
        <v>239600</v>
      </c>
      <c r="F8" s="589"/>
      <c r="G8" s="589"/>
      <c r="H8" s="589">
        <v>0</v>
      </c>
      <c r="I8" s="589"/>
      <c r="J8" s="589"/>
      <c r="K8" s="589">
        <v>0</v>
      </c>
      <c r="L8" s="589"/>
      <c r="M8" s="589"/>
      <c r="N8" s="589">
        <v>0</v>
      </c>
    </row>
    <row r="9" spans="1:14" ht="12.75">
      <c r="A9" s="601" t="s">
        <v>686</v>
      </c>
      <c r="B9" s="600"/>
      <c r="C9" s="599" t="s">
        <v>685</v>
      </c>
      <c r="D9" s="589"/>
      <c r="E9" s="589">
        <v>0</v>
      </c>
      <c r="F9" s="589"/>
      <c r="G9" s="589"/>
      <c r="H9" s="589">
        <v>0</v>
      </c>
      <c r="I9" s="589"/>
      <c r="J9" s="589"/>
      <c r="K9" s="589">
        <v>0</v>
      </c>
      <c r="L9" s="589"/>
      <c r="M9" s="589"/>
      <c r="N9" s="589">
        <v>0</v>
      </c>
    </row>
    <row r="10" spans="1:14" ht="12.75">
      <c r="A10" s="591" t="s">
        <v>55</v>
      </c>
      <c r="B10" s="591"/>
      <c r="C10" s="594" t="s">
        <v>684</v>
      </c>
      <c r="D10" s="589">
        <v>0</v>
      </c>
      <c r="E10" s="589">
        <v>2008</v>
      </c>
      <c r="F10" s="589">
        <v>0</v>
      </c>
      <c r="G10" s="589">
        <v>0</v>
      </c>
      <c r="H10" s="589"/>
      <c r="I10" s="589">
        <v>0</v>
      </c>
      <c r="J10" s="589">
        <v>0</v>
      </c>
      <c r="K10" s="589"/>
      <c r="L10" s="589">
        <v>0</v>
      </c>
      <c r="M10" s="589">
        <v>0</v>
      </c>
      <c r="N10" s="589"/>
    </row>
    <row r="11" spans="1:14" ht="12.75">
      <c r="A11" s="588" t="s">
        <v>56</v>
      </c>
      <c r="B11" s="588" t="s">
        <v>99</v>
      </c>
      <c r="C11" s="593" t="s">
        <v>683</v>
      </c>
      <c r="D11" s="590">
        <f aca="true" t="shared" si="0" ref="D11:N11">SUM(D8:D10)</f>
        <v>0</v>
      </c>
      <c r="E11" s="590">
        <f t="shared" si="0"/>
        <v>241608</v>
      </c>
      <c r="F11" s="590">
        <f t="shared" si="0"/>
        <v>0</v>
      </c>
      <c r="G11" s="590">
        <f t="shared" si="0"/>
        <v>0</v>
      </c>
      <c r="H11" s="590">
        <f t="shared" si="0"/>
        <v>0</v>
      </c>
      <c r="I11" s="590">
        <f t="shared" si="0"/>
        <v>0</v>
      </c>
      <c r="J11" s="590">
        <f t="shared" si="0"/>
        <v>0</v>
      </c>
      <c r="K11" s="590">
        <f t="shared" si="0"/>
        <v>0</v>
      </c>
      <c r="L11" s="590">
        <f t="shared" si="0"/>
        <v>0</v>
      </c>
      <c r="M11" s="590">
        <f t="shared" si="0"/>
        <v>0</v>
      </c>
      <c r="N11" s="590">
        <f t="shared" si="0"/>
        <v>0</v>
      </c>
    </row>
    <row r="12" spans="1:14" ht="12.75">
      <c r="A12" s="591" t="s">
        <v>57</v>
      </c>
      <c r="B12" s="591"/>
      <c r="C12" s="594" t="s">
        <v>682</v>
      </c>
      <c r="D12" s="589"/>
      <c r="E12" s="589">
        <v>6434</v>
      </c>
      <c r="F12" s="589"/>
      <c r="G12" s="589"/>
      <c r="H12" s="589">
        <v>0</v>
      </c>
      <c r="I12" s="589"/>
      <c r="J12" s="589"/>
      <c r="K12" s="589">
        <v>0</v>
      </c>
      <c r="L12" s="589"/>
      <c r="M12" s="589"/>
      <c r="N12" s="589">
        <v>0</v>
      </c>
    </row>
    <row r="13" spans="1:14" ht="12.75">
      <c r="A13" s="591" t="s">
        <v>58</v>
      </c>
      <c r="B13" s="591"/>
      <c r="C13" s="594" t="s">
        <v>681</v>
      </c>
      <c r="D13" s="589"/>
      <c r="E13" s="589">
        <v>27239</v>
      </c>
      <c r="F13" s="589"/>
      <c r="G13" s="589"/>
      <c r="H13" s="589">
        <v>0</v>
      </c>
      <c r="I13" s="589"/>
      <c r="J13" s="589"/>
      <c r="K13" s="589">
        <v>0</v>
      </c>
      <c r="L13" s="589"/>
      <c r="M13" s="589"/>
      <c r="N13" s="589">
        <v>0</v>
      </c>
    </row>
    <row r="14" spans="1:14" ht="12.75">
      <c r="A14" s="592" t="s">
        <v>59</v>
      </c>
      <c r="B14" s="598" t="s">
        <v>116</v>
      </c>
      <c r="C14" s="597" t="s">
        <v>680</v>
      </c>
      <c r="D14" s="596">
        <f aca="true" t="shared" si="1" ref="D14:N14">SUM(D12:D13)</f>
        <v>0</v>
      </c>
      <c r="E14" s="596">
        <f t="shared" si="1"/>
        <v>33673</v>
      </c>
      <c r="F14" s="596">
        <f t="shared" si="1"/>
        <v>0</v>
      </c>
      <c r="G14" s="596">
        <f t="shared" si="1"/>
        <v>0</v>
      </c>
      <c r="H14" s="596">
        <f t="shared" si="1"/>
        <v>0</v>
      </c>
      <c r="I14" s="596">
        <f t="shared" si="1"/>
        <v>0</v>
      </c>
      <c r="J14" s="596">
        <f t="shared" si="1"/>
        <v>0</v>
      </c>
      <c r="K14" s="596">
        <f t="shared" si="1"/>
        <v>0</v>
      </c>
      <c r="L14" s="596">
        <f t="shared" si="1"/>
        <v>0</v>
      </c>
      <c r="M14" s="596">
        <f t="shared" si="1"/>
        <v>0</v>
      </c>
      <c r="N14" s="596">
        <f t="shared" si="1"/>
        <v>0</v>
      </c>
    </row>
    <row r="15" spans="1:14" ht="12.75">
      <c r="A15" s="591" t="s">
        <v>60</v>
      </c>
      <c r="B15" s="595"/>
      <c r="C15" s="594" t="s">
        <v>679</v>
      </c>
      <c r="D15" s="589"/>
      <c r="E15" s="589">
        <v>161667</v>
      </c>
      <c r="F15" s="589"/>
      <c r="G15" s="589"/>
      <c r="H15" s="589">
        <v>0</v>
      </c>
      <c r="I15" s="589"/>
      <c r="J15" s="589"/>
      <c r="K15" s="589">
        <v>0</v>
      </c>
      <c r="L15" s="589"/>
      <c r="M15" s="589"/>
      <c r="N15" s="589">
        <v>0</v>
      </c>
    </row>
    <row r="16" spans="1:14" ht="12.75">
      <c r="A16" s="591" t="s">
        <v>61</v>
      </c>
      <c r="B16" s="595"/>
      <c r="C16" s="594" t="s">
        <v>678</v>
      </c>
      <c r="D16" s="589">
        <v>0</v>
      </c>
      <c r="E16" s="589">
        <v>36202</v>
      </c>
      <c r="F16" s="589">
        <v>0</v>
      </c>
      <c r="G16" s="589">
        <v>0</v>
      </c>
      <c r="H16" s="589">
        <v>0</v>
      </c>
      <c r="I16" s="589">
        <v>0</v>
      </c>
      <c r="J16" s="589">
        <v>0</v>
      </c>
      <c r="K16" s="589">
        <v>0</v>
      </c>
      <c r="L16" s="589">
        <v>0</v>
      </c>
      <c r="M16" s="589">
        <v>0</v>
      </c>
      <c r="N16" s="589">
        <v>0</v>
      </c>
    </row>
    <row r="17" spans="1:14" ht="12.75">
      <c r="A17" s="588" t="s">
        <v>62</v>
      </c>
      <c r="B17" s="588" t="s">
        <v>117</v>
      </c>
      <c r="C17" s="593" t="s">
        <v>677</v>
      </c>
      <c r="D17" s="590">
        <f aca="true" t="shared" si="2" ref="D17:N17">SUM(D15:D16)</f>
        <v>0</v>
      </c>
      <c r="E17" s="590">
        <f t="shared" si="2"/>
        <v>197869</v>
      </c>
      <c r="F17" s="590">
        <f t="shared" si="2"/>
        <v>0</v>
      </c>
      <c r="G17" s="590">
        <f t="shared" si="2"/>
        <v>0</v>
      </c>
      <c r="H17" s="590">
        <f t="shared" si="2"/>
        <v>0</v>
      </c>
      <c r="I17" s="590">
        <f t="shared" si="2"/>
        <v>0</v>
      </c>
      <c r="J17" s="590">
        <f t="shared" si="2"/>
        <v>0</v>
      </c>
      <c r="K17" s="590">
        <f t="shared" si="2"/>
        <v>0</v>
      </c>
      <c r="L17" s="590">
        <f t="shared" si="2"/>
        <v>0</v>
      </c>
      <c r="M17" s="590">
        <f t="shared" si="2"/>
        <v>0</v>
      </c>
      <c r="N17" s="590">
        <f t="shared" si="2"/>
        <v>0</v>
      </c>
    </row>
    <row r="18" spans="1:14" ht="12.75">
      <c r="A18" s="592" t="s">
        <v>63</v>
      </c>
      <c r="B18" s="588" t="s">
        <v>676</v>
      </c>
      <c r="C18" s="586" t="s">
        <v>675</v>
      </c>
      <c r="D18" s="585"/>
      <c r="E18" s="590">
        <v>5957</v>
      </c>
      <c r="F18" s="585"/>
      <c r="G18" s="585"/>
      <c r="H18" s="590"/>
      <c r="I18" s="585"/>
      <c r="J18" s="585"/>
      <c r="K18" s="590"/>
      <c r="L18" s="585"/>
      <c r="M18" s="585"/>
      <c r="N18" s="590"/>
    </row>
    <row r="19" spans="1:14" ht="12.75">
      <c r="A19" s="591" t="s">
        <v>64</v>
      </c>
      <c r="B19" s="588" t="s">
        <v>119</v>
      </c>
      <c r="C19" s="586" t="s">
        <v>674</v>
      </c>
      <c r="D19" s="585"/>
      <c r="E19" s="590">
        <v>8864</v>
      </c>
      <c r="F19" s="585"/>
      <c r="G19" s="585"/>
      <c r="H19" s="590">
        <v>0</v>
      </c>
      <c r="I19" s="585"/>
      <c r="J19" s="585"/>
      <c r="K19" s="590">
        <v>0</v>
      </c>
      <c r="L19" s="585"/>
      <c r="M19" s="585"/>
      <c r="N19" s="590">
        <v>0</v>
      </c>
    </row>
    <row r="20" spans="1:14" ht="12.75">
      <c r="A20" s="591" t="s">
        <v>412</v>
      </c>
      <c r="B20" s="588" t="s">
        <v>673</v>
      </c>
      <c r="C20" s="586" t="s">
        <v>672</v>
      </c>
      <c r="D20" s="590">
        <f>D11-(D14+D17+D18+D19)</f>
        <v>0</v>
      </c>
      <c r="E20" s="590">
        <f>E11-(E14+E17+E18+E19)</f>
        <v>-4755</v>
      </c>
      <c r="F20" s="590"/>
      <c r="G20" s="590">
        <f>G11-(G14+G17+G18+G19)</f>
        <v>0</v>
      </c>
      <c r="H20" s="590">
        <f>H11-(H14+H17+H18+H19)</f>
        <v>0</v>
      </c>
      <c r="I20" s="590"/>
      <c r="J20" s="590">
        <f>J11-(J14+J17+J18+J19)</f>
        <v>0</v>
      </c>
      <c r="K20" s="590">
        <f>K11-(K14+K17+K18+K19)</f>
        <v>0</v>
      </c>
      <c r="L20" s="590"/>
      <c r="M20" s="590">
        <f>M11-(M14+M17+M18+M19)</f>
        <v>0</v>
      </c>
      <c r="N20" s="590">
        <f>N11-(N14+N17+N18+N19)</f>
        <v>0</v>
      </c>
    </row>
    <row r="21" spans="1:14" ht="12.75">
      <c r="A21" s="588" t="s">
        <v>382</v>
      </c>
      <c r="B21" s="587" t="s">
        <v>671</v>
      </c>
      <c r="C21" s="586" t="s">
        <v>670</v>
      </c>
      <c r="D21" s="585"/>
      <c r="E21" s="589"/>
      <c r="F21" s="585">
        <v>0</v>
      </c>
      <c r="G21" s="585"/>
      <c r="H21" s="589">
        <v>0</v>
      </c>
      <c r="I21" s="585">
        <v>1</v>
      </c>
      <c r="J21" s="585"/>
      <c r="K21" s="589">
        <v>0</v>
      </c>
      <c r="L21" s="585">
        <v>1</v>
      </c>
      <c r="M21" s="585"/>
      <c r="N21" s="589">
        <v>0</v>
      </c>
    </row>
    <row r="22" spans="1:14" ht="12.75">
      <c r="A22" s="588" t="s">
        <v>65</v>
      </c>
      <c r="B22" s="587" t="s">
        <v>669</v>
      </c>
      <c r="C22" s="586" t="s">
        <v>410</v>
      </c>
      <c r="D22" s="585">
        <f aca="true" t="shared" si="3" ref="D22:N22">SUM(D20:D21)</f>
        <v>0</v>
      </c>
      <c r="E22" s="585">
        <f t="shared" si="3"/>
        <v>-4755</v>
      </c>
      <c r="F22" s="585">
        <f t="shared" si="3"/>
        <v>0</v>
      </c>
      <c r="G22" s="585">
        <f t="shared" si="3"/>
        <v>0</v>
      </c>
      <c r="H22" s="585">
        <f t="shared" si="3"/>
        <v>0</v>
      </c>
      <c r="I22" s="585">
        <f t="shared" si="3"/>
        <v>1</v>
      </c>
      <c r="J22" s="585">
        <f t="shared" si="3"/>
        <v>0</v>
      </c>
      <c r="K22" s="585">
        <f t="shared" si="3"/>
        <v>0</v>
      </c>
      <c r="L22" s="585">
        <f t="shared" si="3"/>
        <v>1</v>
      </c>
      <c r="M22" s="585">
        <f t="shared" si="3"/>
        <v>0</v>
      </c>
      <c r="N22" s="585">
        <f t="shared" si="3"/>
        <v>0</v>
      </c>
    </row>
    <row r="24" spans="1:14" ht="12.75">
      <c r="A24" s="609"/>
      <c r="B24" s="610"/>
      <c r="C24" s="614" t="s">
        <v>693</v>
      </c>
      <c r="D24" s="603"/>
      <c r="E24" s="602"/>
      <c r="F24" s="602"/>
      <c r="G24" s="603"/>
      <c r="H24" s="602"/>
      <c r="I24" s="602"/>
      <c r="J24" s="603"/>
      <c r="K24" s="602"/>
      <c r="L24" s="602"/>
      <c r="M24" s="603"/>
      <c r="N24" s="602"/>
    </row>
    <row r="25" spans="1:14" ht="12.75">
      <c r="A25" s="601" t="s">
        <v>686</v>
      </c>
      <c r="B25" s="600"/>
      <c r="C25" s="599" t="s">
        <v>687</v>
      </c>
      <c r="D25" s="589"/>
      <c r="E25" s="589">
        <v>266312</v>
      </c>
      <c r="F25" s="589"/>
      <c r="G25" s="589"/>
      <c r="H25" s="589">
        <v>0</v>
      </c>
      <c r="I25" s="589"/>
      <c r="J25" s="589"/>
      <c r="K25" s="589">
        <v>0</v>
      </c>
      <c r="L25" s="589"/>
      <c r="M25" s="589"/>
      <c r="N25" s="589">
        <v>0</v>
      </c>
    </row>
    <row r="26" spans="1:14" ht="12.75">
      <c r="A26" s="601" t="s">
        <v>686</v>
      </c>
      <c r="B26" s="600"/>
      <c r="C26" s="599" t="s">
        <v>685</v>
      </c>
      <c r="D26" s="589"/>
      <c r="E26" s="589">
        <v>2739</v>
      </c>
      <c r="F26" s="589"/>
      <c r="G26" s="589"/>
      <c r="H26" s="589">
        <v>0</v>
      </c>
      <c r="I26" s="589"/>
      <c r="J26" s="589"/>
      <c r="K26" s="589">
        <v>0</v>
      </c>
      <c r="L26" s="589"/>
      <c r="M26" s="589"/>
      <c r="N26" s="589">
        <v>0</v>
      </c>
    </row>
    <row r="27" spans="1:14" ht="12.75">
      <c r="A27" s="591" t="s">
        <v>55</v>
      </c>
      <c r="B27" s="591"/>
      <c r="C27" s="594" t="s">
        <v>684</v>
      </c>
      <c r="D27" s="589">
        <v>0</v>
      </c>
      <c r="E27" s="589">
        <v>3509</v>
      </c>
      <c r="F27" s="589">
        <v>0</v>
      </c>
      <c r="G27" s="589">
        <v>0</v>
      </c>
      <c r="H27" s="589"/>
      <c r="I27" s="589">
        <v>0</v>
      </c>
      <c r="J27" s="589">
        <v>0</v>
      </c>
      <c r="K27" s="589"/>
      <c r="L27" s="589">
        <v>0</v>
      </c>
      <c r="M27" s="589">
        <v>0</v>
      </c>
      <c r="N27" s="589"/>
    </row>
    <row r="28" spans="1:14" ht="12.75">
      <c r="A28" s="588" t="s">
        <v>56</v>
      </c>
      <c r="B28" s="588" t="s">
        <v>99</v>
      </c>
      <c r="C28" s="593" t="s">
        <v>683</v>
      </c>
      <c r="D28" s="590">
        <f aca="true" t="shared" si="4" ref="D28:N28">SUM(D25:D27)</f>
        <v>0</v>
      </c>
      <c r="E28" s="590">
        <f t="shared" si="4"/>
        <v>272560</v>
      </c>
      <c r="F28" s="590">
        <f t="shared" si="4"/>
        <v>0</v>
      </c>
      <c r="G28" s="590">
        <f t="shared" si="4"/>
        <v>0</v>
      </c>
      <c r="H28" s="590">
        <f t="shared" si="4"/>
        <v>0</v>
      </c>
      <c r="I28" s="590">
        <f t="shared" si="4"/>
        <v>0</v>
      </c>
      <c r="J28" s="590">
        <f t="shared" si="4"/>
        <v>0</v>
      </c>
      <c r="K28" s="590">
        <f t="shared" si="4"/>
        <v>0</v>
      </c>
      <c r="L28" s="590">
        <f t="shared" si="4"/>
        <v>0</v>
      </c>
      <c r="M28" s="590">
        <f t="shared" si="4"/>
        <v>0</v>
      </c>
      <c r="N28" s="590">
        <f t="shared" si="4"/>
        <v>0</v>
      </c>
    </row>
    <row r="29" spans="1:14" ht="12.75">
      <c r="A29" s="591" t="s">
        <v>57</v>
      </c>
      <c r="B29" s="591"/>
      <c r="C29" s="594" t="s">
        <v>682</v>
      </c>
      <c r="D29" s="589"/>
      <c r="E29" s="589">
        <v>5809</v>
      </c>
      <c r="F29" s="589"/>
      <c r="G29" s="589"/>
      <c r="H29" s="589">
        <v>0</v>
      </c>
      <c r="I29" s="589"/>
      <c r="J29" s="589"/>
      <c r="K29" s="589">
        <v>0</v>
      </c>
      <c r="L29" s="589"/>
      <c r="M29" s="589"/>
      <c r="N29" s="589">
        <v>0</v>
      </c>
    </row>
    <row r="30" spans="1:14" ht="12.75">
      <c r="A30" s="591" t="s">
        <v>58</v>
      </c>
      <c r="B30" s="591"/>
      <c r="C30" s="594" t="s">
        <v>681</v>
      </c>
      <c r="D30" s="589"/>
      <c r="E30" s="589">
        <v>33630</v>
      </c>
      <c r="F30" s="589"/>
      <c r="G30" s="589"/>
      <c r="H30" s="589">
        <v>0</v>
      </c>
      <c r="I30" s="589"/>
      <c r="J30" s="589"/>
      <c r="K30" s="589">
        <v>0</v>
      </c>
      <c r="L30" s="589"/>
      <c r="M30" s="589"/>
      <c r="N30" s="589">
        <v>0</v>
      </c>
    </row>
    <row r="31" spans="1:14" ht="12.75">
      <c r="A31" s="592" t="s">
        <v>59</v>
      </c>
      <c r="B31" s="598" t="s">
        <v>116</v>
      </c>
      <c r="C31" s="597" t="s">
        <v>680</v>
      </c>
      <c r="D31" s="596">
        <f aca="true" t="shared" si="5" ref="D31:N31">SUM(D29:D30)</f>
        <v>0</v>
      </c>
      <c r="E31" s="596">
        <f t="shared" si="5"/>
        <v>39439</v>
      </c>
      <c r="F31" s="596">
        <f t="shared" si="5"/>
        <v>0</v>
      </c>
      <c r="G31" s="596">
        <f t="shared" si="5"/>
        <v>0</v>
      </c>
      <c r="H31" s="596">
        <f t="shared" si="5"/>
        <v>0</v>
      </c>
      <c r="I31" s="596">
        <f t="shared" si="5"/>
        <v>0</v>
      </c>
      <c r="J31" s="596">
        <f t="shared" si="5"/>
        <v>0</v>
      </c>
      <c r="K31" s="596">
        <f t="shared" si="5"/>
        <v>0</v>
      </c>
      <c r="L31" s="596">
        <f t="shared" si="5"/>
        <v>0</v>
      </c>
      <c r="M31" s="596">
        <f t="shared" si="5"/>
        <v>0</v>
      </c>
      <c r="N31" s="596">
        <f t="shared" si="5"/>
        <v>0</v>
      </c>
    </row>
    <row r="32" spans="1:14" ht="12.75">
      <c r="A32" s="591" t="s">
        <v>60</v>
      </c>
      <c r="B32" s="595"/>
      <c r="C32" s="594" t="s">
        <v>679</v>
      </c>
      <c r="D32" s="589"/>
      <c r="E32" s="589">
        <v>179808</v>
      </c>
      <c r="F32" s="589"/>
      <c r="G32" s="589"/>
      <c r="H32" s="589">
        <v>0</v>
      </c>
      <c r="I32" s="589"/>
      <c r="J32" s="589"/>
      <c r="K32" s="589">
        <v>0</v>
      </c>
      <c r="L32" s="589"/>
      <c r="M32" s="589"/>
      <c r="N32" s="589">
        <v>0</v>
      </c>
    </row>
    <row r="33" spans="1:14" ht="12.75">
      <c r="A33" s="591" t="s">
        <v>61</v>
      </c>
      <c r="B33" s="595"/>
      <c r="C33" s="594" t="s">
        <v>678</v>
      </c>
      <c r="D33" s="589">
        <v>0</v>
      </c>
      <c r="E33" s="589">
        <v>36027</v>
      </c>
      <c r="F33" s="589">
        <v>0</v>
      </c>
      <c r="G33" s="589">
        <v>0</v>
      </c>
      <c r="H33" s="589">
        <v>0</v>
      </c>
      <c r="I33" s="589">
        <v>0</v>
      </c>
      <c r="J33" s="589">
        <v>0</v>
      </c>
      <c r="K33" s="589">
        <v>0</v>
      </c>
      <c r="L33" s="589">
        <v>0</v>
      </c>
      <c r="M33" s="589">
        <v>0</v>
      </c>
      <c r="N33" s="589">
        <v>0</v>
      </c>
    </row>
    <row r="34" spans="1:14" ht="12.75">
      <c r="A34" s="588" t="s">
        <v>62</v>
      </c>
      <c r="B34" s="588" t="s">
        <v>117</v>
      </c>
      <c r="C34" s="593" t="s">
        <v>677</v>
      </c>
      <c r="D34" s="590">
        <f aca="true" t="shared" si="6" ref="D34:N34">SUM(D32:D33)</f>
        <v>0</v>
      </c>
      <c r="E34" s="590">
        <f t="shared" si="6"/>
        <v>215835</v>
      </c>
      <c r="F34" s="590">
        <f t="shared" si="6"/>
        <v>0</v>
      </c>
      <c r="G34" s="590">
        <f t="shared" si="6"/>
        <v>0</v>
      </c>
      <c r="H34" s="590">
        <f t="shared" si="6"/>
        <v>0</v>
      </c>
      <c r="I34" s="590">
        <f t="shared" si="6"/>
        <v>0</v>
      </c>
      <c r="J34" s="590">
        <f t="shared" si="6"/>
        <v>0</v>
      </c>
      <c r="K34" s="590">
        <f t="shared" si="6"/>
        <v>0</v>
      </c>
      <c r="L34" s="590">
        <f t="shared" si="6"/>
        <v>0</v>
      </c>
      <c r="M34" s="590">
        <f t="shared" si="6"/>
        <v>0</v>
      </c>
      <c r="N34" s="590">
        <f t="shared" si="6"/>
        <v>0</v>
      </c>
    </row>
    <row r="35" spans="1:14" ht="12.75">
      <c r="A35" s="592" t="s">
        <v>63</v>
      </c>
      <c r="B35" s="588" t="s">
        <v>676</v>
      </c>
      <c r="C35" s="586" t="s">
        <v>675</v>
      </c>
      <c r="D35" s="585"/>
      <c r="E35" s="590">
        <v>5684</v>
      </c>
      <c r="F35" s="585"/>
      <c r="G35" s="585"/>
      <c r="H35" s="590"/>
      <c r="I35" s="585"/>
      <c r="J35" s="585"/>
      <c r="K35" s="590"/>
      <c r="L35" s="585"/>
      <c r="M35" s="585"/>
      <c r="N35" s="590"/>
    </row>
    <row r="36" spans="1:14" ht="12.75">
      <c r="A36" s="591" t="s">
        <v>64</v>
      </c>
      <c r="B36" s="588" t="s">
        <v>119</v>
      </c>
      <c r="C36" s="586" t="s">
        <v>674</v>
      </c>
      <c r="D36" s="585"/>
      <c r="E36" s="590">
        <v>10298</v>
      </c>
      <c r="F36" s="585"/>
      <c r="G36" s="585"/>
      <c r="H36" s="590">
        <v>0</v>
      </c>
      <c r="I36" s="585"/>
      <c r="J36" s="585"/>
      <c r="K36" s="590">
        <v>0</v>
      </c>
      <c r="L36" s="585"/>
      <c r="M36" s="585"/>
      <c r="N36" s="590">
        <v>0</v>
      </c>
    </row>
    <row r="37" spans="1:14" ht="12.75">
      <c r="A37" s="591" t="s">
        <v>412</v>
      </c>
      <c r="B37" s="588" t="s">
        <v>673</v>
      </c>
      <c r="C37" s="586" t="s">
        <v>672</v>
      </c>
      <c r="D37" s="590">
        <f>D28-(D31+D34+D35+D36)</f>
        <v>0</v>
      </c>
      <c r="E37" s="590">
        <f>E28-(E31+E34+E35+E36)</f>
        <v>1304</v>
      </c>
      <c r="F37" s="590"/>
      <c r="G37" s="590">
        <f>G28-(G31+G34+G35+G36)</f>
        <v>0</v>
      </c>
      <c r="H37" s="590">
        <f>H28-(H31+H34+H35+H36)</f>
        <v>0</v>
      </c>
      <c r="I37" s="590"/>
      <c r="J37" s="590">
        <f>J28-(J31+J34+J35+J36)</f>
        <v>0</v>
      </c>
      <c r="K37" s="590">
        <f>K28-(K31+K34+K35+K36)</f>
        <v>0</v>
      </c>
      <c r="L37" s="590"/>
      <c r="M37" s="590">
        <f>M28-(M31+M34+M35+M36)</f>
        <v>0</v>
      </c>
      <c r="N37" s="590">
        <f>N28-(N31+N34+N35+N36)</f>
        <v>0</v>
      </c>
    </row>
    <row r="38" spans="1:14" ht="12.75">
      <c r="A38" s="588" t="s">
        <v>382</v>
      </c>
      <c r="B38" s="587" t="s">
        <v>671</v>
      </c>
      <c r="C38" s="586" t="s">
        <v>670</v>
      </c>
      <c r="D38" s="585"/>
      <c r="E38" s="589">
        <v>0</v>
      </c>
      <c r="F38" s="585">
        <v>1</v>
      </c>
      <c r="G38" s="585"/>
      <c r="H38" s="589">
        <v>0</v>
      </c>
      <c r="I38" s="585">
        <v>1</v>
      </c>
      <c r="J38" s="585"/>
      <c r="K38" s="589">
        <v>0</v>
      </c>
      <c r="L38" s="585">
        <v>1</v>
      </c>
      <c r="M38" s="585"/>
      <c r="N38" s="589">
        <v>0</v>
      </c>
    </row>
    <row r="39" spans="1:14" ht="12.75">
      <c r="A39" s="588" t="s">
        <v>65</v>
      </c>
      <c r="B39" s="587" t="s">
        <v>669</v>
      </c>
      <c r="C39" s="586" t="s">
        <v>410</v>
      </c>
      <c r="D39" s="585">
        <f aca="true" t="shared" si="7" ref="D39:N39">SUM(D37:D38)</f>
        <v>0</v>
      </c>
      <c r="E39" s="585">
        <f t="shared" si="7"/>
        <v>1304</v>
      </c>
      <c r="F39" s="585">
        <f t="shared" si="7"/>
        <v>1</v>
      </c>
      <c r="G39" s="585">
        <f t="shared" si="7"/>
        <v>0</v>
      </c>
      <c r="H39" s="585">
        <f t="shared" si="7"/>
        <v>0</v>
      </c>
      <c r="I39" s="585">
        <f t="shared" si="7"/>
        <v>1</v>
      </c>
      <c r="J39" s="585">
        <f t="shared" si="7"/>
        <v>0</v>
      </c>
      <c r="K39" s="585">
        <f t="shared" si="7"/>
        <v>0</v>
      </c>
      <c r="L39" s="585">
        <f t="shared" si="7"/>
        <v>1</v>
      </c>
      <c r="M39" s="585">
        <f t="shared" si="7"/>
        <v>0</v>
      </c>
      <c r="N39" s="585">
        <f t="shared" si="7"/>
        <v>0</v>
      </c>
    </row>
  </sheetData>
  <sheetProtection/>
  <mergeCells count="1">
    <mergeCell ref="A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4.00390625" style="0" customWidth="1"/>
    <col min="2" max="2" width="18.57421875" style="109" bestFit="1" customWidth="1"/>
    <col min="3" max="3" width="13.8515625" style="0" bestFit="1" customWidth="1"/>
  </cols>
  <sheetData>
    <row r="1" spans="1:12" ht="15.75">
      <c r="A1" s="40" t="s">
        <v>983</v>
      </c>
      <c r="B1" s="339"/>
      <c r="C1" s="40"/>
      <c r="D1" s="40"/>
      <c r="E1" s="40"/>
      <c r="F1" s="40"/>
      <c r="G1" s="40"/>
      <c r="H1" s="40"/>
      <c r="I1" s="40"/>
      <c r="J1" s="5"/>
      <c r="K1" s="5"/>
      <c r="L1" s="5"/>
    </row>
    <row r="2" spans="1:12" ht="15.75">
      <c r="A2" s="40"/>
      <c r="B2" s="339"/>
      <c r="C2" s="40"/>
      <c r="D2" s="40"/>
      <c r="E2" s="40"/>
      <c r="F2" s="40"/>
      <c r="G2" s="40"/>
      <c r="H2" s="40"/>
      <c r="I2" s="40"/>
      <c r="J2" s="5"/>
      <c r="K2" s="5"/>
      <c r="L2" s="5"/>
    </row>
    <row r="3" spans="1:14" ht="15.75">
      <c r="A3" s="40"/>
      <c r="B3" s="339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ht="15.75">
      <c r="A4" s="953" t="s">
        <v>803</v>
      </c>
      <c r="B4" s="953"/>
      <c r="C4" s="954"/>
      <c r="D4" s="340"/>
      <c r="E4" s="340"/>
      <c r="F4" s="40"/>
      <c r="G4" s="40"/>
      <c r="H4" s="40"/>
      <c r="I4" s="40"/>
      <c r="J4" s="40"/>
      <c r="K4" s="40"/>
      <c r="L4" s="40"/>
      <c r="M4" s="40"/>
      <c r="N4" s="40"/>
    </row>
    <row r="5" spans="1:14" ht="15.75">
      <c r="A5" s="340"/>
      <c r="B5" s="340"/>
      <c r="C5" s="340"/>
      <c r="D5" s="340"/>
      <c r="E5" s="340"/>
      <c r="F5" s="40"/>
      <c r="G5" s="40"/>
      <c r="H5" s="40"/>
      <c r="I5" s="40"/>
      <c r="J5" s="40"/>
      <c r="K5" s="40"/>
      <c r="L5" s="40"/>
      <c r="M5" s="40"/>
      <c r="N5" s="40"/>
    </row>
    <row r="6" spans="1:14" ht="36" customHeight="1">
      <c r="A6" s="5"/>
      <c r="B6" s="88" t="s">
        <v>339</v>
      </c>
      <c r="C6" s="5"/>
      <c r="D6" s="5"/>
      <c r="E6" s="5"/>
      <c r="F6" s="41"/>
      <c r="G6" s="41"/>
      <c r="H6" s="41"/>
      <c r="I6" s="41"/>
      <c r="J6" s="41"/>
      <c r="K6" s="41"/>
      <c r="L6" s="41"/>
      <c r="M6" s="41"/>
      <c r="N6" s="41"/>
    </row>
    <row r="7" spans="1:12" ht="12.75">
      <c r="A7" s="38" t="s">
        <v>804</v>
      </c>
      <c r="B7" s="341">
        <v>0</v>
      </c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2.75">
      <c r="A8" s="38"/>
      <c r="B8" s="341"/>
      <c r="C8" s="5"/>
      <c r="D8" s="5"/>
      <c r="E8" s="5"/>
      <c r="F8" s="5"/>
      <c r="G8" s="5"/>
      <c r="H8" s="5"/>
      <c r="I8" s="5"/>
      <c r="J8" s="5"/>
      <c r="K8" s="5"/>
      <c r="L8" s="5"/>
    </row>
    <row r="9" spans="1:2" ht="12.75">
      <c r="A9" s="323" t="s">
        <v>470</v>
      </c>
      <c r="B9" s="326">
        <v>0</v>
      </c>
    </row>
    <row r="10" spans="1:2" ht="12.75">
      <c r="A10" s="323" t="s">
        <v>471</v>
      </c>
      <c r="B10" s="305">
        <v>0</v>
      </c>
    </row>
    <row r="11" spans="1:2" ht="12.75">
      <c r="A11" s="342"/>
      <c r="B11" s="305"/>
    </row>
    <row r="12" spans="1:2" ht="12.75">
      <c r="A12" s="323" t="s">
        <v>805</v>
      </c>
      <c r="B12" s="305">
        <f>SUM(B7-B9-B10)</f>
        <v>0</v>
      </c>
    </row>
  </sheetData>
  <sheetProtection/>
  <mergeCells count="1">
    <mergeCell ref="A4:C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&amp;C&amp;P. oldal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24.57421875" style="0" customWidth="1"/>
    <col min="3" max="3" width="47.57421875" style="0" customWidth="1"/>
  </cols>
  <sheetData>
    <row r="1" spans="2:11" ht="15.75">
      <c r="B1" s="4" t="s">
        <v>984</v>
      </c>
      <c r="C1" s="343"/>
      <c r="D1" s="343"/>
      <c r="I1" s="4"/>
      <c r="J1" s="5"/>
      <c r="K1" s="5"/>
    </row>
    <row r="2" spans="2:11" ht="15.75">
      <c r="B2" s="344"/>
      <c r="C2" s="343"/>
      <c r="D2" s="343"/>
      <c r="I2" s="4"/>
      <c r="J2" s="5"/>
      <c r="K2" s="5"/>
    </row>
    <row r="3" spans="2:11" ht="14.25">
      <c r="B3" s="343"/>
      <c r="C3" s="343"/>
      <c r="D3" s="343"/>
      <c r="I3" s="5"/>
      <c r="J3" s="5"/>
      <c r="K3" s="5"/>
    </row>
    <row r="4" spans="2:11" ht="15.75">
      <c r="B4" s="343"/>
      <c r="C4" s="345" t="s">
        <v>472</v>
      </c>
      <c r="D4" s="343"/>
      <c r="I4" s="5"/>
      <c r="J4" s="6"/>
      <c r="K4" s="5"/>
    </row>
    <row r="5" spans="2:11" ht="15.75">
      <c r="B5" s="343"/>
      <c r="C5" s="345" t="s">
        <v>473</v>
      </c>
      <c r="D5" s="343"/>
      <c r="I5" s="5"/>
      <c r="J5" s="6"/>
      <c r="K5" s="5"/>
    </row>
    <row r="6" spans="2:11" ht="36.75" customHeight="1">
      <c r="B6" s="5"/>
      <c r="C6" s="6"/>
      <c r="D6" s="5"/>
      <c r="I6" s="5"/>
      <c r="J6" s="6"/>
      <c r="K6" s="5"/>
    </row>
    <row r="7" spans="2:4" ht="12" customHeight="1">
      <c r="B7" s="5"/>
      <c r="C7" s="5"/>
      <c r="D7" s="5"/>
    </row>
    <row r="8" spans="2:4" ht="12" customHeight="1">
      <c r="B8" s="5"/>
      <c r="C8" s="35" t="s">
        <v>598</v>
      </c>
      <c r="D8" s="5"/>
    </row>
    <row r="9" spans="1:4" ht="12.75">
      <c r="A9" s="323" t="s">
        <v>599</v>
      </c>
      <c r="B9" s="540" t="s">
        <v>51</v>
      </c>
      <c r="C9" s="541"/>
      <c r="D9" s="542" t="s">
        <v>52</v>
      </c>
    </row>
    <row r="10" spans="1:4" ht="25.5">
      <c r="A10" s="543" t="s">
        <v>600</v>
      </c>
      <c r="B10" s="544" t="s">
        <v>601</v>
      </c>
      <c r="C10" s="544" t="s">
        <v>602</v>
      </c>
      <c r="D10" s="545">
        <v>41115</v>
      </c>
    </row>
    <row r="11" spans="1:4" ht="32.25" customHeight="1">
      <c r="A11" s="543" t="s">
        <v>600</v>
      </c>
      <c r="B11" s="544" t="s">
        <v>603</v>
      </c>
      <c r="C11" s="544" t="s">
        <v>602</v>
      </c>
      <c r="D11" s="546">
        <v>4821</v>
      </c>
    </row>
    <row r="12" spans="1:4" ht="37.5" customHeight="1">
      <c r="A12" s="543" t="s">
        <v>600</v>
      </c>
      <c r="B12" s="547" t="s">
        <v>475</v>
      </c>
      <c r="C12" s="547" t="s">
        <v>476</v>
      </c>
      <c r="D12" s="548">
        <v>13883</v>
      </c>
    </row>
    <row r="13" spans="1:4" ht="33" customHeight="1">
      <c r="A13" s="543" t="s">
        <v>600</v>
      </c>
      <c r="B13" s="547" t="s">
        <v>604</v>
      </c>
      <c r="C13" s="547" t="s">
        <v>953</v>
      </c>
      <c r="D13" s="548">
        <v>1168</v>
      </c>
    </row>
    <row r="14" spans="1:4" ht="63.75">
      <c r="A14" s="543" t="s">
        <v>605</v>
      </c>
      <c r="B14" s="547" t="s">
        <v>606</v>
      </c>
      <c r="C14" s="547" t="s">
        <v>945</v>
      </c>
      <c r="D14" s="548">
        <v>2891</v>
      </c>
    </row>
    <row r="15" spans="1:4" ht="38.25">
      <c r="A15" s="543" t="s">
        <v>607</v>
      </c>
      <c r="B15" s="549" t="s">
        <v>608</v>
      </c>
      <c r="C15" s="550" t="s">
        <v>954</v>
      </c>
      <c r="D15" s="551">
        <v>4076</v>
      </c>
    </row>
    <row r="16" spans="1:4" ht="25.5">
      <c r="A16" s="543" t="s">
        <v>607</v>
      </c>
      <c r="B16" s="549" t="s">
        <v>609</v>
      </c>
      <c r="C16" s="552" t="s">
        <v>955</v>
      </c>
      <c r="D16" s="551">
        <v>147</v>
      </c>
    </row>
    <row r="17" spans="1:4" ht="51">
      <c r="A17" s="543" t="s">
        <v>610</v>
      </c>
      <c r="B17" s="553" t="s">
        <v>474</v>
      </c>
      <c r="C17" s="554" t="s">
        <v>956</v>
      </c>
      <c r="D17" s="548">
        <v>11800</v>
      </c>
    </row>
    <row r="18" spans="1:4" ht="12.75">
      <c r="A18" s="512"/>
      <c r="B18" s="12" t="s">
        <v>124</v>
      </c>
      <c r="C18" s="12"/>
      <c r="D18" s="555">
        <f>SUM(D10:D17)</f>
        <v>79901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&amp;C&amp;P. oldal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K24"/>
  <sheetViews>
    <sheetView view="pageBreakPreview" zoomScaleSheetLayoutView="100" zoomScalePageLayoutView="0" workbookViewId="0" topLeftCell="A1">
      <selection activeCell="A1" sqref="A1:J1"/>
    </sheetView>
  </sheetViews>
  <sheetFormatPr defaultColWidth="9.140625" defaultRowHeight="12.75"/>
  <cols>
    <col min="1" max="1" width="9.140625" style="580" customWidth="1"/>
    <col min="2" max="2" width="26.00390625" style="580" customWidth="1"/>
    <col min="3" max="3" width="9.8515625" style="580" customWidth="1"/>
    <col min="4" max="4" width="9.421875" style="580" customWidth="1"/>
    <col min="5" max="8" width="9.140625" style="580" customWidth="1"/>
    <col min="9" max="9" width="8.421875" style="580" customWidth="1"/>
    <col min="10" max="10" width="8.57421875" style="580" customWidth="1"/>
    <col min="11" max="16384" width="9.140625" style="580" customWidth="1"/>
  </cols>
  <sheetData>
    <row r="1" spans="1:10" ht="15.75">
      <c r="A1" s="955" t="s">
        <v>985</v>
      </c>
      <c r="B1" s="956"/>
      <c r="C1" s="956"/>
      <c r="D1" s="956"/>
      <c r="E1" s="956"/>
      <c r="F1" s="956"/>
      <c r="G1" s="956"/>
      <c r="H1" s="956"/>
      <c r="I1" s="956"/>
      <c r="J1" s="956"/>
    </row>
    <row r="4" spans="1:10" ht="15.75">
      <c r="A4" s="957" t="s">
        <v>665</v>
      </c>
      <c r="B4" s="958"/>
      <c r="C4" s="958"/>
      <c r="D4" s="958"/>
      <c r="E4" s="958"/>
      <c r="F4" s="958"/>
      <c r="G4" s="958"/>
      <c r="H4" s="958"/>
      <c r="I4" s="958"/>
      <c r="J4" s="958"/>
    </row>
    <row r="5" spans="1:10" ht="15.75">
      <c r="A5" s="957"/>
      <c r="B5" s="959"/>
      <c r="C5" s="959"/>
      <c r="D5" s="959"/>
      <c r="E5" s="959"/>
      <c r="F5" s="959"/>
      <c r="G5" s="959"/>
      <c r="H5" s="959"/>
      <c r="I5" s="959"/>
      <c r="J5" s="959"/>
    </row>
    <row r="7" spans="1:10" ht="15.75">
      <c r="A7" s="957" t="s">
        <v>666</v>
      </c>
      <c r="B7" s="958"/>
      <c r="C7" s="958"/>
      <c r="D7" s="958"/>
      <c r="E7" s="958"/>
      <c r="F7" s="958"/>
      <c r="G7" s="958"/>
      <c r="H7" s="958"/>
      <c r="I7" s="958"/>
      <c r="J7" s="958"/>
    </row>
    <row r="8" ht="15">
      <c r="H8" s="580" t="s">
        <v>667</v>
      </c>
    </row>
    <row r="9" spans="1:10" ht="15.75">
      <c r="A9" s="581"/>
      <c r="B9" s="582" t="s">
        <v>51</v>
      </c>
      <c r="C9" s="582">
        <v>2020</v>
      </c>
      <c r="D9" s="582">
        <v>2021</v>
      </c>
      <c r="E9" s="582">
        <v>2022</v>
      </c>
      <c r="F9" s="582">
        <v>2023</v>
      </c>
      <c r="G9" s="582">
        <v>2024</v>
      </c>
      <c r="H9" s="582">
        <v>2025</v>
      </c>
      <c r="I9" s="806"/>
      <c r="J9" s="806"/>
    </row>
    <row r="10" spans="1:10" ht="37.5">
      <c r="A10" s="582" t="s">
        <v>54</v>
      </c>
      <c r="B10" s="583" t="s">
        <v>668</v>
      </c>
      <c r="C10" s="766">
        <v>5600</v>
      </c>
      <c r="D10" s="766">
        <v>5600</v>
      </c>
      <c r="E10" s="766">
        <v>5600</v>
      </c>
      <c r="F10" s="766">
        <v>5600</v>
      </c>
      <c r="G10" s="766">
        <v>5600</v>
      </c>
      <c r="H10" s="766">
        <v>5583</v>
      </c>
      <c r="I10" s="805"/>
      <c r="J10" s="805"/>
    </row>
    <row r="21" spans="7:9" ht="15.75">
      <c r="G21" s="4"/>
      <c r="H21" s="4"/>
      <c r="I21" s="4"/>
    </row>
    <row r="22" spans="7:9" ht="15.75">
      <c r="G22" s="4"/>
      <c r="H22" s="4"/>
      <c r="I22" s="4"/>
    </row>
    <row r="23" spans="7:11" ht="15.75">
      <c r="G23" s="4"/>
      <c r="H23" s="4"/>
      <c r="K23" s="4"/>
    </row>
    <row r="24" spans="7:9" ht="15.75">
      <c r="G24" s="4"/>
      <c r="H24" s="4"/>
      <c r="I24" s="4"/>
    </row>
  </sheetData>
  <sheetProtection/>
  <mergeCells count="4">
    <mergeCell ref="A1:J1"/>
    <mergeCell ref="A4:J4"/>
    <mergeCell ref="A5:J5"/>
    <mergeCell ref="A7:J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140625" style="0" customWidth="1"/>
    <col min="2" max="2" width="41.00390625" style="0" customWidth="1"/>
    <col min="3" max="3" width="19.00390625" style="0" customWidth="1"/>
    <col min="4" max="4" width="14.421875" style="0" customWidth="1"/>
    <col min="5" max="5" width="13.7109375" style="0" customWidth="1"/>
  </cols>
  <sheetData>
    <row r="1" ht="15.75">
      <c r="A1" s="324" t="s">
        <v>986</v>
      </c>
    </row>
    <row r="3" spans="1:11" ht="15.75">
      <c r="A3" s="957" t="s">
        <v>665</v>
      </c>
      <c r="B3" s="957"/>
      <c r="C3" s="957"/>
      <c r="D3" s="957"/>
      <c r="E3" s="957"/>
      <c r="F3" s="645"/>
      <c r="G3" s="645"/>
      <c r="H3" s="645"/>
      <c r="I3" s="645"/>
      <c r="J3" s="645"/>
      <c r="K3" s="645"/>
    </row>
    <row r="4" spans="1:11" ht="15.75">
      <c r="A4" s="957" t="s">
        <v>754</v>
      </c>
      <c r="B4" s="957"/>
      <c r="C4" s="957"/>
      <c r="D4" s="957"/>
      <c r="E4" s="957"/>
      <c r="F4" s="635"/>
      <c r="G4" s="635"/>
      <c r="H4" s="635"/>
      <c r="I4" s="635"/>
      <c r="J4" s="635"/>
      <c r="K4" s="635"/>
    </row>
    <row r="5" spans="1:11" ht="15.75">
      <c r="A5" s="634"/>
      <c r="B5" s="634"/>
      <c r="C5" s="634"/>
      <c r="D5" s="5" t="s">
        <v>74</v>
      </c>
      <c r="E5" s="5"/>
      <c r="F5" s="635"/>
      <c r="G5" s="635"/>
      <c r="H5" s="635"/>
      <c r="I5" s="635"/>
      <c r="J5" s="635"/>
      <c r="K5" s="635"/>
    </row>
    <row r="6" spans="1:5" ht="25.5">
      <c r="A6" s="653" t="s">
        <v>702</v>
      </c>
      <c r="B6" s="654" t="s">
        <v>51</v>
      </c>
      <c r="C6" s="655" t="s">
        <v>760</v>
      </c>
      <c r="D6" s="654" t="s">
        <v>761</v>
      </c>
      <c r="E6" s="655" t="s">
        <v>762</v>
      </c>
    </row>
    <row r="7" spans="1:5" ht="12.75">
      <c r="A7" s="646" t="s">
        <v>703</v>
      </c>
      <c r="B7" s="647" t="s">
        <v>704</v>
      </c>
      <c r="C7" s="648">
        <v>2164113</v>
      </c>
      <c r="D7" s="648">
        <v>0</v>
      </c>
      <c r="E7" s="648">
        <f>C7+D7</f>
        <v>2164113</v>
      </c>
    </row>
    <row r="8" spans="1:5" ht="25.5">
      <c r="A8" s="646" t="s">
        <v>705</v>
      </c>
      <c r="B8" s="647" t="s">
        <v>706</v>
      </c>
      <c r="C8" s="648">
        <v>301205</v>
      </c>
      <c r="D8" s="648">
        <v>0</v>
      </c>
      <c r="E8" s="648">
        <f aca="true" t="shared" si="0" ref="E8:E34">C8+D8</f>
        <v>301205</v>
      </c>
    </row>
    <row r="9" spans="1:7" ht="25.5">
      <c r="A9" s="646" t="s">
        <v>707</v>
      </c>
      <c r="B9" s="647" t="s">
        <v>708</v>
      </c>
      <c r="C9" s="648">
        <v>7581</v>
      </c>
      <c r="D9" s="648">
        <v>0</v>
      </c>
      <c r="E9" s="648">
        <f t="shared" si="0"/>
        <v>7581</v>
      </c>
      <c r="G9" s="652"/>
    </row>
    <row r="10" spans="1:5" ht="25.5">
      <c r="A10" s="649" t="s">
        <v>709</v>
      </c>
      <c r="B10" s="650" t="s">
        <v>710</v>
      </c>
      <c r="C10" s="651">
        <f>C7+C8+C9</f>
        <v>2472899</v>
      </c>
      <c r="D10" s="651">
        <f>D7+D8+D9</f>
        <v>0</v>
      </c>
      <c r="E10" s="788">
        <f t="shared" si="0"/>
        <v>2472899</v>
      </c>
    </row>
    <row r="11" spans="1:5" ht="25.5">
      <c r="A11" s="646" t="s">
        <v>755</v>
      </c>
      <c r="B11" s="647" t="s">
        <v>756</v>
      </c>
      <c r="C11" s="648"/>
      <c r="D11" s="648">
        <v>0</v>
      </c>
      <c r="E11" s="648">
        <f t="shared" si="0"/>
        <v>0</v>
      </c>
    </row>
    <row r="12" spans="1:5" ht="25.5">
      <c r="A12" s="649" t="s">
        <v>757</v>
      </c>
      <c r="B12" s="650" t="s">
        <v>758</v>
      </c>
      <c r="C12" s="651"/>
      <c r="D12" s="651"/>
      <c r="E12" s="648">
        <f t="shared" si="0"/>
        <v>0</v>
      </c>
    </row>
    <row r="13" spans="1:5" ht="25.5">
      <c r="A13" s="646" t="s">
        <v>711</v>
      </c>
      <c r="B13" s="647" t="s">
        <v>712</v>
      </c>
      <c r="C13" s="648">
        <v>1973852</v>
      </c>
      <c r="D13" s="648">
        <v>-1263835</v>
      </c>
      <c r="E13" s="648">
        <f t="shared" si="0"/>
        <v>710017</v>
      </c>
    </row>
    <row r="14" spans="1:5" ht="25.5">
      <c r="A14" s="646" t="s">
        <v>713</v>
      </c>
      <c r="B14" s="647" t="s">
        <v>714</v>
      </c>
      <c r="C14" s="648">
        <v>183428</v>
      </c>
      <c r="D14" s="648"/>
      <c r="E14" s="648">
        <f t="shared" si="0"/>
        <v>183428</v>
      </c>
    </row>
    <row r="15" spans="1:5" ht="25.5">
      <c r="A15" s="646" t="s">
        <v>715</v>
      </c>
      <c r="B15" s="647" t="s">
        <v>716</v>
      </c>
      <c r="C15" s="648">
        <v>659405</v>
      </c>
      <c r="D15" s="648"/>
      <c r="E15" s="648">
        <f t="shared" si="0"/>
        <v>659405</v>
      </c>
    </row>
    <row r="16" spans="1:5" ht="25.5">
      <c r="A16" s="646" t="s">
        <v>717</v>
      </c>
      <c r="B16" s="647" t="s">
        <v>718</v>
      </c>
      <c r="C16" s="648">
        <v>444072</v>
      </c>
      <c r="D16" s="648"/>
      <c r="E16" s="648">
        <f t="shared" si="0"/>
        <v>444072</v>
      </c>
    </row>
    <row r="17" spans="1:5" ht="25.5">
      <c r="A17" s="649" t="s">
        <v>719</v>
      </c>
      <c r="B17" s="650" t="s">
        <v>720</v>
      </c>
      <c r="C17" s="651">
        <f>C13+C14+C15+C16</f>
        <v>3260757</v>
      </c>
      <c r="D17" s="651">
        <f>D13+D14+D15+D16</f>
        <v>-1263835</v>
      </c>
      <c r="E17" s="648">
        <f t="shared" si="0"/>
        <v>1996922</v>
      </c>
    </row>
    <row r="18" spans="1:5" ht="12.75">
      <c r="A18" s="646" t="s">
        <v>721</v>
      </c>
      <c r="B18" s="647" t="s">
        <v>722</v>
      </c>
      <c r="C18" s="648">
        <v>49206</v>
      </c>
      <c r="D18" s="648">
        <v>0</v>
      </c>
      <c r="E18" s="648">
        <f t="shared" si="0"/>
        <v>49206</v>
      </c>
    </row>
    <row r="19" spans="1:5" ht="12.75">
      <c r="A19" s="646" t="s">
        <v>723</v>
      </c>
      <c r="B19" s="647" t="s">
        <v>724</v>
      </c>
      <c r="C19" s="648">
        <v>715354</v>
      </c>
      <c r="D19" s="648">
        <v>0</v>
      </c>
      <c r="E19" s="648">
        <f t="shared" si="0"/>
        <v>715354</v>
      </c>
    </row>
    <row r="20" spans="1:5" ht="12.75">
      <c r="A20" s="646" t="s">
        <v>725</v>
      </c>
      <c r="B20" s="647" t="s">
        <v>726</v>
      </c>
      <c r="C20" s="648">
        <v>13234</v>
      </c>
      <c r="D20" s="648">
        <v>0</v>
      </c>
      <c r="E20" s="648">
        <f t="shared" si="0"/>
        <v>13234</v>
      </c>
    </row>
    <row r="21" spans="1:5" ht="25.5">
      <c r="A21" s="649" t="s">
        <v>727</v>
      </c>
      <c r="B21" s="650" t="s">
        <v>728</v>
      </c>
      <c r="C21" s="651">
        <f>C18+C19+C20</f>
        <v>777794</v>
      </c>
      <c r="D21" s="651">
        <f>D18+D19+D20</f>
        <v>0</v>
      </c>
      <c r="E21" s="648">
        <f t="shared" si="0"/>
        <v>777794</v>
      </c>
    </row>
    <row r="22" spans="1:5" ht="12.75">
      <c r="A22" s="646" t="s">
        <v>729</v>
      </c>
      <c r="B22" s="647" t="s">
        <v>730</v>
      </c>
      <c r="C22" s="648">
        <v>712222</v>
      </c>
      <c r="D22" s="648">
        <v>0</v>
      </c>
      <c r="E22" s="648">
        <f t="shared" si="0"/>
        <v>712222</v>
      </c>
    </row>
    <row r="23" spans="1:5" ht="12.75">
      <c r="A23" s="646" t="s">
        <v>731</v>
      </c>
      <c r="B23" s="647" t="s">
        <v>732</v>
      </c>
      <c r="C23" s="648">
        <v>153490</v>
      </c>
      <c r="D23" s="648">
        <v>0</v>
      </c>
      <c r="E23" s="648">
        <f t="shared" si="0"/>
        <v>153490</v>
      </c>
    </row>
    <row r="24" spans="1:5" ht="12.75">
      <c r="A24" s="646" t="s">
        <v>733</v>
      </c>
      <c r="B24" s="647" t="s">
        <v>734</v>
      </c>
      <c r="C24" s="648">
        <v>164765</v>
      </c>
      <c r="D24" s="648">
        <v>0</v>
      </c>
      <c r="E24" s="648">
        <f t="shared" si="0"/>
        <v>164765</v>
      </c>
    </row>
    <row r="25" spans="1:5" ht="25.5">
      <c r="A25" s="649" t="s">
        <v>735</v>
      </c>
      <c r="B25" s="650" t="s">
        <v>736</v>
      </c>
      <c r="C25" s="651">
        <f>C22+C23+C24</f>
        <v>1030477</v>
      </c>
      <c r="D25" s="651">
        <f>D22+D23+D24</f>
        <v>0</v>
      </c>
      <c r="E25" s="648">
        <f t="shared" si="0"/>
        <v>1030477</v>
      </c>
    </row>
    <row r="26" spans="1:5" ht="12.75">
      <c r="A26" s="649" t="s">
        <v>737</v>
      </c>
      <c r="B26" s="650" t="s">
        <v>738</v>
      </c>
      <c r="C26" s="651">
        <v>237079</v>
      </c>
      <c r="D26" s="651">
        <v>0</v>
      </c>
      <c r="E26" s="648">
        <f t="shared" si="0"/>
        <v>237079</v>
      </c>
    </row>
    <row r="27" spans="1:5" ht="12.75">
      <c r="A27" s="649" t="s">
        <v>739</v>
      </c>
      <c r="B27" s="650" t="s">
        <v>740</v>
      </c>
      <c r="C27" s="651">
        <v>2242681</v>
      </c>
      <c r="D27" s="651">
        <v>-1263835</v>
      </c>
      <c r="E27" s="648">
        <f t="shared" si="0"/>
        <v>978846</v>
      </c>
    </row>
    <row r="28" spans="1:5" ht="25.5">
      <c r="A28" s="649" t="s">
        <v>741</v>
      </c>
      <c r="B28" s="650" t="s">
        <v>742</v>
      </c>
      <c r="C28" s="651">
        <f>C10+C12+C17-C21-C25-C26-C27</f>
        <v>1445625</v>
      </c>
      <c r="D28" s="651"/>
      <c r="E28" s="651">
        <f>E10+E12+E17-E21-E25-+E26+E27</f>
        <v>3403317</v>
      </c>
    </row>
    <row r="29" spans="1:5" ht="25.5">
      <c r="A29" s="646" t="s">
        <v>743</v>
      </c>
      <c r="B29" s="647" t="s">
        <v>744</v>
      </c>
      <c r="C29" s="648">
        <v>8972</v>
      </c>
      <c r="D29" s="648">
        <v>0</v>
      </c>
      <c r="E29" s="648">
        <f t="shared" si="0"/>
        <v>8972</v>
      </c>
    </row>
    <row r="30" spans="1:5" ht="38.25">
      <c r="A30" s="649" t="s">
        <v>745</v>
      </c>
      <c r="B30" s="650" t="s">
        <v>746</v>
      </c>
      <c r="C30" s="651">
        <f>C29</f>
        <v>8972</v>
      </c>
      <c r="D30" s="651">
        <f>D29</f>
        <v>0</v>
      </c>
      <c r="E30" s="651">
        <f>E29</f>
        <v>8972</v>
      </c>
    </row>
    <row r="31" spans="1:5" ht="25.5">
      <c r="A31" s="646" t="s">
        <v>747</v>
      </c>
      <c r="B31" s="647" t="s">
        <v>748</v>
      </c>
      <c r="C31" s="648">
        <v>62355</v>
      </c>
      <c r="D31" s="648">
        <v>0</v>
      </c>
      <c r="E31" s="648">
        <f t="shared" si="0"/>
        <v>62355</v>
      </c>
    </row>
    <row r="32" spans="1:5" ht="25.5">
      <c r="A32" s="649" t="s">
        <v>749</v>
      </c>
      <c r="B32" s="650" t="s">
        <v>750</v>
      </c>
      <c r="C32" s="651">
        <f>C31</f>
        <v>62355</v>
      </c>
      <c r="D32" s="651">
        <f>D31</f>
        <v>0</v>
      </c>
      <c r="E32" s="788">
        <f t="shared" si="0"/>
        <v>62355</v>
      </c>
    </row>
    <row r="33" spans="1:5" ht="25.5">
      <c r="A33" s="649" t="s">
        <v>751</v>
      </c>
      <c r="B33" s="650" t="s">
        <v>752</v>
      </c>
      <c r="C33" s="651">
        <f>C30-C32</f>
        <v>-53383</v>
      </c>
      <c r="D33" s="651">
        <v>0</v>
      </c>
      <c r="E33" s="648">
        <f t="shared" si="0"/>
        <v>-53383</v>
      </c>
    </row>
    <row r="34" spans="1:5" ht="12.75">
      <c r="A34" s="649" t="s">
        <v>753</v>
      </c>
      <c r="B34" s="650" t="s">
        <v>759</v>
      </c>
      <c r="C34" s="651">
        <f>C28+C33</f>
        <v>1392242</v>
      </c>
      <c r="D34" s="651">
        <v>0</v>
      </c>
      <c r="E34" s="788">
        <f t="shared" si="0"/>
        <v>1392242</v>
      </c>
    </row>
  </sheetData>
  <sheetProtection/>
  <mergeCells count="2">
    <mergeCell ref="A4:E4"/>
    <mergeCell ref="A3:E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W341"/>
  <sheetViews>
    <sheetView view="pageBreakPreview" zoomScaleSheetLayoutView="100" zoomScalePageLayoutView="0" workbookViewId="0" topLeftCell="A1">
      <pane ySplit="2025" topLeftCell="A34" activePane="bottomLeft" state="split"/>
      <selection pane="topLeft" activeCell="A1" sqref="A1"/>
      <selection pane="bottomLeft" activeCell="A2" sqref="A2"/>
    </sheetView>
  </sheetViews>
  <sheetFormatPr defaultColWidth="9.140625" defaultRowHeight="12.75"/>
  <cols>
    <col min="1" max="1" width="47.28125" style="0" customWidth="1"/>
    <col min="2" max="2" width="11.140625" style="0" customWidth="1"/>
    <col min="3" max="3" width="11.57421875" style="368" customWidth="1"/>
    <col min="4" max="4" width="11.421875" style="0" customWidth="1"/>
    <col min="5" max="5" width="10.7109375" style="0" customWidth="1"/>
    <col min="6" max="6" width="12.00390625" style="0" customWidth="1"/>
    <col min="7" max="7" width="9.57421875" style="0" customWidth="1"/>
    <col min="8" max="8" width="10.7109375" style="0" customWidth="1"/>
    <col min="9" max="9" width="11.57421875" style="0" customWidth="1"/>
    <col min="10" max="13" width="10.7109375" style="0" customWidth="1"/>
    <col min="14" max="14" width="10.7109375" style="109" customWidth="1"/>
    <col min="15" max="15" width="9.8515625" style="0" bestFit="1" customWidth="1"/>
  </cols>
  <sheetData>
    <row r="1" spans="1:14" ht="15.75">
      <c r="A1" s="4" t="s">
        <v>962</v>
      </c>
      <c r="B1" s="4"/>
      <c r="C1" s="358"/>
      <c r="D1" s="4"/>
      <c r="E1" s="4"/>
      <c r="F1" s="4"/>
      <c r="G1" s="4"/>
      <c r="H1" s="5"/>
      <c r="I1" s="5"/>
      <c r="J1" s="5"/>
      <c r="K1" s="5"/>
      <c r="L1" s="5"/>
      <c r="M1" s="5"/>
      <c r="N1" s="83"/>
    </row>
    <row r="2" spans="1:13" ht="15.75">
      <c r="A2" s="4"/>
      <c r="B2" s="4"/>
      <c r="C2" s="358"/>
      <c r="D2" s="4"/>
      <c r="E2" s="4"/>
      <c r="F2" s="4"/>
      <c r="G2" s="4"/>
      <c r="H2" s="5"/>
      <c r="I2" s="5"/>
      <c r="J2" s="5"/>
      <c r="K2" s="5"/>
      <c r="L2" s="5"/>
      <c r="M2" s="5"/>
    </row>
    <row r="3" spans="1:14" ht="15.75">
      <c r="A3" s="4"/>
      <c r="B3" s="4"/>
      <c r="C3" s="358"/>
      <c r="D3" s="4"/>
      <c r="E3" s="4"/>
      <c r="F3" s="6"/>
      <c r="G3" s="6"/>
      <c r="H3" s="6" t="s">
        <v>133</v>
      </c>
      <c r="I3" s="5"/>
      <c r="J3" s="5"/>
      <c r="K3" s="5"/>
      <c r="L3" s="5"/>
      <c r="M3" s="5"/>
      <c r="N3" s="83"/>
    </row>
    <row r="4" spans="1:14" ht="15.75">
      <c r="A4" s="4"/>
      <c r="B4" s="4"/>
      <c r="C4" s="358"/>
      <c r="D4" s="4"/>
      <c r="E4" s="4"/>
      <c r="F4" s="6"/>
      <c r="G4" s="6"/>
      <c r="H4" s="6" t="s">
        <v>781</v>
      </c>
      <c r="I4" s="5"/>
      <c r="J4" s="5"/>
      <c r="K4" s="5"/>
      <c r="L4" s="5"/>
      <c r="M4" s="5"/>
      <c r="N4" s="83"/>
    </row>
    <row r="5" spans="1:14" ht="15.75">
      <c r="A5" s="6"/>
      <c r="B5" s="6"/>
      <c r="C5" s="358"/>
      <c r="D5" s="4"/>
      <c r="E5" s="4"/>
      <c r="F5" s="6"/>
      <c r="G5" s="6"/>
      <c r="H5" s="6" t="s">
        <v>48</v>
      </c>
      <c r="I5" s="5"/>
      <c r="J5" s="5"/>
      <c r="K5" s="5"/>
      <c r="L5" s="5"/>
      <c r="M5" s="5"/>
      <c r="N5" s="83"/>
    </row>
    <row r="6" spans="1:14" ht="12.75">
      <c r="A6" s="5"/>
      <c r="B6" s="5"/>
      <c r="C6" s="359"/>
      <c r="D6" s="5"/>
      <c r="E6" s="5"/>
      <c r="F6" s="5"/>
      <c r="G6" s="5"/>
      <c r="H6" s="5"/>
      <c r="I6" s="5"/>
      <c r="J6" s="5"/>
      <c r="K6" s="5"/>
      <c r="L6" s="5"/>
      <c r="M6" s="5" t="s">
        <v>74</v>
      </c>
      <c r="N6" s="22"/>
    </row>
    <row r="7" spans="1:14" ht="12.75" customHeight="1">
      <c r="A7" s="832" t="s">
        <v>260</v>
      </c>
      <c r="B7" s="818" t="s">
        <v>233</v>
      </c>
      <c r="C7" s="837" t="s">
        <v>261</v>
      </c>
      <c r="D7" s="814" t="s">
        <v>211</v>
      </c>
      <c r="E7" s="814" t="s">
        <v>218</v>
      </c>
      <c r="F7" s="814" t="s">
        <v>207</v>
      </c>
      <c r="G7" s="814" t="s">
        <v>153</v>
      </c>
      <c r="H7" s="814" t="s">
        <v>183</v>
      </c>
      <c r="I7" s="814" t="s">
        <v>185</v>
      </c>
      <c r="J7" s="828" t="s">
        <v>208</v>
      </c>
      <c r="K7" s="829"/>
      <c r="L7" s="828" t="s">
        <v>209</v>
      </c>
      <c r="M7" s="829"/>
      <c r="N7" s="837" t="s">
        <v>210</v>
      </c>
    </row>
    <row r="8" spans="1:14" ht="12.75">
      <c r="A8" s="833"/>
      <c r="B8" s="840"/>
      <c r="C8" s="838"/>
      <c r="D8" s="827"/>
      <c r="E8" s="827"/>
      <c r="F8" s="827"/>
      <c r="G8" s="827"/>
      <c r="H8" s="827"/>
      <c r="I8" s="827"/>
      <c r="J8" s="830"/>
      <c r="K8" s="831"/>
      <c r="L8" s="830"/>
      <c r="M8" s="831"/>
      <c r="N8" s="838"/>
    </row>
    <row r="9" spans="1:14" ht="34.5" customHeight="1">
      <c r="A9" s="834"/>
      <c r="B9" s="841"/>
      <c r="C9" s="839"/>
      <c r="D9" s="815"/>
      <c r="E9" s="815"/>
      <c r="F9" s="815"/>
      <c r="G9" s="815"/>
      <c r="H9" s="815"/>
      <c r="I9" s="815"/>
      <c r="J9" s="12" t="s">
        <v>271</v>
      </c>
      <c r="K9" s="12" t="s">
        <v>127</v>
      </c>
      <c r="L9" s="12" t="s">
        <v>171</v>
      </c>
      <c r="M9" s="12" t="s">
        <v>127</v>
      </c>
      <c r="N9" s="839"/>
    </row>
    <row r="10" spans="1:14" ht="12.75">
      <c r="A10" s="7" t="s">
        <v>54</v>
      </c>
      <c r="B10" s="7"/>
      <c r="C10" s="360" t="s">
        <v>55</v>
      </c>
      <c r="D10" s="7" t="s">
        <v>56</v>
      </c>
      <c r="E10" s="7" t="s">
        <v>57</v>
      </c>
      <c r="F10" s="7" t="s">
        <v>58</v>
      </c>
      <c r="G10" s="9" t="s">
        <v>59</v>
      </c>
      <c r="H10" s="7" t="s">
        <v>60</v>
      </c>
      <c r="I10" s="9" t="s">
        <v>61</v>
      </c>
      <c r="J10" s="835" t="s">
        <v>62</v>
      </c>
      <c r="K10" s="836"/>
      <c r="L10" s="835" t="s">
        <v>63</v>
      </c>
      <c r="M10" s="836"/>
      <c r="N10" s="357">
        <v>11</v>
      </c>
    </row>
    <row r="11" spans="1:14" ht="12.75">
      <c r="A11" s="13" t="s">
        <v>219</v>
      </c>
      <c r="B11" s="13"/>
      <c r="C11" s="360"/>
      <c r="D11" s="84"/>
      <c r="E11" s="84"/>
      <c r="F11" s="111"/>
      <c r="G11" s="82"/>
      <c r="H11" s="86"/>
      <c r="I11" s="82"/>
      <c r="J11" s="82"/>
      <c r="K11" s="84"/>
      <c r="L11" s="82"/>
      <c r="M11" s="82"/>
      <c r="N11" s="82"/>
    </row>
    <row r="12" spans="1:14" ht="12.75">
      <c r="A12" s="39" t="s">
        <v>86</v>
      </c>
      <c r="B12" s="23"/>
      <c r="C12" s="174">
        <v>0</v>
      </c>
      <c r="D12" s="79"/>
      <c r="E12" s="69"/>
      <c r="F12" s="219"/>
      <c r="G12" s="69"/>
      <c r="H12" s="69"/>
      <c r="I12" s="69"/>
      <c r="J12" s="69"/>
      <c r="K12" s="69"/>
      <c r="L12" s="79"/>
      <c r="M12" s="69"/>
      <c r="N12" s="69"/>
    </row>
    <row r="13" spans="1:14" ht="12.75">
      <c r="A13" s="11" t="s">
        <v>275</v>
      </c>
      <c r="B13" s="201" t="s">
        <v>174</v>
      </c>
      <c r="C13" s="174">
        <f>SUM(D13:N13)</f>
        <v>390</v>
      </c>
      <c r="D13" s="79"/>
      <c r="E13" s="69"/>
      <c r="F13" s="219"/>
      <c r="G13" s="69"/>
      <c r="H13" s="69">
        <v>390</v>
      </c>
      <c r="I13" s="69"/>
      <c r="J13" s="69"/>
      <c r="K13" s="69"/>
      <c r="L13" s="79"/>
      <c r="M13" s="69"/>
      <c r="N13" s="69"/>
    </row>
    <row r="14" spans="1:14" ht="12.75">
      <c r="A14" s="11" t="s">
        <v>282</v>
      </c>
      <c r="B14" s="69"/>
      <c r="C14" s="174">
        <f>SUM(D14:N14)</f>
        <v>385</v>
      </c>
      <c r="D14" s="69"/>
      <c r="E14" s="69"/>
      <c r="F14" s="69"/>
      <c r="G14" s="69"/>
      <c r="H14" s="69">
        <v>385</v>
      </c>
      <c r="I14" s="69"/>
      <c r="J14" s="69"/>
      <c r="K14" s="69"/>
      <c r="L14" s="69"/>
      <c r="M14" s="69"/>
      <c r="N14" s="69"/>
    </row>
    <row r="15" spans="1:14" ht="12.75">
      <c r="A15" s="15" t="s">
        <v>283</v>
      </c>
      <c r="B15" s="217"/>
      <c r="C15" s="558">
        <f>IF(C13&lt;&gt;0,C14/C13,"")</f>
        <v>0.9871794871794872</v>
      </c>
      <c r="D15" s="558">
        <f aca="true" t="shared" si="0" ref="D15:N15">IF(D13&lt;&gt;0,D14/D13,"")</f>
      </c>
      <c r="E15" s="558">
        <f t="shared" si="0"/>
      </c>
      <c r="F15" s="558">
        <f t="shared" si="0"/>
      </c>
      <c r="G15" s="558">
        <f t="shared" si="0"/>
      </c>
      <c r="H15" s="558">
        <f t="shared" si="0"/>
        <v>0.9871794871794872</v>
      </c>
      <c r="I15" s="558">
        <f t="shared" si="0"/>
      </c>
      <c r="J15" s="558">
        <f t="shared" si="0"/>
      </c>
      <c r="K15" s="558">
        <f t="shared" si="0"/>
      </c>
      <c r="L15" s="558">
        <f t="shared" si="0"/>
      </c>
      <c r="M15" s="558">
        <f t="shared" si="0"/>
      </c>
      <c r="N15" s="558">
        <f t="shared" si="0"/>
      </c>
    </row>
    <row r="16" spans="1:14" ht="12.75">
      <c r="A16" s="13" t="s">
        <v>482</v>
      </c>
      <c r="B16" s="13"/>
      <c r="C16" s="360"/>
      <c r="D16" s="84"/>
      <c r="E16" s="84"/>
      <c r="F16" s="111"/>
      <c r="G16" s="82"/>
      <c r="H16" s="86"/>
      <c r="I16" s="82"/>
      <c r="J16" s="82"/>
      <c r="K16" s="84"/>
      <c r="L16" s="82"/>
      <c r="M16" s="82"/>
      <c r="N16" s="82"/>
    </row>
    <row r="17" spans="1:14" ht="12.75">
      <c r="A17" s="39" t="s">
        <v>86</v>
      </c>
      <c r="B17" s="23"/>
      <c r="C17" s="174">
        <f>SUM(D17:N17)</f>
        <v>0</v>
      </c>
      <c r="D17" s="79"/>
      <c r="E17" s="69"/>
      <c r="F17" s="219"/>
      <c r="G17" s="69"/>
      <c r="H17" s="69"/>
      <c r="I17" s="69"/>
      <c r="J17" s="69"/>
      <c r="K17" s="69"/>
      <c r="L17" s="79"/>
      <c r="M17" s="69"/>
      <c r="N17" s="69"/>
    </row>
    <row r="18" spans="1:14" ht="12.75">
      <c r="A18" s="11" t="s">
        <v>275</v>
      </c>
      <c r="B18" s="201" t="s">
        <v>172</v>
      </c>
      <c r="C18" s="174">
        <f>SUM(D18:N18)</f>
        <v>0</v>
      </c>
      <c r="D18" s="79"/>
      <c r="E18" s="69"/>
      <c r="F18" s="219"/>
      <c r="G18" s="69"/>
      <c r="H18" s="69"/>
      <c r="I18" s="69"/>
      <c r="J18" s="69"/>
      <c r="K18" s="69"/>
      <c r="L18" s="79"/>
      <c r="M18" s="69"/>
      <c r="N18" s="69"/>
    </row>
    <row r="19" spans="1:14" ht="12.75">
      <c r="A19" s="11" t="s">
        <v>282</v>
      </c>
      <c r="B19" s="69"/>
      <c r="C19" s="174">
        <f>SUM(D19:N19)</f>
        <v>0</v>
      </c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</row>
    <row r="20" spans="1:14" ht="12.75">
      <c r="A20" s="15" t="s">
        <v>283</v>
      </c>
      <c r="B20" s="217"/>
      <c r="C20" s="558">
        <f aca="true" t="shared" si="1" ref="C20:N20">IF(C18&lt;&gt;0,C19/C18,"")</f>
      </c>
      <c r="D20" s="558">
        <f t="shared" si="1"/>
      </c>
      <c r="E20" s="558">
        <f t="shared" si="1"/>
      </c>
      <c r="F20" s="558">
        <f t="shared" si="1"/>
      </c>
      <c r="G20" s="558">
        <f t="shared" si="1"/>
      </c>
      <c r="H20" s="558">
        <f t="shared" si="1"/>
      </c>
      <c r="I20" s="558">
        <f t="shared" si="1"/>
      </c>
      <c r="J20" s="558">
        <f t="shared" si="1"/>
      </c>
      <c r="K20" s="558">
        <f t="shared" si="1"/>
      </c>
      <c r="L20" s="558">
        <f t="shared" si="1"/>
      </c>
      <c r="M20" s="558">
        <f t="shared" si="1"/>
      </c>
      <c r="N20" s="558">
        <f t="shared" si="1"/>
      </c>
    </row>
    <row r="21" spans="1:14" ht="12.75">
      <c r="A21" s="23" t="s">
        <v>483</v>
      </c>
      <c r="B21" s="155"/>
      <c r="C21" s="357"/>
      <c r="D21" s="79"/>
      <c r="E21" s="69"/>
      <c r="F21" s="69"/>
      <c r="G21" s="69"/>
      <c r="H21" s="69"/>
      <c r="I21" s="69"/>
      <c r="J21" s="69"/>
      <c r="K21" s="69"/>
      <c r="L21" s="69"/>
      <c r="M21" s="69"/>
      <c r="N21" s="69"/>
    </row>
    <row r="22" spans="1:14" ht="12.75">
      <c r="A22" s="39" t="s">
        <v>86</v>
      </c>
      <c r="B22" s="155"/>
      <c r="C22" s="174">
        <f>SUM(D22:N22)</f>
        <v>1343</v>
      </c>
      <c r="D22" s="79"/>
      <c r="E22" s="69"/>
      <c r="F22" s="69"/>
      <c r="G22" s="69"/>
      <c r="H22" s="69">
        <v>1343</v>
      </c>
      <c r="I22" s="69"/>
      <c r="J22" s="69"/>
      <c r="K22" s="69"/>
      <c r="L22" s="69"/>
      <c r="M22" s="69"/>
      <c r="N22" s="69"/>
    </row>
    <row r="23" spans="1:14" ht="12.75">
      <c r="A23" s="11" t="s">
        <v>275</v>
      </c>
      <c r="B23" s="29" t="s">
        <v>172</v>
      </c>
      <c r="C23" s="174">
        <f>SUM(D23:N23)</f>
        <v>1763</v>
      </c>
      <c r="D23" s="79"/>
      <c r="E23" s="69"/>
      <c r="F23" s="69"/>
      <c r="G23" s="69"/>
      <c r="H23" s="69">
        <v>1763</v>
      </c>
      <c r="I23" s="69"/>
      <c r="J23" s="69"/>
      <c r="K23" s="69"/>
      <c r="L23" s="69"/>
      <c r="M23" s="69"/>
      <c r="N23" s="69"/>
    </row>
    <row r="24" spans="1:14" ht="12.75">
      <c r="A24" s="11" t="s">
        <v>282</v>
      </c>
      <c r="B24" s="69"/>
      <c r="C24" s="174">
        <f>SUM(D24:N24)</f>
        <v>1762</v>
      </c>
      <c r="D24" s="69"/>
      <c r="E24" s="69"/>
      <c r="F24" s="69"/>
      <c r="G24" s="69"/>
      <c r="H24" s="69">
        <v>1762</v>
      </c>
      <c r="I24" s="69"/>
      <c r="J24" s="69"/>
      <c r="K24" s="69"/>
      <c r="L24" s="69"/>
      <c r="M24" s="69"/>
      <c r="N24" s="69"/>
    </row>
    <row r="25" spans="1:14" ht="12.75">
      <c r="A25" s="15" t="s">
        <v>283</v>
      </c>
      <c r="B25" s="217"/>
      <c r="C25" s="558">
        <f aca="true" t="shared" si="2" ref="C25:N25">IF(C23&lt;&gt;0,C24/C23,"")</f>
        <v>0.9994327850255247</v>
      </c>
      <c r="D25" s="558">
        <f t="shared" si="2"/>
      </c>
      <c r="E25" s="558">
        <f t="shared" si="2"/>
      </c>
      <c r="F25" s="558">
        <f t="shared" si="2"/>
      </c>
      <c r="G25" s="558">
        <f t="shared" si="2"/>
      </c>
      <c r="H25" s="558">
        <f t="shared" si="2"/>
        <v>0.9994327850255247</v>
      </c>
      <c r="I25" s="558">
        <f t="shared" si="2"/>
      </c>
      <c r="J25" s="558">
        <f t="shared" si="2"/>
      </c>
      <c r="K25" s="558">
        <f t="shared" si="2"/>
      </c>
      <c r="L25" s="558">
        <f t="shared" si="2"/>
      </c>
      <c r="M25" s="558">
        <f t="shared" si="2"/>
      </c>
      <c r="N25" s="558">
        <f t="shared" si="2"/>
      </c>
    </row>
    <row r="26" spans="1:14" ht="12.75">
      <c r="A26" s="23" t="s">
        <v>611</v>
      </c>
      <c r="B26" s="155"/>
      <c r="C26" s="360"/>
      <c r="D26" s="79"/>
      <c r="E26" s="82"/>
      <c r="F26" s="82"/>
      <c r="G26" s="82"/>
      <c r="H26" s="82"/>
      <c r="I26" s="82"/>
      <c r="J26" s="82"/>
      <c r="K26" s="82"/>
      <c r="L26" s="82"/>
      <c r="M26" s="82"/>
      <c r="N26" s="82"/>
    </row>
    <row r="27" spans="1:14" ht="12.75">
      <c r="A27" s="39" t="s">
        <v>86</v>
      </c>
      <c r="B27" s="155"/>
      <c r="C27" s="174">
        <f>SUM(D27:N27)</f>
        <v>0</v>
      </c>
      <c r="D27" s="79"/>
      <c r="E27" s="69"/>
      <c r="F27" s="69"/>
      <c r="G27" s="69"/>
      <c r="H27" s="69"/>
      <c r="I27" s="69"/>
      <c r="J27" s="69"/>
      <c r="K27" s="69"/>
      <c r="L27" s="69"/>
      <c r="M27" s="69"/>
      <c r="N27" s="69"/>
    </row>
    <row r="28" spans="1:14" ht="12.75">
      <c r="A28" s="11" t="s">
        <v>275</v>
      </c>
      <c r="B28" s="29" t="s">
        <v>173</v>
      </c>
      <c r="C28" s="174">
        <f>SUM(D28:N28)</f>
        <v>0</v>
      </c>
      <c r="D28" s="79"/>
      <c r="E28" s="69"/>
      <c r="F28" s="69"/>
      <c r="G28" s="69"/>
      <c r="H28" s="69"/>
      <c r="I28" s="69"/>
      <c r="J28" s="69"/>
      <c r="K28" s="214"/>
      <c r="L28" s="69"/>
      <c r="M28" s="69"/>
      <c r="N28" s="69"/>
    </row>
    <row r="29" spans="1:14" ht="12.75">
      <c r="A29" s="11" t="s">
        <v>282</v>
      </c>
      <c r="B29" s="69"/>
      <c r="C29" s="174">
        <f>SUM(D29:N29)</f>
        <v>0</v>
      </c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</row>
    <row r="30" spans="1:14" ht="12.75">
      <c r="A30" s="15" t="s">
        <v>283</v>
      </c>
      <c r="B30" s="217"/>
      <c r="C30" s="558">
        <f aca="true" t="shared" si="3" ref="C30:N30">IF(C28&lt;&gt;0,C29/C28,"")</f>
      </c>
      <c r="D30" s="558">
        <f t="shared" si="3"/>
      </c>
      <c r="E30" s="558">
        <f t="shared" si="3"/>
      </c>
      <c r="F30" s="558">
        <f t="shared" si="3"/>
      </c>
      <c r="G30" s="558">
        <f t="shared" si="3"/>
      </c>
      <c r="H30" s="558">
        <f t="shared" si="3"/>
      </c>
      <c r="I30" s="558">
        <f t="shared" si="3"/>
      </c>
      <c r="J30" s="558">
        <f t="shared" si="3"/>
      </c>
      <c r="K30" s="558">
        <f t="shared" si="3"/>
      </c>
      <c r="L30" s="558">
        <f t="shared" si="3"/>
      </c>
      <c r="M30" s="558">
        <f t="shared" si="3"/>
      </c>
      <c r="N30" s="558">
        <f t="shared" si="3"/>
      </c>
    </row>
    <row r="31" spans="1:14" ht="12.75">
      <c r="A31" s="23" t="s">
        <v>612</v>
      </c>
      <c r="B31" s="155"/>
      <c r="C31" s="360"/>
      <c r="D31" s="79"/>
      <c r="E31" s="82"/>
      <c r="F31" s="82"/>
      <c r="G31" s="82"/>
      <c r="H31" s="82"/>
      <c r="I31" s="82"/>
      <c r="J31" s="82"/>
      <c r="K31" s="82"/>
      <c r="L31" s="82"/>
      <c r="M31" s="82"/>
      <c r="N31" s="82"/>
    </row>
    <row r="32" spans="1:14" ht="12.75">
      <c r="A32" s="39" t="s">
        <v>86</v>
      </c>
      <c r="B32" s="155"/>
      <c r="C32" s="174">
        <f>SUM(D32:N32)</f>
        <v>139971</v>
      </c>
      <c r="D32" s="79"/>
      <c r="E32" s="69"/>
      <c r="F32" s="69"/>
      <c r="G32" s="69"/>
      <c r="H32" s="69">
        <v>122133</v>
      </c>
      <c r="I32" s="69">
        <v>17838</v>
      </c>
      <c r="J32" s="69"/>
      <c r="K32" s="69"/>
      <c r="L32" s="69">
        <v>0</v>
      </c>
      <c r="M32" s="69"/>
      <c r="N32" s="69"/>
    </row>
    <row r="33" spans="1:14" ht="12.75">
      <c r="A33" s="11" t="s">
        <v>275</v>
      </c>
      <c r="B33" s="29" t="s">
        <v>172</v>
      </c>
      <c r="C33" s="174">
        <f>SUM(D33:N33)</f>
        <v>454147</v>
      </c>
      <c r="D33" s="79"/>
      <c r="E33" s="69"/>
      <c r="F33" s="69"/>
      <c r="G33" s="69"/>
      <c r="H33" s="69">
        <v>103382</v>
      </c>
      <c r="I33" s="69">
        <v>15065</v>
      </c>
      <c r="J33" s="69"/>
      <c r="K33" s="214"/>
      <c r="L33" s="69">
        <v>335700</v>
      </c>
      <c r="M33" s="69"/>
      <c r="N33" s="69"/>
    </row>
    <row r="34" spans="1:14" ht="12.75">
      <c r="A34" s="11" t="s">
        <v>282</v>
      </c>
      <c r="B34" s="69"/>
      <c r="C34" s="174">
        <f>SUM(D34:N34)</f>
        <v>454147</v>
      </c>
      <c r="D34" s="69"/>
      <c r="E34" s="69"/>
      <c r="F34" s="69"/>
      <c r="G34" s="69"/>
      <c r="H34" s="69">
        <v>103382</v>
      </c>
      <c r="I34" s="69">
        <v>15065</v>
      </c>
      <c r="J34" s="69"/>
      <c r="K34" s="69"/>
      <c r="L34" s="69">
        <v>335700</v>
      </c>
      <c r="M34" s="69"/>
      <c r="N34" s="69"/>
    </row>
    <row r="35" spans="1:14" ht="12.75">
      <c r="A35" s="15" t="s">
        <v>283</v>
      </c>
      <c r="B35" s="217"/>
      <c r="C35" s="558">
        <f aca="true" t="shared" si="4" ref="C35:N35">IF(C33&lt;&gt;0,C34/C33,"")</f>
        <v>1</v>
      </c>
      <c r="D35" s="558">
        <f t="shared" si="4"/>
      </c>
      <c r="E35" s="558">
        <f t="shared" si="4"/>
      </c>
      <c r="F35" s="558">
        <f t="shared" si="4"/>
      </c>
      <c r="G35" s="558">
        <f t="shared" si="4"/>
      </c>
      <c r="H35" s="558">
        <f t="shared" si="4"/>
        <v>1</v>
      </c>
      <c r="I35" s="558">
        <f t="shared" si="4"/>
        <v>1</v>
      </c>
      <c r="J35" s="558">
        <f t="shared" si="4"/>
      </c>
      <c r="K35" s="558">
        <f t="shared" si="4"/>
      </c>
      <c r="L35" s="558">
        <f t="shared" si="4"/>
        <v>1</v>
      </c>
      <c r="M35" s="558">
        <f t="shared" si="4"/>
      </c>
      <c r="N35" s="558">
        <f t="shared" si="4"/>
      </c>
    </row>
    <row r="36" spans="1:14" ht="12.75">
      <c r="A36" s="50" t="s">
        <v>613</v>
      </c>
      <c r="B36" s="376"/>
      <c r="C36" s="213"/>
      <c r="D36" s="226"/>
      <c r="E36" s="213"/>
      <c r="F36" s="213"/>
      <c r="G36" s="213"/>
      <c r="H36" s="213"/>
      <c r="I36" s="213"/>
      <c r="J36" s="213"/>
      <c r="K36" s="213"/>
      <c r="L36" s="213"/>
      <c r="M36" s="213"/>
      <c r="N36" s="69"/>
    </row>
    <row r="37" spans="1:14" ht="12.75">
      <c r="A37" s="39" t="s">
        <v>86</v>
      </c>
      <c r="B37" s="376"/>
      <c r="C37" s="370">
        <f>SUM(D37:N37)</f>
        <v>0</v>
      </c>
      <c r="D37" s="79"/>
      <c r="E37" s="69"/>
      <c r="F37" s="69"/>
      <c r="G37" s="69"/>
      <c r="H37" s="69"/>
      <c r="I37" s="69"/>
      <c r="J37" s="69"/>
      <c r="K37" s="69"/>
      <c r="L37" s="69"/>
      <c r="M37" s="69"/>
      <c r="N37" s="69"/>
    </row>
    <row r="38" spans="1:14" ht="12.75">
      <c r="A38" s="11" t="s">
        <v>275</v>
      </c>
      <c r="B38" s="377" t="s">
        <v>172</v>
      </c>
      <c r="C38" s="370">
        <f>SUM(D38:N38)</f>
        <v>0</v>
      </c>
      <c r="D38" s="79"/>
      <c r="E38" s="69"/>
      <c r="F38" s="69"/>
      <c r="G38" s="69"/>
      <c r="H38" s="69"/>
      <c r="I38" s="69"/>
      <c r="J38" s="69"/>
      <c r="K38" s="69"/>
      <c r="L38" s="69"/>
      <c r="M38" s="69"/>
      <c r="N38" s="69"/>
    </row>
    <row r="39" spans="1:14" ht="12.75">
      <c r="A39" s="11" t="s">
        <v>282</v>
      </c>
      <c r="B39" s="376"/>
      <c r="C39" s="370">
        <f>SUM(D39:N39)</f>
        <v>0</v>
      </c>
      <c r="D39" s="79"/>
      <c r="E39" s="69"/>
      <c r="F39" s="69"/>
      <c r="G39" s="69"/>
      <c r="H39" s="69"/>
      <c r="I39" s="69"/>
      <c r="J39" s="69"/>
      <c r="K39" s="69"/>
      <c r="L39" s="69"/>
      <c r="M39" s="69"/>
      <c r="N39" s="69"/>
    </row>
    <row r="40" spans="1:14" ht="12.75">
      <c r="A40" s="15" t="s">
        <v>283</v>
      </c>
      <c r="B40" s="376"/>
      <c r="C40" s="558">
        <f aca="true" t="shared" si="5" ref="C40:N40">IF(C38&lt;&gt;0,C39/C38,"")</f>
      </c>
      <c r="D40" s="558">
        <f t="shared" si="5"/>
      </c>
      <c r="E40" s="558">
        <f t="shared" si="5"/>
      </c>
      <c r="F40" s="558">
        <f t="shared" si="5"/>
      </c>
      <c r="G40" s="558">
        <f t="shared" si="5"/>
      </c>
      <c r="H40" s="558">
        <f t="shared" si="5"/>
      </c>
      <c r="I40" s="558">
        <f t="shared" si="5"/>
      </c>
      <c r="J40" s="558">
        <f t="shared" si="5"/>
      </c>
      <c r="K40" s="558">
        <f t="shared" si="5"/>
      </c>
      <c r="L40" s="558">
        <f t="shared" si="5"/>
      </c>
      <c r="M40" s="558">
        <f t="shared" si="5"/>
      </c>
      <c r="N40" s="558">
        <f t="shared" si="5"/>
      </c>
    </row>
    <row r="41" spans="1:14" ht="12.75">
      <c r="A41" s="13" t="s">
        <v>614</v>
      </c>
      <c r="B41" s="24"/>
      <c r="C41" s="360"/>
      <c r="D41" s="84"/>
      <c r="E41" s="82"/>
      <c r="F41" s="82"/>
      <c r="G41" s="82"/>
      <c r="H41" s="82"/>
      <c r="I41" s="82"/>
      <c r="J41" s="82"/>
      <c r="K41" s="82"/>
      <c r="L41" s="82"/>
      <c r="M41" s="82"/>
      <c r="N41" s="82"/>
    </row>
    <row r="42" spans="1:14" ht="12.75">
      <c r="A42" s="39" t="s">
        <v>86</v>
      </c>
      <c r="B42" s="19"/>
      <c r="C42" s="215">
        <f>SUM(D42:N42)</f>
        <v>639361</v>
      </c>
      <c r="D42" s="69"/>
      <c r="E42" s="69">
        <v>583974</v>
      </c>
      <c r="F42" s="69"/>
      <c r="G42" s="69"/>
      <c r="H42" s="69"/>
      <c r="I42" s="69"/>
      <c r="J42" s="69"/>
      <c r="K42" s="69"/>
      <c r="L42" s="69"/>
      <c r="M42" s="69"/>
      <c r="N42" s="69">
        <v>55387</v>
      </c>
    </row>
    <row r="43" spans="1:14" ht="12.75">
      <c r="A43" s="11" t="s">
        <v>275</v>
      </c>
      <c r="B43" s="168" t="s">
        <v>172</v>
      </c>
      <c r="C43" s="215">
        <f>SUM(D43:N43)</f>
        <v>753711</v>
      </c>
      <c r="D43" s="69"/>
      <c r="E43" s="69">
        <v>710024</v>
      </c>
      <c r="F43" s="69"/>
      <c r="G43" s="69"/>
      <c r="H43" s="69"/>
      <c r="I43" s="69"/>
      <c r="J43" s="69"/>
      <c r="K43" s="69"/>
      <c r="L43" s="69"/>
      <c r="M43" s="69"/>
      <c r="N43" s="69">
        <v>43687</v>
      </c>
    </row>
    <row r="44" spans="1:14" ht="12.75">
      <c r="A44" s="11" t="s">
        <v>282</v>
      </c>
      <c r="B44" s="69"/>
      <c r="C44" s="174">
        <f>SUM(D44:N44)</f>
        <v>753710</v>
      </c>
      <c r="D44" s="69"/>
      <c r="E44" s="69">
        <v>710023</v>
      </c>
      <c r="F44" s="69"/>
      <c r="G44" s="69"/>
      <c r="H44" s="69"/>
      <c r="I44" s="69"/>
      <c r="J44" s="69"/>
      <c r="K44" s="69"/>
      <c r="L44" s="69"/>
      <c r="M44" s="69"/>
      <c r="N44" s="69">
        <v>43687</v>
      </c>
    </row>
    <row r="45" spans="1:14" ht="12.75">
      <c r="A45" s="15" t="s">
        <v>283</v>
      </c>
      <c r="B45" s="217"/>
      <c r="C45" s="558">
        <f aca="true" t="shared" si="6" ref="C45:N45">IF(C43&lt;&gt;0,C44/C43,"")</f>
        <v>0.9999986732315171</v>
      </c>
      <c r="D45" s="558">
        <f t="shared" si="6"/>
      </c>
      <c r="E45" s="558">
        <f t="shared" si="6"/>
        <v>0.9999985915969037</v>
      </c>
      <c r="F45" s="558">
        <f t="shared" si="6"/>
      </c>
      <c r="G45" s="558">
        <f t="shared" si="6"/>
      </c>
      <c r="H45" s="558">
        <f t="shared" si="6"/>
      </c>
      <c r="I45" s="558">
        <f t="shared" si="6"/>
      </c>
      <c r="J45" s="558">
        <f t="shared" si="6"/>
      </c>
      <c r="K45" s="558">
        <f t="shared" si="6"/>
      </c>
      <c r="L45" s="558">
        <f t="shared" si="6"/>
      </c>
      <c r="M45" s="558">
        <f t="shared" si="6"/>
      </c>
      <c r="N45" s="558">
        <f t="shared" si="6"/>
        <v>1</v>
      </c>
    </row>
    <row r="46" spans="1:14" ht="12.75">
      <c r="A46" s="50" t="s">
        <v>615</v>
      </c>
      <c r="B46" s="376"/>
      <c r="C46" s="213"/>
      <c r="D46" s="378"/>
      <c r="E46" s="213"/>
      <c r="F46" s="378"/>
      <c r="G46" s="213"/>
      <c r="H46" s="378"/>
      <c r="I46" s="213"/>
      <c r="J46" s="378"/>
      <c r="K46" s="213"/>
      <c r="L46" s="226"/>
      <c r="M46" s="213"/>
      <c r="N46" s="69"/>
    </row>
    <row r="47" spans="1:14" ht="12.75">
      <c r="A47" s="39" t="s">
        <v>86</v>
      </c>
      <c r="B47" s="376"/>
      <c r="C47" s="370">
        <f>SUM(D47:N47)</f>
        <v>0</v>
      </c>
      <c r="D47" s="83"/>
      <c r="E47" s="69"/>
      <c r="F47" s="83"/>
      <c r="G47" s="69"/>
      <c r="H47" s="83"/>
      <c r="I47" s="69"/>
      <c r="J47" s="83"/>
      <c r="K47" s="69"/>
      <c r="L47" s="79"/>
      <c r="M47" s="69"/>
      <c r="N47" s="69"/>
    </row>
    <row r="48" spans="1:14" ht="12.75">
      <c r="A48" s="11" t="s">
        <v>275</v>
      </c>
      <c r="B48" s="377" t="s">
        <v>172</v>
      </c>
      <c r="C48" s="370">
        <f>SUM(D48:N48)</f>
        <v>0</v>
      </c>
      <c r="D48" s="83"/>
      <c r="E48" s="69"/>
      <c r="F48" s="83"/>
      <c r="G48" s="69"/>
      <c r="H48" s="83"/>
      <c r="I48" s="69"/>
      <c r="J48" s="83"/>
      <c r="K48" s="69"/>
      <c r="L48" s="79"/>
      <c r="M48" s="69"/>
      <c r="N48" s="69"/>
    </row>
    <row r="49" spans="1:14" ht="12.75">
      <c r="A49" s="11" t="s">
        <v>282</v>
      </c>
      <c r="B49" s="376"/>
      <c r="C49" s="370">
        <f>SUM(D49:N49)</f>
        <v>0</v>
      </c>
      <c r="D49" s="83"/>
      <c r="E49" s="69"/>
      <c r="F49" s="83"/>
      <c r="G49" s="69"/>
      <c r="H49" s="83"/>
      <c r="I49" s="69"/>
      <c r="J49" s="83"/>
      <c r="K49" s="69"/>
      <c r="L49" s="79"/>
      <c r="M49" s="69"/>
      <c r="N49" s="69"/>
    </row>
    <row r="50" spans="1:14" ht="12.75">
      <c r="A50" s="15" t="s">
        <v>283</v>
      </c>
      <c r="B50" s="376"/>
      <c r="C50" s="558">
        <f aca="true" t="shared" si="7" ref="C50:N50">IF(C48&lt;&gt;0,C49/C48,"")</f>
      </c>
      <c r="D50" s="558">
        <f t="shared" si="7"/>
      </c>
      <c r="E50" s="558">
        <f t="shared" si="7"/>
      </c>
      <c r="F50" s="558">
        <f t="shared" si="7"/>
      </c>
      <c r="G50" s="558">
        <f t="shared" si="7"/>
      </c>
      <c r="H50" s="558">
        <f t="shared" si="7"/>
      </c>
      <c r="I50" s="558">
        <f t="shared" si="7"/>
      </c>
      <c r="J50" s="558">
        <f t="shared" si="7"/>
      </c>
      <c r="K50" s="558">
        <f t="shared" si="7"/>
      </c>
      <c r="L50" s="558">
        <f t="shared" si="7"/>
      </c>
      <c r="M50" s="558">
        <f t="shared" si="7"/>
      </c>
      <c r="N50" s="558">
        <f t="shared" si="7"/>
      </c>
    </row>
    <row r="51" spans="1:14" ht="12.75">
      <c r="A51" s="13" t="s">
        <v>616</v>
      </c>
      <c r="B51" s="24"/>
      <c r="C51" s="360"/>
      <c r="D51" s="86"/>
      <c r="E51" s="82"/>
      <c r="F51" s="86"/>
      <c r="G51" s="82"/>
      <c r="H51" s="86"/>
      <c r="I51" s="82"/>
      <c r="J51" s="86"/>
      <c r="K51" s="82"/>
      <c r="L51" s="84"/>
      <c r="M51" s="82"/>
      <c r="N51" s="82"/>
    </row>
    <row r="52" spans="1:14" ht="12.75">
      <c r="A52" s="39" t="s">
        <v>86</v>
      </c>
      <c r="B52" s="155"/>
      <c r="C52" s="174">
        <f>SUM(D52:N52)</f>
        <v>1360464</v>
      </c>
      <c r="D52" s="69"/>
      <c r="E52" s="69"/>
      <c r="F52" s="69"/>
      <c r="G52" s="69"/>
      <c r="H52" s="83"/>
      <c r="I52" s="69"/>
      <c r="J52" s="69"/>
      <c r="K52" s="69"/>
      <c r="L52" s="69"/>
      <c r="M52" s="69"/>
      <c r="N52" s="69">
        <v>1360464</v>
      </c>
    </row>
    <row r="53" spans="1:14" ht="12.75">
      <c r="A53" s="11" t="s">
        <v>275</v>
      </c>
      <c r="B53" s="168" t="s">
        <v>172</v>
      </c>
      <c r="C53" s="174">
        <f>SUM(D53:N53)</f>
        <v>1393471</v>
      </c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>
        <v>1393471</v>
      </c>
    </row>
    <row r="54" spans="1:14" ht="12.75">
      <c r="A54" s="11" t="s">
        <v>282</v>
      </c>
      <c r="B54" s="79"/>
      <c r="C54" s="174">
        <f>SUM(D54:N54)</f>
        <v>1393470</v>
      </c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>
        <v>1393470</v>
      </c>
    </row>
    <row r="55" spans="1:14" ht="12.75">
      <c r="A55" s="15" t="s">
        <v>283</v>
      </c>
      <c r="B55" s="216"/>
      <c r="C55" s="558">
        <f aca="true" t="shared" si="8" ref="C55:N55">IF(C53&lt;&gt;0,C54/C53,"")</f>
        <v>0.9999992823675555</v>
      </c>
      <c r="D55" s="558">
        <f t="shared" si="8"/>
      </c>
      <c r="E55" s="558">
        <f t="shared" si="8"/>
      </c>
      <c r="F55" s="558">
        <f t="shared" si="8"/>
      </c>
      <c r="G55" s="558">
        <f t="shared" si="8"/>
      </c>
      <c r="H55" s="558">
        <f t="shared" si="8"/>
      </c>
      <c r="I55" s="558">
        <f t="shared" si="8"/>
      </c>
      <c r="J55" s="558">
        <f t="shared" si="8"/>
      </c>
      <c r="K55" s="558">
        <f t="shared" si="8"/>
      </c>
      <c r="L55" s="558">
        <f t="shared" si="8"/>
      </c>
      <c r="M55" s="558">
        <f t="shared" si="8"/>
      </c>
      <c r="N55" s="558">
        <f t="shared" si="8"/>
        <v>0.9999992823675555</v>
      </c>
    </row>
    <row r="56" spans="1:14" ht="12.75">
      <c r="A56" s="13" t="s">
        <v>617</v>
      </c>
      <c r="B56" s="186"/>
      <c r="C56" s="357"/>
      <c r="D56" s="82"/>
      <c r="E56" s="82"/>
      <c r="F56" s="86"/>
      <c r="G56" s="82"/>
      <c r="H56" s="84"/>
      <c r="I56" s="82"/>
      <c r="J56" s="82"/>
      <c r="K56" s="84"/>
      <c r="L56" s="82"/>
      <c r="M56" s="82"/>
      <c r="N56" s="82"/>
    </row>
    <row r="57" spans="1:14" ht="12.75">
      <c r="A57" s="39" t="s">
        <v>86</v>
      </c>
      <c r="B57" s="185"/>
      <c r="C57" s="174">
        <f>SUM(D57:N57)</f>
        <v>47702</v>
      </c>
      <c r="D57" s="69"/>
      <c r="E57" s="69">
        <v>47702</v>
      </c>
      <c r="F57" s="83"/>
      <c r="G57" s="69"/>
      <c r="H57" s="79"/>
      <c r="I57" s="69"/>
      <c r="J57" s="69"/>
      <c r="K57" s="79"/>
      <c r="L57" s="69"/>
      <c r="M57" s="69"/>
      <c r="N57" s="69"/>
    </row>
    <row r="58" spans="1:14" ht="12.75">
      <c r="A58" s="11" t="s">
        <v>275</v>
      </c>
      <c r="B58" s="168" t="s">
        <v>172</v>
      </c>
      <c r="C58" s="218">
        <f>SUM(D58:N58)</f>
        <v>10366</v>
      </c>
      <c r="D58" s="69"/>
      <c r="E58" s="69">
        <v>10362</v>
      </c>
      <c r="F58" s="69"/>
      <c r="G58" s="79"/>
      <c r="H58" s="79">
        <v>4</v>
      </c>
      <c r="I58" s="69"/>
      <c r="J58" s="69"/>
      <c r="K58" s="79"/>
      <c r="L58" s="69"/>
      <c r="M58" s="69"/>
      <c r="N58" s="69"/>
    </row>
    <row r="59" spans="1:14" ht="12.75">
      <c r="A59" s="11" t="s">
        <v>282</v>
      </c>
      <c r="B59" s="79"/>
      <c r="C59" s="174">
        <f>SUM(D59:N59)</f>
        <v>10365</v>
      </c>
      <c r="D59" s="69"/>
      <c r="E59" s="69">
        <v>10362</v>
      </c>
      <c r="F59" s="69"/>
      <c r="G59" s="69"/>
      <c r="H59" s="69">
        <v>3</v>
      </c>
      <c r="I59" s="69"/>
      <c r="J59" s="69"/>
      <c r="K59" s="69"/>
      <c r="L59" s="69"/>
      <c r="M59" s="69"/>
      <c r="N59" s="69"/>
    </row>
    <row r="60" spans="1:14" ht="12.75">
      <c r="A60" s="15" t="s">
        <v>283</v>
      </c>
      <c r="B60" s="216"/>
      <c r="C60" s="558">
        <f aca="true" t="shared" si="9" ref="C60:N60">IF(C58&lt;&gt;0,C59/C58,"")</f>
        <v>0.9999035307736832</v>
      </c>
      <c r="D60" s="558">
        <f t="shared" si="9"/>
      </c>
      <c r="E60" s="558">
        <f t="shared" si="9"/>
        <v>1</v>
      </c>
      <c r="F60" s="558">
        <f t="shared" si="9"/>
      </c>
      <c r="G60" s="558">
        <f t="shared" si="9"/>
      </c>
      <c r="H60" s="558">
        <f t="shared" si="9"/>
        <v>0.75</v>
      </c>
      <c r="I60" s="558">
        <f t="shared" si="9"/>
      </c>
      <c r="J60" s="558">
        <f t="shared" si="9"/>
      </c>
      <c r="K60" s="558">
        <f t="shared" si="9"/>
      </c>
      <c r="L60" s="558">
        <f t="shared" si="9"/>
      </c>
      <c r="M60" s="558">
        <f t="shared" si="9"/>
      </c>
      <c r="N60" s="558">
        <f t="shared" si="9"/>
      </c>
    </row>
    <row r="61" spans="1:14" s="114" customFormat="1" ht="12.75">
      <c r="A61" s="13" t="s">
        <v>618</v>
      </c>
      <c r="B61" s="186"/>
      <c r="C61" s="360"/>
      <c r="D61" s="82"/>
      <c r="E61" s="82"/>
      <c r="F61" s="82"/>
      <c r="G61" s="84"/>
      <c r="H61" s="84"/>
      <c r="I61" s="82"/>
      <c r="J61" s="82"/>
      <c r="K61" s="84"/>
      <c r="L61" s="82"/>
      <c r="M61" s="82"/>
      <c r="N61" s="82"/>
    </row>
    <row r="62" spans="1:14" s="114" customFormat="1" ht="12.75">
      <c r="A62" s="39" t="s">
        <v>86</v>
      </c>
      <c r="B62" s="185"/>
      <c r="C62" s="174">
        <f>SUM(D62:N62)</f>
        <v>0</v>
      </c>
      <c r="D62" s="69"/>
      <c r="E62" s="69"/>
      <c r="F62" s="69"/>
      <c r="G62" s="69"/>
      <c r="H62" s="69"/>
      <c r="I62" s="69"/>
      <c r="J62" s="69"/>
      <c r="K62" s="79"/>
      <c r="L62" s="69"/>
      <c r="M62" s="69"/>
      <c r="N62" s="69"/>
    </row>
    <row r="63" spans="1:14" s="114" customFormat="1" ht="12.75">
      <c r="A63" s="11" t="s">
        <v>275</v>
      </c>
      <c r="B63" s="168" t="s">
        <v>172</v>
      </c>
      <c r="C63" s="218">
        <f>SUM(D63:N63)</f>
        <v>0</v>
      </c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</row>
    <row r="64" spans="1:14" s="114" customFormat="1" ht="12.75">
      <c r="A64" s="11" t="s">
        <v>282</v>
      </c>
      <c r="B64" s="79"/>
      <c r="C64" s="174">
        <f>SUM(D64:N64)</f>
        <v>0</v>
      </c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</row>
    <row r="65" spans="1:14" s="114" customFormat="1" ht="12.75">
      <c r="A65" s="15" t="s">
        <v>283</v>
      </c>
      <c r="B65" s="216"/>
      <c r="C65" s="558">
        <f aca="true" t="shared" si="10" ref="C65:N65">IF(C63&lt;&gt;0,C64/C63,"")</f>
      </c>
      <c r="D65" s="558">
        <f t="shared" si="10"/>
      </c>
      <c r="E65" s="558">
        <f t="shared" si="10"/>
      </c>
      <c r="F65" s="558">
        <f t="shared" si="10"/>
      </c>
      <c r="G65" s="558">
        <f t="shared" si="10"/>
      </c>
      <c r="H65" s="558">
        <f t="shared" si="10"/>
      </c>
      <c r="I65" s="558">
        <f t="shared" si="10"/>
      </c>
      <c r="J65" s="558">
        <f t="shared" si="10"/>
      </c>
      <c r="K65" s="558">
        <f t="shared" si="10"/>
      </c>
      <c r="L65" s="558">
        <f t="shared" si="10"/>
      </c>
      <c r="M65" s="558">
        <f t="shared" si="10"/>
      </c>
      <c r="N65" s="558">
        <f t="shared" si="10"/>
      </c>
    </row>
    <row r="66" spans="1:14" s="114" customFormat="1" ht="12.75">
      <c r="A66" s="13" t="s">
        <v>619</v>
      </c>
      <c r="B66" s="186"/>
      <c r="C66" s="360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</row>
    <row r="67" spans="1:14" s="114" customFormat="1" ht="12.75">
      <c r="A67" s="39" t="s">
        <v>86</v>
      </c>
      <c r="B67" s="185"/>
      <c r="C67" s="174">
        <f>SUM(D67:N67)</f>
        <v>0</v>
      </c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</row>
    <row r="68" spans="1:14" s="114" customFormat="1" ht="12.75">
      <c r="A68" s="11" t="s">
        <v>275</v>
      </c>
      <c r="B68" s="168" t="s">
        <v>172</v>
      </c>
      <c r="C68" s="218">
        <f>SUM(D68:N68)</f>
        <v>0</v>
      </c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</row>
    <row r="69" spans="1:14" s="114" customFormat="1" ht="12.75">
      <c r="A69" s="11" t="s">
        <v>282</v>
      </c>
      <c r="B69" s="79"/>
      <c r="C69" s="174">
        <f>SUM(D69:N69)</f>
        <v>0</v>
      </c>
      <c r="D69" s="69"/>
      <c r="E69" s="69"/>
      <c r="F69" s="69"/>
      <c r="G69" s="69"/>
      <c r="H69" s="69"/>
      <c r="I69" s="69"/>
      <c r="J69" s="69"/>
      <c r="K69" s="69"/>
      <c r="L69" s="69"/>
      <c r="M69" s="371"/>
      <c r="N69" s="69"/>
    </row>
    <row r="70" spans="1:14" s="114" customFormat="1" ht="12.75">
      <c r="A70" s="15" t="s">
        <v>283</v>
      </c>
      <c r="B70" s="217"/>
      <c r="C70" s="558">
        <f aca="true" t="shared" si="11" ref="C70:N70">IF(C68&lt;&gt;0,C69/C68,"")</f>
      </c>
      <c r="D70" s="558">
        <f t="shared" si="11"/>
      </c>
      <c r="E70" s="558">
        <f t="shared" si="11"/>
      </c>
      <c r="F70" s="558">
        <f t="shared" si="11"/>
      </c>
      <c r="G70" s="558">
        <f t="shared" si="11"/>
      </c>
      <c r="H70" s="558">
        <f t="shared" si="11"/>
      </c>
      <c r="I70" s="558">
        <f t="shared" si="11"/>
      </c>
      <c r="J70" s="558">
        <f t="shared" si="11"/>
      </c>
      <c r="K70" s="558">
        <f t="shared" si="11"/>
      </c>
      <c r="L70" s="558">
        <f t="shared" si="11"/>
      </c>
      <c r="M70" s="558">
        <f t="shared" si="11"/>
      </c>
      <c r="N70" s="558">
        <f t="shared" si="11"/>
      </c>
    </row>
    <row r="71" spans="1:14" ht="12.75">
      <c r="A71" s="13" t="s">
        <v>620</v>
      </c>
      <c r="B71" s="7"/>
      <c r="C71" s="360"/>
      <c r="D71" s="86"/>
      <c r="E71" s="82"/>
      <c r="F71" s="82"/>
      <c r="G71" s="82"/>
      <c r="H71" s="82"/>
      <c r="I71" s="82"/>
      <c r="J71" s="82"/>
      <c r="K71" s="82"/>
      <c r="L71" s="82"/>
      <c r="M71" s="82"/>
      <c r="N71" s="82"/>
    </row>
    <row r="72" spans="1:14" ht="12.75">
      <c r="A72" s="39" t="s">
        <v>86</v>
      </c>
      <c r="B72" s="19"/>
      <c r="C72" s="218">
        <f>SUM(D72:N72)</f>
        <v>0</v>
      </c>
      <c r="D72" s="83"/>
      <c r="E72" s="69"/>
      <c r="F72" s="69"/>
      <c r="G72" s="69"/>
      <c r="H72" s="69"/>
      <c r="I72" s="69"/>
      <c r="J72" s="69"/>
      <c r="K72" s="69"/>
      <c r="L72" s="69"/>
      <c r="M72" s="69"/>
      <c r="N72" s="69"/>
    </row>
    <row r="73" spans="1:14" ht="12.75">
      <c r="A73" s="11" t="s">
        <v>275</v>
      </c>
      <c r="B73" s="168" t="s">
        <v>172</v>
      </c>
      <c r="C73" s="174">
        <f>SUM(D73:N73)</f>
        <v>0</v>
      </c>
      <c r="D73" s="79"/>
      <c r="E73" s="69"/>
      <c r="F73" s="69"/>
      <c r="G73" s="69"/>
      <c r="H73" s="69"/>
      <c r="I73" s="69"/>
      <c r="J73" s="69"/>
      <c r="K73" s="69"/>
      <c r="L73" s="69"/>
      <c r="M73" s="69"/>
      <c r="N73" s="69"/>
    </row>
    <row r="74" spans="1:14" ht="12.75">
      <c r="A74" s="11" t="s">
        <v>282</v>
      </c>
      <c r="B74" s="69"/>
      <c r="C74" s="218">
        <f>SUM(D74:N74)</f>
        <v>0</v>
      </c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</row>
    <row r="75" spans="1:14" ht="12.75">
      <c r="A75" s="15" t="s">
        <v>283</v>
      </c>
      <c r="B75" s="217"/>
      <c r="C75" s="558">
        <f aca="true" t="shared" si="12" ref="C75:N75">IF(C73&lt;&gt;0,C74/C73,"")</f>
      </c>
      <c r="D75" s="558">
        <f t="shared" si="12"/>
      </c>
      <c r="E75" s="558">
        <f t="shared" si="12"/>
      </c>
      <c r="F75" s="558">
        <f t="shared" si="12"/>
      </c>
      <c r="G75" s="558">
        <f t="shared" si="12"/>
      </c>
      <c r="H75" s="558">
        <f t="shared" si="12"/>
      </c>
      <c r="I75" s="558">
        <f t="shared" si="12"/>
      </c>
      <c r="J75" s="558">
        <f t="shared" si="12"/>
      </c>
      <c r="K75" s="558">
        <f t="shared" si="12"/>
      </c>
      <c r="L75" s="558">
        <f t="shared" si="12"/>
      </c>
      <c r="M75" s="558">
        <f t="shared" si="12"/>
      </c>
      <c r="N75" s="558">
        <f t="shared" si="12"/>
      </c>
    </row>
    <row r="76" spans="1:14" ht="12.75">
      <c r="A76" s="13" t="s">
        <v>621</v>
      </c>
      <c r="B76" s="7"/>
      <c r="C76" s="360"/>
      <c r="D76" s="86"/>
      <c r="E76" s="82"/>
      <c r="F76" s="82"/>
      <c r="G76" s="82"/>
      <c r="H76" s="82"/>
      <c r="I76" s="82"/>
      <c r="J76" s="82"/>
      <c r="K76" s="82"/>
      <c r="L76" s="82"/>
      <c r="M76" s="82"/>
      <c r="N76" s="82"/>
    </row>
    <row r="77" spans="1:14" ht="12.75">
      <c r="A77" s="39" t="s">
        <v>86</v>
      </c>
      <c r="B77" s="19"/>
      <c r="C77" s="218">
        <f>SUM(D77:N77)</f>
        <v>0</v>
      </c>
      <c r="D77" s="83"/>
      <c r="E77" s="69"/>
      <c r="F77" s="69"/>
      <c r="G77" s="69"/>
      <c r="H77" s="69"/>
      <c r="I77" s="69"/>
      <c r="J77" s="69"/>
      <c r="K77" s="69"/>
      <c r="L77" s="69"/>
      <c r="M77" s="69"/>
      <c r="N77" s="69"/>
    </row>
    <row r="78" spans="1:14" ht="12.75">
      <c r="A78" s="11" t="s">
        <v>275</v>
      </c>
      <c r="B78" s="168" t="s">
        <v>173</v>
      </c>
      <c r="C78" s="174">
        <f>SUM(D78:N78)</f>
        <v>0</v>
      </c>
      <c r="D78" s="79"/>
      <c r="E78" s="69"/>
      <c r="F78" s="69"/>
      <c r="G78" s="69"/>
      <c r="H78" s="69"/>
      <c r="I78" s="69"/>
      <c r="J78" s="69"/>
      <c r="K78" s="69"/>
      <c r="L78" s="69"/>
      <c r="M78" s="69"/>
      <c r="N78" s="69"/>
    </row>
    <row r="79" spans="1:14" ht="12.75">
      <c r="A79" s="11" t="s">
        <v>282</v>
      </c>
      <c r="B79" s="69"/>
      <c r="C79" s="218">
        <f>SUM(D79:N79)</f>
        <v>0</v>
      </c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</row>
    <row r="80" spans="1:14" ht="12.75">
      <c r="A80" s="15" t="s">
        <v>283</v>
      </c>
      <c r="B80" s="217"/>
      <c r="C80" s="558">
        <f aca="true" t="shared" si="13" ref="C80:N80">IF(C78&lt;&gt;0,C79/C78,"")</f>
      </c>
      <c r="D80" s="558">
        <f t="shared" si="13"/>
      </c>
      <c r="E80" s="558">
        <f t="shared" si="13"/>
      </c>
      <c r="F80" s="558">
        <f t="shared" si="13"/>
      </c>
      <c r="G80" s="558">
        <f t="shared" si="13"/>
      </c>
      <c r="H80" s="558">
        <f t="shared" si="13"/>
      </c>
      <c r="I80" s="558">
        <f t="shared" si="13"/>
      </c>
      <c r="J80" s="558">
        <f t="shared" si="13"/>
      </c>
      <c r="K80" s="558">
        <f t="shared" si="13"/>
      </c>
      <c r="L80" s="558">
        <f t="shared" si="13"/>
      </c>
      <c r="M80" s="558">
        <f t="shared" si="13"/>
      </c>
      <c r="N80" s="558">
        <f t="shared" si="13"/>
      </c>
    </row>
    <row r="81" spans="1:14" ht="12.75">
      <c r="A81" s="47" t="s">
        <v>622</v>
      </c>
      <c r="B81" s="43"/>
      <c r="C81" s="361"/>
      <c r="D81" s="84"/>
      <c r="E81" s="82"/>
      <c r="F81" s="82"/>
      <c r="G81" s="82"/>
      <c r="H81" s="82"/>
      <c r="I81" s="82"/>
      <c r="J81" s="82"/>
      <c r="K81" s="82"/>
      <c r="L81" s="82"/>
      <c r="M81" s="82"/>
      <c r="N81" s="82"/>
    </row>
    <row r="82" spans="1:14" ht="12.75">
      <c r="A82" s="39" t="s">
        <v>86</v>
      </c>
      <c r="B82" s="44"/>
      <c r="C82" s="218">
        <f>SUM(D82:N82)</f>
        <v>0</v>
      </c>
      <c r="D82" s="79"/>
      <c r="E82" s="69"/>
      <c r="F82" s="69"/>
      <c r="G82" s="69"/>
      <c r="H82" s="69"/>
      <c r="I82" s="69"/>
      <c r="J82" s="69"/>
      <c r="K82" s="69"/>
      <c r="L82" s="69"/>
      <c r="M82" s="69"/>
      <c r="N82" s="69"/>
    </row>
    <row r="83" spans="1:14" ht="12.75">
      <c r="A83" s="11" t="s">
        <v>275</v>
      </c>
      <c r="B83" s="168" t="s">
        <v>172</v>
      </c>
      <c r="C83" s="215">
        <f>SUM(D83:N83)</f>
        <v>0</v>
      </c>
      <c r="D83" s="79"/>
      <c r="E83" s="69"/>
      <c r="F83" s="69"/>
      <c r="G83" s="69"/>
      <c r="H83" s="69"/>
      <c r="I83" s="69"/>
      <c r="J83" s="69"/>
      <c r="K83" s="69"/>
      <c r="L83" s="69"/>
      <c r="M83" s="69"/>
      <c r="N83" s="69"/>
    </row>
    <row r="84" spans="1:14" ht="12.75">
      <c r="A84" s="11" t="s">
        <v>282</v>
      </c>
      <c r="B84" s="69"/>
      <c r="C84" s="218">
        <f>SUM(D84:N84)</f>
        <v>0</v>
      </c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</row>
    <row r="85" spans="1:14" ht="12.75">
      <c r="A85" s="15" t="s">
        <v>283</v>
      </c>
      <c r="B85" s="217"/>
      <c r="C85" s="558">
        <f aca="true" t="shared" si="14" ref="C85:N85">IF(C83&lt;&gt;0,C84/C83,"")</f>
      </c>
      <c r="D85" s="558">
        <f t="shared" si="14"/>
      </c>
      <c r="E85" s="558">
        <f t="shared" si="14"/>
      </c>
      <c r="F85" s="558">
        <f t="shared" si="14"/>
      </c>
      <c r="G85" s="558">
        <f t="shared" si="14"/>
      </c>
      <c r="H85" s="558">
        <f t="shared" si="14"/>
      </c>
      <c r="I85" s="558">
        <f t="shared" si="14"/>
      </c>
      <c r="J85" s="558">
        <f t="shared" si="14"/>
      </c>
      <c r="K85" s="558">
        <f t="shared" si="14"/>
      </c>
      <c r="L85" s="558">
        <f t="shared" si="14"/>
      </c>
      <c r="M85" s="558">
        <f t="shared" si="14"/>
      </c>
      <c r="N85" s="558">
        <f t="shared" si="14"/>
      </c>
    </row>
    <row r="86" spans="1:14" ht="12.75">
      <c r="A86" s="13" t="s">
        <v>623</v>
      </c>
      <c r="B86" s="7"/>
      <c r="C86" s="360"/>
      <c r="D86" s="86"/>
      <c r="E86" s="82"/>
      <c r="F86" s="82"/>
      <c r="G86" s="82"/>
      <c r="H86" s="82"/>
      <c r="I86" s="82"/>
      <c r="J86" s="82"/>
      <c r="K86" s="82"/>
      <c r="L86" s="82"/>
      <c r="M86" s="82"/>
      <c r="N86" s="82"/>
    </row>
    <row r="87" spans="1:14" ht="12.75">
      <c r="A87" s="39" t="s">
        <v>86</v>
      </c>
      <c r="B87" s="19"/>
      <c r="C87" s="218">
        <f>SUM(D87:N87)</f>
        <v>0</v>
      </c>
      <c r="D87" s="83"/>
      <c r="E87" s="69"/>
      <c r="F87" s="69"/>
      <c r="G87" s="69"/>
      <c r="H87" s="69"/>
      <c r="I87" s="69"/>
      <c r="J87" s="69"/>
      <c r="K87" s="69"/>
      <c r="L87" s="69"/>
      <c r="M87" s="69"/>
      <c r="N87" s="69"/>
    </row>
    <row r="88" spans="1:14" ht="12.75">
      <c r="A88" s="11" t="s">
        <v>275</v>
      </c>
      <c r="B88" s="168" t="s">
        <v>172</v>
      </c>
      <c r="C88" s="174">
        <f>SUM(D88:N88)</f>
        <v>0</v>
      </c>
      <c r="D88" s="79"/>
      <c r="E88" s="69"/>
      <c r="F88" s="69"/>
      <c r="G88" s="69"/>
      <c r="H88" s="69"/>
      <c r="I88" s="69"/>
      <c r="J88" s="69"/>
      <c r="K88" s="69"/>
      <c r="L88" s="69"/>
      <c r="M88" s="69"/>
      <c r="N88" s="69"/>
    </row>
    <row r="89" spans="1:14" ht="12.75">
      <c r="A89" s="11" t="s">
        <v>282</v>
      </c>
      <c r="B89" s="69"/>
      <c r="C89" s="218">
        <f>SUM(D89:N89)</f>
        <v>0</v>
      </c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</row>
    <row r="90" spans="1:14" ht="12.75">
      <c r="A90" s="15" t="s">
        <v>283</v>
      </c>
      <c r="B90" s="217"/>
      <c r="C90" s="558">
        <f aca="true" t="shared" si="15" ref="C90:N90">IF(C88&lt;&gt;0,C89/C88,"")</f>
      </c>
      <c r="D90" s="558">
        <f t="shared" si="15"/>
      </c>
      <c r="E90" s="558">
        <f t="shared" si="15"/>
      </c>
      <c r="F90" s="558">
        <f t="shared" si="15"/>
      </c>
      <c r="G90" s="558">
        <f t="shared" si="15"/>
      </c>
      <c r="H90" s="558">
        <f t="shared" si="15"/>
      </c>
      <c r="I90" s="558">
        <f t="shared" si="15"/>
      </c>
      <c r="J90" s="558">
        <f t="shared" si="15"/>
      </c>
      <c r="K90" s="558">
        <f t="shared" si="15"/>
      </c>
      <c r="L90" s="558">
        <f t="shared" si="15"/>
      </c>
      <c r="M90" s="558">
        <f t="shared" si="15"/>
      </c>
      <c r="N90" s="558">
        <f t="shared" si="15"/>
      </c>
    </row>
    <row r="91" spans="1:14" ht="12.75">
      <c r="A91" s="47" t="s">
        <v>624</v>
      </c>
      <c r="B91" s="43"/>
      <c r="C91" s="361"/>
      <c r="D91" s="84"/>
      <c r="E91" s="82"/>
      <c r="F91" s="82"/>
      <c r="G91" s="82"/>
      <c r="H91" s="82"/>
      <c r="I91" s="82"/>
      <c r="J91" s="82"/>
      <c r="K91" s="82"/>
      <c r="L91" s="82"/>
      <c r="M91" s="82"/>
      <c r="N91" s="82"/>
    </row>
    <row r="92" spans="1:14" ht="12.75">
      <c r="A92" s="39" t="s">
        <v>86</v>
      </c>
      <c r="B92" s="44"/>
      <c r="C92" s="218">
        <f>SUM(D92:N92)</f>
        <v>0</v>
      </c>
      <c r="D92" s="79"/>
      <c r="E92" s="69"/>
      <c r="F92" s="69"/>
      <c r="G92" s="69"/>
      <c r="H92" s="69"/>
      <c r="I92" s="69"/>
      <c r="J92" s="69"/>
      <c r="K92" s="69"/>
      <c r="L92" s="69"/>
      <c r="M92" s="69"/>
      <c r="N92" s="69"/>
    </row>
    <row r="93" spans="1:14" ht="12.75">
      <c r="A93" s="11" t="s">
        <v>275</v>
      </c>
      <c r="B93" s="168" t="s">
        <v>172</v>
      </c>
      <c r="C93" s="215">
        <f>SUM(D93:N93)</f>
        <v>0</v>
      </c>
      <c r="D93" s="79"/>
      <c r="E93" s="69"/>
      <c r="F93" s="69"/>
      <c r="G93" s="69"/>
      <c r="H93" s="69"/>
      <c r="I93" s="69"/>
      <c r="J93" s="69"/>
      <c r="K93" s="69"/>
      <c r="L93" s="69"/>
      <c r="M93" s="69"/>
      <c r="N93" s="69"/>
    </row>
    <row r="94" spans="1:14" ht="12.75">
      <c r="A94" s="11" t="s">
        <v>282</v>
      </c>
      <c r="B94" s="69"/>
      <c r="C94" s="218">
        <f>SUM(D94:N94)</f>
        <v>0</v>
      </c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</row>
    <row r="95" spans="1:14" ht="12.75">
      <c r="A95" s="15" t="s">
        <v>283</v>
      </c>
      <c r="B95" s="217"/>
      <c r="C95" s="558">
        <f aca="true" t="shared" si="16" ref="C95:N95">IF(C93&lt;&gt;0,C94/C93,"")</f>
      </c>
      <c r="D95" s="558">
        <f t="shared" si="16"/>
      </c>
      <c r="E95" s="558">
        <f t="shared" si="16"/>
      </c>
      <c r="F95" s="558">
        <f t="shared" si="16"/>
      </c>
      <c r="G95" s="558">
        <f t="shared" si="16"/>
      </c>
      <c r="H95" s="558">
        <f t="shared" si="16"/>
      </c>
      <c r="I95" s="558">
        <f t="shared" si="16"/>
      </c>
      <c r="J95" s="558">
        <f t="shared" si="16"/>
      </c>
      <c r="K95" s="558">
        <f t="shared" si="16"/>
      </c>
      <c r="L95" s="558">
        <f t="shared" si="16"/>
      </c>
      <c r="M95" s="558">
        <f t="shared" si="16"/>
      </c>
      <c r="N95" s="558">
        <f t="shared" si="16"/>
      </c>
    </row>
    <row r="96" spans="1:14" ht="12.75">
      <c r="A96" s="47" t="s">
        <v>625</v>
      </c>
      <c r="B96" s="43"/>
      <c r="C96" s="361"/>
      <c r="D96" s="84"/>
      <c r="E96" s="82"/>
      <c r="F96" s="82"/>
      <c r="G96" s="82"/>
      <c r="H96" s="82"/>
      <c r="I96" s="82"/>
      <c r="J96" s="82"/>
      <c r="K96" s="82"/>
      <c r="L96" s="82"/>
      <c r="M96" s="82"/>
      <c r="N96" s="82"/>
    </row>
    <row r="97" spans="1:14" ht="12.75">
      <c r="A97" s="39" t="s">
        <v>86</v>
      </c>
      <c r="B97" s="44"/>
      <c r="C97" s="218">
        <f>SUM(D97:N97)</f>
        <v>0</v>
      </c>
      <c r="D97" s="79"/>
      <c r="E97" s="69"/>
      <c r="F97" s="69"/>
      <c r="G97" s="69"/>
      <c r="H97" s="69"/>
      <c r="I97" s="69"/>
      <c r="J97" s="69"/>
      <c r="K97" s="69"/>
      <c r="L97" s="69"/>
      <c r="M97" s="69"/>
      <c r="N97" s="69"/>
    </row>
    <row r="98" spans="1:14" ht="12.75">
      <c r="A98" s="11" t="s">
        <v>275</v>
      </c>
      <c r="B98" s="168" t="s">
        <v>172</v>
      </c>
      <c r="C98" s="215">
        <f>SUM(D98:N98)</f>
        <v>0</v>
      </c>
      <c r="D98" s="79"/>
      <c r="E98" s="69"/>
      <c r="F98" s="69"/>
      <c r="G98" s="69"/>
      <c r="H98" s="69"/>
      <c r="I98" s="69"/>
      <c r="J98" s="69"/>
      <c r="K98" s="69"/>
      <c r="L98" s="69"/>
      <c r="M98" s="69"/>
      <c r="N98" s="69"/>
    </row>
    <row r="99" spans="1:14" ht="12.75">
      <c r="A99" s="11" t="s">
        <v>282</v>
      </c>
      <c r="B99" s="69"/>
      <c r="C99" s="218">
        <f>SUM(D99:N99)</f>
        <v>0</v>
      </c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</row>
    <row r="100" spans="1:14" ht="12.75">
      <c r="A100" s="15" t="s">
        <v>283</v>
      </c>
      <c r="B100" s="217"/>
      <c r="C100" s="558">
        <f aca="true" t="shared" si="17" ref="C100:N100">IF(C98&lt;&gt;0,C99/C98,"")</f>
      </c>
      <c r="D100" s="558">
        <f t="shared" si="17"/>
      </c>
      <c r="E100" s="558">
        <f t="shared" si="17"/>
      </c>
      <c r="F100" s="558">
        <f t="shared" si="17"/>
      </c>
      <c r="G100" s="558">
        <f t="shared" si="17"/>
      </c>
      <c r="H100" s="558">
        <f t="shared" si="17"/>
      </c>
      <c r="I100" s="558">
        <f t="shared" si="17"/>
      </c>
      <c r="J100" s="558">
        <f t="shared" si="17"/>
      </c>
      <c r="K100" s="558">
        <f t="shared" si="17"/>
      </c>
      <c r="L100" s="558">
        <f t="shared" si="17"/>
      </c>
      <c r="M100" s="558">
        <f t="shared" si="17"/>
      </c>
      <c r="N100" s="558">
        <f t="shared" si="17"/>
      </c>
    </row>
    <row r="101" spans="1:14" ht="14.25" customHeight="1">
      <c r="A101" s="50" t="s">
        <v>626</v>
      </c>
      <c r="B101" s="44"/>
      <c r="C101" s="362"/>
      <c r="D101" s="79"/>
      <c r="E101" s="69"/>
      <c r="F101" s="69"/>
      <c r="G101" s="69"/>
      <c r="H101" s="69"/>
      <c r="I101" s="69"/>
      <c r="J101" s="69"/>
      <c r="K101" s="69"/>
      <c r="L101" s="69"/>
      <c r="M101" s="69"/>
      <c r="N101" s="69"/>
    </row>
    <row r="102" spans="1:14" ht="12.75">
      <c r="A102" s="39" t="s">
        <v>86</v>
      </c>
      <c r="B102" s="44"/>
      <c r="C102" s="218">
        <f>SUM(D102:N102)</f>
        <v>21150</v>
      </c>
      <c r="D102" s="79"/>
      <c r="E102" s="69"/>
      <c r="F102" s="69"/>
      <c r="G102" s="69"/>
      <c r="H102" s="69"/>
      <c r="I102" s="69"/>
      <c r="J102" s="69">
        <v>21150</v>
      </c>
      <c r="K102" s="69"/>
      <c r="L102" s="69"/>
      <c r="M102" s="69"/>
      <c r="N102" s="69"/>
    </row>
    <row r="103" spans="1:14" ht="12.75">
      <c r="A103" s="11" t="s">
        <v>275</v>
      </c>
      <c r="B103" s="168" t="s">
        <v>172</v>
      </c>
      <c r="C103" s="174">
        <f>SUM(D103:N103)</f>
        <v>21150</v>
      </c>
      <c r="D103" s="79"/>
      <c r="E103" s="69"/>
      <c r="F103" s="69"/>
      <c r="G103" s="141"/>
      <c r="H103" s="69"/>
      <c r="I103" s="69"/>
      <c r="J103" s="69">
        <v>21150</v>
      </c>
      <c r="K103" s="69"/>
      <c r="L103" s="69"/>
      <c r="M103" s="69"/>
      <c r="N103" s="69"/>
    </row>
    <row r="104" spans="1:14" ht="12.75">
      <c r="A104" s="11" t="s">
        <v>282</v>
      </c>
      <c r="B104" s="69"/>
      <c r="C104" s="218">
        <f>SUM(D104:N104)</f>
        <v>21150</v>
      </c>
      <c r="D104" s="69"/>
      <c r="E104" s="69"/>
      <c r="F104" s="69"/>
      <c r="G104" s="69"/>
      <c r="H104" s="69"/>
      <c r="I104" s="69"/>
      <c r="J104" s="69">
        <v>21150</v>
      </c>
      <c r="K104" s="69"/>
      <c r="L104" s="69"/>
      <c r="M104" s="69"/>
      <c r="N104" s="69"/>
    </row>
    <row r="105" spans="1:14" ht="12.75">
      <c r="A105" s="15" t="s">
        <v>283</v>
      </c>
      <c r="B105" s="217"/>
      <c r="C105" s="558">
        <f aca="true" t="shared" si="18" ref="C105:N105">IF(C103&lt;&gt;0,C104/C103,"")</f>
        <v>1</v>
      </c>
      <c r="D105" s="558">
        <f t="shared" si="18"/>
      </c>
      <c r="E105" s="558">
        <f t="shared" si="18"/>
      </c>
      <c r="F105" s="558">
        <f t="shared" si="18"/>
      </c>
      <c r="G105" s="558">
        <f t="shared" si="18"/>
      </c>
      <c r="H105" s="558">
        <f t="shared" si="18"/>
      </c>
      <c r="I105" s="558">
        <f t="shared" si="18"/>
      </c>
      <c r="J105" s="558">
        <f t="shared" si="18"/>
        <v>1</v>
      </c>
      <c r="K105" s="558">
        <f t="shared" si="18"/>
      </c>
      <c r="L105" s="558">
        <f t="shared" si="18"/>
      </c>
      <c r="M105" s="558">
        <f t="shared" si="18"/>
      </c>
      <c r="N105" s="558">
        <f t="shared" si="18"/>
      </c>
    </row>
    <row r="106" spans="1:14" ht="12.75">
      <c r="A106" s="47" t="s">
        <v>627</v>
      </c>
      <c r="B106" s="43"/>
      <c r="C106" s="361"/>
      <c r="D106" s="84"/>
      <c r="E106" s="82"/>
      <c r="F106" s="82"/>
      <c r="G106" s="82"/>
      <c r="H106" s="82"/>
      <c r="I106" s="82"/>
      <c r="J106" s="82"/>
      <c r="K106" s="82"/>
      <c r="L106" s="82"/>
      <c r="M106" s="82"/>
      <c r="N106" s="82"/>
    </row>
    <row r="107" spans="1:14" ht="12.75">
      <c r="A107" s="39" t="s">
        <v>86</v>
      </c>
      <c r="B107" s="44"/>
      <c r="C107" s="169">
        <f>SUM(D107:N107)</f>
        <v>64786</v>
      </c>
      <c r="D107" s="79"/>
      <c r="E107" s="69"/>
      <c r="F107" s="69"/>
      <c r="G107" s="69"/>
      <c r="H107" s="69">
        <v>7038</v>
      </c>
      <c r="I107" s="69"/>
      <c r="J107" s="69">
        <v>57660</v>
      </c>
      <c r="K107" s="69"/>
      <c r="L107" s="69">
        <v>88</v>
      </c>
      <c r="M107" s="69"/>
      <c r="N107" s="69"/>
    </row>
    <row r="108" spans="1:15" ht="12.75">
      <c r="A108" s="11" t="s">
        <v>275</v>
      </c>
      <c r="B108" s="168" t="s">
        <v>172</v>
      </c>
      <c r="C108" s="215">
        <f>SUM(D108:N108)</f>
        <v>1679</v>
      </c>
      <c r="D108" s="69"/>
      <c r="E108" s="69">
        <v>910</v>
      </c>
      <c r="F108" s="69"/>
      <c r="G108" s="69"/>
      <c r="H108" s="69">
        <v>409</v>
      </c>
      <c r="I108" s="69"/>
      <c r="J108" s="69"/>
      <c r="K108" s="69"/>
      <c r="L108" s="69">
        <v>360</v>
      </c>
      <c r="M108" s="69"/>
      <c r="N108" s="69"/>
      <c r="O108" s="202"/>
    </row>
    <row r="109" spans="1:14" ht="12.75">
      <c r="A109" s="11" t="s">
        <v>282</v>
      </c>
      <c r="B109" s="69"/>
      <c r="C109" s="218">
        <f>SUM(D109:N109)</f>
        <v>1678</v>
      </c>
      <c r="D109" s="69"/>
      <c r="E109" s="69">
        <v>910</v>
      </c>
      <c r="F109" s="69"/>
      <c r="G109" s="69"/>
      <c r="H109" s="69">
        <v>408</v>
      </c>
      <c r="I109" s="69"/>
      <c r="J109" s="69"/>
      <c r="K109" s="69"/>
      <c r="L109" s="69">
        <v>360</v>
      </c>
      <c r="M109" s="69"/>
      <c r="N109" s="69"/>
    </row>
    <row r="110" spans="1:14" ht="12.75">
      <c r="A110" s="15" t="s">
        <v>283</v>
      </c>
      <c r="B110" s="217"/>
      <c r="C110" s="558">
        <f aca="true" t="shared" si="19" ref="C110:N110">IF(C108&lt;&gt;0,C109/C108,"")</f>
        <v>0.9994044073853484</v>
      </c>
      <c r="D110" s="558">
        <f t="shared" si="19"/>
      </c>
      <c r="E110" s="558">
        <f t="shared" si="19"/>
        <v>1</v>
      </c>
      <c r="F110" s="558">
        <f t="shared" si="19"/>
      </c>
      <c r="G110" s="558">
        <f t="shared" si="19"/>
      </c>
      <c r="H110" s="558">
        <f t="shared" si="19"/>
        <v>0.9975550122249389</v>
      </c>
      <c r="I110" s="558">
        <f t="shared" si="19"/>
      </c>
      <c r="J110" s="558">
        <f t="shared" si="19"/>
      </c>
      <c r="K110" s="558">
        <f t="shared" si="19"/>
      </c>
      <c r="L110" s="558">
        <f t="shared" si="19"/>
        <v>1</v>
      </c>
      <c r="M110" s="558">
        <f t="shared" si="19"/>
      </c>
      <c r="N110" s="558">
        <f t="shared" si="19"/>
      </c>
    </row>
    <row r="111" spans="1:14" ht="12.75">
      <c r="A111" s="13" t="s">
        <v>628</v>
      </c>
      <c r="B111" s="19"/>
      <c r="C111" s="363"/>
      <c r="D111" s="79"/>
      <c r="E111" s="82"/>
      <c r="F111" s="82"/>
      <c r="G111" s="82"/>
      <c r="H111" s="82"/>
      <c r="I111" s="82"/>
      <c r="J111" s="82"/>
      <c r="K111" s="82"/>
      <c r="L111" s="82"/>
      <c r="M111" s="82"/>
      <c r="N111" s="82"/>
    </row>
    <row r="112" spans="1:14" ht="12.75">
      <c r="A112" s="39" t="s">
        <v>86</v>
      </c>
      <c r="B112" s="19"/>
      <c r="C112" s="218">
        <f>SUM(D112:N112)</f>
        <v>11787</v>
      </c>
      <c r="D112" s="79"/>
      <c r="E112" s="69">
        <v>11787</v>
      </c>
      <c r="F112" s="69"/>
      <c r="G112" s="69"/>
      <c r="H112" s="69"/>
      <c r="I112" s="69"/>
      <c r="J112" s="69"/>
      <c r="K112" s="69"/>
      <c r="L112" s="69"/>
      <c r="M112" s="69"/>
      <c r="N112" s="69"/>
    </row>
    <row r="113" spans="1:15" ht="12.75">
      <c r="A113" s="11" t="s">
        <v>275</v>
      </c>
      <c r="B113" s="168" t="s">
        <v>172</v>
      </c>
      <c r="C113" s="215">
        <f>SUM(D113:N113)</f>
        <v>12909</v>
      </c>
      <c r="D113" s="69"/>
      <c r="E113" s="69">
        <v>12909</v>
      </c>
      <c r="F113" s="69"/>
      <c r="G113" s="69"/>
      <c r="H113" s="69"/>
      <c r="I113" s="69"/>
      <c r="J113" s="69"/>
      <c r="K113" s="69"/>
      <c r="L113" s="69"/>
      <c r="M113" s="69"/>
      <c r="N113" s="69"/>
      <c r="O113" s="202"/>
    </row>
    <row r="114" spans="1:14" ht="12.75">
      <c r="A114" s="11" t="s">
        <v>282</v>
      </c>
      <c r="B114" s="69"/>
      <c r="C114" s="218">
        <f>SUM(D114:N114)</f>
        <v>12908</v>
      </c>
      <c r="D114" s="69"/>
      <c r="E114" s="69">
        <v>12908</v>
      </c>
      <c r="F114" s="69"/>
      <c r="G114" s="69"/>
      <c r="H114" s="69"/>
      <c r="I114" s="69"/>
      <c r="J114" s="69"/>
      <c r="K114" s="69"/>
      <c r="L114" s="69"/>
      <c r="M114" s="69"/>
      <c r="N114" s="69"/>
    </row>
    <row r="115" spans="1:14" ht="12.75">
      <c r="A115" s="15" t="s">
        <v>283</v>
      </c>
      <c r="B115" s="217"/>
      <c r="C115" s="558">
        <f aca="true" t="shared" si="20" ref="C115:N115">IF(C113&lt;&gt;0,C114/C113,"")</f>
        <v>0.9999225346657371</v>
      </c>
      <c r="D115" s="558">
        <f t="shared" si="20"/>
      </c>
      <c r="E115" s="558">
        <f t="shared" si="20"/>
        <v>0.9999225346657371</v>
      </c>
      <c r="F115" s="558">
        <f t="shared" si="20"/>
      </c>
      <c r="G115" s="558">
        <f t="shared" si="20"/>
      </c>
      <c r="H115" s="558">
        <f t="shared" si="20"/>
      </c>
      <c r="I115" s="558">
        <f t="shared" si="20"/>
      </c>
      <c r="J115" s="558">
        <f t="shared" si="20"/>
      </c>
      <c r="K115" s="558">
        <f t="shared" si="20"/>
      </c>
      <c r="L115" s="558">
        <f t="shared" si="20"/>
      </c>
      <c r="M115" s="558">
        <f t="shared" si="20"/>
      </c>
      <c r="N115" s="558">
        <f t="shared" si="20"/>
      </c>
    </row>
    <row r="116" spans="1:14" ht="12.75">
      <c r="A116" s="13" t="s">
        <v>629</v>
      </c>
      <c r="B116" s="7"/>
      <c r="C116" s="364"/>
      <c r="D116" s="84"/>
      <c r="E116" s="82"/>
      <c r="F116" s="82"/>
      <c r="G116" s="82"/>
      <c r="H116" s="82"/>
      <c r="I116" s="82"/>
      <c r="J116" s="82"/>
      <c r="K116" s="82"/>
      <c r="L116" s="82"/>
      <c r="M116" s="82"/>
      <c r="N116" s="82"/>
    </row>
    <row r="117" spans="1:14" ht="12.75">
      <c r="A117" s="39" t="s">
        <v>86</v>
      </c>
      <c r="B117" s="19"/>
      <c r="C117" s="215">
        <f>SUM(D117:N117)</f>
        <v>145714</v>
      </c>
      <c r="D117" s="69"/>
      <c r="E117" s="69"/>
      <c r="F117" s="69"/>
      <c r="G117" s="69"/>
      <c r="H117" s="69">
        <v>90907</v>
      </c>
      <c r="I117" s="69"/>
      <c r="J117" s="69"/>
      <c r="K117" s="69"/>
      <c r="L117" s="69">
        <v>54807</v>
      </c>
      <c r="M117" s="69"/>
      <c r="N117" s="69"/>
    </row>
    <row r="118" spans="1:14" ht="12.75">
      <c r="A118" s="11" t="s">
        <v>275</v>
      </c>
      <c r="B118" s="168" t="s">
        <v>172</v>
      </c>
      <c r="C118" s="215">
        <f>SUM(D118:N118)</f>
        <v>58719</v>
      </c>
      <c r="D118" s="69"/>
      <c r="E118" s="69"/>
      <c r="F118" s="69"/>
      <c r="G118" s="69"/>
      <c r="H118" s="69">
        <v>832</v>
      </c>
      <c r="I118" s="69">
        <v>3080</v>
      </c>
      <c r="J118" s="69"/>
      <c r="K118" s="69"/>
      <c r="L118" s="69">
        <v>54807</v>
      </c>
      <c r="M118" s="69"/>
      <c r="N118" s="69"/>
    </row>
    <row r="119" spans="1:14" ht="12.75">
      <c r="A119" s="11" t="s">
        <v>282</v>
      </c>
      <c r="B119" s="69"/>
      <c r="C119" s="218">
        <f>SUM(D119:N119)</f>
        <v>58719</v>
      </c>
      <c r="D119" s="69"/>
      <c r="E119" s="69"/>
      <c r="F119" s="69"/>
      <c r="G119" s="69"/>
      <c r="H119" s="69">
        <v>833</v>
      </c>
      <c r="I119" s="69">
        <v>3079</v>
      </c>
      <c r="J119" s="69"/>
      <c r="K119" s="69"/>
      <c r="L119" s="69">
        <v>54807</v>
      </c>
      <c r="M119" s="69"/>
      <c r="N119" s="69"/>
    </row>
    <row r="120" spans="1:14" ht="12.75">
      <c r="A120" s="15" t="s">
        <v>283</v>
      </c>
      <c r="B120" s="217"/>
      <c r="C120" s="558">
        <f aca="true" t="shared" si="21" ref="C120:N120">IF(C118&lt;&gt;0,C119/C118,"")</f>
        <v>1</v>
      </c>
      <c r="D120" s="558">
        <f t="shared" si="21"/>
      </c>
      <c r="E120" s="558">
        <f t="shared" si="21"/>
      </c>
      <c r="F120" s="558">
        <f t="shared" si="21"/>
      </c>
      <c r="G120" s="558">
        <f t="shared" si="21"/>
      </c>
      <c r="H120" s="558">
        <f t="shared" si="21"/>
        <v>1.0012019230769231</v>
      </c>
      <c r="I120" s="558">
        <f t="shared" si="21"/>
        <v>0.9996753246753247</v>
      </c>
      <c r="J120" s="558">
        <f t="shared" si="21"/>
      </c>
      <c r="K120" s="558">
        <f t="shared" si="21"/>
      </c>
      <c r="L120" s="558">
        <f t="shared" si="21"/>
        <v>1</v>
      </c>
      <c r="M120" s="558">
        <f t="shared" si="21"/>
      </c>
      <c r="N120" s="558">
        <f t="shared" si="21"/>
      </c>
    </row>
    <row r="121" spans="1:14" ht="12.75">
      <c r="A121" s="13" t="s">
        <v>508</v>
      </c>
      <c r="B121" s="7"/>
      <c r="C121" s="364"/>
      <c r="D121" s="84"/>
      <c r="E121" s="82"/>
      <c r="F121" s="82"/>
      <c r="G121" s="82"/>
      <c r="H121" s="82"/>
      <c r="I121" s="82"/>
      <c r="J121" s="82"/>
      <c r="K121" s="82"/>
      <c r="L121" s="82"/>
      <c r="M121" s="82"/>
      <c r="N121" s="82"/>
    </row>
    <row r="122" spans="1:14" ht="12.75">
      <c r="A122" s="39" t="s">
        <v>86</v>
      </c>
      <c r="B122" s="19"/>
      <c r="C122" s="218">
        <f>SUM(D122:N122)</f>
        <v>0</v>
      </c>
      <c r="D122" s="79"/>
      <c r="E122" s="69"/>
      <c r="F122" s="69"/>
      <c r="G122" s="69"/>
      <c r="H122" s="69"/>
      <c r="I122" s="69"/>
      <c r="J122" s="69"/>
      <c r="K122" s="69"/>
      <c r="L122" s="69"/>
      <c r="M122" s="69"/>
      <c r="N122" s="69"/>
    </row>
    <row r="123" spans="1:14" ht="12.75">
      <c r="A123" s="11" t="s">
        <v>275</v>
      </c>
      <c r="B123" s="168" t="s">
        <v>173</v>
      </c>
      <c r="C123" s="218">
        <f>SUM(D123:N123)</f>
        <v>0</v>
      </c>
      <c r="D123" s="79"/>
      <c r="E123" s="69"/>
      <c r="F123" s="69"/>
      <c r="G123" s="69"/>
      <c r="H123" s="69"/>
      <c r="I123" s="69"/>
      <c r="J123" s="69"/>
      <c r="K123" s="214"/>
      <c r="L123" s="69"/>
      <c r="M123" s="69"/>
      <c r="N123" s="69"/>
    </row>
    <row r="124" spans="1:14" ht="12.75">
      <c r="A124" s="11" t="s">
        <v>282</v>
      </c>
      <c r="B124" s="69"/>
      <c r="C124" s="174">
        <f>SUM(D124:N124)</f>
        <v>0</v>
      </c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</row>
    <row r="125" spans="1:14" ht="12.75">
      <c r="A125" s="15" t="s">
        <v>283</v>
      </c>
      <c r="B125" s="217"/>
      <c r="C125" s="558">
        <f aca="true" t="shared" si="22" ref="C125:N125">IF(C123&lt;&gt;0,C124/C123,"")</f>
      </c>
      <c r="D125" s="558">
        <f t="shared" si="22"/>
      </c>
      <c r="E125" s="558">
        <f t="shared" si="22"/>
      </c>
      <c r="F125" s="558">
        <f t="shared" si="22"/>
      </c>
      <c r="G125" s="558">
        <f t="shared" si="22"/>
      </c>
      <c r="H125" s="558">
        <f t="shared" si="22"/>
      </c>
      <c r="I125" s="558">
        <f t="shared" si="22"/>
      </c>
      <c r="J125" s="558">
        <f t="shared" si="22"/>
      </c>
      <c r="K125" s="558">
        <f t="shared" si="22"/>
      </c>
      <c r="L125" s="558">
        <f t="shared" si="22"/>
      </c>
      <c r="M125" s="558">
        <f t="shared" si="22"/>
      </c>
      <c r="N125" s="558">
        <f t="shared" si="22"/>
      </c>
    </row>
    <row r="126" spans="1:14" ht="12.75">
      <c r="A126" s="13" t="s">
        <v>630</v>
      </c>
      <c r="B126" s="19"/>
      <c r="C126" s="363"/>
      <c r="D126" s="79"/>
      <c r="E126" s="82"/>
      <c r="F126" s="82"/>
      <c r="G126" s="82"/>
      <c r="H126" s="82"/>
      <c r="I126" s="82"/>
      <c r="J126" s="82"/>
      <c r="K126" s="82"/>
      <c r="L126" s="82"/>
      <c r="M126" s="82"/>
      <c r="N126" s="82"/>
    </row>
    <row r="127" spans="1:14" ht="12.75">
      <c r="A127" s="39" t="s">
        <v>86</v>
      </c>
      <c r="B127" s="19"/>
      <c r="C127" s="218">
        <f>SUM(D127:N127)</f>
        <v>0</v>
      </c>
      <c r="D127" s="79"/>
      <c r="E127" s="69"/>
      <c r="F127" s="69"/>
      <c r="G127" s="69"/>
      <c r="H127" s="69"/>
      <c r="I127" s="69"/>
      <c r="J127" s="69"/>
      <c r="K127" s="69"/>
      <c r="L127" s="69"/>
      <c r="M127" s="69"/>
      <c r="N127" s="69"/>
    </row>
    <row r="128" spans="1:15" ht="12.75">
      <c r="A128" s="11" t="s">
        <v>275</v>
      </c>
      <c r="B128" s="168" t="s">
        <v>172</v>
      </c>
      <c r="C128" s="215">
        <f>SUM(D128:N128)</f>
        <v>0</v>
      </c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202"/>
    </row>
    <row r="129" spans="1:14" ht="12.75">
      <c r="A129" s="11" t="s">
        <v>282</v>
      </c>
      <c r="B129" s="69"/>
      <c r="C129" s="218">
        <f>SUM(D129:N129)</f>
        <v>0</v>
      </c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</row>
    <row r="130" spans="1:14" ht="12.75">
      <c r="A130" s="15" t="s">
        <v>283</v>
      </c>
      <c r="B130" s="217"/>
      <c r="C130" s="558">
        <f aca="true" t="shared" si="23" ref="C130:N130">IF(C128&lt;&gt;0,C129/C128,"")</f>
      </c>
      <c r="D130" s="558">
        <f t="shared" si="23"/>
      </c>
      <c r="E130" s="558">
        <f t="shared" si="23"/>
      </c>
      <c r="F130" s="558">
        <f t="shared" si="23"/>
      </c>
      <c r="G130" s="558">
        <f t="shared" si="23"/>
      </c>
      <c r="H130" s="558">
        <f t="shared" si="23"/>
      </c>
      <c r="I130" s="558">
        <f t="shared" si="23"/>
      </c>
      <c r="J130" s="558">
        <f t="shared" si="23"/>
      </c>
      <c r="K130" s="558">
        <f t="shared" si="23"/>
      </c>
      <c r="L130" s="558">
        <f t="shared" si="23"/>
      </c>
      <c r="M130" s="558">
        <f t="shared" si="23"/>
      </c>
      <c r="N130" s="558">
        <f t="shared" si="23"/>
      </c>
    </row>
    <row r="131" spans="1:14" ht="12.75">
      <c r="A131" s="13" t="s">
        <v>631</v>
      </c>
      <c r="B131" s="7"/>
      <c r="C131" s="7"/>
      <c r="D131" s="86"/>
      <c r="E131" s="82"/>
      <c r="F131" s="86"/>
      <c r="G131" s="82"/>
      <c r="H131" s="86"/>
      <c r="I131" s="82"/>
      <c r="J131" s="86"/>
      <c r="K131" s="82"/>
      <c r="L131" s="82"/>
      <c r="M131" s="82"/>
      <c r="N131" s="82"/>
    </row>
    <row r="132" spans="1:14" ht="12.75">
      <c r="A132" s="39" t="s">
        <v>86</v>
      </c>
      <c r="C132" s="174">
        <f>SUM(D132:N132)</f>
        <v>0</v>
      </c>
      <c r="D132" s="83"/>
      <c r="E132" s="69"/>
      <c r="F132" s="83"/>
      <c r="G132" s="69"/>
      <c r="H132" s="83"/>
      <c r="I132" s="69"/>
      <c r="J132" s="83"/>
      <c r="K132" s="214"/>
      <c r="L132" s="69"/>
      <c r="M132" s="69"/>
      <c r="N132" s="69"/>
    </row>
    <row r="133" spans="1:15" ht="12.75">
      <c r="A133" s="69" t="s">
        <v>632</v>
      </c>
      <c r="B133" s="168" t="s">
        <v>173</v>
      </c>
      <c r="C133" s="174">
        <f>SUM(D133:N133)</f>
        <v>0</v>
      </c>
      <c r="D133" s="83"/>
      <c r="E133" s="69"/>
      <c r="F133" s="83"/>
      <c r="G133" s="69"/>
      <c r="H133" s="83"/>
      <c r="I133" s="69"/>
      <c r="J133" s="83"/>
      <c r="K133" s="214"/>
      <c r="L133" s="69"/>
      <c r="M133" s="69"/>
      <c r="N133" s="69"/>
      <c r="O133" s="202"/>
    </row>
    <row r="134" spans="1:14" ht="12.75">
      <c r="A134" s="11" t="s">
        <v>275</v>
      </c>
      <c r="B134" s="168"/>
      <c r="C134" s="174"/>
      <c r="D134" s="83"/>
      <c r="E134" s="69"/>
      <c r="F134" s="83"/>
      <c r="G134" s="69"/>
      <c r="H134" s="83"/>
      <c r="I134" s="69"/>
      <c r="J134" s="83"/>
      <c r="K134" s="214"/>
      <c r="L134" s="69"/>
      <c r="M134" s="69"/>
      <c r="N134" s="69"/>
    </row>
    <row r="135" spans="1:14" ht="12.75">
      <c r="A135" s="11" t="s">
        <v>282</v>
      </c>
      <c r="B135" s="69"/>
      <c r="C135" s="174">
        <f>SUM(D135:N135)</f>
        <v>0</v>
      </c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</row>
    <row r="136" spans="1:14" ht="12.75">
      <c r="A136" s="15" t="s">
        <v>283</v>
      </c>
      <c r="B136" s="217"/>
      <c r="C136" s="558">
        <f aca="true" t="shared" si="24" ref="C136:N136">IF(C134&lt;&gt;0,C135/C134,"")</f>
      </c>
      <c r="D136" s="558">
        <f t="shared" si="24"/>
      </c>
      <c r="E136" s="558">
        <f t="shared" si="24"/>
      </c>
      <c r="F136" s="558">
        <f t="shared" si="24"/>
      </c>
      <c r="G136" s="558">
        <f t="shared" si="24"/>
      </c>
      <c r="H136" s="558">
        <f t="shared" si="24"/>
      </c>
      <c r="I136" s="558">
        <f t="shared" si="24"/>
      </c>
      <c r="J136" s="558">
        <f t="shared" si="24"/>
      </c>
      <c r="K136" s="558">
        <f t="shared" si="24"/>
      </c>
      <c r="L136" s="558">
        <f t="shared" si="24"/>
      </c>
      <c r="M136" s="558">
        <f t="shared" si="24"/>
      </c>
      <c r="N136" s="558">
        <f t="shared" si="24"/>
      </c>
    </row>
    <row r="137" spans="1:14" ht="12.75">
      <c r="A137" s="50" t="s">
        <v>633</v>
      </c>
      <c r="B137" s="44"/>
      <c r="C137" s="362"/>
      <c r="D137" s="79"/>
      <c r="E137" s="69"/>
      <c r="F137" s="69"/>
      <c r="G137" s="69"/>
      <c r="H137" s="69"/>
      <c r="I137" s="69"/>
      <c r="J137" s="69"/>
      <c r="K137" s="69"/>
      <c r="L137" s="69"/>
      <c r="M137" s="69"/>
      <c r="N137" s="69"/>
    </row>
    <row r="138" spans="1:14" ht="12.75">
      <c r="A138" s="39" t="s">
        <v>86</v>
      </c>
      <c r="B138" s="44"/>
      <c r="C138" s="218">
        <f>SUM(D138:N138)</f>
        <v>156</v>
      </c>
      <c r="D138" s="79"/>
      <c r="E138" s="69"/>
      <c r="F138" s="69"/>
      <c r="G138" s="69"/>
      <c r="H138" s="69">
        <v>156</v>
      </c>
      <c r="I138" s="69"/>
      <c r="J138" s="69"/>
      <c r="K138" s="69"/>
      <c r="L138" s="69"/>
      <c r="M138" s="69"/>
      <c r="N138" s="69"/>
    </row>
    <row r="139" spans="1:14" ht="12.75">
      <c r="A139" s="11" t="s">
        <v>275</v>
      </c>
      <c r="B139" s="168" t="s">
        <v>172</v>
      </c>
      <c r="C139" s="215">
        <f>SUM(D139:N139)</f>
        <v>169</v>
      </c>
      <c r="D139" s="69"/>
      <c r="E139" s="69"/>
      <c r="F139" s="69"/>
      <c r="G139" s="69"/>
      <c r="H139" s="69">
        <v>169</v>
      </c>
      <c r="I139" s="69"/>
      <c r="J139" s="69"/>
      <c r="K139" s="69"/>
      <c r="L139" s="69"/>
      <c r="M139" s="69"/>
      <c r="N139" s="69"/>
    </row>
    <row r="140" spans="1:14" ht="12.75">
      <c r="A140" s="11" t="s">
        <v>282</v>
      </c>
      <c r="B140" s="69"/>
      <c r="C140" s="218">
        <f>SUM(D140:N140)</f>
        <v>164</v>
      </c>
      <c r="D140" s="69"/>
      <c r="E140" s="69"/>
      <c r="F140" s="69"/>
      <c r="G140" s="69"/>
      <c r="H140" s="69">
        <v>151</v>
      </c>
      <c r="I140" s="69"/>
      <c r="J140" s="69">
        <v>13</v>
      </c>
      <c r="K140" s="69"/>
      <c r="L140" s="69"/>
      <c r="M140" s="69"/>
      <c r="N140" s="69"/>
    </row>
    <row r="141" spans="1:14" ht="12.75">
      <c r="A141" s="15" t="s">
        <v>283</v>
      </c>
      <c r="B141" s="217"/>
      <c r="C141" s="558">
        <f aca="true" t="shared" si="25" ref="C141:N141">IF(C139&lt;&gt;0,C140/C139,"")</f>
        <v>0.9704142011834319</v>
      </c>
      <c r="D141" s="558">
        <f t="shared" si="25"/>
      </c>
      <c r="E141" s="558">
        <f t="shared" si="25"/>
      </c>
      <c r="F141" s="558">
        <f t="shared" si="25"/>
      </c>
      <c r="G141" s="558">
        <f t="shared" si="25"/>
      </c>
      <c r="H141" s="558">
        <f t="shared" si="25"/>
        <v>0.893491124260355</v>
      </c>
      <c r="I141" s="558">
        <f t="shared" si="25"/>
      </c>
      <c r="J141" s="558">
        <f t="shared" si="25"/>
      </c>
      <c r="K141" s="558">
        <f t="shared" si="25"/>
      </c>
      <c r="L141" s="558">
        <f t="shared" si="25"/>
      </c>
      <c r="M141" s="558">
        <f t="shared" si="25"/>
      </c>
      <c r="N141" s="558">
        <f t="shared" si="25"/>
      </c>
    </row>
    <row r="142" spans="1:14" ht="12.75">
      <c r="A142" s="50" t="s">
        <v>634</v>
      </c>
      <c r="B142" s="43"/>
      <c r="C142" s="43"/>
      <c r="D142" s="84"/>
      <c r="E142" s="82"/>
      <c r="F142" s="86"/>
      <c r="G142" s="82"/>
      <c r="H142" s="86"/>
      <c r="I142" s="82"/>
      <c r="J142" s="86"/>
      <c r="K142" s="82"/>
      <c r="L142" s="82"/>
      <c r="M142" s="82"/>
      <c r="N142" s="82"/>
    </row>
    <row r="143" spans="1:14" ht="12.75">
      <c r="A143" s="39" t="s">
        <v>86</v>
      </c>
      <c r="C143" s="174">
        <f>SUM(D143:N143)</f>
        <v>30327</v>
      </c>
      <c r="D143" s="79"/>
      <c r="E143" s="69"/>
      <c r="F143" s="83"/>
      <c r="G143" s="69"/>
      <c r="H143" s="83"/>
      <c r="I143" s="69"/>
      <c r="J143" s="83"/>
      <c r="K143" s="69">
        <v>30327</v>
      </c>
      <c r="L143" s="69"/>
      <c r="M143" s="69"/>
      <c r="N143" s="69"/>
    </row>
    <row r="144" spans="1:14" ht="12.75">
      <c r="A144" s="11" t="s">
        <v>275</v>
      </c>
      <c r="B144" s="168" t="s">
        <v>172</v>
      </c>
      <c r="C144" s="174">
        <f>SUM(D144:N144)</f>
        <v>30748</v>
      </c>
      <c r="D144" s="79"/>
      <c r="E144" s="69"/>
      <c r="F144" s="83"/>
      <c r="G144" s="69"/>
      <c r="H144" s="83"/>
      <c r="I144" s="69"/>
      <c r="J144" s="83"/>
      <c r="K144" s="69">
        <v>30748</v>
      </c>
      <c r="L144" s="69"/>
      <c r="M144" s="69"/>
      <c r="N144" s="69"/>
    </row>
    <row r="145" spans="1:14" ht="12.75">
      <c r="A145" s="11" t="s">
        <v>282</v>
      </c>
      <c r="B145" s="69"/>
      <c r="C145" s="174">
        <f>SUM(D145:N145)</f>
        <v>30747</v>
      </c>
      <c r="D145" s="69"/>
      <c r="E145" s="69"/>
      <c r="F145" s="69"/>
      <c r="G145" s="69"/>
      <c r="H145" s="69"/>
      <c r="I145" s="69"/>
      <c r="J145" s="69"/>
      <c r="K145" s="69">
        <v>30747</v>
      </c>
      <c r="L145" s="69"/>
      <c r="M145" s="69"/>
      <c r="N145" s="69"/>
    </row>
    <row r="146" spans="1:14" ht="12.75">
      <c r="A146" s="15" t="s">
        <v>283</v>
      </c>
      <c r="B146" s="217"/>
      <c r="C146" s="558">
        <f aca="true" t="shared" si="26" ref="C146:N146">IF(C144&lt;&gt;0,C145/C144,"")</f>
        <v>0.9999674775595161</v>
      </c>
      <c r="D146" s="558">
        <f t="shared" si="26"/>
      </c>
      <c r="E146" s="558">
        <f t="shared" si="26"/>
      </c>
      <c r="F146" s="558">
        <f t="shared" si="26"/>
      </c>
      <c r="G146" s="558">
        <f t="shared" si="26"/>
      </c>
      <c r="H146" s="558">
        <f t="shared" si="26"/>
      </c>
      <c r="I146" s="558">
        <f t="shared" si="26"/>
      </c>
      <c r="J146" s="558">
        <f t="shared" si="26"/>
      </c>
      <c r="K146" s="558">
        <f t="shared" si="26"/>
        <v>0.9999674775595161</v>
      </c>
      <c r="L146" s="558">
        <f t="shared" si="26"/>
      </c>
      <c r="M146" s="558">
        <f t="shared" si="26"/>
      </c>
      <c r="N146" s="558">
        <f t="shared" si="26"/>
      </c>
    </row>
    <row r="147" spans="1:14" ht="12.75">
      <c r="A147" s="50" t="s">
        <v>635</v>
      </c>
      <c r="B147" s="44"/>
      <c r="C147" s="362"/>
      <c r="D147" s="79"/>
      <c r="E147" s="69"/>
      <c r="F147" s="69"/>
      <c r="G147" s="69"/>
      <c r="H147" s="69"/>
      <c r="I147" s="69"/>
      <c r="J147" s="69"/>
      <c r="K147" s="69"/>
      <c r="L147" s="69"/>
      <c r="M147" s="69"/>
      <c r="N147" s="69"/>
    </row>
    <row r="148" spans="1:14" ht="12.75">
      <c r="A148" s="39" t="s">
        <v>86</v>
      </c>
      <c r="B148" s="44"/>
      <c r="C148" s="218">
        <f>SUM(D148:N148)</f>
        <v>0</v>
      </c>
      <c r="D148" s="79"/>
      <c r="E148" s="69"/>
      <c r="F148" s="69"/>
      <c r="G148" s="69"/>
      <c r="H148" s="69"/>
      <c r="I148" s="69"/>
      <c r="J148" s="69"/>
      <c r="K148" s="69"/>
      <c r="L148" s="69"/>
      <c r="M148" s="69"/>
      <c r="N148" s="69"/>
    </row>
    <row r="149" spans="1:14" ht="12.75">
      <c r="A149" s="11" t="s">
        <v>275</v>
      </c>
      <c r="B149" s="168" t="s">
        <v>173</v>
      </c>
      <c r="C149" s="218">
        <f>SUM(D149:N149)</f>
        <v>0</v>
      </c>
      <c r="D149" s="79"/>
      <c r="E149" s="69"/>
      <c r="F149" s="69"/>
      <c r="G149" s="69"/>
      <c r="H149" s="69"/>
      <c r="I149" s="69"/>
      <c r="J149" s="69"/>
      <c r="K149" s="69"/>
      <c r="L149" s="69"/>
      <c r="M149" s="69"/>
      <c r="N149" s="69"/>
    </row>
    <row r="150" spans="1:14" ht="12.75">
      <c r="A150" s="11" t="s">
        <v>282</v>
      </c>
      <c r="B150" s="69"/>
      <c r="C150" s="174">
        <f>SUM(D150:N150)</f>
        <v>0</v>
      </c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</row>
    <row r="151" spans="1:14" ht="12.75">
      <c r="A151" s="15" t="s">
        <v>283</v>
      </c>
      <c r="B151" s="217"/>
      <c r="C151" s="558">
        <f aca="true" t="shared" si="27" ref="C151:N151">IF(C149&lt;&gt;0,C150/C149,"")</f>
      </c>
      <c r="D151" s="558">
        <f t="shared" si="27"/>
      </c>
      <c r="E151" s="558">
        <f t="shared" si="27"/>
      </c>
      <c r="F151" s="558">
        <f t="shared" si="27"/>
      </c>
      <c r="G151" s="558">
        <f t="shared" si="27"/>
      </c>
      <c r="H151" s="558">
        <f t="shared" si="27"/>
      </c>
      <c r="I151" s="558">
        <f t="shared" si="27"/>
      </c>
      <c r="J151" s="558">
        <f t="shared" si="27"/>
      </c>
      <c r="K151" s="558">
        <f t="shared" si="27"/>
      </c>
      <c r="L151" s="558">
        <f t="shared" si="27"/>
      </c>
      <c r="M151" s="558">
        <f t="shared" si="27"/>
      </c>
      <c r="N151" s="558">
        <f t="shared" si="27"/>
      </c>
    </row>
    <row r="152" spans="1:14" ht="12.75">
      <c r="A152" s="47" t="s">
        <v>636</v>
      </c>
      <c r="B152" s="211"/>
      <c r="C152" s="365"/>
      <c r="D152" s="84"/>
      <c r="E152" s="69"/>
      <c r="F152" s="69"/>
      <c r="G152" s="69"/>
      <c r="H152" s="69"/>
      <c r="I152" s="69"/>
      <c r="J152" s="69"/>
      <c r="K152" s="69"/>
      <c r="L152" s="69"/>
      <c r="M152" s="69"/>
      <c r="N152" s="69"/>
    </row>
    <row r="153" spans="1:14" ht="12.75">
      <c r="A153" s="39" t="s">
        <v>86</v>
      </c>
      <c r="B153" s="220"/>
      <c r="C153" s="218">
        <f>SUM(D153:N153)</f>
        <v>0</v>
      </c>
      <c r="D153" s="79"/>
      <c r="E153" s="69"/>
      <c r="F153" s="69"/>
      <c r="G153" s="69"/>
      <c r="H153" s="69"/>
      <c r="I153" s="69"/>
      <c r="J153" s="69"/>
      <c r="K153" s="69"/>
      <c r="L153" s="69"/>
      <c r="M153" s="69"/>
      <c r="N153" s="69"/>
    </row>
    <row r="154" spans="1:14" ht="12.75">
      <c r="A154" s="11" t="s">
        <v>275</v>
      </c>
      <c r="B154" s="168" t="s">
        <v>172</v>
      </c>
      <c r="C154" s="218">
        <f>SUM(D154:N154)</f>
        <v>0</v>
      </c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</row>
    <row r="155" spans="1:14" ht="12.75">
      <c r="A155" s="11" t="s">
        <v>282</v>
      </c>
      <c r="B155" s="69"/>
      <c r="C155" s="174">
        <f>SUM(D155:N155)</f>
        <v>0</v>
      </c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</row>
    <row r="156" spans="1:14" ht="12.75">
      <c r="A156" s="15" t="s">
        <v>283</v>
      </c>
      <c r="B156" s="217"/>
      <c r="C156" s="558">
        <f aca="true" t="shared" si="28" ref="C156:N156">IF(C154&lt;&gt;0,C155/C154,"")</f>
      </c>
      <c r="D156" s="558">
        <f t="shared" si="28"/>
      </c>
      <c r="E156" s="558">
        <f t="shared" si="28"/>
      </c>
      <c r="F156" s="558">
        <f t="shared" si="28"/>
      </c>
      <c r="G156" s="558">
        <f t="shared" si="28"/>
      </c>
      <c r="H156" s="558">
        <f t="shared" si="28"/>
      </c>
      <c r="I156" s="558">
        <f t="shared" si="28"/>
      </c>
      <c r="J156" s="558">
        <f t="shared" si="28"/>
      </c>
      <c r="K156" s="558">
        <f t="shared" si="28"/>
      </c>
      <c r="L156" s="558">
        <f t="shared" si="28"/>
      </c>
      <c r="M156" s="558">
        <f t="shared" si="28"/>
      </c>
      <c r="N156" s="558">
        <f t="shared" si="28"/>
      </c>
    </row>
    <row r="157" spans="1:14" ht="12.75">
      <c r="A157" s="47" t="s">
        <v>637</v>
      </c>
      <c r="B157" s="211"/>
      <c r="C157" s="365"/>
      <c r="D157" s="84"/>
      <c r="E157" s="82"/>
      <c r="F157" s="82"/>
      <c r="G157" s="82"/>
      <c r="H157" s="82"/>
      <c r="I157" s="82"/>
      <c r="J157" s="82"/>
      <c r="K157" s="82"/>
      <c r="L157" s="82"/>
      <c r="M157" s="82"/>
      <c r="N157" s="82"/>
    </row>
    <row r="158" spans="1:14" ht="12.75">
      <c r="A158" s="39" t="s">
        <v>86</v>
      </c>
      <c r="B158" s="220"/>
      <c r="C158" s="218">
        <f>SUM(D158:N158)</f>
        <v>0</v>
      </c>
      <c r="D158" s="79"/>
      <c r="E158" s="69"/>
      <c r="F158" s="69"/>
      <c r="G158" s="69"/>
      <c r="H158" s="69"/>
      <c r="I158" s="69"/>
      <c r="J158" s="69"/>
      <c r="K158" s="69"/>
      <c r="L158" s="69"/>
      <c r="M158" s="69"/>
      <c r="N158" s="69"/>
    </row>
    <row r="159" spans="1:14" ht="12.75">
      <c r="A159" s="11" t="s">
        <v>275</v>
      </c>
      <c r="B159" s="168" t="s">
        <v>172</v>
      </c>
      <c r="C159" s="218">
        <f>SUM(D159:N159)</f>
        <v>0</v>
      </c>
      <c r="D159" s="79"/>
      <c r="E159" s="97"/>
      <c r="F159" s="97"/>
      <c r="G159" s="69"/>
      <c r="H159" s="69"/>
      <c r="I159" s="69"/>
      <c r="J159" s="69"/>
      <c r="K159" s="69"/>
      <c r="L159" s="69"/>
      <c r="M159" s="69"/>
      <c r="N159" s="69"/>
    </row>
    <row r="160" spans="1:14" ht="12.75">
      <c r="A160" s="11" t="s">
        <v>282</v>
      </c>
      <c r="B160" s="69"/>
      <c r="C160" s="174">
        <f>SUM(D160:N160)</f>
        <v>0</v>
      </c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</row>
    <row r="161" spans="1:14" ht="12.75">
      <c r="A161" s="15" t="s">
        <v>283</v>
      </c>
      <c r="B161" s="217"/>
      <c r="C161" s="558">
        <f aca="true" t="shared" si="29" ref="C161:N161">IF(C159&lt;&gt;0,C160/C159,"")</f>
      </c>
      <c r="D161" s="558">
        <f t="shared" si="29"/>
      </c>
      <c r="E161" s="558">
        <f t="shared" si="29"/>
      </c>
      <c r="F161" s="558">
        <f t="shared" si="29"/>
      </c>
      <c r="G161" s="558">
        <f t="shared" si="29"/>
      </c>
      <c r="H161" s="558">
        <f t="shared" si="29"/>
      </c>
      <c r="I161" s="558">
        <f t="shared" si="29"/>
      </c>
      <c r="J161" s="558">
        <f t="shared" si="29"/>
      </c>
      <c r="K161" s="558">
        <f t="shared" si="29"/>
      </c>
      <c r="L161" s="558">
        <f t="shared" si="29"/>
      </c>
      <c r="M161" s="558">
        <f t="shared" si="29"/>
      </c>
      <c r="N161" s="558">
        <f t="shared" si="29"/>
      </c>
    </row>
    <row r="162" spans="1:14" ht="12.75">
      <c r="A162" s="47" t="s">
        <v>638</v>
      </c>
      <c r="B162" s="211"/>
      <c r="C162" s="365"/>
      <c r="D162" s="84"/>
      <c r="E162" s="82"/>
      <c r="F162" s="82"/>
      <c r="G162" s="82"/>
      <c r="H162" s="82"/>
      <c r="I162" s="82"/>
      <c r="J162" s="82"/>
      <c r="K162" s="82"/>
      <c r="L162" s="82"/>
      <c r="M162" s="82"/>
      <c r="N162" s="82"/>
    </row>
    <row r="163" spans="1:14" ht="12.75">
      <c r="A163" s="39" t="s">
        <v>86</v>
      </c>
      <c r="B163" s="220"/>
      <c r="C163" s="218">
        <f>SUM(D163:N163)</f>
        <v>0</v>
      </c>
      <c r="D163" s="79"/>
      <c r="E163" s="69"/>
      <c r="F163" s="69"/>
      <c r="G163" s="69"/>
      <c r="H163" s="69"/>
      <c r="I163" s="69"/>
      <c r="J163" s="69"/>
      <c r="K163" s="69"/>
      <c r="L163" s="69"/>
      <c r="M163" s="69"/>
      <c r="N163" s="69"/>
    </row>
    <row r="164" spans="1:14" ht="12.75">
      <c r="A164" s="11" t="s">
        <v>275</v>
      </c>
      <c r="B164" s="168" t="s">
        <v>172</v>
      </c>
      <c r="C164" s="218">
        <f>SUM(D164:N164)</f>
        <v>0</v>
      </c>
      <c r="D164" s="79"/>
      <c r="E164" s="97"/>
      <c r="F164" s="97"/>
      <c r="G164" s="69"/>
      <c r="H164" s="69"/>
      <c r="I164" s="69"/>
      <c r="J164" s="69"/>
      <c r="K164" s="69"/>
      <c r="L164" s="69"/>
      <c r="M164" s="69"/>
      <c r="N164" s="69"/>
    </row>
    <row r="165" spans="1:14" ht="12.75">
      <c r="A165" s="11" t="s">
        <v>282</v>
      </c>
      <c r="B165" s="69"/>
      <c r="C165" s="174">
        <f>SUM(D165:N165)</f>
        <v>0</v>
      </c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</row>
    <row r="166" spans="1:14" ht="12.75">
      <c r="A166" s="15" t="s">
        <v>283</v>
      </c>
      <c r="B166" s="217"/>
      <c r="C166" s="558">
        <f aca="true" t="shared" si="30" ref="C166:N166">IF(C164&lt;&gt;0,C165/C164,"")</f>
      </c>
      <c r="D166" s="558">
        <f t="shared" si="30"/>
      </c>
      <c r="E166" s="558">
        <f t="shared" si="30"/>
      </c>
      <c r="F166" s="558">
        <f t="shared" si="30"/>
      </c>
      <c r="G166" s="558">
        <f t="shared" si="30"/>
      </c>
      <c r="H166" s="558">
        <f t="shared" si="30"/>
      </c>
      <c r="I166" s="558">
        <f t="shared" si="30"/>
      </c>
      <c r="J166" s="558">
        <f t="shared" si="30"/>
      </c>
      <c r="K166" s="558">
        <f t="shared" si="30"/>
      </c>
      <c r="L166" s="558">
        <f t="shared" si="30"/>
      </c>
      <c r="M166" s="558">
        <f t="shared" si="30"/>
      </c>
      <c r="N166" s="558">
        <f t="shared" si="30"/>
      </c>
    </row>
    <row r="167" spans="1:14" ht="12.75">
      <c r="A167" s="50" t="s">
        <v>639</v>
      </c>
      <c r="B167" s="168"/>
      <c r="C167" s="218"/>
      <c r="D167" s="79"/>
      <c r="E167" s="69"/>
      <c r="F167" s="69"/>
      <c r="G167" s="69"/>
      <c r="H167" s="69"/>
      <c r="I167" s="69"/>
      <c r="J167" s="69"/>
      <c r="K167" s="69"/>
      <c r="L167" s="69"/>
      <c r="M167" s="69"/>
      <c r="N167" s="69"/>
    </row>
    <row r="168" spans="1:14" ht="12.75">
      <c r="A168" s="39" t="s">
        <v>86</v>
      </c>
      <c r="B168" s="168"/>
      <c r="C168" s="218">
        <v>0</v>
      </c>
      <c r="D168" s="79"/>
      <c r="E168" s="69"/>
      <c r="F168" s="69"/>
      <c r="G168" s="69"/>
      <c r="H168" s="69"/>
      <c r="I168" s="69"/>
      <c r="J168" s="69"/>
      <c r="K168" s="69"/>
      <c r="L168" s="69"/>
      <c r="M168" s="69"/>
      <c r="N168" s="69"/>
    </row>
    <row r="169" spans="1:14" ht="12.75">
      <c r="A169" s="11" t="s">
        <v>275</v>
      </c>
      <c r="B169" s="168" t="s">
        <v>172</v>
      </c>
      <c r="C169" s="218">
        <v>0</v>
      </c>
      <c r="D169" s="79"/>
      <c r="E169" s="69"/>
      <c r="F169" s="69"/>
      <c r="G169" s="69"/>
      <c r="H169" s="69"/>
      <c r="I169" s="69"/>
      <c r="J169" s="69"/>
      <c r="K169" s="69"/>
      <c r="L169" s="69"/>
      <c r="M169" s="69"/>
      <c r="N169" s="69"/>
    </row>
    <row r="170" spans="1:14" ht="12.75">
      <c r="A170" s="11" t="s">
        <v>282</v>
      </c>
      <c r="B170" s="69"/>
      <c r="C170" s="174">
        <f>SUM(D170:N170)</f>
        <v>0</v>
      </c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</row>
    <row r="171" spans="1:14" ht="12.75">
      <c r="A171" s="15" t="s">
        <v>283</v>
      </c>
      <c r="B171" s="217"/>
      <c r="C171" s="558">
        <f aca="true" t="shared" si="31" ref="C171:N171">IF(C169&lt;&gt;0,C170/C169,"")</f>
      </c>
      <c r="D171" s="558">
        <f t="shared" si="31"/>
      </c>
      <c r="E171" s="558">
        <f t="shared" si="31"/>
      </c>
      <c r="F171" s="558">
        <f t="shared" si="31"/>
      </c>
      <c r="G171" s="558">
        <f t="shared" si="31"/>
      </c>
      <c r="H171" s="558">
        <f t="shared" si="31"/>
      </c>
      <c r="I171" s="558">
        <f t="shared" si="31"/>
      </c>
      <c r="J171" s="558">
        <f t="shared" si="31"/>
      </c>
      <c r="K171" s="558">
        <f t="shared" si="31"/>
      </c>
      <c r="L171" s="558">
        <f t="shared" si="31"/>
      </c>
      <c r="M171" s="558">
        <f t="shared" si="31"/>
      </c>
      <c r="N171" s="558">
        <f t="shared" si="31"/>
      </c>
    </row>
    <row r="172" spans="1:14" ht="12.75">
      <c r="A172" s="50" t="s">
        <v>640</v>
      </c>
      <c r="B172" s="168"/>
      <c r="C172" s="218"/>
      <c r="D172" s="79"/>
      <c r="E172" s="69"/>
      <c r="F172" s="69"/>
      <c r="G172" s="69"/>
      <c r="H172" s="69"/>
      <c r="I172" s="69"/>
      <c r="J172" s="69"/>
      <c r="K172" s="69"/>
      <c r="L172" s="69"/>
      <c r="M172" s="69"/>
      <c r="N172" s="69"/>
    </row>
    <row r="173" spans="1:14" ht="12.75">
      <c r="A173" s="39" t="s">
        <v>86</v>
      </c>
      <c r="B173" s="168"/>
      <c r="C173" s="218">
        <v>0</v>
      </c>
      <c r="D173" s="79"/>
      <c r="E173" s="69"/>
      <c r="F173" s="69"/>
      <c r="G173" s="69"/>
      <c r="H173" s="69"/>
      <c r="I173" s="69"/>
      <c r="J173" s="69"/>
      <c r="K173" s="69"/>
      <c r="L173" s="69"/>
      <c r="M173" s="69"/>
      <c r="N173" s="69"/>
    </row>
    <row r="174" spans="1:14" ht="12.75">
      <c r="A174" s="11" t="s">
        <v>275</v>
      </c>
      <c r="B174" s="168" t="s">
        <v>172</v>
      </c>
      <c r="C174" s="218">
        <v>0</v>
      </c>
      <c r="D174" s="79"/>
      <c r="E174" s="69"/>
      <c r="F174" s="69"/>
      <c r="G174" s="69"/>
      <c r="H174" s="69"/>
      <c r="I174" s="69"/>
      <c r="J174" s="69"/>
      <c r="K174" s="69"/>
      <c r="L174" s="69"/>
      <c r="M174" s="69"/>
      <c r="N174" s="69"/>
    </row>
    <row r="175" spans="1:14" ht="12.75">
      <c r="A175" s="11" t="s">
        <v>282</v>
      </c>
      <c r="B175" s="69"/>
      <c r="C175" s="174">
        <f>SUM(D175:N175)</f>
        <v>0</v>
      </c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</row>
    <row r="176" spans="1:14" ht="12.75">
      <c r="A176" s="15" t="s">
        <v>283</v>
      </c>
      <c r="B176" s="217"/>
      <c r="C176" s="558">
        <f aca="true" t="shared" si="32" ref="C176:N176">IF(C174&lt;&gt;0,C175/C174,"")</f>
      </c>
      <c r="D176" s="558">
        <f t="shared" si="32"/>
      </c>
      <c r="E176" s="558">
        <f t="shared" si="32"/>
      </c>
      <c r="F176" s="558">
        <f t="shared" si="32"/>
      </c>
      <c r="G176" s="558">
        <f t="shared" si="32"/>
      </c>
      <c r="H176" s="558">
        <f t="shared" si="32"/>
      </c>
      <c r="I176" s="558">
        <f t="shared" si="32"/>
      </c>
      <c r="J176" s="558">
        <f t="shared" si="32"/>
      </c>
      <c r="K176" s="558">
        <f t="shared" si="32"/>
      </c>
      <c r="L176" s="558">
        <f t="shared" si="32"/>
      </c>
      <c r="M176" s="558">
        <f t="shared" si="32"/>
      </c>
      <c r="N176" s="558">
        <f t="shared" si="32"/>
      </c>
    </row>
    <row r="177" spans="1:14" ht="12.75">
      <c r="A177" s="47" t="s">
        <v>641</v>
      </c>
      <c r="B177" s="44"/>
      <c r="C177" s="362"/>
      <c r="D177" s="79"/>
      <c r="E177" s="69"/>
      <c r="F177" s="69"/>
      <c r="G177" s="69"/>
      <c r="H177" s="69"/>
      <c r="I177" s="69"/>
      <c r="J177" s="69"/>
      <c r="K177" s="69"/>
      <c r="L177" s="69"/>
      <c r="M177" s="69"/>
      <c r="N177" s="69"/>
    </row>
    <row r="178" spans="1:14" ht="12.75">
      <c r="A178" s="39" t="s">
        <v>86</v>
      </c>
      <c r="B178" s="44"/>
      <c r="C178" s="218">
        <f>SUM(D178:N178)</f>
        <v>0</v>
      </c>
      <c r="D178" s="79"/>
      <c r="E178" s="69"/>
      <c r="F178" s="69"/>
      <c r="G178" s="69"/>
      <c r="H178" s="69"/>
      <c r="I178" s="69"/>
      <c r="J178" s="69"/>
      <c r="K178" s="69"/>
      <c r="L178" s="69"/>
      <c r="M178" s="69"/>
      <c r="N178" s="69"/>
    </row>
    <row r="179" spans="1:14" ht="12.75">
      <c r="A179" s="11" t="s">
        <v>275</v>
      </c>
      <c r="B179" s="168" t="s">
        <v>173</v>
      </c>
      <c r="C179" s="174">
        <f>SUM(D179:N179)</f>
        <v>0</v>
      </c>
      <c r="D179" s="79"/>
      <c r="E179" s="69"/>
      <c r="F179" s="69"/>
      <c r="G179" s="69"/>
      <c r="H179" s="69"/>
      <c r="I179" s="69"/>
      <c r="J179" s="69"/>
      <c r="K179" s="69"/>
      <c r="L179" s="69"/>
      <c r="M179" s="69"/>
      <c r="N179" s="69"/>
    </row>
    <row r="180" spans="1:14" ht="12.75">
      <c r="A180" s="11" t="s">
        <v>282</v>
      </c>
      <c r="B180" s="69"/>
      <c r="C180" s="218">
        <f>SUM(D180:N180)</f>
        <v>0</v>
      </c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</row>
    <row r="181" spans="1:14" ht="12.75">
      <c r="A181" s="15" t="s">
        <v>283</v>
      </c>
      <c r="B181" s="217"/>
      <c r="C181" s="558">
        <f aca="true" t="shared" si="33" ref="C181:N181">IF(C179&lt;&gt;0,C180/C179,"")</f>
      </c>
      <c r="D181" s="558">
        <f t="shared" si="33"/>
      </c>
      <c r="E181" s="558">
        <f t="shared" si="33"/>
      </c>
      <c r="F181" s="558">
        <f t="shared" si="33"/>
      </c>
      <c r="G181" s="558">
        <f t="shared" si="33"/>
      </c>
      <c r="H181" s="558">
        <f t="shared" si="33"/>
      </c>
      <c r="I181" s="558">
        <f t="shared" si="33"/>
      </c>
      <c r="J181" s="558">
        <f t="shared" si="33"/>
      </c>
      <c r="K181" s="558">
        <f t="shared" si="33"/>
      </c>
      <c r="L181" s="558">
        <f t="shared" si="33"/>
      </c>
      <c r="M181" s="558">
        <f t="shared" si="33"/>
      </c>
      <c r="N181" s="558">
        <f t="shared" si="33"/>
      </c>
    </row>
    <row r="182" spans="1:14" ht="12.75">
      <c r="A182" s="47" t="s">
        <v>0</v>
      </c>
      <c r="B182" s="43"/>
      <c r="C182" s="361"/>
      <c r="D182" s="84"/>
      <c r="E182" s="82"/>
      <c r="F182" s="82"/>
      <c r="G182" s="82"/>
      <c r="H182" s="82"/>
      <c r="I182" s="82"/>
      <c r="J182" s="82"/>
      <c r="K182" s="82"/>
      <c r="L182" s="82"/>
      <c r="M182" s="82"/>
      <c r="N182" s="82"/>
    </row>
    <row r="183" spans="1:14" ht="12.75">
      <c r="A183" s="39" t="s">
        <v>86</v>
      </c>
      <c r="B183" s="44"/>
      <c r="C183" s="218">
        <f>SUM(D183:N183)</f>
        <v>0</v>
      </c>
      <c r="D183" s="79"/>
      <c r="E183" s="69"/>
      <c r="F183" s="69"/>
      <c r="G183" s="69"/>
      <c r="H183" s="69"/>
      <c r="I183" s="69"/>
      <c r="J183" s="69"/>
      <c r="K183" s="69"/>
      <c r="L183" s="69"/>
      <c r="M183" s="69"/>
      <c r="N183" s="69"/>
    </row>
    <row r="184" spans="1:14" ht="12.75">
      <c r="A184" s="11" t="s">
        <v>275</v>
      </c>
      <c r="B184" s="168" t="s">
        <v>173</v>
      </c>
      <c r="C184" s="218">
        <f>SUM(D184:N184)</f>
        <v>0</v>
      </c>
      <c r="D184" s="79"/>
      <c r="E184" s="69"/>
      <c r="F184" s="69"/>
      <c r="G184" s="69"/>
      <c r="H184" s="69"/>
      <c r="I184" s="69"/>
      <c r="J184" s="69"/>
      <c r="K184" s="69"/>
      <c r="L184" s="69"/>
      <c r="M184" s="69"/>
      <c r="N184" s="69"/>
    </row>
    <row r="185" spans="1:14" ht="12.75">
      <c r="A185" s="11" t="s">
        <v>282</v>
      </c>
      <c r="B185" s="69"/>
      <c r="C185" s="174">
        <f>SUM(D185:N185)</f>
        <v>0</v>
      </c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</row>
    <row r="186" spans="1:14" ht="12.75">
      <c r="A186" s="15" t="s">
        <v>283</v>
      </c>
      <c r="B186" s="217"/>
      <c r="C186" s="558">
        <f aca="true" t="shared" si="34" ref="C186:N186">IF(C184&lt;&gt;0,C185/C184,"")</f>
      </c>
      <c r="D186" s="558">
        <f t="shared" si="34"/>
      </c>
      <c r="E186" s="558">
        <f t="shared" si="34"/>
      </c>
      <c r="F186" s="558">
        <f t="shared" si="34"/>
      </c>
      <c r="G186" s="558">
        <f t="shared" si="34"/>
      </c>
      <c r="H186" s="558">
        <f t="shared" si="34"/>
      </c>
      <c r="I186" s="558">
        <f t="shared" si="34"/>
      </c>
      <c r="J186" s="558">
        <f t="shared" si="34"/>
      </c>
      <c r="K186" s="558">
        <f t="shared" si="34"/>
      </c>
      <c r="L186" s="558">
        <f t="shared" si="34"/>
      </c>
      <c r="M186" s="558">
        <f t="shared" si="34"/>
      </c>
      <c r="N186" s="558">
        <f t="shared" si="34"/>
      </c>
    </row>
    <row r="187" spans="1:14" ht="12.75">
      <c r="A187" s="139" t="s">
        <v>1</v>
      </c>
      <c r="B187" s="556"/>
      <c r="C187" s="187"/>
      <c r="D187" s="86"/>
      <c r="E187" s="82"/>
      <c r="F187" s="86"/>
      <c r="G187" s="82"/>
      <c r="H187" s="86"/>
      <c r="I187" s="82"/>
      <c r="J187" s="86"/>
      <c r="K187" s="82"/>
      <c r="L187" s="82"/>
      <c r="M187" s="82"/>
      <c r="N187" s="82"/>
    </row>
    <row r="188" spans="1:14" ht="12.75">
      <c r="A188" s="39" t="s">
        <v>86</v>
      </c>
      <c r="C188" s="174">
        <f>SUM(D188:N188)</f>
        <v>0</v>
      </c>
      <c r="D188" s="83"/>
      <c r="E188" s="69"/>
      <c r="F188" s="83"/>
      <c r="G188" s="69"/>
      <c r="H188" s="83"/>
      <c r="I188" s="69"/>
      <c r="J188" s="83"/>
      <c r="K188" s="69"/>
      <c r="L188" s="69"/>
      <c r="M188" s="69"/>
      <c r="N188" s="69"/>
    </row>
    <row r="189" spans="1:14" ht="12.75">
      <c r="A189" s="11" t="s">
        <v>632</v>
      </c>
      <c r="B189" s="58" t="s">
        <v>173</v>
      </c>
      <c r="C189" s="174">
        <f>SUM(D189:N189)</f>
        <v>0</v>
      </c>
      <c r="D189" s="83"/>
      <c r="E189" s="69"/>
      <c r="F189" s="83"/>
      <c r="G189" s="69"/>
      <c r="H189" s="83"/>
      <c r="I189" s="69"/>
      <c r="J189" s="83"/>
      <c r="K189" s="69"/>
      <c r="L189" s="69"/>
      <c r="M189" s="69"/>
      <c r="N189" s="69"/>
    </row>
    <row r="190" spans="1:14" ht="12.75">
      <c r="A190" s="11" t="s">
        <v>275</v>
      </c>
      <c r="B190" s="58"/>
      <c r="C190" s="174">
        <f>SUM(D190:N190)</f>
        <v>0</v>
      </c>
      <c r="D190" s="83"/>
      <c r="E190" s="69"/>
      <c r="F190" s="83"/>
      <c r="G190" s="69"/>
      <c r="H190" s="83"/>
      <c r="I190" s="69"/>
      <c r="J190" s="83"/>
      <c r="K190" s="69"/>
      <c r="L190" s="69"/>
      <c r="M190" s="69"/>
      <c r="N190" s="69"/>
    </row>
    <row r="191" spans="1:14" ht="12.75">
      <c r="A191" s="11" t="s">
        <v>282</v>
      </c>
      <c r="B191" s="69"/>
      <c r="C191" s="174">
        <f>SUM(D191:N191)</f>
        <v>0</v>
      </c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</row>
    <row r="192" spans="1:14" ht="12.75">
      <c r="A192" s="15" t="s">
        <v>283</v>
      </c>
      <c r="B192" s="217"/>
      <c r="C192" s="558">
        <f aca="true" t="shared" si="35" ref="C192:N192">IF(C190&lt;&gt;0,C191/C190,"")</f>
      </c>
      <c r="D192" s="558">
        <f t="shared" si="35"/>
      </c>
      <c r="E192" s="558">
        <f t="shared" si="35"/>
      </c>
      <c r="F192" s="558">
        <f t="shared" si="35"/>
      </c>
      <c r="G192" s="558">
        <f t="shared" si="35"/>
      </c>
      <c r="H192" s="558">
        <f t="shared" si="35"/>
      </c>
      <c r="I192" s="558">
        <f t="shared" si="35"/>
      </c>
      <c r="J192" s="558">
        <f t="shared" si="35"/>
      </c>
      <c r="K192" s="558">
        <f t="shared" si="35"/>
      </c>
      <c r="L192" s="558">
        <f t="shared" si="35"/>
      </c>
      <c r="M192" s="558">
        <f t="shared" si="35"/>
      </c>
      <c r="N192" s="558">
        <f t="shared" si="35"/>
      </c>
    </row>
    <row r="193" spans="1:14" ht="12.75">
      <c r="A193" s="139" t="s">
        <v>2</v>
      </c>
      <c r="B193" s="556"/>
      <c r="C193" s="187"/>
      <c r="D193" s="85"/>
      <c r="E193" s="82"/>
      <c r="F193" s="86"/>
      <c r="G193" s="82"/>
      <c r="H193" s="86"/>
      <c r="I193" s="82"/>
      <c r="J193" s="86"/>
      <c r="K193" s="82"/>
      <c r="L193" s="82"/>
      <c r="M193" s="82"/>
      <c r="N193" s="82"/>
    </row>
    <row r="194" spans="1:14" ht="12.75">
      <c r="A194" s="39" t="s">
        <v>86</v>
      </c>
      <c r="C194" s="174">
        <f>SUM(D194:N194)</f>
        <v>0</v>
      </c>
      <c r="D194" s="97"/>
      <c r="E194" s="69"/>
      <c r="F194" s="83"/>
      <c r="G194" s="69"/>
      <c r="H194" s="83"/>
      <c r="I194" s="69"/>
      <c r="J194" s="83"/>
      <c r="K194" s="69"/>
      <c r="L194" s="69"/>
      <c r="M194" s="69"/>
      <c r="N194" s="69"/>
    </row>
    <row r="195" spans="1:14" ht="12.75">
      <c r="A195" s="11" t="s">
        <v>632</v>
      </c>
      <c r="B195" s="58" t="s">
        <v>173</v>
      </c>
      <c r="C195" s="174">
        <f>SUM(D195:N195)</f>
        <v>0</v>
      </c>
      <c r="D195" s="83"/>
      <c r="E195" s="69"/>
      <c r="F195" s="83"/>
      <c r="G195" s="69"/>
      <c r="H195" s="83"/>
      <c r="I195" s="69"/>
      <c r="J195" s="83"/>
      <c r="K195" s="69"/>
      <c r="L195" s="69"/>
      <c r="M195" s="69"/>
      <c r="N195" s="69"/>
    </row>
    <row r="196" spans="1:14" ht="12.75">
      <c r="A196" s="11" t="s">
        <v>275</v>
      </c>
      <c r="B196" s="58"/>
      <c r="C196" s="174">
        <f>SUM(D196:N196)</f>
        <v>0</v>
      </c>
      <c r="D196" s="83"/>
      <c r="E196" s="69"/>
      <c r="F196" s="83"/>
      <c r="G196" s="69"/>
      <c r="H196" s="83"/>
      <c r="I196" s="69"/>
      <c r="J196" s="83"/>
      <c r="K196" s="69"/>
      <c r="L196" s="69"/>
      <c r="M196" s="69"/>
      <c r="N196" s="69"/>
    </row>
    <row r="197" spans="1:14" ht="12.75">
      <c r="A197" s="11" t="s">
        <v>282</v>
      </c>
      <c r="B197" s="69"/>
      <c r="C197" s="174">
        <f>SUM(D197:N197)</f>
        <v>0</v>
      </c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</row>
    <row r="198" spans="1:14" ht="12.75">
      <c r="A198" s="15" t="s">
        <v>283</v>
      </c>
      <c r="B198" s="217"/>
      <c r="C198" s="558">
        <f aca="true" t="shared" si="36" ref="C198:N198">IF(C196&lt;&gt;0,C197/C196,"")</f>
      </c>
      <c r="D198" s="558">
        <f t="shared" si="36"/>
      </c>
      <c r="E198" s="558">
        <f t="shared" si="36"/>
      </c>
      <c r="F198" s="558">
        <f t="shared" si="36"/>
      </c>
      <c r="G198" s="558">
        <f t="shared" si="36"/>
      </c>
      <c r="H198" s="558">
        <f t="shared" si="36"/>
      </c>
      <c r="I198" s="558">
        <f t="shared" si="36"/>
      </c>
      <c r="J198" s="558">
        <f t="shared" si="36"/>
      </c>
      <c r="K198" s="558">
        <f t="shared" si="36"/>
      </c>
      <c r="L198" s="558">
        <f t="shared" si="36"/>
      </c>
      <c r="M198" s="558">
        <f t="shared" si="36"/>
      </c>
      <c r="N198" s="558">
        <f t="shared" si="36"/>
      </c>
    </row>
    <row r="199" spans="1:14" ht="12.75">
      <c r="A199" s="23" t="s">
        <v>3</v>
      </c>
      <c r="B199" s="19"/>
      <c r="C199" s="363"/>
      <c r="D199" s="84"/>
      <c r="E199" s="82"/>
      <c r="F199" s="82"/>
      <c r="G199" s="82"/>
      <c r="H199" s="82"/>
      <c r="I199" s="82"/>
      <c r="J199" s="82"/>
      <c r="K199" s="82"/>
      <c r="L199" s="82"/>
      <c r="M199" s="82"/>
      <c r="N199" s="82"/>
    </row>
    <row r="200" spans="1:14" ht="12.75">
      <c r="A200" s="39" t="s">
        <v>86</v>
      </c>
      <c r="B200" s="19"/>
      <c r="C200" s="218">
        <f>SUM(D200:N200)</f>
        <v>0</v>
      </c>
      <c r="D200" s="79"/>
      <c r="E200" s="69"/>
      <c r="F200" s="69"/>
      <c r="G200" s="69"/>
      <c r="H200" s="69"/>
      <c r="I200" s="69"/>
      <c r="J200" s="69"/>
      <c r="K200" s="69"/>
      <c r="L200" s="69"/>
      <c r="M200" s="69"/>
      <c r="N200" s="69"/>
    </row>
    <row r="201" spans="1:14" ht="12.75">
      <c r="A201" s="11" t="s">
        <v>275</v>
      </c>
      <c r="B201" s="201" t="s">
        <v>172</v>
      </c>
      <c r="C201" s="218">
        <f>SUM(D201:N201)</f>
        <v>0</v>
      </c>
      <c r="D201" s="79"/>
      <c r="E201" s="69"/>
      <c r="F201" s="69"/>
      <c r="G201" s="69"/>
      <c r="H201" s="69"/>
      <c r="I201" s="69"/>
      <c r="J201" s="69"/>
      <c r="K201" s="69"/>
      <c r="L201" s="69"/>
      <c r="M201" s="69"/>
      <c r="N201" s="69"/>
    </row>
    <row r="202" spans="1:14" ht="12.75">
      <c r="A202" s="11" t="s">
        <v>282</v>
      </c>
      <c r="B202" s="69"/>
      <c r="C202" s="218">
        <f>SUM(D202:N202)</f>
        <v>0</v>
      </c>
      <c r="D202" s="79"/>
      <c r="E202" s="69"/>
      <c r="F202" s="69"/>
      <c r="G202" s="69"/>
      <c r="H202" s="69"/>
      <c r="I202" s="69"/>
      <c r="J202" s="69"/>
      <c r="K202" s="69"/>
      <c r="L202" s="69"/>
      <c r="M202" s="69"/>
      <c r="N202" s="69"/>
    </row>
    <row r="203" spans="1:14" ht="12.75">
      <c r="A203" s="15" t="s">
        <v>283</v>
      </c>
      <c r="B203" s="217"/>
      <c r="C203" s="558">
        <f aca="true" t="shared" si="37" ref="C203:N203">IF(C201&lt;&gt;0,C202/C201,"")</f>
      </c>
      <c r="D203" s="558">
        <f t="shared" si="37"/>
      </c>
      <c r="E203" s="558">
        <f t="shared" si="37"/>
      </c>
      <c r="F203" s="558">
        <f t="shared" si="37"/>
      </c>
      <c r="G203" s="558">
        <f t="shared" si="37"/>
      </c>
      <c r="H203" s="558">
        <f t="shared" si="37"/>
      </c>
      <c r="I203" s="558">
        <f t="shared" si="37"/>
      </c>
      <c r="J203" s="558">
        <f t="shared" si="37"/>
      </c>
      <c r="K203" s="558">
        <f t="shared" si="37"/>
      </c>
      <c r="L203" s="558">
        <f t="shared" si="37"/>
      </c>
      <c r="M203" s="558">
        <f t="shared" si="37"/>
      </c>
      <c r="N203" s="558">
        <f t="shared" si="37"/>
      </c>
    </row>
    <row r="204" spans="1:14" ht="12.75">
      <c r="A204" s="47" t="s">
        <v>4</v>
      </c>
      <c r="B204" s="43"/>
      <c r="C204" s="361"/>
      <c r="D204" s="84"/>
      <c r="E204" s="82"/>
      <c r="F204" s="82"/>
      <c r="G204" s="82"/>
      <c r="H204" s="82"/>
      <c r="I204" s="82"/>
      <c r="J204" s="82"/>
      <c r="K204" s="82"/>
      <c r="L204" s="82"/>
      <c r="M204" s="82"/>
      <c r="N204" s="82"/>
    </row>
    <row r="205" spans="1:14" ht="12.75">
      <c r="A205" s="39" t="s">
        <v>86</v>
      </c>
      <c r="B205" s="44"/>
      <c r="C205" s="218">
        <f>SUM(D205:N205)</f>
        <v>0</v>
      </c>
      <c r="D205" s="79"/>
      <c r="E205" s="69"/>
      <c r="F205" s="69"/>
      <c r="G205" s="69"/>
      <c r="H205" s="69"/>
      <c r="I205" s="69"/>
      <c r="J205" s="69"/>
      <c r="K205" s="69"/>
      <c r="L205" s="69"/>
      <c r="M205" s="69"/>
      <c r="N205" s="69"/>
    </row>
    <row r="206" spans="1:14" ht="12.75">
      <c r="A206" s="11" t="s">
        <v>275</v>
      </c>
      <c r="B206" s="168" t="s">
        <v>172</v>
      </c>
      <c r="C206" s="218">
        <f>SUM(D206:N206)</f>
        <v>0</v>
      </c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</row>
    <row r="207" spans="1:14" ht="12.75">
      <c r="A207" s="11" t="s">
        <v>282</v>
      </c>
      <c r="B207" s="69"/>
      <c r="C207" s="174">
        <f>SUM(D207:N207)</f>
        <v>0</v>
      </c>
      <c r="D207" s="79"/>
      <c r="E207" s="69"/>
      <c r="F207" s="69"/>
      <c r="G207" s="69"/>
      <c r="H207" s="69"/>
      <c r="I207" s="69"/>
      <c r="J207" s="69"/>
      <c r="K207" s="69"/>
      <c r="L207" s="69"/>
      <c r="M207" s="69"/>
      <c r="N207" s="69"/>
    </row>
    <row r="208" spans="1:14" ht="12.75">
      <c r="A208" s="15" t="s">
        <v>283</v>
      </c>
      <c r="B208" s="217"/>
      <c r="C208" s="558">
        <f aca="true" t="shared" si="38" ref="C208:N208">IF(C206&lt;&gt;0,C207/C206,"")</f>
      </c>
      <c r="D208" s="558">
        <f t="shared" si="38"/>
      </c>
      <c r="E208" s="558">
        <f t="shared" si="38"/>
      </c>
      <c r="F208" s="558">
        <f t="shared" si="38"/>
      </c>
      <c r="G208" s="558">
        <f t="shared" si="38"/>
      </c>
      <c r="H208" s="558">
        <f t="shared" si="38"/>
      </c>
      <c r="I208" s="558">
        <f t="shared" si="38"/>
      </c>
      <c r="J208" s="558">
        <f t="shared" si="38"/>
      </c>
      <c r="K208" s="558">
        <f t="shared" si="38"/>
      </c>
      <c r="L208" s="558">
        <f t="shared" si="38"/>
      </c>
      <c r="M208" s="558">
        <f t="shared" si="38"/>
      </c>
      <c r="N208" s="558">
        <f t="shared" si="38"/>
      </c>
    </row>
    <row r="209" spans="1:14" ht="12.75">
      <c r="A209" s="23" t="s">
        <v>5</v>
      </c>
      <c r="B209" s="7"/>
      <c r="C209" s="7"/>
      <c r="D209" s="86"/>
      <c r="E209" s="82"/>
      <c r="F209" s="86"/>
      <c r="G209" s="82"/>
      <c r="H209" s="86"/>
      <c r="I209" s="82"/>
      <c r="J209" s="86"/>
      <c r="K209" s="82"/>
      <c r="L209" s="82"/>
      <c r="M209" s="82"/>
      <c r="N209" s="82"/>
    </row>
    <row r="210" spans="1:14" ht="12.75">
      <c r="A210" s="39" t="s">
        <v>86</v>
      </c>
      <c r="C210" s="174">
        <f>SUM(D210:N210)</f>
        <v>0</v>
      </c>
      <c r="D210" s="83"/>
      <c r="E210" s="69"/>
      <c r="F210" s="83"/>
      <c r="G210" s="69"/>
      <c r="H210" s="83"/>
      <c r="I210" s="69"/>
      <c r="J210" s="83"/>
      <c r="K210" s="69"/>
      <c r="L210" s="69"/>
      <c r="M210" s="69"/>
      <c r="N210" s="69"/>
    </row>
    <row r="211" spans="1:14" ht="12.75">
      <c r="A211" s="11" t="s">
        <v>632</v>
      </c>
      <c r="B211" s="168" t="s">
        <v>172</v>
      </c>
      <c r="C211" s="174">
        <f>SUM(D211:N211)</f>
        <v>0</v>
      </c>
      <c r="D211" s="83"/>
      <c r="E211" s="69"/>
      <c r="F211" s="83"/>
      <c r="G211" s="69"/>
      <c r="H211" s="83"/>
      <c r="I211" s="69"/>
      <c r="J211" s="83"/>
      <c r="K211" s="69"/>
      <c r="L211" s="69"/>
      <c r="M211" s="69"/>
      <c r="N211" s="69"/>
    </row>
    <row r="212" spans="1:14" ht="12.75">
      <c r="A212" s="11" t="s">
        <v>275</v>
      </c>
      <c r="B212" s="168"/>
      <c r="C212" s="174">
        <f>SUM(D212:N212)</f>
        <v>0</v>
      </c>
      <c r="D212" s="83"/>
      <c r="E212" s="69"/>
      <c r="F212" s="83"/>
      <c r="G212" s="69"/>
      <c r="H212" s="83"/>
      <c r="I212" s="69"/>
      <c r="J212" s="83"/>
      <c r="K212" s="69"/>
      <c r="L212" s="69"/>
      <c r="M212" s="69"/>
      <c r="N212" s="69"/>
    </row>
    <row r="213" spans="1:14" ht="12.75">
      <c r="A213" s="11" t="s">
        <v>282</v>
      </c>
      <c r="B213" s="69"/>
      <c r="C213" s="174">
        <f>SUM(D213:N213)</f>
        <v>0</v>
      </c>
      <c r="D213" s="79"/>
      <c r="E213" s="69"/>
      <c r="F213" s="69"/>
      <c r="G213" s="69"/>
      <c r="H213" s="69"/>
      <c r="I213" s="69"/>
      <c r="J213" s="69"/>
      <c r="K213" s="69"/>
      <c r="L213" s="69"/>
      <c r="M213" s="69"/>
      <c r="N213" s="69"/>
    </row>
    <row r="214" spans="1:14" ht="12.75">
      <c r="A214" s="15" t="s">
        <v>283</v>
      </c>
      <c r="B214" s="217"/>
      <c r="C214" s="558">
        <f aca="true" t="shared" si="39" ref="C214:N214">IF(C212&lt;&gt;0,C213/C212,"")</f>
      </c>
      <c r="D214" s="558">
        <f t="shared" si="39"/>
      </c>
      <c r="E214" s="558">
        <f t="shared" si="39"/>
      </c>
      <c r="F214" s="558">
        <f t="shared" si="39"/>
      </c>
      <c r="G214" s="558">
        <f t="shared" si="39"/>
      </c>
      <c r="H214" s="558">
        <f t="shared" si="39"/>
      </c>
      <c r="I214" s="558">
        <f t="shared" si="39"/>
      </c>
      <c r="J214" s="558">
        <f t="shared" si="39"/>
      </c>
      <c r="K214" s="558">
        <f t="shared" si="39"/>
      </c>
      <c r="L214" s="558">
        <f t="shared" si="39"/>
      </c>
      <c r="M214" s="558">
        <f t="shared" si="39"/>
      </c>
      <c r="N214" s="558">
        <f t="shared" si="39"/>
      </c>
    </row>
    <row r="215" spans="1:14" ht="12.75">
      <c r="A215" s="13" t="s">
        <v>6</v>
      </c>
      <c r="B215" s="7"/>
      <c r="C215" s="364"/>
      <c r="D215" s="84"/>
      <c r="E215" s="82"/>
      <c r="F215" s="82"/>
      <c r="G215" s="82"/>
      <c r="H215" s="82"/>
      <c r="I215" s="82"/>
      <c r="J215" s="82"/>
      <c r="K215" s="82"/>
      <c r="L215" s="82"/>
      <c r="M215" s="82"/>
      <c r="N215" s="82"/>
    </row>
    <row r="216" spans="1:14" ht="12.75">
      <c r="A216" s="39" t="s">
        <v>86</v>
      </c>
      <c r="B216" s="19"/>
      <c r="C216" s="218">
        <f>SUM(D216:N216)</f>
        <v>1642</v>
      </c>
      <c r="D216" s="79"/>
      <c r="E216" s="69">
        <v>1642</v>
      </c>
      <c r="F216" s="69"/>
      <c r="G216" s="69"/>
      <c r="H216" s="69"/>
      <c r="I216" s="69"/>
      <c r="J216" s="69"/>
      <c r="K216" s="69"/>
      <c r="L216" s="69"/>
      <c r="M216" s="69"/>
      <c r="N216" s="69"/>
    </row>
    <row r="217" spans="1:14" ht="12.75">
      <c r="A217" s="11" t="s">
        <v>275</v>
      </c>
      <c r="B217" s="168" t="s">
        <v>172</v>
      </c>
      <c r="C217" s="175">
        <f>SUM(D217:N217)</f>
        <v>0</v>
      </c>
      <c r="D217" s="69"/>
      <c r="E217" s="97"/>
      <c r="F217" s="69"/>
      <c r="G217" s="69"/>
      <c r="H217" s="69"/>
      <c r="I217" s="69"/>
      <c r="J217" s="69"/>
      <c r="K217" s="69"/>
      <c r="L217" s="69"/>
      <c r="M217" s="69"/>
      <c r="N217" s="69"/>
    </row>
    <row r="218" spans="1:14" ht="12.75">
      <c r="A218" s="11" t="s">
        <v>282</v>
      </c>
      <c r="B218" s="69"/>
      <c r="C218" s="218">
        <f>SUM(D218:N218)</f>
        <v>0</v>
      </c>
      <c r="D218" s="79"/>
      <c r="E218" s="69"/>
      <c r="F218" s="69"/>
      <c r="G218" s="69"/>
      <c r="H218" s="69"/>
      <c r="I218" s="69"/>
      <c r="J218" s="69"/>
      <c r="K218" s="69"/>
      <c r="L218" s="69"/>
      <c r="M218" s="69"/>
      <c r="N218" s="69"/>
    </row>
    <row r="219" spans="1:14" ht="12.75">
      <c r="A219" s="15" t="s">
        <v>283</v>
      </c>
      <c r="B219" s="217"/>
      <c r="C219" s="558">
        <f aca="true" t="shared" si="40" ref="C219:N219">IF(C217&lt;&gt;0,C218/C217,"")</f>
      </c>
      <c r="D219" s="558">
        <f t="shared" si="40"/>
      </c>
      <c r="E219" s="558">
        <f t="shared" si="40"/>
      </c>
      <c r="F219" s="558">
        <f t="shared" si="40"/>
      </c>
      <c r="G219" s="558">
        <f t="shared" si="40"/>
      </c>
      <c r="H219" s="558">
        <f t="shared" si="40"/>
      </c>
      <c r="I219" s="558">
        <f t="shared" si="40"/>
      </c>
      <c r="J219" s="558">
        <f t="shared" si="40"/>
      </c>
      <c r="K219" s="558">
        <f t="shared" si="40"/>
      </c>
      <c r="L219" s="558">
        <f t="shared" si="40"/>
      </c>
      <c r="M219" s="558">
        <f t="shared" si="40"/>
      </c>
      <c r="N219" s="558">
        <f t="shared" si="40"/>
      </c>
    </row>
    <row r="220" spans="1:14" ht="12.75">
      <c r="A220" s="13" t="s">
        <v>7</v>
      </c>
      <c r="B220" s="7"/>
      <c r="C220" s="364"/>
      <c r="D220" s="84"/>
      <c r="E220" s="82"/>
      <c r="F220" s="82"/>
      <c r="G220" s="82"/>
      <c r="H220" s="82"/>
      <c r="I220" s="82"/>
      <c r="J220" s="82"/>
      <c r="K220" s="82"/>
      <c r="L220" s="82"/>
      <c r="M220" s="82"/>
      <c r="N220" s="82"/>
    </row>
    <row r="221" spans="1:14" ht="12.75">
      <c r="A221" s="39" t="s">
        <v>86</v>
      </c>
      <c r="B221" s="19"/>
      <c r="C221" s="218">
        <f>SUM(D221:N221)</f>
        <v>6414</v>
      </c>
      <c r="D221" s="79"/>
      <c r="E221" s="69"/>
      <c r="F221" s="69"/>
      <c r="G221" s="69"/>
      <c r="H221" s="69">
        <v>6414</v>
      </c>
      <c r="I221" s="69"/>
      <c r="J221" s="69"/>
      <c r="K221" s="69"/>
      <c r="L221" s="69"/>
      <c r="M221" s="69"/>
      <c r="N221" s="69"/>
    </row>
    <row r="222" spans="1:14" ht="12.75">
      <c r="A222" s="11" t="s">
        <v>275</v>
      </c>
      <c r="B222" s="168" t="s">
        <v>172</v>
      </c>
      <c r="C222" s="218">
        <f>SUM(D222:N222)</f>
        <v>7642</v>
      </c>
      <c r="D222" s="79"/>
      <c r="E222" s="69"/>
      <c r="F222" s="69"/>
      <c r="G222" s="69"/>
      <c r="H222" s="69">
        <v>7642</v>
      </c>
      <c r="I222" s="69"/>
      <c r="J222" s="69"/>
      <c r="K222" s="69"/>
      <c r="L222" s="69"/>
      <c r="M222" s="69"/>
      <c r="N222" s="69"/>
    </row>
    <row r="223" spans="1:14" ht="12.75">
      <c r="A223" s="11" t="s">
        <v>282</v>
      </c>
      <c r="B223" s="69"/>
      <c r="C223" s="174">
        <f>SUM(D223:N223)</f>
        <v>7642</v>
      </c>
      <c r="D223" s="79"/>
      <c r="E223" s="69"/>
      <c r="F223" s="69"/>
      <c r="G223" s="69"/>
      <c r="H223" s="69">
        <v>7642</v>
      </c>
      <c r="I223" s="69"/>
      <c r="J223" s="69"/>
      <c r="K223" s="69"/>
      <c r="L223" s="69"/>
      <c r="M223" s="69"/>
      <c r="N223" s="69"/>
    </row>
    <row r="224" spans="1:14" ht="12.75">
      <c r="A224" s="15" t="s">
        <v>283</v>
      </c>
      <c r="B224" s="217"/>
      <c r="C224" s="558">
        <f aca="true" t="shared" si="41" ref="C224:N224">IF(C222&lt;&gt;0,C223/C222,"")</f>
        <v>1</v>
      </c>
      <c r="D224" s="558">
        <f t="shared" si="41"/>
      </c>
      <c r="E224" s="558">
        <f t="shared" si="41"/>
      </c>
      <c r="F224" s="558">
        <f t="shared" si="41"/>
      </c>
      <c r="G224" s="558">
        <f t="shared" si="41"/>
      </c>
      <c r="H224" s="558">
        <f t="shared" si="41"/>
        <v>1</v>
      </c>
      <c r="I224" s="558">
        <f t="shared" si="41"/>
      </c>
      <c r="J224" s="558">
        <f t="shared" si="41"/>
      </c>
      <c r="K224" s="558">
        <f t="shared" si="41"/>
      </c>
      <c r="L224" s="558">
        <f t="shared" si="41"/>
      </c>
      <c r="M224" s="558">
        <f t="shared" si="41"/>
      </c>
      <c r="N224" s="558">
        <f t="shared" si="41"/>
      </c>
    </row>
    <row r="225" spans="1:14" ht="12.75">
      <c r="A225" s="13" t="s">
        <v>821</v>
      </c>
      <c r="B225" s="7"/>
      <c r="C225" s="364"/>
      <c r="D225" s="84"/>
      <c r="E225" s="82"/>
      <c r="F225" s="82"/>
      <c r="G225" s="82"/>
      <c r="H225" s="82"/>
      <c r="I225" s="82"/>
      <c r="J225" s="82"/>
      <c r="K225" s="82"/>
      <c r="L225" s="82"/>
      <c r="M225" s="82"/>
      <c r="N225" s="82"/>
    </row>
    <row r="226" spans="1:14" ht="12.75">
      <c r="A226" s="39" t="s">
        <v>86</v>
      </c>
      <c r="B226" s="19"/>
      <c r="C226" s="218">
        <f>SUM(D226:N226)</f>
        <v>0</v>
      </c>
      <c r="D226" s="79"/>
      <c r="E226" s="69"/>
      <c r="F226" s="69"/>
      <c r="G226" s="69"/>
      <c r="H226" s="69"/>
      <c r="I226" s="69"/>
      <c r="J226" s="69"/>
      <c r="K226" s="69"/>
      <c r="L226" s="69"/>
      <c r="M226" s="69"/>
      <c r="N226" s="69"/>
    </row>
    <row r="227" spans="1:14" ht="12.75">
      <c r="A227" s="11" t="s">
        <v>275</v>
      </c>
      <c r="B227" s="168" t="s">
        <v>172</v>
      </c>
      <c r="C227" s="174">
        <f>SUM(D227:N227)</f>
        <v>0</v>
      </c>
      <c r="D227" s="69"/>
      <c r="E227" s="69"/>
      <c r="F227" s="69"/>
      <c r="G227" s="69"/>
      <c r="H227" s="69"/>
      <c r="I227" s="69"/>
      <c r="J227" s="69"/>
      <c r="K227" s="69"/>
      <c r="L227" s="69"/>
      <c r="M227" s="69"/>
      <c r="N227" s="69"/>
    </row>
    <row r="228" spans="1:14" ht="12.75">
      <c r="A228" s="11" t="s">
        <v>282</v>
      </c>
      <c r="B228" s="69"/>
      <c r="C228" s="218">
        <f>SUM(D228:N228)</f>
        <v>0</v>
      </c>
      <c r="D228" s="79"/>
      <c r="E228" s="69"/>
      <c r="F228" s="69"/>
      <c r="G228" s="69"/>
      <c r="H228" s="69"/>
      <c r="I228" s="69"/>
      <c r="J228" s="69"/>
      <c r="K228" s="69"/>
      <c r="L228" s="69"/>
      <c r="M228" s="69"/>
      <c r="N228" s="69"/>
    </row>
    <row r="229" spans="1:14" ht="12.75">
      <c r="A229" s="15" t="s">
        <v>283</v>
      </c>
      <c r="B229" s="217"/>
      <c r="C229" s="558">
        <f aca="true" t="shared" si="42" ref="C229:N229">IF(C227&lt;&gt;0,C228/C227,"")</f>
      </c>
      <c r="D229" s="558">
        <f t="shared" si="42"/>
      </c>
      <c r="E229" s="558">
        <f t="shared" si="42"/>
      </c>
      <c r="F229" s="558">
        <f t="shared" si="42"/>
      </c>
      <c r="G229" s="558">
        <f t="shared" si="42"/>
      </c>
      <c r="H229" s="558">
        <f t="shared" si="42"/>
      </c>
      <c r="I229" s="558">
        <f t="shared" si="42"/>
      </c>
      <c r="J229" s="558">
        <f t="shared" si="42"/>
      </c>
      <c r="K229" s="558">
        <f t="shared" si="42"/>
      </c>
      <c r="L229" s="558">
        <f t="shared" si="42"/>
      </c>
      <c r="M229" s="558">
        <f t="shared" si="42"/>
      </c>
      <c r="N229" s="558">
        <f t="shared" si="42"/>
      </c>
    </row>
    <row r="230" spans="1:14" ht="12.75">
      <c r="A230" s="13" t="s">
        <v>814</v>
      </c>
      <c r="B230" s="7"/>
      <c r="C230" s="364"/>
      <c r="D230" s="84"/>
      <c r="E230" s="82"/>
      <c r="F230" s="82"/>
      <c r="G230" s="82"/>
      <c r="H230" s="82"/>
      <c r="I230" s="82"/>
      <c r="J230" s="82"/>
      <c r="K230" s="82"/>
      <c r="L230" s="82"/>
      <c r="M230" s="82"/>
      <c r="N230" s="82"/>
    </row>
    <row r="231" spans="1:14" ht="12.75">
      <c r="A231" s="39" t="s">
        <v>86</v>
      </c>
      <c r="B231" s="19"/>
      <c r="C231" s="218">
        <f>SUM(D231:N231)</f>
        <v>0</v>
      </c>
      <c r="D231" s="79"/>
      <c r="E231" s="69"/>
      <c r="F231" s="69"/>
      <c r="G231" s="69"/>
      <c r="H231" s="69"/>
      <c r="I231" s="69"/>
      <c r="J231" s="69"/>
      <c r="K231" s="69"/>
      <c r="L231" s="69"/>
      <c r="M231" s="69"/>
      <c r="N231" s="69"/>
    </row>
    <row r="232" spans="1:14" ht="12.75">
      <c r="A232" s="11" t="s">
        <v>275</v>
      </c>
      <c r="B232" s="168" t="s">
        <v>172</v>
      </c>
      <c r="C232" s="174">
        <f>SUM(D232:N232)</f>
        <v>0</v>
      </c>
      <c r="D232" s="69"/>
      <c r="E232" s="69"/>
      <c r="F232" s="69"/>
      <c r="G232" s="69"/>
      <c r="H232" s="69"/>
      <c r="I232" s="69"/>
      <c r="J232" s="69"/>
      <c r="K232" s="69"/>
      <c r="L232" s="69"/>
      <c r="M232" s="69"/>
      <c r="N232" s="69"/>
    </row>
    <row r="233" spans="1:14" ht="12.75">
      <c r="A233" s="11" t="s">
        <v>282</v>
      </c>
      <c r="B233" s="69"/>
      <c r="C233" s="218">
        <f>SUM(D233:N233)</f>
        <v>0</v>
      </c>
      <c r="D233" s="79"/>
      <c r="E233" s="69"/>
      <c r="F233" s="69"/>
      <c r="G233" s="69"/>
      <c r="H233" s="69"/>
      <c r="I233" s="69"/>
      <c r="J233" s="69"/>
      <c r="K233" s="69"/>
      <c r="L233" s="69"/>
      <c r="M233" s="69"/>
      <c r="N233" s="69"/>
    </row>
    <row r="234" spans="1:14" ht="12.75">
      <c r="A234" s="15" t="s">
        <v>283</v>
      </c>
      <c r="B234" s="217"/>
      <c r="C234" s="558">
        <f aca="true" t="shared" si="43" ref="C234:N234">IF(C232&lt;&gt;0,C233/C232,"")</f>
      </c>
      <c r="D234" s="558">
        <f t="shared" si="43"/>
      </c>
      <c r="E234" s="558">
        <f t="shared" si="43"/>
      </c>
      <c r="F234" s="558">
        <f t="shared" si="43"/>
      </c>
      <c r="G234" s="558">
        <f t="shared" si="43"/>
      </c>
      <c r="H234" s="558">
        <f t="shared" si="43"/>
      </c>
      <c r="I234" s="558">
        <f t="shared" si="43"/>
      </c>
      <c r="J234" s="558">
        <f t="shared" si="43"/>
      </c>
      <c r="K234" s="558">
        <f t="shared" si="43"/>
      </c>
      <c r="L234" s="558">
        <f t="shared" si="43"/>
      </c>
      <c r="M234" s="558">
        <f t="shared" si="43"/>
      </c>
      <c r="N234" s="558">
        <f t="shared" si="43"/>
      </c>
    </row>
    <row r="235" spans="1:14" ht="12.75">
      <c r="A235" s="13" t="s">
        <v>815</v>
      </c>
      <c r="B235" s="7"/>
      <c r="C235" s="364"/>
      <c r="D235" s="84"/>
      <c r="E235" s="82"/>
      <c r="F235" s="82"/>
      <c r="G235" s="82"/>
      <c r="H235" s="82"/>
      <c r="I235" s="82"/>
      <c r="J235" s="82"/>
      <c r="K235" s="82"/>
      <c r="L235" s="82"/>
      <c r="M235" s="82"/>
      <c r="N235" s="82"/>
    </row>
    <row r="236" spans="1:14" ht="12.75">
      <c r="A236" s="39" t="s">
        <v>86</v>
      </c>
      <c r="B236" s="19"/>
      <c r="C236" s="218">
        <f>SUM(D236:N236)</f>
        <v>0</v>
      </c>
      <c r="D236" s="79"/>
      <c r="E236" s="69"/>
      <c r="F236" s="69"/>
      <c r="G236" s="69"/>
      <c r="H236" s="69"/>
      <c r="I236" s="69"/>
      <c r="J236" s="69"/>
      <c r="K236" s="69"/>
      <c r="L236" s="69"/>
      <c r="M236" s="69"/>
      <c r="N236" s="69"/>
    </row>
    <row r="237" spans="1:14" ht="12.75">
      <c r="A237" s="11" t="s">
        <v>275</v>
      </c>
      <c r="B237" s="168" t="s">
        <v>172</v>
      </c>
      <c r="C237" s="218">
        <f>SUM(D237:N237)</f>
        <v>0</v>
      </c>
      <c r="D237" s="69"/>
      <c r="E237" s="69"/>
      <c r="F237" s="69"/>
      <c r="G237" s="69"/>
      <c r="H237" s="69"/>
      <c r="I237" s="69"/>
      <c r="J237" s="69"/>
      <c r="K237" s="214"/>
      <c r="L237" s="69"/>
      <c r="M237" s="69"/>
      <c r="N237" s="69"/>
    </row>
    <row r="238" spans="1:14" ht="12.75">
      <c r="A238" s="11" t="s">
        <v>282</v>
      </c>
      <c r="B238" s="69"/>
      <c r="C238" s="174">
        <f>SUM(D238:N238)</f>
        <v>0</v>
      </c>
      <c r="D238" s="79"/>
      <c r="E238" s="69"/>
      <c r="F238" s="69"/>
      <c r="G238" s="69"/>
      <c r="H238" s="69"/>
      <c r="I238" s="69"/>
      <c r="J238" s="69"/>
      <c r="K238" s="69"/>
      <c r="L238" s="69"/>
      <c r="M238" s="69"/>
      <c r="N238" s="69"/>
    </row>
    <row r="239" spans="1:14" ht="12.75">
      <c r="A239" s="15" t="s">
        <v>283</v>
      </c>
      <c r="B239" s="217"/>
      <c r="C239" s="558">
        <f aca="true" t="shared" si="44" ref="C239:N239">IF(C237&lt;&gt;0,C238/C237,"")</f>
      </c>
      <c r="D239" s="558">
        <f t="shared" si="44"/>
      </c>
      <c r="E239" s="558">
        <f t="shared" si="44"/>
      </c>
      <c r="F239" s="558">
        <f t="shared" si="44"/>
      </c>
      <c r="G239" s="558">
        <f t="shared" si="44"/>
      </c>
      <c r="H239" s="558">
        <f t="shared" si="44"/>
      </c>
      <c r="I239" s="558">
        <f t="shared" si="44"/>
      </c>
      <c r="J239" s="558">
        <f t="shared" si="44"/>
      </c>
      <c r="K239" s="558">
        <f t="shared" si="44"/>
      </c>
      <c r="L239" s="558">
        <f t="shared" si="44"/>
      </c>
      <c r="M239" s="558">
        <f t="shared" si="44"/>
      </c>
      <c r="N239" s="558">
        <f t="shared" si="44"/>
      </c>
    </row>
    <row r="240" spans="1:14" ht="12.75">
      <c r="A240" s="13" t="s">
        <v>816</v>
      </c>
      <c r="B240" s="7"/>
      <c r="C240" s="364"/>
      <c r="D240" s="84"/>
      <c r="E240" s="82"/>
      <c r="F240" s="82"/>
      <c r="G240" s="82"/>
      <c r="H240" s="82"/>
      <c r="I240" s="82"/>
      <c r="J240" s="82"/>
      <c r="K240" s="82"/>
      <c r="L240" s="82"/>
      <c r="M240" s="82"/>
      <c r="N240" s="82"/>
    </row>
    <row r="241" spans="1:14" ht="12.75">
      <c r="A241" s="39" t="s">
        <v>86</v>
      </c>
      <c r="B241" s="19"/>
      <c r="C241" s="218">
        <f>SUM(D241:N241)</f>
        <v>729</v>
      </c>
      <c r="D241" s="79"/>
      <c r="E241" s="69"/>
      <c r="F241" s="69"/>
      <c r="G241" s="69"/>
      <c r="H241" s="69">
        <v>729</v>
      </c>
      <c r="I241" s="69"/>
      <c r="J241" s="69"/>
      <c r="K241" s="69"/>
      <c r="L241" s="69"/>
      <c r="M241" s="69"/>
      <c r="N241" s="69"/>
    </row>
    <row r="242" spans="1:14" ht="12.75">
      <c r="A242" s="11" t="s">
        <v>275</v>
      </c>
      <c r="B242" s="168" t="s">
        <v>172</v>
      </c>
      <c r="C242" s="174">
        <f>SUM(D242:N242)</f>
        <v>409</v>
      </c>
      <c r="D242" s="79"/>
      <c r="E242" s="69"/>
      <c r="F242" s="69"/>
      <c r="G242" s="69"/>
      <c r="H242" s="69">
        <v>409</v>
      </c>
      <c r="I242" s="69"/>
      <c r="J242" s="69"/>
      <c r="K242" s="69"/>
      <c r="L242" s="69"/>
      <c r="M242" s="69"/>
      <c r="N242" s="69"/>
    </row>
    <row r="243" spans="1:14" ht="12.75">
      <c r="A243" s="11" t="s">
        <v>282</v>
      </c>
      <c r="B243" s="69"/>
      <c r="C243" s="218">
        <f>SUM(D243:N243)</f>
        <v>408</v>
      </c>
      <c r="D243" s="79"/>
      <c r="E243" s="69"/>
      <c r="F243" s="69"/>
      <c r="G243" s="69"/>
      <c r="H243" s="69">
        <v>408</v>
      </c>
      <c r="I243" s="69"/>
      <c r="J243" s="69"/>
      <c r="K243" s="69"/>
      <c r="L243" s="69"/>
      <c r="M243" s="69"/>
      <c r="N243" s="69"/>
    </row>
    <row r="244" spans="1:14" ht="12.75">
      <c r="A244" s="15" t="s">
        <v>283</v>
      </c>
      <c r="B244" s="217"/>
      <c r="C244" s="558">
        <f aca="true" t="shared" si="45" ref="C244:N244">IF(C242&lt;&gt;0,C243/C242,"")</f>
        <v>0.9975550122249389</v>
      </c>
      <c r="D244" s="558">
        <f t="shared" si="45"/>
      </c>
      <c r="E244" s="558">
        <f t="shared" si="45"/>
      </c>
      <c r="F244" s="558">
        <f t="shared" si="45"/>
      </c>
      <c r="G244" s="558">
        <f t="shared" si="45"/>
      </c>
      <c r="H244" s="558">
        <f t="shared" si="45"/>
        <v>0.9975550122249389</v>
      </c>
      <c r="I244" s="558">
        <f t="shared" si="45"/>
      </c>
      <c r="J244" s="558">
        <f t="shared" si="45"/>
      </c>
      <c r="K244" s="558">
        <f t="shared" si="45"/>
      </c>
      <c r="L244" s="558">
        <f t="shared" si="45"/>
      </c>
      <c r="M244" s="558">
        <f t="shared" si="45"/>
      </c>
      <c r="N244" s="558">
        <f t="shared" si="45"/>
      </c>
    </row>
    <row r="245" spans="1:14" ht="12.75">
      <c r="A245" s="50" t="s">
        <v>817</v>
      </c>
      <c r="B245" s="213"/>
      <c r="C245" s="226"/>
      <c r="D245" s="226"/>
      <c r="E245" s="213"/>
      <c r="F245" s="213"/>
      <c r="G245" s="213"/>
      <c r="H245" s="213"/>
      <c r="I245" s="213"/>
      <c r="J245" s="213"/>
      <c r="K245" s="213"/>
      <c r="L245" s="213"/>
      <c r="M245" s="213"/>
      <c r="N245" s="213"/>
    </row>
    <row r="246" spans="1:14" ht="12.75">
      <c r="A246" s="39" t="s">
        <v>86</v>
      </c>
      <c r="B246" s="213"/>
      <c r="C246" s="380">
        <v>0</v>
      </c>
      <c r="D246" s="226"/>
      <c r="E246" s="213"/>
      <c r="F246" s="213"/>
      <c r="G246" s="213"/>
      <c r="H246" s="213"/>
      <c r="I246" s="213"/>
      <c r="J246" s="213"/>
      <c r="K246" s="213"/>
      <c r="L246" s="213"/>
      <c r="M246" s="213"/>
      <c r="N246" s="213"/>
    </row>
    <row r="247" spans="1:14" ht="12.75">
      <c r="A247" s="11" t="s">
        <v>275</v>
      </c>
      <c r="B247" s="379" t="s">
        <v>172</v>
      </c>
      <c r="C247" s="380">
        <v>0</v>
      </c>
      <c r="D247" s="226"/>
      <c r="E247" s="213"/>
      <c r="F247" s="213"/>
      <c r="G247" s="213"/>
      <c r="H247" s="213"/>
      <c r="I247" s="213"/>
      <c r="J247" s="213"/>
      <c r="K247" s="213"/>
      <c r="L247" s="213"/>
      <c r="M247" s="213"/>
      <c r="N247" s="213"/>
    </row>
    <row r="248" spans="1:14" ht="12.75">
      <c r="A248" s="11" t="s">
        <v>282</v>
      </c>
      <c r="B248" s="213"/>
      <c r="C248" s="380">
        <v>0</v>
      </c>
      <c r="D248" s="226"/>
      <c r="E248" s="213"/>
      <c r="F248" s="213"/>
      <c r="G248" s="213"/>
      <c r="H248" s="213"/>
      <c r="I248" s="213"/>
      <c r="J248" s="213"/>
      <c r="K248" s="213"/>
      <c r="L248" s="213"/>
      <c r="M248" s="213"/>
      <c r="N248" s="213"/>
    </row>
    <row r="249" spans="1:14" ht="12.75">
      <c r="A249" s="15" t="s">
        <v>283</v>
      </c>
      <c r="B249" s="217"/>
      <c r="C249" s="558">
        <f aca="true" t="shared" si="46" ref="C249:N249">IF(C247&lt;&gt;0,C248/C247,"")</f>
      </c>
      <c r="D249" s="558">
        <f t="shared" si="46"/>
      </c>
      <c r="E249" s="558">
        <f t="shared" si="46"/>
      </c>
      <c r="F249" s="558">
        <f t="shared" si="46"/>
      </c>
      <c r="G249" s="558">
        <f t="shared" si="46"/>
      </c>
      <c r="H249" s="558">
        <f t="shared" si="46"/>
      </c>
      <c r="I249" s="558">
        <f t="shared" si="46"/>
      </c>
      <c r="J249" s="558">
        <f t="shared" si="46"/>
      </c>
      <c r="K249" s="558">
        <f t="shared" si="46"/>
      </c>
      <c r="L249" s="558">
        <f t="shared" si="46"/>
      </c>
      <c r="M249" s="558">
        <f t="shared" si="46"/>
      </c>
      <c r="N249" s="558">
        <f t="shared" si="46"/>
      </c>
    </row>
    <row r="250" spans="1:23" ht="12.75">
      <c r="A250" s="50" t="s">
        <v>822</v>
      </c>
      <c r="B250" s="44"/>
      <c r="C250" s="362"/>
      <c r="D250" s="79"/>
      <c r="E250" s="69"/>
      <c r="F250" s="69"/>
      <c r="G250" s="69"/>
      <c r="H250" s="69"/>
      <c r="I250" s="69"/>
      <c r="J250" s="69"/>
      <c r="K250" s="69"/>
      <c r="L250" s="69"/>
      <c r="M250" s="69"/>
      <c r="N250" s="69"/>
      <c r="O250" s="83"/>
      <c r="P250" s="5"/>
      <c r="Q250" s="5"/>
      <c r="R250" s="5"/>
      <c r="S250" s="5"/>
      <c r="T250" s="5"/>
      <c r="U250" s="5"/>
      <c r="V250" s="5"/>
      <c r="W250" s="5"/>
    </row>
    <row r="251" spans="1:23" ht="12.75">
      <c r="A251" s="39" t="s">
        <v>86</v>
      </c>
      <c r="B251" s="44"/>
      <c r="C251" s="218">
        <f>SUM(D251:N251)</f>
        <v>0</v>
      </c>
      <c r="D251" s="79"/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83"/>
      <c r="P251" s="5"/>
      <c r="Q251" s="5"/>
      <c r="R251" s="5"/>
      <c r="S251" s="5"/>
      <c r="T251" s="5"/>
      <c r="U251" s="5"/>
      <c r="V251" s="5"/>
      <c r="W251" s="5"/>
    </row>
    <row r="252" spans="1:23" ht="12.75">
      <c r="A252" s="11" t="s">
        <v>275</v>
      </c>
      <c r="B252" s="168" t="s">
        <v>172</v>
      </c>
      <c r="C252" s="218">
        <f>SUM(D252:N252)</f>
        <v>0</v>
      </c>
      <c r="D252" s="79"/>
      <c r="E252" s="69"/>
      <c r="F252" s="69"/>
      <c r="G252" s="69"/>
      <c r="H252" s="69"/>
      <c r="I252" s="69"/>
      <c r="J252" s="69"/>
      <c r="K252" s="69"/>
      <c r="L252" s="69"/>
      <c r="M252" s="69"/>
      <c r="N252" s="69"/>
      <c r="O252" s="83"/>
      <c r="P252" s="5"/>
      <c r="Q252" s="5"/>
      <c r="R252" s="5"/>
      <c r="S252" s="5"/>
      <c r="T252" s="5"/>
      <c r="U252" s="5"/>
      <c r="V252" s="5"/>
      <c r="W252" s="5"/>
    </row>
    <row r="253" spans="1:23" ht="12.75">
      <c r="A253" s="11" t="s">
        <v>282</v>
      </c>
      <c r="B253" s="69"/>
      <c r="C253" s="174">
        <f>SUM(D253:N253)</f>
        <v>0</v>
      </c>
      <c r="D253" s="79"/>
      <c r="E253" s="69"/>
      <c r="F253" s="69"/>
      <c r="G253" s="69"/>
      <c r="H253" s="69"/>
      <c r="I253" s="69"/>
      <c r="J253" s="69"/>
      <c r="K253" s="69"/>
      <c r="L253" s="69"/>
      <c r="M253" s="69"/>
      <c r="N253" s="69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2.75">
      <c r="A254" s="15" t="s">
        <v>283</v>
      </c>
      <c r="B254" s="217"/>
      <c r="C254" s="558">
        <f aca="true" t="shared" si="47" ref="C254:N254">IF(C252&lt;&gt;0,C253/C252,"")</f>
      </c>
      <c r="D254" s="558">
        <f t="shared" si="47"/>
      </c>
      <c r="E254" s="558">
        <f t="shared" si="47"/>
      </c>
      <c r="F254" s="558">
        <f t="shared" si="47"/>
      </c>
      <c r="G254" s="558">
        <f t="shared" si="47"/>
      </c>
      <c r="H254" s="558">
        <f t="shared" si="47"/>
      </c>
      <c r="I254" s="558">
        <f t="shared" si="47"/>
      </c>
      <c r="J254" s="558">
        <f t="shared" si="47"/>
      </c>
      <c r="K254" s="558">
        <f t="shared" si="47"/>
      </c>
      <c r="L254" s="558">
        <f t="shared" si="47"/>
      </c>
      <c r="M254" s="558">
        <f t="shared" si="47"/>
      </c>
      <c r="N254" s="558">
        <f t="shared" si="47"/>
      </c>
      <c r="O254" s="5"/>
      <c r="P254" s="5"/>
      <c r="Q254" s="5"/>
      <c r="R254" s="5"/>
      <c r="S254" s="5"/>
      <c r="T254" s="5"/>
      <c r="U254" s="5"/>
      <c r="V254" s="5"/>
      <c r="W254" s="5"/>
    </row>
    <row r="255" spans="1:23" ht="12.75">
      <c r="A255" s="47" t="s">
        <v>823</v>
      </c>
      <c r="B255" s="47"/>
      <c r="C255" s="364"/>
      <c r="D255" s="84"/>
      <c r="E255" s="82"/>
      <c r="F255" s="82"/>
      <c r="G255" s="82"/>
      <c r="H255" s="82"/>
      <c r="I255" s="82"/>
      <c r="J255" s="82"/>
      <c r="K255" s="82"/>
      <c r="L255" s="82"/>
      <c r="M255" s="82"/>
      <c r="N255" s="82"/>
      <c r="O255" s="83"/>
      <c r="P255" s="83"/>
      <c r="Q255" s="5"/>
      <c r="R255" s="5"/>
      <c r="S255" s="5"/>
      <c r="T255" s="5"/>
      <c r="U255" s="5"/>
      <c r="V255" s="5"/>
      <c r="W255" s="5"/>
    </row>
    <row r="256" spans="1:23" ht="12.75">
      <c r="A256" s="39" t="s">
        <v>86</v>
      </c>
      <c r="B256" s="50"/>
      <c r="C256" s="218">
        <f>SUM(D256:N256)</f>
        <v>1871391</v>
      </c>
      <c r="D256" s="79"/>
      <c r="E256" s="69"/>
      <c r="F256" s="69"/>
      <c r="G256" s="69">
        <v>1871391</v>
      </c>
      <c r="H256" s="69"/>
      <c r="I256" s="69"/>
      <c r="J256" s="69"/>
      <c r="K256" s="69"/>
      <c r="L256" s="69"/>
      <c r="M256" s="69"/>
      <c r="N256" s="69"/>
      <c r="O256" s="83"/>
      <c r="P256" s="83"/>
      <c r="Q256" s="5"/>
      <c r="R256" s="5"/>
      <c r="S256" s="5"/>
      <c r="T256" s="5"/>
      <c r="U256" s="5"/>
      <c r="V256" s="5"/>
      <c r="W256" s="5"/>
    </row>
    <row r="257" spans="1:23" ht="12.75">
      <c r="A257" s="11" t="s">
        <v>275</v>
      </c>
      <c r="B257" s="168" t="s">
        <v>172</v>
      </c>
      <c r="C257" s="218">
        <f>SUM(D257:N257)</f>
        <v>2145798</v>
      </c>
      <c r="D257" s="79"/>
      <c r="E257" s="69"/>
      <c r="F257" s="69"/>
      <c r="G257" s="69">
        <v>2145798</v>
      </c>
      <c r="H257" s="69"/>
      <c r="I257" s="69"/>
      <c r="J257" s="69"/>
      <c r="K257" s="69"/>
      <c r="L257" s="69"/>
      <c r="M257" s="69"/>
      <c r="N257" s="69"/>
      <c r="O257" s="83"/>
      <c r="P257" s="83"/>
      <c r="Q257" s="5"/>
      <c r="R257" s="5"/>
      <c r="S257" s="5"/>
      <c r="T257" s="5"/>
      <c r="U257" s="5"/>
      <c r="V257" s="5"/>
      <c r="W257" s="5"/>
    </row>
    <row r="258" spans="1:23" ht="12.75">
      <c r="A258" s="11" t="s">
        <v>282</v>
      </c>
      <c r="B258" s="69"/>
      <c r="C258" s="174">
        <f>SUM(D258:N258)</f>
        <v>2145798</v>
      </c>
      <c r="D258" s="79"/>
      <c r="E258" s="69"/>
      <c r="F258" s="69"/>
      <c r="G258" s="69">
        <v>2145798</v>
      </c>
      <c r="H258" s="69"/>
      <c r="I258" s="69"/>
      <c r="J258" s="69"/>
      <c r="K258" s="69"/>
      <c r="L258" s="69"/>
      <c r="M258" s="69"/>
      <c r="N258" s="69"/>
      <c r="O258" s="5"/>
      <c r="P258" s="5"/>
      <c r="Q258" s="5"/>
      <c r="R258" s="5"/>
      <c r="S258" s="5"/>
      <c r="T258" s="5"/>
      <c r="U258" s="5"/>
      <c r="V258" s="5"/>
      <c r="W258" s="5"/>
    </row>
    <row r="259" spans="1:23" ht="12.75">
      <c r="A259" s="15" t="s">
        <v>283</v>
      </c>
      <c r="B259" s="217"/>
      <c r="C259" s="558">
        <f aca="true" t="shared" si="48" ref="C259:N259">IF(C257&lt;&gt;0,C258/C257,"")</f>
        <v>1</v>
      </c>
      <c r="D259" s="558">
        <f t="shared" si="48"/>
      </c>
      <c r="E259" s="558">
        <f t="shared" si="48"/>
      </c>
      <c r="F259" s="558">
        <f t="shared" si="48"/>
      </c>
      <c r="G259" s="558">
        <f t="shared" si="48"/>
        <v>1</v>
      </c>
      <c r="H259" s="558">
        <f t="shared" si="48"/>
      </c>
      <c r="I259" s="558">
        <f t="shared" si="48"/>
      </c>
      <c r="J259" s="558">
        <f t="shared" si="48"/>
      </c>
      <c r="K259" s="558">
        <f t="shared" si="48"/>
      </c>
      <c r="L259" s="558">
        <f t="shared" si="48"/>
      </c>
      <c r="M259" s="558">
        <f t="shared" si="48"/>
      </c>
      <c r="N259" s="558">
        <f t="shared" si="48"/>
      </c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2.75">
      <c r="A260" s="50" t="s">
        <v>820</v>
      </c>
      <c r="B260" s="213"/>
      <c r="C260" s="83"/>
      <c r="D260" s="213"/>
      <c r="E260" s="226"/>
      <c r="F260" s="213"/>
      <c r="G260" s="226"/>
      <c r="H260" s="213"/>
      <c r="I260" s="226"/>
      <c r="J260" s="213"/>
      <c r="K260" s="213"/>
      <c r="L260" s="213"/>
      <c r="M260" s="213"/>
      <c r="N260" s="69"/>
      <c r="O260" s="5"/>
      <c r="P260" s="5"/>
      <c r="Q260" s="5"/>
      <c r="R260" s="5"/>
      <c r="S260" s="5"/>
      <c r="T260" s="5"/>
      <c r="U260" s="5"/>
      <c r="V260" s="5"/>
      <c r="W260" s="5"/>
    </row>
    <row r="261" spans="1:23" ht="12.75">
      <c r="A261" s="50" t="s">
        <v>86</v>
      </c>
      <c r="B261" s="213"/>
      <c r="C261" s="83">
        <f>SUM(D261:N261)</f>
        <v>415000</v>
      </c>
      <c r="D261" s="213"/>
      <c r="E261" s="226"/>
      <c r="F261" s="213"/>
      <c r="G261" s="226"/>
      <c r="H261" s="213">
        <v>15000</v>
      </c>
      <c r="I261" s="226"/>
      <c r="J261" s="213"/>
      <c r="K261" s="213"/>
      <c r="L261" s="213"/>
      <c r="M261" s="213"/>
      <c r="N261" s="69">
        <v>400000</v>
      </c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2.75">
      <c r="A262" s="50" t="s">
        <v>275</v>
      </c>
      <c r="B262" s="379" t="s">
        <v>173</v>
      </c>
      <c r="C262" s="83">
        <f>SUM(D262:N262)</f>
        <v>78972</v>
      </c>
      <c r="D262" s="213"/>
      <c r="E262" s="226"/>
      <c r="F262" s="213"/>
      <c r="G262" s="226"/>
      <c r="H262" s="69">
        <v>8972</v>
      </c>
      <c r="I262" s="226"/>
      <c r="J262" s="213"/>
      <c r="K262" s="213"/>
      <c r="L262" s="213"/>
      <c r="M262" s="213"/>
      <c r="N262" s="69">
        <v>70000</v>
      </c>
      <c r="O262" s="5"/>
      <c r="P262" s="5"/>
      <c r="Q262" s="5"/>
      <c r="R262" s="5"/>
      <c r="S262" s="5"/>
      <c r="T262" s="5"/>
      <c r="U262" s="5"/>
      <c r="V262" s="5"/>
      <c r="W262" s="5"/>
    </row>
    <row r="263" spans="1:23" ht="12.75">
      <c r="A263" s="50" t="s">
        <v>282</v>
      </c>
      <c r="B263" s="213"/>
      <c r="C263" s="370">
        <f>SUM(D263:N263)</f>
        <v>78971</v>
      </c>
      <c r="D263" s="79"/>
      <c r="E263" s="69"/>
      <c r="F263" s="69"/>
      <c r="G263" s="69"/>
      <c r="H263" s="69">
        <v>8971</v>
      </c>
      <c r="I263" s="69"/>
      <c r="J263" s="69"/>
      <c r="K263" s="69"/>
      <c r="L263" s="69"/>
      <c r="M263" s="69"/>
      <c r="N263" s="69">
        <v>70000</v>
      </c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2.75">
      <c r="A264" s="15" t="s">
        <v>283</v>
      </c>
      <c r="B264" s="217"/>
      <c r="C264" s="558">
        <f aca="true" t="shared" si="49" ref="C264:N264">IF(C262&lt;&gt;0,C263/C262,"")</f>
        <v>0.9999873372841007</v>
      </c>
      <c r="D264" s="558">
        <f t="shared" si="49"/>
      </c>
      <c r="E264" s="558">
        <f t="shared" si="49"/>
      </c>
      <c r="F264" s="558">
        <f t="shared" si="49"/>
      </c>
      <c r="G264" s="558">
        <f t="shared" si="49"/>
      </c>
      <c r="H264" s="558">
        <f t="shared" si="49"/>
        <v>0.9998885421310745</v>
      </c>
      <c r="I264" s="558">
        <f t="shared" si="49"/>
      </c>
      <c r="J264" s="558">
        <f t="shared" si="49"/>
      </c>
      <c r="K264" s="558">
        <f t="shared" si="49"/>
      </c>
      <c r="L264" s="558">
        <f t="shared" si="49"/>
      </c>
      <c r="M264" s="558">
        <f t="shared" si="49"/>
      </c>
      <c r="N264" s="558">
        <f t="shared" si="49"/>
        <v>1</v>
      </c>
      <c r="O264" s="5"/>
      <c r="P264" s="5"/>
      <c r="Q264" s="5"/>
      <c r="R264" s="5"/>
      <c r="S264" s="5"/>
      <c r="T264" s="5"/>
      <c r="U264" s="5"/>
      <c r="V264" s="5"/>
      <c r="W264" s="5"/>
    </row>
    <row r="265" spans="1:23" ht="12.75">
      <c r="A265" s="23" t="s">
        <v>137</v>
      </c>
      <c r="B265" s="23"/>
      <c r="C265" s="215"/>
      <c r="D265" s="96"/>
      <c r="E265" s="100"/>
      <c r="F265" s="96"/>
      <c r="G265" s="100"/>
      <c r="H265" s="96"/>
      <c r="I265" s="100"/>
      <c r="J265" s="96"/>
      <c r="K265" s="96"/>
      <c r="L265" s="96"/>
      <c r="M265" s="96"/>
      <c r="N265" s="96"/>
      <c r="O265" s="5"/>
      <c r="P265" s="5"/>
      <c r="Q265" s="5"/>
      <c r="R265" s="5"/>
      <c r="S265" s="5"/>
      <c r="T265" s="5"/>
      <c r="U265" s="5"/>
      <c r="V265" s="5"/>
      <c r="W265" s="5"/>
    </row>
    <row r="266" spans="1:23" ht="12.75">
      <c r="A266" s="50" t="s">
        <v>86</v>
      </c>
      <c r="B266" s="23"/>
      <c r="C266" s="174">
        <f>SUMIF($A11:$A264,$A12,C11:C264)</f>
        <v>4757937</v>
      </c>
      <c r="D266" s="174">
        <f aca="true" t="shared" si="50" ref="D266:N266">SUMIF($A11:$A264,$A12,D11:D264)</f>
        <v>0</v>
      </c>
      <c r="E266" s="174">
        <f t="shared" si="50"/>
        <v>645105</v>
      </c>
      <c r="F266" s="174">
        <f t="shared" si="50"/>
        <v>0</v>
      </c>
      <c r="G266" s="174">
        <f t="shared" si="50"/>
        <v>1871391</v>
      </c>
      <c r="H266" s="174">
        <f t="shared" si="50"/>
        <v>243720</v>
      </c>
      <c r="I266" s="174">
        <f t="shared" si="50"/>
        <v>17838</v>
      </c>
      <c r="J266" s="174">
        <f t="shared" si="50"/>
        <v>78810</v>
      </c>
      <c r="K266" s="174">
        <f t="shared" si="50"/>
        <v>30327</v>
      </c>
      <c r="L266" s="174">
        <f t="shared" si="50"/>
        <v>54895</v>
      </c>
      <c r="M266" s="174">
        <f t="shared" si="50"/>
        <v>0</v>
      </c>
      <c r="N266" s="174">
        <f t="shared" si="50"/>
        <v>1815851</v>
      </c>
      <c r="O266" s="5"/>
      <c r="P266" s="5"/>
      <c r="Q266" s="5"/>
      <c r="R266" s="5"/>
      <c r="S266" s="5"/>
      <c r="T266" s="5"/>
      <c r="U266" s="5"/>
      <c r="V266" s="5"/>
      <c r="W266" s="5"/>
    </row>
    <row r="267" spans="1:23" ht="12.75">
      <c r="A267" s="50" t="s">
        <v>275</v>
      </c>
      <c r="B267" s="23"/>
      <c r="C267" s="174">
        <f>SUMIF($A11:$A264,$A13,C11:C264)</f>
        <v>4972043</v>
      </c>
      <c r="D267" s="174">
        <f aca="true" t="shared" si="51" ref="D267:N267">SUMIF($A11:$A264,$A13,D11:D264)</f>
        <v>0</v>
      </c>
      <c r="E267" s="174">
        <f t="shared" si="51"/>
        <v>734205</v>
      </c>
      <c r="F267" s="174">
        <f t="shared" si="51"/>
        <v>0</v>
      </c>
      <c r="G267" s="174">
        <f t="shared" si="51"/>
        <v>2145798</v>
      </c>
      <c r="H267" s="174">
        <f t="shared" si="51"/>
        <v>123972</v>
      </c>
      <c r="I267" s="174">
        <f t="shared" si="51"/>
        <v>18145</v>
      </c>
      <c r="J267" s="174">
        <f t="shared" si="51"/>
        <v>21150</v>
      </c>
      <c r="K267" s="174">
        <f t="shared" si="51"/>
        <v>30748</v>
      </c>
      <c r="L267" s="174">
        <f t="shared" si="51"/>
        <v>390867</v>
      </c>
      <c r="M267" s="174">
        <f t="shared" si="51"/>
        <v>0</v>
      </c>
      <c r="N267" s="174">
        <f t="shared" si="51"/>
        <v>1507158</v>
      </c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2.75">
      <c r="A268" s="50" t="s">
        <v>282</v>
      </c>
      <c r="B268" s="69"/>
      <c r="C268" s="174">
        <f>SUMIF($A11:$A264,$A14,C11:C264)</f>
        <v>4972024</v>
      </c>
      <c r="D268" s="174">
        <f aca="true" t="shared" si="52" ref="D268:N268">SUMIF($A11:$A264,$A14,D11:D264)</f>
        <v>0</v>
      </c>
      <c r="E268" s="785">
        <f t="shared" si="52"/>
        <v>734203</v>
      </c>
      <c r="F268" s="785">
        <f t="shared" si="52"/>
        <v>0</v>
      </c>
      <c r="G268" s="785">
        <f t="shared" si="52"/>
        <v>2145798</v>
      </c>
      <c r="H268" s="785">
        <f t="shared" si="52"/>
        <v>123945</v>
      </c>
      <c r="I268" s="785">
        <f t="shared" si="52"/>
        <v>18144</v>
      </c>
      <c r="J268" s="785">
        <f t="shared" si="52"/>
        <v>21163</v>
      </c>
      <c r="K268" s="785">
        <f t="shared" si="52"/>
        <v>30747</v>
      </c>
      <c r="L268" s="785">
        <f t="shared" si="52"/>
        <v>390867</v>
      </c>
      <c r="M268" s="785">
        <f t="shared" si="52"/>
        <v>0</v>
      </c>
      <c r="N268" s="785">
        <f t="shared" si="52"/>
        <v>1507157</v>
      </c>
      <c r="O268" s="5"/>
      <c r="P268" s="5"/>
      <c r="Q268" s="5"/>
      <c r="R268" s="5"/>
      <c r="S268" s="5"/>
      <c r="T268" s="5"/>
      <c r="U268" s="5"/>
      <c r="V268" s="5"/>
      <c r="W268" s="5"/>
    </row>
    <row r="269" spans="1:23" ht="12.75">
      <c r="A269" s="15" t="s">
        <v>283</v>
      </c>
      <c r="B269" s="217"/>
      <c r="C269" s="558">
        <f aca="true" t="shared" si="53" ref="C269:N269">IF(C267&lt;&gt;0,C268/C267,"")</f>
        <v>0.9999961786332098</v>
      </c>
      <c r="D269" s="558">
        <f t="shared" si="53"/>
      </c>
      <c r="E269" s="558">
        <f t="shared" si="53"/>
        <v>0.9999972759651596</v>
      </c>
      <c r="F269" s="558">
        <f t="shared" si="53"/>
      </c>
      <c r="G269" s="558">
        <f t="shared" si="53"/>
        <v>1</v>
      </c>
      <c r="H269" s="558">
        <f t="shared" si="53"/>
        <v>0.9997822088858774</v>
      </c>
      <c r="I269" s="558">
        <f t="shared" si="53"/>
        <v>0.999944888399008</v>
      </c>
      <c r="J269" s="558">
        <f t="shared" si="53"/>
        <v>1.000614657210402</v>
      </c>
      <c r="K269" s="558">
        <f t="shared" si="53"/>
        <v>0.9999674775595161</v>
      </c>
      <c r="L269" s="558">
        <f t="shared" si="53"/>
        <v>1</v>
      </c>
      <c r="M269" s="558">
        <f t="shared" si="53"/>
      </c>
      <c r="N269" s="558">
        <f t="shared" si="53"/>
        <v>0.9999993364995574</v>
      </c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2.75">
      <c r="A270" s="47" t="s">
        <v>138</v>
      </c>
      <c r="B270" s="10"/>
      <c r="C270" s="364"/>
      <c r="D270" s="79"/>
      <c r="E270" s="69"/>
      <c r="F270" s="69"/>
      <c r="G270" s="83"/>
      <c r="H270" s="69"/>
      <c r="I270" s="79"/>
      <c r="J270" s="69"/>
      <c r="K270" s="79"/>
      <c r="L270" s="69"/>
      <c r="M270" s="79"/>
      <c r="N270" s="79"/>
      <c r="O270" s="5"/>
      <c r="P270" s="5"/>
      <c r="Q270" s="5"/>
      <c r="R270" s="5"/>
      <c r="S270" s="5"/>
      <c r="T270" s="5"/>
      <c r="U270" s="5"/>
      <c r="V270" s="5"/>
      <c r="W270" s="5"/>
    </row>
    <row r="271" spans="1:23" ht="12.75">
      <c r="A271" s="50" t="s">
        <v>86</v>
      </c>
      <c r="B271" s="11"/>
      <c r="C271" s="218">
        <f>SUM(D271:N271)</f>
        <v>-274597</v>
      </c>
      <c r="D271" s="83"/>
      <c r="E271" s="69"/>
      <c r="F271" s="69"/>
      <c r="G271" s="83">
        <v>-274597</v>
      </c>
      <c r="H271" s="69"/>
      <c r="I271" s="79"/>
      <c r="J271" s="69"/>
      <c r="K271" s="79"/>
      <c r="L271" s="69"/>
      <c r="M271" s="79"/>
      <c r="N271" s="79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2.75">
      <c r="A272" s="50" t="s">
        <v>275</v>
      </c>
      <c r="B272" s="69"/>
      <c r="C272" s="218">
        <f>SUM(D272:N272)</f>
        <v>-266903</v>
      </c>
      <c r="D272" s="83"/>
      <c r="E272" s="69"/>
      <c r="F272" s="69"/>
      <c r="G272" s="83">
        <v>-266903</v>
      </c>
      <c r="H272" s="69"/>
      <c r="I272" s="69"/>
      <c r="J272" s="69"/>
      <c r="K272" s="79"/>
      <c r="L272" s="69"/>
      <c r="M272" s="79"/>
      <c r="N272" s="79"/>
      <c r="O272" s="5"/>
      <c r="P272" s="5"/>
      <c r="Q272" s="5"/>
      <c r="R272" s="5"/>
      <c r="S272" s="5"/>
      <c r="T272" s="5"/>
      <c r="U272" s="5"/>
      <c r="V272" s="5"/>
      <c r="W272" s="5"/>
    </row>
    <row r="273" spans="1:23" ht="12.75">
      <c r="A273" s="50" t="s">
        <v>282</v>
      </c>
      <c r="B273" s="69"/>
      <c r="C273" s="174">
        <f>SUM(D273:N273)</f>
        <v>-266655</v>
      </c>
      <c r="D273" s="69"/>
      <c r="E273" s="69"/>
      <c r="F273" s="69"/>
      <c r="G273" s="69">
        <v>-266655</v>
      </c>
      <c r="H273" s="69"/>
      <c r="I273" s="69"/>
      <c r="J273" s="69"/>
      <c r="K273" s="69"/>
      <c r="L273" s="69"/>
      <c r="M273" s="69"/>
      <c r="N273" s="69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2.75">
      <c r="A274" s="15" t="s">
        <v>283</v>
      </c>
      <c r="B274" s="217"/>
      <c r="C274" s="558">
        <f aca="true" t="shared" si="54" ref="C274:N274">IF(C272&lt;&gt;0,C273/C272,"")</f>
        <v>0.9990708234826885</v>
      </c>
      <c r="D274" s="558">
        <f t="shared" si="54"/>
      </c>
      <c r="E274" s="558">
        <f t="shared" si="54"/>
      </c>
      <c r="F274" s="558">
        <f t="shared" si="54"/>
      </c>
      <c r="G274" s="558">
        <f t="shared" si="54"/>
        <v>0.9990708234826885</v>
      </c>
      <c r="H274" s="558">
        <f t="shared" si="54"/>
      </c>
      <c r="I274" s="558">
        <f t="shared" si="54"/>
      </c>
      <c r="J274" s="558">
        <f t="shared" si="54"/>
      </c>
      <c r="K274" s="558">
        <f t="shared" si="54"/>
      </c>
      <c r="L274" s="558">
        <f t="shared" si="54"/>
      </c>
      <c r="M274" s="558">
        <f t="shared" si="54"/>
      </c>
      <c r="N274" s="558">
        <f t="shared" si="54"/>
      </c>
      <c r="O274" s="5"/>
      <c r="P274" s="5"/>
      <c r="Q274" s="5"/>
      <c r="R274" s="5"/>
      <c r="S274" s="5"/>
      <c r="T274" s="5"/>
      <c r="U274" s="5"/>
      <c r="V274" s="5"/>
      <c r="W274" s="5"/>
    </row>
    <row r="275" spans="1:23" ht="12.75">
      <c r="A275" s="50" t="s">
        <v>266</v>
      </c>
      <c r="B275" s="11"/>
      <c r="C275" s="363"/>
      <c r="D275" s="83"/>
      <c r="E275" s="69"/>
      <c r="F275" s="69"/>
      <c r="G275" s="83"/>
      <c r="H275" s="69"/>
      <c r="I275" s="69"/>
      <c r="J275" s="69"/>
      <c r="K275" s="79"/>
      <c r="L275" s="69"/>
      <c r="M275" s="79"/>
      <c r="N275" s="79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2.75">
      <c r="A276" s="50" t="s">
        <v>86</v>
      </c>
      <c r="B276" s="11"/>
      <c r="C276" s="218">
        <f>SUM(D276:N276)</f>
        <v>-1072174</v>
      </c>
      <c r="D276" s="83"/>
      <c r="E276" s="69">
        <v>-468731</v>
      </c>
      <c r="F276" s="69"/>
      <c r="G276" s="83">
        <v>-603443</v>
      </c>
      <c r="H276" s="69"/>
      <c r="I276" s="69"/>
      <c r="J276" s="69"/>
      <c r="K276" s="79"/>
      <c r="L276" s="69"/>
      <c r="M276" s="79"/>
      <c r="N276" s="79"/>
      <c r="O276" s="5"/>
      <c r="P276" s="5"/>
      <c r="Q276" s="5"/>
      <c r="R276" s="5"/>
      <c r="S276" s="5"/>
      <c r="T276" s="5"/>
      <c r="U276" s="5"/>
      <c r="V276" s="5"/>
      <c r="W276" s="5"/>
    </row>
    <row r="277" spans="1:23" ht="12.75">
      <c r="A277" s="50" t="s">
        <v>275</v>
      </c>
      <c r="B277" s="69"/>
      <c r="C277" s="218">
        <f>SUM(D277:N277)</f>
        <v>-1087157</v>
      </c>
      <c r="D277" s="83"/>
      <c r="E277" s="69">
        <v>-712992</v>
      </c>
      <c r="F277" s="69"/>
      <c r="G277" s="69">
        <v>-374165</v>
      </c>
      <c r="H277" s="69"/>
      <c r="I277" s="69"/>
      <c r="J277" s="69"/>
      <c r="K277" s="69"/>
      <c r="L277" s="69"/>
      <c r="M277" s="79"/>
      <c r="N277" s="69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2.75">
      <c r="A278" s="50" t="s">
        <v>282</v>
      </c>
      <c r="B278" s="69"/>
      <c r="C278" s="174">
        <f>SUM(D278:N278)</f>
        <v>-997174</v>
      </c>
      <c r="D278" s="79"/>
      <c r="E278" s="69">
        <v>-712992</v>
      </c>
      <c r="F278" s="69"/>
      <c r="G278" s="69">
        <v>-284182</v>
      </c>
      <c r="H278" s="69"/>
      <c r="I278" s="69"/>
      <c r="J278" s="69"/>
      <c r="K278" s="69"/>
      <c r="L278" s="69"/>
      <c r="M278" s="69"/>
      <c r="N278" s="69"/>
      <c r="O278" s="5"/>
      <c r="P278" s="5"/>
      <c r="Q278" s="5"/>
      <c r="R278" s="5"/>
      <c r="S278" s="5"/>
      <c r="T278" s="5"/>
      <c r="U278" s="5"/>
      <c r="V278" s="5"/>
      <c r="W278" s="5"/>
    </row>
    <row r="279" spans="1:23" ht="12.75">
      <c r="A279" s="15" t="s">
        <v>283</v>
      </c>
      <c r="B279" s="217"/>
      <c r="C279" s="558">
        <f aca="true" t="shared" si="55" ref="C279:N279">IF(C277&lt;&gt;0,C278/C277,"")</f>
        <v>0.91723090593171</v>
      </c>
      <c r="D279" s="558">
        <f t="shared" si="55"/>
      </c>
      <c r="E279" s="558">
        <f t="shared" si="55"/>
        <v>1</v>
      </c>
      <c r="F279" s="558">
        <f t="shared" si="55"/>
      </c>
      <c r="G279" s="558">
        <f t="shared" si="55"/>
        <v>0.7595098419146633</v>
      </c>
      <c r="H279" s="558">
        <f t="shared" si="55"/>
      </c>
      <c r="I279" s="558">
        <f t="shared" si="55"/>
      </c>
      <c r="J279" s="558">
        <f t="shared" si="55"/>
      </c>
      <c r="K279" s="558">
        <f t="shared" si="55"/>
      </c>
      <c r="L279" s="558">
        <f t="shared" si="55"/>
      </c>
      <c r="M279" s="558">
        <f t="shared" si="55"/>
      </c>
      <c r="N279" s="558">
        <f t="shared" si="55"/>
      </c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2.75">
      <c r="A280" s="557" t="s">
        <v>87</v>
      </c>
      <c r="B280" s="47"/>
      <c r="C280" s="361"/>
      <c r="D280" s="100"/>
      <c r="E280" s="96"/>
      <c r="F280" s="96"/>
      <c r="G280" s="98"/>
      <c r="H280" s="96"/>
      <c r="I280" s="96"/>
      <c r="J280" s="96"/>
      <c r="K280" s="96"/>
      <c r="L280" s="100"/>
      <c r="M280" s="100"/>
      <c r="N280" s="100"/>
      <c r="O280" s="5"/>
      <c r="P280" s="5"/>
      <c r="Q280" s="5"/>
      <c r="R280" s="5"/>
      <c r="S280" s="5"/>
      <c r="T280" s="5"/>
      <c r="U280" s="5"/>
      <c r="V280" s="5"/>
      <c r="W280" s="5"/>
    </row>
    <row r="281" spans="1:23" ht="12.75">
      <c r="A281" s="39" t="s">
        <v>86</v>
      </c>
      <c r="B281" s="50"/>
      <c r="C281" s="218">
        <f>SUM(D281:N281)</f>
        <v>3411166</v>
      </c>
      <c r="D281" s="91">
        <f>D266+D271+D276</f>
        <v>0</v>
      </c>
      <c r="E281" s="91">
        <f>E266+E271+E276</f>
        <v>176374</v>
      </c>
      <c r="F281" s="91">
        <f aca="true" t="shared" si="56" ref="F281:N281">F266+F271+F276</f>
        <v>0</v>
      </c>
      <c r="G281" s="91">
        <f t="shared" si="56"/>
        <v>993351</v>
      </c>
      <c r="H281" s="91">
        <f t="shared" si="56"/>
        <v>243720</v>
      </c>
      <c r="I281" s="91">
        <f t="shared" si="56"/>
        <v>17838</v>
      </c>
      <c r="J281" s="91">
        <f t="shared" si="56"/>
        <v>78810</v>
      </c>
      <c r="K281" s="91">
        <f t="shared" si="56"/>
        <v>30327</v>
      </c>
      <c r="L281" s="91">
        <f t="shared" si="56"/>
        <v>54895</v>
      </c>
      <c r="M281" s="91">
        <f t="shared" si="56"/>
        <v>0</v>
      </c>
      <c r="N281" s="91">
        <f t="shared" si="56"/>
        <v>1815851</v>
      </c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2.75">
      <c r="A282" s="39" t="s">
        <v>275</v>
      </c>
      <c r="B282" s="50"/>
      <c r="C282" s="218">
        <f>SUM(D282:N282)</f>
        <v>3617983</v>
      </c>
      <c r="D282" s="162">
        <f>D267+D272+D277</f>
        <v>0</v>
      </c>
      <c r="E282" s="162">
        <f aca="true" t="shared" si="57" ref="E282:N282">E267+E272+E277</f>
        <v>21213</v>
      </c>
      <c r="F282" s="162">
        <f t="shared" si="57"/>
        <v>0</v>
      </c>
      <c r="G282" s="162">
        <f t="shared" si="57"/>
        <v>1504730</v>
      </c>
      <c r="H282" s="162">
        <f t="shared" si="57"/>
        <v>123972</v>
      </c>
      <c r="I282" s="162">
        <f t="shared" si="57"/>
        <v>18145</v>
      </c>
      <c r="J282" s="162">
        <f t="shared" si="57"/>
        <v>21150</v>
      </c>
      <c r="K282" s="162">
        <f t="shared" si="57"/>
        <v>30748</v>
      </c>
      <c r="L282" s="162">
        <f t="shared" si="57"/>
        <v>390867</v>
      </c>
      <c r="M282" s="162">
        <f t="shared" si="57"/>
        <v>0</v>
      </c>
      <c r="N282" s="162">
        <f t="shared" si="57"/>
        <v>1507158</v>
      </c>
      <c r="O282" s="5"/>
      <c r="P282" s="5"/>
      <c r="Q282" s="5"/>
      <c r="R282" s="5"/>
      <c r="S282" s="5"/>
      <c r="T282" s="5"/>
      <c r="U282" s="5"/>
      <c r="V282" s="5"/>
      <c r="W282" s="5"/>
    </row>
    <row r="283" spans="1:23" ht="12.75">
      <c r="A283" s="39" t="s">
        <v>282</v>
      </c>
      <c r="B283" s="69"/>
      <c r="C283" s="174">
        <f>SUM(D283:N283)</f>
        <v>3708195</v>
      </c>
      <c r="D283" s="79">
        <f>D268+D273+D278</f>
        <v>0</v>
      </c>
      <c r="E283" s="765">
        <f aca="true" t="shared" si="58" ref="E283:N283">E268+E273+E278</f>
        <v>21211</v>
      </c>
      <c r="F283" s="765">
        <f t="shared" si="58"/>
        <v>0</v>
      </c>
      <c r="G283" s="765">
        <f t="shared" si="58"/>
        <v>1594961</v>
      </c>
      <c r="H283" s="765">
        <f t="shared" si="58"/>
        <v>123945</v>
      </c>
      <c r="I283" s="765">
        <f t="shared" si="58"/>
        <v>18144</v>
      </c>
      <c r="J283" s="765">
        <f t="shared" si="58"/>
        <v>21163</v>
      </c>
      <c r="K283" s="765">
        <f t="shared" si="58"/>
        <v>30747</v>
      </c>
      <c r="L283" s="765">
        <f t="shared" si="58"/>
        <v>390867</v>
      </c>
      <c r="M283" s="765">
        <f t="shared" si="58"/>
        <v>0</v>
      </c>
      <c r="N283" s="765">
        <f t="shared" si="58"/>
        <v>1507157</v>
      </c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2.75">
      <c r="A284" s="15" t="s">
        <v>283</v>
      </c>
      <c r="B284" s="217"/>
      <c r="C284" s="558">
        <f aca="true" t="shared" si="59" ref="C284:N284">IF(C282&lt;&gt;0,C283/C282,"")</f>
        <v>1.0249343349595617</v>
      </c>
      <c r="D284" s="558">
        <f t="shared" si="59"/>
      </c>
      <c r="E284" s="558">
        <f t="shared" si="59"/>
        <v>0.999905718191675</v>
      </c>
      <c r="F284" s="558">
        <f t="shared" si="59"/>
      </c>
      <c r="G284" s="558">
        <f t="shared" si="59"/>
        <v>1.059964910648422</v>
      </c>
      <c r="H284" s="558">
        <f t="shared" si="59"/>
        <v>0.9997822088858774</v>
      </c>
      <c r="I284" s="558">
        <f t="shared" si="59"/>
        <v>0.999944888399008</v>
      </c>
      <c r="J284" s="558">
        <f t="shared" si="59"/>
        <v>1.000614657210402</v>
      </c>
      <c r="K284" s="558">
        <f t="shared" si="59"/>
        <v>0.9999674775595161</v>
      </c>
      <c r="L284" s="558">
        <f t="shared" si="59"/>
        <v>1</v>
      </c>
      <c r="M284" s="558">
        <f t="shared" si="59"/>
      </c>
      <c r="N284" s="558">
        <f t="shared" si="59"/>
        <v>0.9999993364995574</v>
      </c>
      <c r="O284" s="5"/>
      <c r="P284" s="5"/>
      <c r="Q284" s="5"/>
      <c r="R284" s="5"/>
      <c r="S284" s="5"/>
      <c r="T284" s="5"/>
      <c r="U284" s="5"/>
      <c r="V284" s="5"/>
      <c r="W284" s="5"/>
    </row>
    <row r="285" spans="1:23" ht="12.75">
      <c r="A285" s="47" t="s">
        <v>257</v>
      </c>
      <c r="B285" s="139"/>
      <c r="C285" s="176">
        <f>C266-C289-C293</f>
        <v>4342937</v>
      </c>
      <c r="D285" s="176">
        <f>(D281-D289-D293)</f>
        <v>0</v>
      </c>
      <c r="E285" s="176">
        <f aca="true" t="shared" si="60" ref="E285:N285">(E281-E289-E293)</f>
        <v>176374</v>
      </c>
      <c r="F285" s="176">
        <f t="shared" si="60"/>
        <v>0</v>
      </c>
      <c r="G285" s="176">
        <f t="shared" si="60"/>
        <v>993351</v>
      </c>
      <c r="H285" s="176">
        <f t="shared" si="60"/>
        <v>228720</v>
      </c>
      <c r="I285" s="176">
        <f t="shared" si="60"/>
        <v>17838</v>
      </c>
      <c r="J285" s="176">
        <f t="shared" si="60"/>
        <v>78810</v>
      </c>
      <c r="K285" s="176">
        <f t="shared" si="60"/>
        <v>30327</v>
      </c>
      <c r="L285" s="176">
        <f t="shared" si="60"/>
        <v>54895</v>
      </c>
      <c r="M285" s="176">
        <f t="shared" si="60"/>
        <v>0</v>
      </c>
      <c r="N285" s="176">
        <f t="shared" si="60"/>
        <v>1415851</v>
      </c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2.75">
      <c r="A286" s="50" t="s">
        <v>293</v>
      </c>
      <c r="B286" s="158"/>
      <c r="C286" s="176">
        <f>C267-C290-C294</f>
        <v>4892681</v>
      </c>
      <c r="D286" s="162">
        <f>(D282-D290-D294)</f>
        <v>0</v>
      </c>
      <c r="E286" s="162">
        <f aca="true" t="shared" si="61" ref="E286:N286">(E282-E290-E294)</f>
        <v>21213</v>
      </c>
      <c r="F286" s="162">
        <f t="shared" si="61"/>
        <v>0</v>
      </c>
      <c r="G286" s="162">
        <f t="shared" si="61"/>
        <v>1504730</v>
      </c>
      <c r="H286" s="162">
        <f t="shared" si="61"/>
        <v>114610</v>
      </c>
      <c r="I286" s="162">
        <f t="shared" si="61"/>
        <v>18145</v>
      </c>
      <c r="J286" s="162">
        <f t="shared" si="61"/>
        <v>21150</v>
      </c>
      <c r="K286" s="162">
        <f t="shared" si="61"/>
        <v>30748</v>
      </c>
      <c r="L286" s="162">
        <f t="shared" si="61"/>
        <v>390867</v>
      </c>
      <c r="M286" s="162">
        <f t="shared" si="61"/>
        <v>0</v>
      </c>
      <c r="N286" s="162">
        <f t="shared" si="61"/>
        <v>1437158</v>
      </c>
      <c r="O286" s="5"/>
      <c r="P286" s="5"/>
      <c r="Q286" s="5"/>
      <c r="R286" s="5"/>
      <c r="S286" s="5"/>
      <c r="T286" s="5"/>
      <c r="U286" s="5"/>
      <c r="V286" s="5"/>
      <c r="W286" s="5"/>
    </row>
    <row r="287" spans="1:23" ht="12.75">
      <c r="A287" s="50" t="s">
        <v>288</v>
      </c>
      <c r="B287" s="50"/>
      <c r="C287" s="176">
        <f>C268-C291-C295</f>
        <v>4892668</v>
      </c>
      <c r="D287" s="162">
        <f>(D283-D291-D295)</f>
        <v>0</v>
      </c>
      <c r="E287" s="162">
        <f aca="true" t="shared" si="62" ref="E287:N287">(E283-E291-E295)</f>
        <v>21211</v>
      </c>
      <c r="F287" s="162">
        <f t="shared" si="62"/>
        <v>0</v>
      </c>
      <c r="G287" s="162">
        <f t="shared" si="62"/>
        <v>1594961</v>
      </c>
      <c r="H287" s="162">
        <f t="shared" si="62"/>
        <v>114589</v>
      </c>
      <c r="I287" s="162">
        <f t="shared" si="62"/>
        <v>18144</v>
      </c>
      <c r="J287" s="162">
        <f t="shared" si="62"/>
        <v>21163</v>
      </c>
      <c r="K287" s="162">
        <f t="shared" si="62"/>
        <v>30747</v>
      </c>
      <c r="L287" s="162">
        <f t="shared" si="62"/>
        <v>390867</v>
      </c>
      <c r="M287" s="162">
        <f t="shared" si="62"/>
        <v>0</v>
      </c>
      <c r="N287" s="162">
        <f t="shared" si="62"/>
        <v>1437157</v>
      </c>
      <c r="O287" s="5"/>
      <c r="P287" s="5"/>
      <c r="Q287" s="5"/>
      <c r="R287" s="5"/>
      <c r="S287" s="5"/>
      <c r="T287" s="5"/>
      <c r="U287" s="5"/>
      <c r="V287" s="5"/>
      <c r="W287" s="5"/>
    </row>
    <row r="288" spans="1:23" ht="12.75">
      <c r="A288" s="42" t="s">
        <v>292</v>
      </c>
      <c r="B288" s="42"/>
      <c r="C288" s="558">
        <f aca="true" t="shared" si="63" ref="C288:N288">IF(C286&lt;&gt;0,C287/C286,"")</f>
        <v>0.9999973429700404</v>
      </c>
      <c r="D288" s="558">
        <f t="shared" si="63"/>
      </c>
      <c r="E288" s="558">
        <f t="shared" si="63"/>
        <v>0.999905718191675</v>
      </c>
      <c r="F288" s="558">
        <f t="shared" si="63"/>
      </c>
      <c r="G288" s="558">
        <f t="shared" si="63"/>
        <v>1.059964910648422</v>
      </c>
      <c r="H288" s="558">
        <f t="shared" si="63"/>
        <v>0.9998167699153652</v>
      </c>
      <c r="I288" s="558">
        <f t="shared" si="63"/>
        <v>0.999944888399008</v>
      </c>
      <c r="J288" s="558">
        <f t="shared" si="63"/>
        <v>1.000614657210402</v>
      </c>
      <c r="K288" s="558">
        <f t="shared" si="63"/>
        <v>0.9999674775595161</v>
      </c>
      <c r="L288" s="558">
        <f t="shared" si="63"/>
        <v>1</v>
      </c>
      <c r="M288" s="558">
        <f t="shared" si="63"/>
      </c>
      <c r="N288" s="558">
        <f t="shared" si="63"/>
        <v>0.999999304182282</v>
      </c>
      <c r="O288" s="5"/>
      <c r="P288" s="5"/>
      <c r="Q288" s="5"/>
      <c r="R288" s="5"/>
      <c r="S288" s="5"/>
      <c r="T288" s="5"/>
      <c r="U288" s="5"/>
      <c r="V288" s="5"/>
      <c r="W288" s="5"/>
    </row>
    <row r="289" spans="1:23" ht="12.75">
      <c r="A289" s="50" t="s">
        <v>258</v>
      </c>
      <c r="B289" s="47"/>
      <c r="C289" s="162">
        <f>C27+C77+C122+C132+C148+C178+C183+C188+C194+C261</f>
        <v>415000</v>
      </c>
      <c r="D289" s="162">
        <f aca="true" t="shared" si="64" ref="D289:N289">D27+D77+D122+D132+D148+D178+D183+D188+D194+D261</f>
        <v>0</v>
      </c>
      <c r="E289" s="162">
        <f t="shared" si="64"/>
        <v>0</v>
      </c>
      <c r="F289" s="162">
        <f t="shared" si="64"/>
        <v>0</v>
      </c>
      <c r="G289" s="162">
        <f t="shared" si="64"/>
        <v>0</v>
      </c>
      <c r="H289" s="162">
        <f t="shared" si="64"/>
        <v>15000</v>
      </c>
      <c r="I289" s="162">
        <f t="shared" si="64"/>
        <v>0</v>
      </c>
      <c r="J289" s="162">
        <f t="shared" si="64"/>
        <v>0</v>
      </c>
      <c r="K289" s="162">
        <f t="shared" si="64"/>
        <v>0</v>
      </c>
      <c r="L289" s="162">
        <f t="shared" si="64"/>
        <v>0</v>
      </c>
      <c r="M289" s="162">
        <f t="shared" si="64"/>
        <v>0</v>
      </c>
      <c r="N289" s="162">
        <f t="shared" si="64"/>
        <v>400000</v>
      </c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2.75">
      <c r="A290" s="50" t="s">
        <v>294</v>
      </c>
      <c r="B290" s="50"/>
      <c r="C290" s="162">
        <f>C28+C78+C123+C133+C149+C179+C184+C189+C195+C262</f>
        <v>78972</v>
      </c>
      <c r="D290" s="162">
        <f aca="true" t="shared" si="65" ref="D290:N290">D28+D78+D123+D133+D149+D179+D184+D189+D195+D262</f>
        <v>0</v>
      </c>
      <c r="E290" s="162">
        <f t="shared" si="65"/>
        <v>0</v>
      </c>
      <c r="F290" s="162">
        <f t="shared" si="65"/>
        <v>0</v>
      </c>
      <c r="G290" s="162">
        <f t="shared" si="65"/>
        <v>0</v>
      </c>
      <c r="H290" s="162">
        <f t="shared" si="65"/>
        <v>8972</v>
      </c>
      <c r="I290" s="162">
        <f t="shared" si="65"/>
        <v>0</v>
      </c>
      <c r="J290" s="162">
        <f t="shared" si="65"/>
        <v>0</v>
      </c>
      <c r="K290" s="162">
        <f t="shared" si="65"/>
        <v>0</v>
      </c>
      <c r="L290" s="162">
        <f t="shared" si="65"/>
        <v>0</v>
      </c>
      <c r="M290" s="162">
        <f t="shared" si="65"/>
        <v>0</v>
      </c>
      <c r="N290" s="162">
        <f t="shared" si="65"/>
        <v>70000</v>
      </c>
      <c r="O290" s="5"/>
      <c r="P290" s="5"/>
      <c r="Q290" s="5"/>
      <c r="R290" s="5"/>
      <c r="S290" s="5"/>
      <c r="T290" s="5"/>
      <c r="U290" s="5"/>
      <c r="V290" s="5"/>
      <c r="W290" s="5"/>
    </row>
    <row r="291" spans="1:23" ht="12.75">
      <c r="A291" s="50" t="s">
        <v>286</v>
      </c>
      <c r="B291" s="50"/>
      <c r="C291" s="162">
        <f>C29+C79+C124+C134+C150+C180+C185+C190+C196+C263</f>
        <v>78971</v>
      </c>
      <c r="D291" s="162">
        <f aca="true" t="shared" si="66" ref="D291:N291">D29+D79+D124+D134+D150+D180+D185+D190+D196+D263</f>
        <v>0</v>
      </c>
      <c r="E291" s="162">
        <f t="shared" si="66"/>
        <v>0</v>
      </c>
      <c r="F291" s="162">
        <f t="shared" si="66"/>
        <v>0</v>
      </c>
      <c r="G291" s="162">
        <f t="shared" si="66"/>
        <v>0</v>
      </c>
      <c r="H291" s="162">
        <f t="shared" si="66"/>
        <v>8971</v>
      </c>
      <c r="I291" s="162">
        <f t="shared" si="66"/>
        <v>0</v>
      </c>
      <c r="J291" s="162">
        <f t="shared" si="66"/>
        <v>0</v>
      </c>
      <c r="K291" s="162">
        <f t="shared" si="66"/>
        <v>0</v>
      </c>
      <c r="L291" s="162">
        <f t="shared" si="66"/>
        <v>0</v>
      </c>
      <c r="M291" s="162">
        <f t="shared" si="66"/>
        <v>0</v>
      </c>
      <c r="N291" s="162">
        <f t="shared" si="66"/>
        <v>70000</v>
      </c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2.75">
      <c r="A292" s="42" t="s">
        <v>292</v>
      </c>
      <c r="B292" s="42"/>
      <c r="C292" s="558">
        <f aca="true" t="shared" si="67" ref="C292:N292">IF(C290&lt;&gt;0,C291/C290,"")</f>
        <v>0.9999873372841007</v>
      </c>
      <c r="D292" s="558">
        <f t="shared" si="67"/>
      </c>
      <c r="E292" s="558">
        <f t="shared" si="67"/>
      </c>
      <c r="F292" s="558">
        <f t="shared" si="67"/>
      </c>
      <c r="G292" s="558">
        <f t="shared" si="67"/>
      </c>
      <c r="H292" s="558">
        <f t="shared" si="67"/>
        <v>0.9998885421310745</v>
      </c>
      <c r="I292" s="558">
        <f t="shared" si="67"/>
      </c>
      <c r="J292" s="558">
        <f t="shared" si="67"/>
      </c>
      <c r="K292" s="558">
        <f t="shared" si="67"/>
      </c>
      <c r="L292" s="558">
        <f t="shared" si="67"/>
      </c>
      <c r="M292" s="558">
        <f t="shared" si="67"/>
      </c>
      <c r="N292" s="558">
        <f t="shared" si="67"/>
        <v>1</v>
      </c>
      <c r="O292" s="5"/>
      <c r="P292" s="5"/>
      <c r="Q292" s="5"/>
      <c r="R292" s="5"/>
      <c r="S292" s="5"/>
      <c r="T292" s="5"/>
      <c r="U292" s="5"/>
      <c r="V292" s="5"/>
      <c r="W292" s="5"/>
    </row>
    <row r="293" spans="1:23" ht="12.75">
      <c r="A293" s="50" t="s">
        <v>259</v>
      </c>
      <c r="B293" s="50"/>
      <c r="C293" s="162">
        <f>C12</f>
        <v>0</v>
      </c>
      <c r="D293" s="162">
        <f aca="true" t="shared" si="68" ref="D293:N293">D12</f>
        <v>0</v>
      </c>
      <c r="E293" s="162">
        <f t="shared" si="68"/>
        <v>0</v>
      </c>
      <c r="F293" s="162">
        <f t="shared" si="68"/>
        <v>0</v>
      </c>
      <c r="G293" s="162">
        <f t="shared" si="68"/>
        <v>0</v>
      </c>
      <c r="H293" s="162">
        <f t="shared" si="68"/>
        <v>0</v>
      </c>
      <c r="I293" s="162">
        <f t="shared" si="68"/>
        <v>0</v>
      </c>
      <c r="J293" s="162">
        <f t="shared" si="68"/>
        <v>0</v>
      </c>
      <c r="K293" s="162">
        <f t="shared" si="68"/>
        <v>0</v>
      </c>
      <c r="L293" s="162">
        <f t="shared" si="68"/>
        <v>0</v>
      </c>
      <c r="M293" s="162">
        <f t="shared" si="68"/>
        <v>0</v>
      </c>
      <c r="N293" s="162">
        <f t="shared" si="68"/>
        <v>0</v>
      </c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2.75">
      <c r="A294" s="50" t="s">
        <v>295</v>
      </c>
      <c r="B294" s="50"/>
      <c r="C294" s="162">
        <f>C13</f>
        <v>390</v>
      </c>
      <c r="D294" s="162">
        <f aca="true" t="shared" si="69" ref="D294:N294">D13</f>
        <v>0</v>
      </c>
      <c r="E294" s="162">
        <f t="shared" si="69"/>
        <v>0</v>
      </c>
      <c r="F294" s="162">
        <f t="shared" si="69"/>
        <v>0</v>
      </c>
      <c r="G294" s="162">
        <f t="shared" si="69"/>
        <v>0</v>
      </c>
      <c r="H294" s="162">
        <f t="shared" si="69"/>
        <v>390</v>
      </c>
      <c r="I294" s="162">
        <f t="shared" si="69"/>
        <v>0</v>
      </c>
      <c r="J294" s="162">
        <f t="shared" si="69"/>
        <v>0</v>
      </c>
      <c r="K294" s="162">
        <f t="shared" si="69"/>
        <v>0</v>
      </c>
      <c r="L294" s="162">
        <f t="shared" si="69"/>
        <v>0</v>
      </c>
      <c r="M294" s="162">
        <f t="shared" si="69"/>
        <v>0</v>
      </c>
      <c r="N294" s="162">
        <f t="shared" si="69"/>
        <v>0</v>
      </c>
      <c r="O294" s="5"/>
      <c r="P294" s="5"/>
      <c r="Q294" s="5"/>
      <c r="R294" s="5"/>
      <c r="S294" s="5"/>
      <c r="T294" s="5"/>
      <c r="U294" s="5"/>
      <c r="V294" s="5"/>
      <c r="W294" s="5"/>
    </row>
    <row r="295" spans="1:23" ht="12.75">
      <c r="A295" s="222" t="s">
        <v>287</v>
      </c>
      <c r="B295" s="50"/>
      <c r="C295" s="162">
        <f>C14</f>
        <v>385</v>
      </c>
      <c r="D295" s="162">
        <f aca="true" t="shared" si="70" ref="D295:N295">D14</f>
        <v>0</v>
      </c>
      <c r="E295" s="162">
        <f t="shared" si="70"/>
        <v>0</v>
      </c>
      <c r="F295" s="162">
        <f t="shared" si="70"/>
        <v>0</v>
      </c>
      <c r="G295" s="162">
        <f t="shared" si="70"/>
        <v>0</v>
      </c>
      <c r="H295" s="162">
        <f t="shared" si="70"/>
        <v>385</v>
      </c>
      <c r="I295" s="162">
        <f t="shared" si="70"/>
        <v>0</v>
      </c>
      <c r="J295" s="162">
        <f t="shared" si="70"/>
        <v>0</v>
      </c>
      <c r="K295" s="162">
        <f t="shared" si="70"/>
        <v>0</v>
      </c>
      <c r="L295" s="162">
        <f t="shared" si="70"/>
        <v>0</v>
      </c>
      <c r="M295" s="162">
        <f t="shared" si="70"/>
        <v>0</v>
      </c>
      <c r="N295" s="162">
        <f t="shared" si="70"/>
        <v>0</v>
      </c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2.75">
      <c r="A296" s="42" t="s">
        <v>292</v>
      </c>
      <c r="B296" s="222"/>
      <c r="C296" s="558">
        <f aca="true" t="shared" si="71" ref="C296:N296">IF(C294&lt;&gt;0,C295/C294,"")</f>
        <v>0.9871794871794872</v>
      </c>
      <c r="D296" s="558">
        <f t="shared" si="71"/>
      </c>
      <c r="E296" s="558">
        <f t="shared" si="71"/>
      </c>
      <c r="F296" s="558">
        <f t="shared" si="71"/>
      </c>
      <c r="G296" s="558">
        <f t="shared" si="71"/>
      </c>
      <c r="H296" s="558">
        <f t="shared" si="71"/>
        <v>0.9871794871794872</v>
      </c>
      <c r="I296" s="558">
        <f t="shared" si="71"/>
      </c>
      <c r="J296" s="558">
        <f t="shared" si="71"/>
      </c>
      <c r="K296" s="558">
        <f t="shared" si="71"/>
      </c>
      <c r="L296" s="558">
        <f t="shared" si="71"/>
      </c>
      <c r="M296" s="558">
        <f t="shared" si="71"/>
      </c>
      <c r="N296" s="558">
        <f t="shared" si="71"/>
      </c>
      <c r="O296" s="5"/>
      <c r="P296" s="5"/>
      <c r="Q296" s="5"/>
      <c r="R296" s="5"/>
      <c r="S296" s="5"/>
      <c r="T296" s="5"/>
      <c r="U296" s="5"/>
      <c r="V296" s="5"/>
      <c r="W296" s="5"/>
    </row>
    <row r="297" spans="1:23" ht="12.75">
      <c r="A297" s="54"/>
      <c r="B297" s="54"/>
      <c r="C297" s="366"/>
      <c r="D297" s="92"/>
      <c r="E297" s="92"/>
      <c r="F297" s="92"/>
      <c r="G297" s="92"/>
      <c r="H297" s="92"/>
      <c r="I297" s="92"/>
      <c r="J297" s="92"/>
      <c r="K297" s="92"/>
      <c r="L297" s="92"/>
      <c r="M297" s="92"/>
      <c r="N297" s="92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2.75">
      <c r="A298" s="5"/>
      <c r="B298" s="5"/>
      <c r="C298" s="359"/>
      <c r="D298" s="92"/>
      <c r="E298" s="5"/>
      <c r="F298" s="5"/>
      <c r="G298" s="5"/>
      <c r="H298" s="5"/>
      <c r="I298" s="5"/>
      <c r="J298" s="5"/>
      <c r="K298" s="5"/>
      <c r="L298" s="5"/>
      <c r="M298" s="5"/>
      <c r="N298" s="83"/>
      <c r="O298" s="5"/>
      <c r="P298" s="5"/>
      <c r="Q298" s="5"/>
      <c r="R298" s="5"/>
      <c r="S298" s="5"/>
      <c r="T298" s="5"/>
      <c r="U298" s="5"/>
      <c r="V298" s="5"/>
      <c r="W298" s="5"/>
    </row>
    <row r="299" spans="1:23" ht="12.75">
      <c r="A299" s="1"/>
      <c r="B299" s="1"/>
      <c r="C299" s="367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12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2.75">
      <c r="A300" s="121"/>
      <c r="B300" s="121"/>
      <c r="C300" s="367"/>
      <c r="D300" s="112"/>
      <c r="E300" s="112"/>
      <c r="F300" s="112"/>
      <c r="G300" s="112"/>
      <c r="H300" s="112"/>
      <c r="I300" s="112"/>
      <c r="J300" s="112"/>
      <c r="K300" s="112"/>
      <c r="L300" s="112"/>
      <c r="M300" s="112"/>
      <c r="N300" s="112"/>
      <c r="O300" s="5"/>
      <c r="P300" s="5"/>
      <c r="Q300" s="5"/>
      <c r="R300" s="5"/>
      <c r="S300" s="5"/>
      <c r="T300" s="5"/>
      <c r="U300" s="5"/>
      <c r="V300" s="5"/>
      <c r="W300" s="5"/>
    </row>
    <row r="301" spans="1:23" ht="12.75">
      <c r="A301" s="1"/>
      <c r="B301" s="1"/>
      <c r="C301" s="367"/>
      <c r="D301" s="112"/>
      <c r="E301" s="112"/>
      <c r="F301" s="112"/>
      <c r="G301" s="112"/>
      <c r="H301" s="112"/>
      <c r="I301" s="112"/>
      <c r="J301" s="112"/>
      <c r="K301" s="112"/>
      <c r="L301" s="112"/>
      <c r="M301" s="112"/>
      <c r="N301" s="112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2.75">
      <c r="A302" s="1"/>
      <c r="B302" s="1"/>
      <c r="C302" s="367"/>
      <c r="D302" s="112"/>
      <c r="E302" s="112"/>
      <c r="F302" s="112"/>
      <c r="G302" s="112"/>
      <c r="H302" s="112"/>
      <c r="I302" s="112"/>
      <c r="J302" s="112"/>
      <c r="K302" s="112"/>
      <c r="L302" s="112"/>
      <c r="M302" s="112"/>
      <c r="N302" s="112"/>
      <c r="O302" s="5"/>
      <c r="P302" s="5"/>
      <c r="Q302" s="5"/>
      <c r="R302" s="5"/>
      <c r="S302" s="5"/>
      <c r="T302" s="5"/>
      <c r="U302" s="5"/>
      <c r="V302" s="5"/>
      <c r="W302" s="5"/>
    </row>
    <row r="303" spans="1:23" ht="12.75">
      <c r="A303" s="1"/>
      <c r="B303" s="1"/>
      <c r="C303" s="367"/>
      <c r="D303" s="112"/>
      <c r="E303" s="112"/>
      <c r="F303" s="112"/>
      <c r="G303" s="112"/>
      <c r="H303" s="112"/>
      <c r="I303" s="112"/>
      <c r="J303" s="112"/>
      <c r="K303" s="112"/>
      <c r="L303" s="112"/>
      <c r="M303" s="112"/>
      <c r="N303" s="112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2.75">
      <c r="A304" s="5"/>
      <c r="B304" s="5"/>
      <c r="C304" s="359"/>
      <c r="D304" s="83"/>
      <c r="E304" s="5"/>
      <c r="F304" s="5"/>
      <c r="G304" s="5"/>
      <c r="H304" s="5"/>
      <c r="I304" s="5"/>
      <c r="J304" s="5"/>
      <c r="K304" s="5"/>
      <c r="L304" s="5"/>
      <c r="M304" s="5"/>
      <c r="N304" s="83"/>
      <c r="O304" s="5"/>
      <c r="P304" s="5"/>
      <c r="Q304" s="5"/>
      <c r="R304" s="5"/>
      <c r="S304" s="5"/>
      <c r="T304" s="5"/>
      <c r="U304" s="5"/>
      <c r="V304" s="5"/>
      <c r="W304" s="5"/>
    </row>
    <row r="305" spans="1:23" ht="12.75">
      <c r="A305" s="5"/>
      <c r="B305" s="5"/>
      <c r="C305" s="359"/>
      <c r="D305" s="83"/>
      <c r="E305" s="5"/>
      <c r="F305" s="5"/>
      <c r="G305" s="5"/>
      <c r="H305" s="5"/>
      <c r="I305" s="5"/>
      <c r="J305" s="5"/>
      <c r="K305" s="5"/>
      <c r="L305" s="5"/>
      <c r="M305" s="5"/>
      <c r="N305" s="83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2.75">
      <c r="A306" s="5"/>
      <c r="B306" s="5"/>
      <c r="C306" s="359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83"/>
      <c r="O306" s="5"/>
      <c r="P306" s="5"/>
      <c r="Q306" s="5"/>
      <c r="R306" s="5"/>
      <c r="S306" s="5"/>
      <c r="T306" s="5"/>
      <c r="U306" s="5"/>
      <c r="V306" s="5"/>
      <c r="W306" s="5"/>
    </row>
    <row r="307" spans="1:23" ht="12.75">
      <c r="A307" s="5"/>
      <c r="B307" s="5"/>
      <c r="C307" s="359"/>
      <c r="D307" s="83"/>
      <c r="E307" s="5"/>
      <c r="F307" s="5"/>
      <c r="G307" s="5"/>
      <c r="H307" s="5"/>
      <c r="I307" s="5"/>
      <c r="J307" s="5"/>
      <c r="K307" s="5"/>
      <c r="L307" s="5"/>
      <c r="M307" s="5"/>
      <c r="N307" s="83"/>
      <c r="O307" s="5"/>
      <c r="P307" s="5"/>
      <c r="Q307" s="5"/>
      <c r="R307" s="5"/>
      <c r="S307" s="5"/>
      <c r="T307" s="5"/>
      <c r="U307" s="5"/>
      <c r="V307" s="5"/>
      <c r="W307" s="5"/>
    </row>
    <row r="308" spans="1:14" ht="12.75">
      <c r="A308" s="5"/>
      <c r="B308" s="5"/>
      <c r="C308" s="359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83"/>
    </row>
    <row r="309" spans="1:14" ht="12.75">
      <c r="A309" s="5"/>
      <c r="B309" s="5"/>
      <c r="C309" s="359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83"/>
    </row>
    <row r="310" spans="1:14" ht="12.75">
      <c r="A310" s="5"/>
      <c r="B310" s="5"/>
      <c r="C310" s="359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83"/>
    </row>
    <row r="311" spans="1:14" ht="12.75">
      <c r="A311" s="5"/>
      <c r="B311" s="5"/>
      <c r="C311" s="359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83"/>
    </row>
    <row r="312" spans="1:14" ht="12.75">
      <c r="A312" s="5"/>
      <c r="B312" s="5"/>
      <c r="C312" s="359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83"/>
    </row>
    <row r="313" spans="1:14" ht="12.75">
      <c r="A313" s="5"/>
      <c r="B313" s="5"/>
      <c r="C313" s="359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83"/>
    </row>
    <row r="314" spans="1:14" ht="12.75">
      <c r="A314" s="5"/>
      <c r="B314" s="5"/>
      <c r="C314" s="359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83"/>
    </row>
    <row r="315" spans="1:14" ht="12.75">
      <c r="A315" s="5"/>
      <c r="B315" s="5"/>
      <c r="C315" s="359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83"/>
    </row>
    <row r="316" spans="1:14" ht="12.75">
      <c r="A316" s="5"/>
      <c r="B316" s="5"/>
      <c r="C316" s="359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83"/>
    </row>
    <row r="317" spans="1:14" ht="12.75">
      <c r="A317" s="5"/>
      <c r="B317" s="5"/>
      <c r="C317" s="359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83"/>
    </row>
    <row r="318" spans="1:14" ht="12.75">
      <c r="A318" s="5"/>
      <c r="B318" s="5"/>
      <c r="C318" s="359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83"/>
    </row>
    <row r="319" spans="1:14" ht="12.75">
      <c r="A319" s="5"/>
      <c r="B319" s="5"/>
      <c r="C319" s="359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83"/>
    </row>
    <row r="320" spans="1:14" ht="12.75">
      <c r="A320" s="5"/>
      <c r="B320" s="5"/>
      <c r="C320" s="359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83"/>
    </row>
    <row r="321" spans="1:14" ht="12.75">
      <c r="A321" s="5"/>
      <c r="B321" s="5"/>
      <c r="C321" s="359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83"/>
    </row>
    <row r="322" spans="1:14" ht="12.75">
      <c r="A322" s="5"/>
      <c r="B322" s="5"/>
      <c r="C322" s="359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83"/>
    </row>
    <row r="323" spans="1:14" ht="12.75">
      <c r="A323" s="5"/>
      <c r="B323" s="5"/>
      <c r="C323" s="359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83"/>
    </row>
    <row r="324" spans="1:14" ht="12.75">
      <c r="A324" s="5"/>
      <c r="B324" s="5"/>
      <c r="C324" s="359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83"/>
    </row>
    <row r="325" spans="1:14" ht="12.75">
      <c r="A325" s="5"/>
      <c r="B325" s="5"/>
      <c r="C325" s="359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83"/>
    </row>
    <row r="326" spans="1:14" ht="12.75">
      <c r="A326" s="5"/>
      <c r="B326" s="5"/>
      <c r="C326" s="359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83"/>
    </row>
    <row r="327" spans="1:14" ht="12.75">
      <c r="A327" s="5"/>
      <c r="B327" s="5"/>
      <c r="C327" s="359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83"/>
    </row>
    <row r="328" spans="1:14" ht="12.75">
      <c r="A328" s="5"/>
      <c r="B328" s="5"/>
      <c r="C328" s="359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83"/>
    </row>
    <row r="329" spans="1:14" ht="12.75">
      <c r="A329" s="5"/>
      <c r="B329" s="5"/>
      <c r="C329" s="359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83"/>
    </row>
    <row r="330" spans="1:14" ht="12.75">
      <c r="A330" s="1"/>
      <c r="B330" s="1"/>
      <c r="C330" s="367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12"/>
    </row>
    <row r="331" spans="1:14" ht="12.75">
      <c r="A331" s="1"/>
      <c r="B331" s="1"/>
      <c r="C331" s="367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12"/>
    </row>
    <row r="332" spans="1:14" ht="12.75">
      <c r="A332" s="1"/>
      <c r="B332" s="1"/>
      <c r="C332" s="367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12"/>
    </row>
    <row r="333" spans="1:14" ht="12.75">
      <c r="A333" s="1"/>
      <c r="B333" s="1"/>
      <c r="C333" s="367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12"/>
    </row>
    <row r="334" spans="1:14" ht="12.75">
      <c r="A334" s="1"/>
      <c r="B334" s="1"/>
      <c r="C334" s="367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12"/>
    </row>
    <row r="335" spans="1:14" ht="12.75">
      <c r="A335" s="1"/>
      <c r="B335" s="1"/>
      <c r="C335" s="367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12"/>
    </row>
    <row r="336" spans="1:14" ht="12.75">
      <c r="A336" s="1"/>
      <c r="B336" s="1"/>
      <c r="C336" s="367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12"/>
    </row>
    <row r="337" spans="1:14" ht="12.75">
      <c r="A337" s="1"/>
      <c r="B337" s="1"/>
      <c r="C337" s="367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12"/>
    </row>
    <row r="338" spans="1:14" ht="12.75">
      <c r="A338" s="1"/>
      <c r="B338" s="1"/>
      <c r="C338" s="367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12"/>
    </row>
    <row r="339" spans="1:14" ht="12.75">
      <c r="A339" s="1"/>
      <c r="B339" s="1"/>
      <c r="C339" s="367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12"/>
    </row>
    <row r="340" spans="1:14" ht="12.75">
      <c r="A340" s="1"/>
      <c r="B340" s="1"/>
      <c r="C340" s="367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12"/>
    </row>
    <row r="341" spans="1:14" ht="12.75">
      <c r="A341" s="1"/>
      <c r="B341" s="1"/>
      <c r="C341" s="367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12"/>
    </row>
  </sheetData>
  <sheetProtection/>
  <mergeCells count="14">
    <mergeCell ref="N7:N9"/>
    <mergeCell ref="A7:A9"/>
    <mergeCell ref="C7:C9"/>
    <mergeCell ref="B7:B9"/>
    <mergeCell ref="J7:K8"/>
    <mergeCell ref="I7:I9"/>
    <mergeCell ref="L7:M8"/>
    <mergeCell ref="J10:K10"/>
    <mergeCell ref="L10:M10"/>
    <mergeCell ref="D7:D9"/>
    <mergeCell ref="E7:E9"/>
    <mergeCell ref="F7:F9"/>
    <mergeCell ref="G7:G9"/>
    <mergeCell ref="H7:H9"/>
  </mergeCells>
  <printOptions horizontalCentered="1"/>
  <pageMargins left="0.3937007874015748" right="0.3937007874015748" top="0.3937007874015748" bottom="0.3937007874015748" header="0.5118110236220472" footer="0.31496062992125984"/>
  <pageSetup fitToHeight="10" horizontalDpi="600" verticalDpi="600" orientation="landscape" paperSize="9" scale="74" r:id="rId1"/>
  <headerFooter alignWithMargins="0">
    <oddFooter>&amp;C&amp;P. oldal</oddFooter>
  </headerFooter>
  <rowBreaks count="4" manualBreakCount="4">
    <brk id="55" max="13" man="1"/>
    <brk id="105" max="13" man="1"/>
    <brk id="156" max="13" man="1"/>
    <brk id="259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W98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2.421875" style="0" customWidth="1"/>
    <col min="2" max="2" width="7.57421875" style="0" customWidth="1"/>
    <col min="3" max="3" width="10.7109375" style="143" customWidth="1"/>
    <col min="4" max="4" width="10.7109375" style="0" customWidth="1"/>
    <col min="5" max="5" width="11.140625" style="0" customWidth="1"/>
    <col min="6" max="14" width="10.7109375" style="0" customWidth="1"/>
    <col min="15" max="15" width="9.8515625" style="0" bestFit="1" customWidth="1"/>
  </cols>
  <sheetData>
    <row r="1" spans="1:14" ht="15.75">
      <c r="A1" s="4" t="s">
        <v>963</v>
      </c>
      <c r="B1" s="4"/>
      <c r="C1" s="6"/>
      <c r="D1" s="4"/>
      <c r="E1" s="4"/>
      <c r="F1" s="4"/>
      <c r="G1" s="4"/>
      <c r="H1" s="5"/>
      <c r="I1" s="5"/>
      <c r="J1" s="5"/>
      <c r="K1" s="5"/>
      <c r="L1" s="5"/>
      <c r="M1" s="5"/>
      <c r="N1" s="5"/>
    </row>
    <row r="2" spans="1:14" ht="15.75">
      <c r="A2" s="4"/>
      <c r="B2" s="4"/>
      <c r="C2" s="6"/>
      <c r="D2" s="4"/>
      <c r="E2" s="4"/>
      <c r="F2" s="4"/>
      <c r="G2" s="4"/>
      <c r="H2" s="5"/>
      <c r="I2" s="5"/>
      <c r="J2" s="5"/>
      <c r="K2" s="5"/>
      <c r="L2" s="5"/>
      <c r="M2" s="5"/>
      <c r="N2" s="5"/>
    </row>
    <row r="3" spans="1:14" ht="15.75">
      <c r="A3" s="4"/>
      <c r="B3" s="4"/>
      <c r="C3" s="6"/>
      <c r="D3" s="4"/>
      <c r="E3" s="4"/>
      <c r="F3" s="6"/>
      <c r="G3" s="6"/>
      <c r="H3" s="6" t="s">
        <v>79</v>
      </c>
      <c r="I3" s="5"/>
      <c r="J3" s="5"/>
      <c r="K3" s="5"/>
      <c r="L3" s="5"/>
      <c r="M3" s="5"/>
      <c r="N3" s="5"/>
    </row>
    <row r="4" spans="1:14" ht="15.75">
      <c r="A4" s="4"/>
      <c r="B4" s="4"/>
      <c r="C4" s="6"/>
      <c r="D4" s="4"/>
      <c r="E4" s="4"/>
      <c r="F4" s="6"/>
      <c r="G4" s="6"/>
      <c r="H4" s="6" t="s">
        <v>781</v>
      </c>
      <c r="I4" s="5"/>
      <c r="J4" s="5"/>
      <c r="K4" s="5"/>
      <c r="L4" s="5"/>
      <c r="M4" s="5"/>
      <c r="N4" s="5"/>
    </row>
    <row r="5" spans="1:14" ht="15.75">
      <c r="A5" s="6"/>
      <c r="B5" s="6"/>
      <c r="C5" s="6"/>
      <c r="D5" s="4"/>
      <c r="E5" s="4"/>
      <c r="F5" s="6"/>
      <c r="G5" s="6"/>
      <c r="H5" s="6" t="s">
        <v>48</v>
      </c>
      <c r="I5" s="5"/>
      <c r="J5" s="5"/>
      <c r="K5" s="5"/>
      <c r="L5" s="5"/>
      <c r="M5" s="5"/>
      <c r="N5" s="5"/>
    </row>
    <row r="6" spans="1:14" ht="12.75">
      <c r="A6" s="5"/>
      <c r="B6" s="5"/>
      <c r="C6" s="20"/>
      <c r="D6" s="5"/>
      <c r="E6" s="5"/>
      <c r="F6" s="5"/>
      <c r="G6" s="5"/>
      <c r="H6" s="5"/>
      <c r="I6" s="5"/>
      <c r="J6" s="5"/>
      <c r="K6" s="5"/>
      <c r="L6" s="5"/>
      <c r="M6" s="5" t="s">
        <v>74</v>
      </c>
      <c r="N6" s="5"/>
    </row>
    <row r="7" spans="1:14" ht="12.75" customHeight="1">
      <c r="A7" s="832" t="s">
        <v>260</v>
      </c>
      <c r="B7" s="818" t="s">
        <v>233</v>
      </c>
      <c r="C7" s="7" t="s">
        <v>75</v>
      </c>
      <c r="D7" s="814" t="s">
        <v>211</v>
      </c>
      <c r="E7" s="814" t="s">
        <v>218</v>
      </c>
      <c r="F7" s="814" t="s">
        <v>207</v>
      </c>
      <c r="G7" s="814" t="s">
        <v>153</v>
      </c>
      <c r="H7" s="814" t="s">
        <v>183</v>
      </c>
      <c r="I7" s="814" t="s">
        <v>185</v>
      </c>
      <c r="J7" s="828" t="s">
        <v>208</v>
      </c>
      <c r="K7" s="829"/>
      <c r="L7" s="828" t="s">
        <v>209</v>
      </c>
      <c r="M7" s="829"/>
      <c r="N7" s="814" t="s">
        <v>210</v>
      </c>
    </row>
    <row r="8" spans="1:14" ht="12.75">
      <c r="A8" s="833"/>
      <c r="B8" s="840"/>
      <c r="C8" s="19" t="s">
        <v>76</v>
      </c>
      <c r="D8" s="827"/>
      <c r="E8" s="827"/>
      <c r="F8" s="827"/>
      <c r="G8" s="827"/>
      <c r="H8" s="827"/>
      <c r="I8" s="827"/>
      <c r="J8" s="830"/>
      <c r="K8" s="831"/>
      <c r="L8" s="830"/>
      <c r="M8" s="831"/>
      <c r="N8" s="827"/>
    </row>
    <row r="9" spans="1:14" ht="12.75">
      <c r="A9" s="834"/>
      <c r="B9" s="841"/>
      <c r="C9" s="8" t="s">
        <v>77</v>
      </c>
      <c r="D9" s="815"/>
      <c r="E9" s="815"/>
      <c r="F9" s="815"/>
      <c r="G9" s="815"/>
      <c r="H9" s="815"/>
      <c r="I9" s="815"/>
      <c r="J9" s="12" t="s">
        <v>171</v>
      </c>
      <c r="K9" s="12" t="s">
        <v>127</v>
      </c>
      <c r="L9" s="12" t="s">
        <v>171</v>
      </c>
      <c r="M9" s="12" t="s">
        <v>127</v>
      </c>
      <c r="N9" s="815"/>
    </row>
    <row r="10" spans="1:14" ht="12.75">
      <c r="A10" s="7" t="s">
        <v>54</v>
      </c>
      <c r="B10" s="7"/>
      <c r="C10" s="7" t="s">
        <v>55</v>
      </c>
      <c r="D10" s="7" t="s">
        <v>56</v>
      </c>
      <c r="E10" s="7" t="s">
        <v>57</v>
      </c>
      <c r="F10" s="7" t="s">
        <v>58</v>
      </c>
      <c r="G10" s="9" t="s">
        <v>59</v>
      </c>
      <c r="H10" s="7" t="s">
        <v>60</v>
      </c>
      <c r="I10" s="9" t="s">
        <v>61</v>
      </c>
      <c r="J10" s="835" t="s">
        <v>62</v>
      </c>
      <c r="K10" s="836"/>
      <c r="L10" s="835" t="s">
        <v>63</v>
      </c>
      <c r="M10" s="836"/>
      <c r="N10" s="19">
        <v>11</v>
      </c>
    </row>
    <row r="11" spans="1:14" ht="12.75">
      <c r="A11" s="13" t="s">
        <v>222</v>
      </c>
      <c r="B11" s="13"/>
      <c r="C11" s="7"/>
      <c r="D11" s="82"/>
      <c r="E11" s="82"/>
      <c r="F11" s="86"/>
      <c r="G11" s="82"/>
      <c r="H11" s="86"/>
      <c r="I11" s="82"/>
      <c r="J11" s="84"/>
      <c r="K11" s="85"/>
      <c r="L11" s="82"/>
      <c r="M11" s="86"/>
      <c r="N11" s="82"/>
    </row>
    <row r="12" spans="1:14" ht="12.75">
      <c r="A12" s="39" t="s">
        <v>86</v>
      </c>
      <c r="B12" s="23"/>
      <c r="C12" s="174">
        <f>SUM(D12:N12)</f>
        <v>2015</v>
      </c>
      <c r="D12" s="69"/>
      <c r="E12" s="69"/>
      <c r="F12" s="83"/>
      <c r="G12" s="69"/>
      <c r="H12" s="83">
        <v>1999</v>
      </c>
      <c r="I12" s="69">
        <v>16</v>
      </c>
      <c r="J12" s="79"/>
      <c r="K12" s="97"/>
      <c r="L12" s="69"/>
      <c r="M12" s="83"/>
      <c r="N12" s="69"/>
    </row>
    <row r="13" spans="1:14" ht="12.75">
      <c r="A13" s="11" t="s">
        <v>275</v>
      </c>
      <c r="B13" s="11" t="s">
        <v>174</v>
      </c>
      <c r="C13" s="174">
        <f>SUM(D13:N13)</f>
        <v>3847</v>
      </c>
      <c r="D13" s="69"/>
      <c r="E13" s="69"/>
      <c r="F13" s="83"/>
      <c r="G13" s="69"/>
      <c r="H13" s="83">
        <v>3824</v>
      </c>
      <c r="I13" s="69"/>
      <c r="J13" s="79"/>
      <c r="K13" s="97"/>
      <c r="L13" s="69">
        <v>23</v>
      </c>
      <c r="M13" s="83"/>
      <c r="N13" s="69"/>
    </row>
    <row r="14" spans="1:14" ht="12.75">
      <c r="A14" s="11" t="s">
        <v>282</v>
      </c>
      <c r="B14" s="11"/>
      <c r="C14" s="174">
        <f>SUM(D14:N14)</f>
        <v>3846</v>
      </c>
      <c r="D14" s="69"/>
      <c r="E14" s="69"/>
      <c r="F14" s="69"/>
      <c r="G14" s="69"/>
      <c r="H14" s="69">
        <v>3823</v>
      </c>
      <c r="I14" s="69"/>
      <c r="J14" s="69"/>
      <c r="K14" s="69"/>
      <c r="L14" s="69">
        <v>23</v>
      </c>
      <c r="M14" s="69"/>
      <c r="N14" s="69"/>
    </row>
    <row r="15" spans="1:14" ht="12.75">
      <c r="A15" s="15" t="s">
        <v>283</v>
      </c>
      <c r="B15" s="11"/>
      <c r="C15" s="558">
        <f>IF(C13&lt;&gt;0,C14/C13,"")</f>
        <v>0.9997400571874188</v>
      </c>
      <c r="D15" s="558">
        <f aca="true" t="shared" si="0" ref="D15:N15">IF(D13&lt;&gt;0,D14/D13,"")</f>
      </c>
      <c r="E15" s="558">
        <f t="shared" si="0"/>
      </c>
      <c r="F15" s="558">
        <f t="shared" si="0"/>
      </c>
      <c r="G15" s="558">
        <f t="shared" si="0"/>
      </c>
      <c r="H15" s="558">
        <f t="shared" si="0"/>
        <v>0.9997384937238494</v>
      </c>
      <c r="I15" s="558">
        <f t="shared" si="0"/>
      </c>
      <c r="J15" s="558">
        <f t="shared" si="0"/>
      </c>
      <c r="K15" s="558">
        <f t="shared" si="0"/>
      </c>
      <c r="L15" s="558">
        <f t="shared" si="0"/>
        <v>1</v>
      </c>
      <c r="M15" s="558">
        <f t="shared" si="0"/>
      </c>
      <c r="N15" s="558">
        <f t="shared" si="0"/>
      </c>
    </row>
    <row r="16" spans="1:14" ht="12.75">
      <c r="A16" s="13" t="s">
        <v>223</v>
      </c>
      <c r="B16" s="13"/>
      <c r="C16" s="159"/>
      <c r="D16" s="82"/>
      <c r="E16" s="82"/>
      <c r="F16" s="86"/>
      <c r="G16" s="82"/>
      <c r="H16" s="86"/>
      <c r="I16" s="82"/>
      <c r="J16" s="86"/>
      <c r="K16" s="82"/>
      <c r="L16" s="82"/>
      <c r="M16" s="82"/>
      <c r="N16" s="82"/>
    </row>
    <row r="17" spans="1:14" ht="12.75">
      <c r="A17" s="39" t="s">
        <v>86</v>
      </c>
      <c r="B17" s="23"/>
      <c r="C17" s="160">
        <v>0</v>
      </c>
      <c r="D17" s="69"/>
      <c r="E17" s="69"/>
      <c r="F17" s="83"/>
      <c r="G17" s="69"/>
      <c r="H17" s="83"/>
      <c r="I17" s="69"/>
      <c r="J17" s="83"/>
      <c r="K17" s="69"/>
      <c r="L17" s="69"/>
      <c r="M17" s="69"/>
      <c r="N17" s="69"/>
    </row>
    <row r="18" spans="1:14" ht="12.75">
      <c r="A18" s="11" t="s">
        <v>275</v>
      </c>
      <c r="B18" s="11" t="s">
        <v>174</v>
      </c>
      <c r="C18" s="174">
        <f>SUM(D18:N18)</f>
        <v>5867</v>
      </c>
      <c r="D18" s="69"/>
      <c r="E18" s="69">
        <v>5855</v>
      </c>
      <c r="F18" s="83"/>
      <c r="G18" s="69"/>
      <c r="H18" s="83">
        <v>12</v>
      </c>
      <c r="I18" s="69"/>
      <c r="J18" s="83"/>
      <c r="K18" s="69"/>
      <c r="L18" s="69"/>
      <c r="M18" s="69"/>
      <c r="N18" s="69"/>
    </row>
    <row r="19" spans="1:14" ht="12.75">
      <c r="A19" s="11" t="s">
        <v>282</v>
      </c>
      <c r="B19" s="11"/>
      <c r="C19" s="174">
        <f>SUM(D19:N19)</f>
        <v>5866</v>
      </c>
      <c r="D19" s="69"/>
      <c r="E19" s="69">
        <v>5855</v>
      </c>
      <c r="F19" s="69"/>
      <c r="G19" s="69"/>
      <c r="H19" s="69">
        <v>11</v>
      </c>
      <c r="I19" s="69"/>
      <c r="J19" s="69"/>
      <c r="K19" s="97"/>
      <c r="L19" s="69"/>
      <c r="M19" s="69"/>
      <c r="N19" s="69"/>
    </row>
    <row r="20" spans="1:14" ht="12.75">
      <c r="A20" s="15" t="s">
        <v>283</v>
      </c>
      <c r="B20" s="11"/>
      <c r="C20" s="558">
        <f aca="true" t="shared" si="1" ref="C20:N20">IF(C18&lt;&gt;0,C19/C18,"")</f>
        <v>0.9998295551389126</v>
      </c>
      <c r="D20" s="558">
        <f t="shared" si="1"/>
      </c>
      <c r="E20" s="558">
        <f t="shared" si="1"/>
        <v>1</v>
      </c>
      <c r="F20" s="558">
        <f t="shared" si="1"/>
      </c>
      <c r="G20" s="558">
        <f t="shared" si="1"/>
      </c>
      <c r="H20" s="558">
        <f t="shared" si="1"/>
        <v>0.9166666666666666</v>
      </c>
      <c r="I20" s="558">
        <f t="shared" si="1"/>
      </c>
      <c r="J20" s="558">
        <f t="shared" si="1"/>
      </c>
      <c r="K20" s="558">
        <f t="shared" si="1"/>
      </c>
      <c r="L20" s="558">
        <f t="shared" si="1"/>
      </c>
      <c r="M20" s="558">
        <f t="shared" si="1"/>
      </c>
      <c r="N20" s="558">
        <f t="shared" si="1"/>
      </c>
    </row>
    <row r="21" spans="1:14" ht="12.75">
      <c r="A21" s="13" t="s">
        <v>484</v>
      </c>
      <c r="B21" s="13"/>
      <c r="C21" s="159"/>
      <c r="D21" s="82"/>
      <c r="E21" s="82"/>
      <c r="F21" s="86"/>
      <c r="G21" s="82"/>
      <c r="H21" s="86"/>
      <c r="I21" s="82"/>
      <c r="J21" s="86"/>
      <c r="K21" s="82"/>
      <c r="L21" s="82"/>
      <c r="M21" s="82"/>
      <c r="N21" s="82"/>
    </row>
    <row r="22" spans="1:14" ht="12.75">
      <c r="A22" s="39" t="s">
        <v>86</v>
      </c>
      <c r="B22" s="23"/>
      <c r="C22" s="160">
        <v>0</v>
      </c>
      <c r="D22" s="69"/>
      <c r="E22" s="69"/>
      <c r="F22" s="83"/>
      <c r="G22" s="69"/>
      <c r="H22" s="83"/>
      <c r="I22" s="69"/>
      <c r="J22" s="83"/>
      <c r="K22" s="69"/>
      <c r="L22" s="69"/>
      <c r="M22" s="69"/>
      <c r="N22" s="69"/>
    </row>
    <row r="23" spans="1:14" ht="12.75">
      <c r="A23" s="11" t="s">
        <v>275</v>
      </c>
      <c r="B23" s="11" t="s">
        <v>174</v>
      </c>
      <c r="C23" s="174">
        <f>SUM(D23:N23)</f>
        <v>0</v>
      </c>
      <c r="D23" s="69"/>
      <c r="E23" s="69"/>
      <c r="F23" s="83"/>
      <c r="G23" s="69"/>
      <c r="H23" s="83"/>
      <c r="I23" s="69"/>
      <c r="J23" s="83"/>
      <c r="K23" s="69"/>
      <c r="L23" s="69"/>
      <c r="M23" s="69"/>
      <c r="N23" s="69"/>
    </row>
    <row r="24" spans="1:14" ht="12.75">
      <c r="A24" s="11" t="s">
        <v>282</v>
      </c>
      <c r="B24" s="11"/>
      <c r="C24" s="174">
        <f>SUM(D24:N24)</f>
        <v>0</v>
      </c>
      <c r="D24" s="69"/>
      <c r="E24" s="69"/>
      <c r="F24" s="69"/>
      <c r="G24" s="69"/>
      <c r="H24" s="69"/>
      <c r="I24" s="69"/>
      <c r="J24" s="69"/>
      <c r="K24" s="97"/>
      <c r="L24" s="69"/>
      <c r="M24" s="69"/>
      <c r="N24" s="69"/>
    </row>
    <row r="25" spans="1:14" ht="12.75">
      <c r="A25" s="15" t="s">
        <v>283</v>
      </c>
      <c r="B25" s="11"/>
      <c r="C25" s="558">
        <f aca="true" t="shared" si="2" ref="C25:N25">IF(C23&lt;&gt;0,C24/C23,"")</f>
      </c>
      <c r="D25" s="558">
        <f t="shared" si="2"/>
      </c>
      <c r="E25" s="558">
        <f t="shared" si="2"/>
      </c>
      <c r="F25" s="558">
        <f t="shared" si="2"/>
      </c>
      <c r="G25" s="558">
        <f t="shared" si="2"/>
      </c>
      <c r="H25" s="558">
        <f t="shared" si="2"/>
      </c>
      <c r="I25" s="558">
        <f t="shared" si="2"/>
      </c>
      <c r="J25" s="558">
        <f t="shared" si="2"/>
      </c>
      <c r="K25" s="558">
        <f t="shared" si="2"/>
      </c>
      <c r="L25" s="558">
        <f t="shared" si="2"/>
      </c>
      <c r="M25" s="558">
        <f t="shared" si="2"/>
      </c>
      <c r="N25" s="558">
        <f t="shared" si="2"/>
      </c>
    </row>
    <row r="26" spans="1:14" ht="12.75">
      <c r="A26" s="13" t="s">
        <v>485</v>
      </c>
      <c r="B26" s="13"/>
      <c r="C26" s="159"/>
      <c r="D26" s="82"/>
      <c r="E26" s="82"/>
      <c r="F26" s="86"/>
      <c r="G26" s="82"/>
      <c r="H26" s="86"/>
      <c r="I26" s="82"/>
      <c r="J26" s="84"/>
      <c r="K26" s="85"/>
      <c r="L26" s="82"/>
      <c r="M26" s="86"/>
      <c r="N26" s="82"/>
    </row>
    <row r="27" spans="1:14" ht="12.75">
      <c r="A27" s="39" t="s">
        <v>86</v>
      </c>
      <c r="B27" s="23"/>
      <c r="C27" s="174">
        <f>SUM(D27:N27)</f>
        <v>274597</v>
      </c>
      <c r="D27" s="69">
        <v>274597</v>
      </c>
      <c r="E27" s="69"/>
      <c r="F27" s="83"/>
      <c r="G27" s="69"/>
      <c r="H27" s="83"/>
      <c r="I27" s="69"/>
      <c r="J27" s="79"/>
      <c r="K27" s="97"/>
      <c r="L27" s="69"/>
      <c r="M27" s="83"/>
      <c r="N27" s="69"/>
    </row>
    <row r="28" spans="1:14" ht="12.75">
      <c r="A28" s="11" t="s">
        <v>278</v>
      </c>
      <c r="B28" s="11" t="s">
        <v>172</v>
      </c>
      <c r="C28" s="174">
        <f>SUM(D28:N28)</f>
        <v>269010</v>
      </c>
      <c r="D28" s="69">
        <v>266903</v>
      </c>
      <c r="E28" s="69"/>
      <c r="F28" s="83"/>
      <c r="G28" s="69"/>
      <c r="H28" s="83"/>
      <c r="I28" s="69"/>
      <c r="J28" s="79"/>
      <c r="K28" s="97"/>
      <c r="L28" s="69"/>
      <c r="M28" s="83"/>
      <c r="N28" s="69">
        <v>2107</v>
      </c>
    </row>
    <row r="29" spans="1:14" ht="12.75">
      <c r="A29" s="11" t="s">
        <v>282</v>
      </c>
      <c r="B29" s="11"/>
      <c r="C29" s="174">
        <f>SUM(D29:N29)</f>
        <v>268762</v>
      </c>
      <c r="D29" s="69">
        <v>266655</v>
      </c>
      <c r="E29" s="69"/>
      <c r="F29" s="69"/>
      <c r="G29" s="69"/>
      <c r="H29" s="69"/>
      <c r="I29" s="69"/>
      <c r="J29" s="69"/>
      <c r="K29" s="69"/>
      <c r="L29" s="69"/>
      <c r="M29" s="69"/>
      <c r="N29" s="69">
        <v>2107</v>
      </c>
    </row>
    <row r="30" spans="1:14" ht="12.75">
      <c r="A30" s="15" t="s">
        <v>283</v>
      </c>
      <c r="B30" s="11"/>
      <c r="C30" s="558">
        <f aca="true" t="shared" si="3" ref="C30:N30">IF(C28&lt;&gt;0,C29/C28,"")</f>
        <v>0.9990781011858295</v>
      </c>
      <c r="D30" s="558">
        <f t="shared" si="3"/>
        <v>0.9990708234826885</v>
      </c>
      <c r="E30" s="558">
        <f t="shared" si="3"/>
      </c>
      <c r="F30" s="558">
        <f t="shared" si="3"/>
      </c>
      <c r="G30" s="558">
        <f t="shared" si="3"/>
      </c>
      <c r="H30" s="558">
        <f t="shared" si="3"/>
      </c>
      <c r="I30" s="558">
        <f t="shared" si="3"/>
      </c>
      <c r="J30" s="558">
        <f t="shared" si="3"/>
      </c>
      <c r="K30" s="558">
        <f t="shared" si="3"/>
      </c>
      <c r="L30" s="558">
        <f t="shared" si="3"/>
      </c>
      <c r="M30" s="558">
        <f t="shared" si="3"/>
      </c>
      <c r="N30" s="558">
        <f t="shared" si="3"/>
        <v>1</v>
      </c>
    </row>
    <row r="31" spans="1:14" ht="12.75">
      <c r="A31" s="13" t="s">
        <v>8</v>
      </c>
      <c r="B31" s="13"/>
      <c r="C31" s="159"/>
      <c r="D31" s="82"/>
      <c r="E31" s="82"/>
      <c r="F31" s="86"/>
      <c r="G31" s="82"/>
      <c r="H31" s="86"/>
      <c r="I31" s="82"/>
      <c r="J31" s="84"/>
      <c r="K31" s="85"/>
      <c r="L31" s="82"/>
      <c r="M31" s="86"/>
      <c r="N31" s="82"/>
    </row>
    <row r="32" spans="1:14" ht="12.75">
      <c r="A32" s="39" t="s">
        <v>86</v>
      </c>
      <c r="B32" s="23"/>
      <c r="C32" s="174">
        <f>SUM(D32:N32)</f>
        <v>0</v>
      </c>
      <c r="D32" s="69"/>
      <c r="E32" s="69"/>
      <c r="F32" s="83"/>
      <c r="G32" s="69"/>
      <c r="H32" s="83"/>
      <c r="I32" s="69"/>
      <c r="J32" s="79"/>
      <c r="K32" s="97"/>
      <c r="L32" s="69"/>
      <c r="M32" s="83"/>
      <c r="N32" s="69"/>
    </row>
    <row r="33" spans="1:14" ht="12.75">
      <c r="A33" s="11" t="s">
        <v>276</v>
      </c>
      <c r="B33" s="11" t="s">
        <v>172</v>
      </c>
      <c r="C33" s="174">
        <f>SUM(D33:N33)</f>
        <v>0</v>
      </c>
      <c r="D33" s="69"/>
      <c r="E33" s="69"/>
      <c r="F33" s="83"/>
      <c r="G33" s="69"/>
      <c r="H33" s="83"/>
      <c r="I33" s="69"/>
      <c r="J33" s="79"/>
      <c r="K33" s="97"/>
      <c r="L33" s="69"/>
      <c r="M33" s="83"/>
      <c r="N33" s="69"/>
    </row>
    <row r="34" spans="1:14" ht="12.75">
      <c r="A34" s="11" t="s">
        <v>282</v>
      </c>
      <c r="B34" s="11"/>
      <c r="C34" s="174">
        <f>SUM(D34:N34)</f>
        <v>0</v>
      </c>
      <c r="D34" s="69"/>
      <c r="E34" s="69"/>
      <c r="F34" s="69"/>
      <c r="G34" s="97"/>
      <c r="H34" s="79"/>
      <c r="I34" s="69"/>
      <c r="J34" s="69"/>
      <c r="K34" s="69"/>
      <c r="L34" s="69"/>
      <c r="M34" s="69"/>
      <c r="N34" s="69"/>
    </row>
    <row r="35" spans="1:14" ht="12.75">
      <c r="A35" s="15" t="s">
        <v>283</v>
      </c>
      <c r="B35" s="11"/>
      <c r="C35" s="558">
        <f aca="true" t="shared" si="4" ref="C35:N35">IF(C33&lt;&gt;0,C34/C33,"")</f>
      </c>
      <c r="D35" s="558">
        <f t="shared" si="4"/>
      </c>
      <c r="E35" s="558">
        <f t="shared" si="4"/>
      </c>
      <c r="F35" s="558">
        <f t="shared" si="4"/>
      </c>
      <c r="G35" s="558">
        <f t="shared" si="4"/>
      </c>
      <c r="H35" s="558">
        <f t="shared" si="4"/>
      </c>
      <c r="I35" s="558">
        <f t="shared" si="4"/>
      </c>
      <c r="J35" s="558">
        <f t="shared" si="4"/>
      </c>
      <c r="K35" s="558">
        <f t="shared" si="4"/>
      </c>
      <c r="L35" s="558">
        <f t="shared" si="4"/>
      </c>
      <c r="M35" s="558">
        <f t="shared" si="4"/>
      </c>
      <c r="N35" s="558">
        <f t="shared" si="4"/>
      </c>
    </row>
    <row r="36" spans="1:23" ht="12.75">
      <c r="A36" s="47" t="s">
        <v>135</v>
      </c>
      <c r="B36" s="139"/>
      <c r="C36" s="52"/>
      <c r="D36" s="30"/>
      <c r="E36" s="10"/>
      <c r="F36" s="21"/>
      <c r="G36" s="10"/>
      <c r="H36" s="21"/>
      <c r="I36" s="10"/>
      <c r="J36" s="21"/>
      <c r="K36" s="10"/>
      <c r="L36" s="21"/>
      <c r="M36" s="10"/>
      <c r="N36" s="10"/>
      <c r="O36" s="807"/>
      <c r="P36" s="5"/>
      <c r="Q36" s="5"/>
      <c r="R36" s="5"/>
      <c r="S36" s="5"/>
      <c r="T36" s="5"/>
      <c r="U36" s="5"/>
      <c r="V36" s="5"/>
      <c r="W36" s="5"/>
    </row>
    <row r="37" spans="1:23" ht="12.75">
      <c r="A37" s="39" t="s">
        <v>86</v>
      </c>
      <c r="B37" s="158"/>
      <c r="C37" s="174">
        <f>SUM(D37:N37)</f>
        <v>276612</v>
      </c>
      <c r="D37" s="97">
        <f>SUM(D12,D17,D27,D32,D22,)</f>
        <v>274597</v>
      </c>
      <c r="E37" s="97">
        <f aca="true" t="shared" si="5" ref="E37:N37">SUM(E12,E17,E27,E32,E22,)</f>
        <v>0</v>
      </c>
      <c r="F37" s="97">
        <f t="shared" si="5"/>
        <v>0</v>
      </c>
      <c r="G37" s="97">
        <f t="shared" si="5"/>
        <v>0</v>
      </c>
      <c r="H37" s="97">
        <f t="shared" si="5"/>
        <v>1999</v>
      </c>
      <c r="I37" s="97">
        <f t="shared" si="5"/>
        <v>16</v>
      </c>
      <c r="J37" s="97">
        <f t="shared" si="5"/>
        <v>0</v>
      </c>
      <c r="K37" s="97">
        <f t="shared" si="5"/>
        <v>0</v>
      </c>
      <c r="L37" s="97">
        <f t="shared" si="5"/>
        <v>0</v>
      </c>
      <c r="M37" s="97">
        <f t="shared" si="5"/>
        <v>0</v>
      </c>
      <c r="N37" s="69">
        <f t="shared" si="5"/>
        <v>0</v>
      </c>
      <c r="O37" s="5"/>
      <c r="P37" s="5"/>
      <c r="Q37" s="5"/>
      <c r="R37" s="5"/>
      <c r="S37" s="5"/>
      <c r="T37" s="5"/>
      <c r="U37" s="5"/>
      <c r="V37" s="5"/>
      <c r="W37" s="5"/>
    </row>
    <row r="38" spans="1:23" s="113" customFormat="1" ht="12.75">
      <c r="A38" s="11" t="s">
        <v>279</v>
      </c>
      <c r="B38" s="158"/>
      <c r="C38" s="177">
        <f>SUM(D38:N38)</f>
        <v>278724</v>
      </c>
      <c r="D38" s="93">
        <f>SUM(D13+D18+D28+D33+D23)</f>
        <v>266903</v>
      </c>
      <c r="E38" s="93">
        <f aca="true" t="shared" si="6" ref="E38:N38">SUM(E13+E18+E28+E33+E23)</f>
        <v>5855</v>
      </c>
      <c r="F38" s="93">
        <f t="shared" si="6"/>
        <v>0</v>
      </c>
      <c r="G38" s="93">
        <f t="shared" si="6"/>
        <v>0</v>
      </c>
      <c r="H38" s="93">
        <f t="shared" si="6"/>
        <v>3836</v>
      </c>
      <c r="I38" s="93">
        <f t="shared" si="6"/>
        <v>0</v>
      </c>
      <c r="J38" s="93">
        <f t="shared" si="6"/>
        <v>0</v>
      </c>
      <c r="K38" s="93">
        <f t="shared" si="6"/>
        <v>0</v>
      </c>
      <c r="L38" s="93">
        <f t="shared" si="6"/>
        <v>23</v>
      </c>
      <c r="M38" s="93">
        <f t="shared" si="6"/>
        <v>0</v>
      </c>
      <c r="N38" s="91">
        <f t="shared" si="6"/>
        <v>2107</v>
      </c>
      <c r="O38" s="26"/>
      <c r="P38" s="26"/>
      <c r="Q38" s="26"/>
      <c r="R38" s="26"/>
      <c r="S38" s="26"/>
      <c r="T38" s="26"/>
      <c r="U38" s="26"/>
      <c r="V38" s="26"/>
      <c r="W38" s="26"/>
    </row>
    <row r="39" spans="1:23" s="113" customFormat="1" ht="12.75">
      <c r="A39" s="11" t="s">
        <v>282</v>
      </c>
      <c r="B39" s="11"/>
      <c r="C39" s="177">
        <f>SUM(D39:N39)</f>
        <v>278474</v>
      </c>
      <c r="D39" s="93">
        <f>SUM(D14+D19+D29+D34+D24)</f>
        <v>266655</v>
      </c>
      <c r="E39" s="93">
        <f aca="true" t="shared" si="7" ref="E39:N39">SUM(E14+E19+E29+E34+E24)</f>
        <v>5855</v>
      </c>
      <c r="F39" s="93">
        <f t="shared" si="7"/>
        <v>0</v>
      </c>
      <c r="G39" s="93">
        <f t="shared" si="7"/>
        <v>0</v>
      </c>
      <c r="H39" s="93">
        <f t="shared" si="7"/>
        <v>3834</v>
      </c>
      <c r="I39" s="93">
        <f t="shared" si="7"/>
        <v>0</v>
      </c>
      <c r="J39" s="93">
        <f t="shared" si="7"/>
        <v>0</v>
      </c>
      <c r="K39" s="93">
        <f t="shared" si="7"/>
        <v>0</v>
      </c>
      <c r="L39" s="93">
        <f t="shared" si="7"/>
        <v>23</v>
      </c>
      <c r="M39" s="93">
        <f t="shared" si="7"/>
        <v>0</v>
      </c>
      <c r="N39" s="91">
        <f t="shared" si="7"/>
        <v>2107</v>
      </c>
      <c r="O39" s="26"/>
      <c r="P39" s="26"/>
      <c r="Q39" s="26"/>
      <c r="R39" s="26"/>
      <c r="S39" s="26"/>
      <c r="T39" s="26"/>
      <c r="U39" s="26"/>
      <c r="V39" s="26"/>
      <c r="W39" s="26"/>
    </row>
    <row r="40" spans="1:23" s="113" customFormat="1" ht="12.75">
      <c r="A40" s="15" t="s">
        <v>283</v>
      </c>
      <c r="B40" s="11"/>
      <c r="C40" s="558">
        <f aca="true" t="shared" si="8" ref="C40:N40">IF(C38&lt;&gt;0,C39/C38,"")</f>
        <v>0.9991030553522481</v>
      </c>
      <c r="D40" s="558">
        <f t="shared" si="8"/>
        <v>0.9990708234826885</v>
      </c>
      <c r="E40" s="558">
        <f t="shared" si="8"/>
        <v>1</v>
      </c>
      <c r="F40" s="558">
        <f t="shared" si="8"/>
      </c>
      <c r="G40" s="558">
        <f t="shared" si="8"/>
      </c>
      <c r="H40" s="558">
        <f t="shared" si="8"/>
        <v>0.9994786235662148</v>
      </c>
      <c r="I40" s="558">
        <f t="shared" si="8"/>
      </c>
      <c r="J40" s="558">
        <f t="shared" si="8"/>
      </c>
      <c r="K40" s="558">
        <f t="shared" si="8"/>
      </c>
      <c r="L40" s="558">
        <f t="shared" si="8"/>
        <v>1</v>
      </c>
      <c r="M40" s="558">
        <f t="shared" si="8"/>
      </c>
      <c r="N40" s="558">
        <f t="shared" si="8"/>
        <v>1</v>
      </c>
      <c r="O40" s="26"/>
      <c r="P40" s="26"/>
      <c r="Q40" s="26"/>
      <c r="R40" s="26"/>
      <c r="S40" s="26"/>
      <c r="T40" s="26"/>
      <c r="U40" s="26"/>
      <c r="V40" s="26"/>
      <c r="W40" s="26"/>
    </row>
    <row r="41" spans="1:23" ht="12.75">
      <c r="A41" s="47" t="s">
        <v>257</v>
      </c>
      <c r="B41" s="139"/>
      <c r="C41" s="176">
        <f aca="true" t="shared" si="9" ref="C41:D43">(C27+C32)</f>
        <v>274597</v>
      </c>
      <c r="D41" s="176">
        <f t="shared" si="9"/>
        <v>274597</v>
      </c>
      <c r="E41" s="176">
        <f aca="true" t="shared" si="10" ref="E41:N41">(E27+E32)</f>
        <v>0</v>
      </c>
      <c r="F41" s="176">
        <f t="shared" si="10"/>
        <v>0</v>
      </c>
      <c r="G41" s="176">
        <f t="shared" si="10"/>
        <v>0</v>
      </c>
      <c r="H41" s="176">
        <f t="shared" si="10"/>
        <v>0</v>
      </c>
      <c r="I41" s="176">
        <f t="shared" si="10"/>
        <v>0</v>
      </c>
      <c r="J41" s="176">
        <f t="shared" si="10"/>
        <v>0</v>
      </c>
      <c r="K41" s="176">
        <f t="shared" si="10"/>
        <v>0</v>
      </c>
      <c r="L41" s="176">
        <f t="shared" si="10"/>
        <v>0</v>
      </c>
      <c r="M41" s="176">
        <f t="shared" si="10"/>
        <v>0</v>
      </c>
      <c r="N41" s="176">
        <f t="shared" si="10"/>
        <v>0</v>
      </c>
      <c r="O41" s="5"/>
      <c r="P41" s="5"/>
      <c r="Q41" s="5"/>
      <c r="R41" s="5"/>
      <c r="S41" s="5"/>
      <c r="T41" s="5"/>
      <c r="U41" s="5"/>
      <c r="V41" s="5"/>
      <c r="W41" s="5"/>
    </row>
    <row r="42" spans="1:23" ht="12.75">
      <c r="A42" s="50" t="s">
        <v>296</v>
      </c>
      <c r="B42" s="50" t="s">
        <v>172</v>
      </c>
      <c r="C42" s="162">
        <f t="shared" si="9"/>
        <v>269010</v>
      </c>
      <c r="D42" s="162">
        <f t="shared" si="9"/>
        <v>266903</v>
      </c>
      <c r="E42" s="162">
        <f aca="true" t="shared" si="11" ref="E42:N42">(E28+E33)</f>
        <v>0</v>
      </c>
      <c r="F42" s="162">
        <f t="shared" si="11"/>
        <v>0</v>
      </c>
      <c r="G42" s="162">
        <f t="shared" si="11"/>
        <v>0</v>
      </c>
      <c r="H42" s="162">
        <f t="shared" si="11"/>
        <v>0</v>
      </c>
      <c r="I42" s="162">
        <f t="shared" si="11"/>
        <v>0</v>
      </c>
      <c r="J42" s="162">
        <f t="shared" si="11"/>
        <v>0</v>
      </c>
      <c r="K42" s="162">
        <f t="shared" si="11"/>
        <v>0</v>
      </c>
      <c r="L42" s="162">
        <f t="shared" si="11"/>
        <v>0</v>
      </c>
      <c r="M42" s="162">
        <f t="shared" si="11"/>
        <v>0</v>
      </c>
      <c r="N42" s="162">
        <f t="shared" si="11"/>
        <v>2107</v>
      </c>
      <c r="O42" s="5"/>
      <c r="P42" s="5"/>
      <c r="Q42" s="5"/>
      <c r="R42" s="5"/>
      <c r="S42" s="5"/>
      <c r="T42" s="5"/>
      <c r="U42" s="5"/>
      <c r="V42" s="5"/>
      <c r="W42" s="5"/>
    </row>
    <row r="43" spans="1:23" ht="12.75">
      <c r="A43" s="50" t="s">
        <v>284</v>
      </c>
      <c r="B43" s="158"/>
      <c r="C43" s="162">
        <f t="shared" si="9"/>
        <v>268762</v>
      </c>
      <c r="D43" s="162">
        <f t="shared" si="9"/>
        <v>266655</v>
      </c>
      <c r="E43" s="162">
        <f aca="true" t="shared" si="12" ref="E43:N43">(E29+E34)</f>
        <v>0</v>
      </c>
      <c r="F43" s="162">
        <f t="shared" si="12"/>
        <v>0</v>
      </c>
      <c r="G43" s="162">
        <f t="shared" si="12"/>
        <v>0</v>
      </c>
      <c r="H43" s="162">
        <f t="shared" si="12"/>
        <v>0</v>
      </c>
      <c r="I43" s="162">
        <f t="shared" si="12"/>
        <v>0</v>
      </c>
      <c r="J43" s="162">
        <f t="shared" si="12"/>
        <v>0</v>
      </c>
      <c r="K43" s="162">
        <f t="shared" si="12"/>
        <v>0</v>
      </c>
      <c r="L43" s="162">
        <f t="shared" si="12"/>
        <v>0</v>
      </c>
      <c r="M43" s="162">
        <f t="shared" si="12"/>
        <v>0</v>
      </c>
      <c r="N43" s="162">
        <f t="shared" si="12"/>
        <v>2107</v>
      </c>
      <c r="O43" s="5"/>
      <c r="P43" s="5"/>
      <c r="Q43" s="5"/>
      <c r="R43" s="5"/>
      <c r="S43" s="5"/>
      <c r="T43" s="5"/>
      <c r="U43" s="5"/>
      <c r="V43" s="5"/>
      <c r="W43" s="5"/>
    </row>
    <row r="44" spans="1:23" ht="12.75">
      <c r="A44" s="42" t="s">
        <v>292</v>
      </c>
      <c r="B44" s="158"/>
      <c r="C44" s="559">
        <f aca="true" t="shared" si="13" ref="C44:N44">IF(C42&lt;&gt;0,C43/C42,"")</f>
        <v>0.9990781011858295</v>
      </c>
      <c r="D44" s="559">
        <f t="shared" si="13"/>
        <v>0.9990708234826885</v>
      </c>
      <c r="E44" s="559">
        <f t="shared" si="13"/>
      </c>
      <c r="F44" s="559">
        <f t="shared" si="13"/>
      </c>
      <c r="G44" s="559">
        <f t="shared" si="13"/>
      </c>
      <c r="H44" s="559">
        <f t="shared" si="13"/>
      </c>
      <c r="I44" s="559">
        <f t="shared" si="13"/>
      </c>
      <c r="J44" s="559">
        <f t="shared" si="13"/>
      </c>
      <c r="K44" s="559">
        <f t="shared" si="13"/>
      </c>
      <c r="L44" s="559">
        <f t="shared" si="13"/>
      </c>
      <c r="M44" s="559">
        <f t="shared" si="13"/>
      </c>
      <c r="N44" s="559">
        <f t="shared" si="13"/>
        <v>1</v>
      </c>
      <c r="O44" s="5"/>
      <c r="P44" s="5"/>
      <c r="Q44" s="5"/>
      <c r="R44" s="5"/>
      <c r="S44" s="5"/>
      <c r="T44" s="5"/>
      <c r="U44" s="5"/>
      <c r="V44" s="5"/>
      <c r="W44" s="5"/>
    </row>
    <row r="45" spans="1:23" ht="12.75">
      <c r="A45" s="47" t="s">
        <v>258</v>
      </c>
      <c r="B45" s="47"/>
      <c r="C45" s="162">
        <v>0</v>
      </c>
      <c r="D45" s="5"/>
      <c r="E45" s="10"/>
      <c r="F45" s="21"/>
      <c r="G45" s="10"/>
      <c r="H45" s="21"/>
      <c r="I45" s="10"/>
      <c r="J45" s="21"/>
      <c r="K45" s="10"/>
      <c r="L45" s="21"/>
      <c r="M45" s="10"/>
      <c r="N45" s="10"/>
      <c r="O45" s="5"/>
      <c r="P45" s="5"/>
      <c r="Q45" s="5"/>
      <c r="R45" s="5"/>
      <c r="S45" s="5"/>
      <c r="T45" s="5"/>
      <c r="U45" s="5"/>
      <c r="V45" s="5"/>
      <c r="W45" s="5"/>
    </row>
    <row r="46" spans="1:23" ht="12.75">
      <c r="A46" s="50" t="s">
        <v>285</v>
      </c>
      <c r="B46" s="50" t="s">
        <v>173</v>
      </c>
      <c r="C46" s="162">
        <v>0</v>
      </c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5"/>
      <c r="P46" s="5"/>
      <c r="Q46" s="5"/>
      <c r="R46" s="5"/>
      <c r="S46" s="5"/>
      <c r="T46" s="5"/>
      <c r="U46" s="5"/>
      <c r="V46" s="5"/>
      <c r="W46" s="5"/>
    </row>
    <row r="47" spans="1:23" ht="12.75">
      <c r="A47" s="50" t="s">
        <v>286</v>
      </c>
      <c r="B47" s="50"/>
      <c r="C47" s="162">
        <v>0</v>
      </c>
      <c r="D47" s="11"/>
      <c r="E47" s="11"/>
      <c r="F47" s="11"/>
      <c r="G47" s="11"/>
      <c r="H47" s="11"/>
      <c r="I47" s="11"/>
      <c r="J47" s="11"/>
      <c r="K47" s="11"/>
      <c r="L47" s="5"/>
      <c r="M47" s="11"/>
      <c r="N47" s="11"/>
      <c r="O47" s="5"/>
      <c r="P47" s="5"/>
      <c r="Q47" s="5"/>
      <c r="R47" s="5"/>
      <c r="S47" s="5"/>
      <c r="T47" s="5"/>
      <c r="U47" s="5"/>
      <c r="V47" s="5"/>
      <c r="W47" s="5"/>
    </row>
    <row r="48" spans="1:23" ht="12.75">
      <c r="A48" s="42" t="s">
        <v>292</v>
      </c>
      <c r="B48" s="42"/>
      <c r="C48" s="558">
        <f aca="true" t="shared" si="14" ref="C48:N48">IF(C46&lt;&gt;0,C47/C46,"")</f>
      </c>
      <c r="D48" s="558">
        <f t="shared" si="14"/>
      </c>
      <c r="E48" s="558">
        <f t="shared" si="14"/>
      </c>
      <c r="F48" s="558">
        <f t="shared" si="14"/>
      </c>
      <c r="G48" s="558">
        <f t="shared" si="14"/>
      </c>
      <c r="H48" s="558">
        <f t="shared" si="14"/>
      </c>
      <c r="I48" s="558">
        <f t="shared" si="14"/>
      </c>
      <c r="J48" s="558">
        <f t="shared" si="14"/>
      </c>
      <c r="K48" s="558">
        <f t="shared" si="14"/>
      </c>
      <c r="L48" s="558">
        <f t="shared" si="14"/>
      </c>
      <c r="M48" s="558">
        <f t="shared" si="14"/>
      </c>
      <c r="N48" s="558">
        <f t="shared" si="14"/>
      </c>
      <c r="O48" s="5"/>
      <c r="P48" s="5"/>
      <c r="Q48" s="5"/>
      <c r="R48" s="5"/>
      <c r="S48" s="5"/>
      <c r="T48" s="5"/>
      <c r="U48" s="5"/>
      <c r="V48" s="5"/>
      <c r="W48" s="5"/>
    </row>
    <row r="49" spans="1:23" ht="12.75">
      <c r="A49" s="50" t="s">
        <v>259</v>
      </c>
      <c r="B49" s="50"/>
      <c r="C49" s="177">
        <f>(C12+C17+C22)</f>
        <v>2015</v>
      </c>
      <c r="D49" s="176">
        <f>(D12+D17+D22)</f>
        <v>0</v>
      </c>
      <c r="E49" s="176">
        <f aca="true" t="shared" si="15" ref="E49:N49">(E12+E17+E22)</f>
        <v>0</v>
      </c>
      <c r="F49" s="176">
        <f t="shared" si="15"/>
        <v>0</v>
      </c>
      <c r="G49" s="176">
        <f t="shared" si="15"/>
        <v>0</v>
      </c>
      <c r="H49" s="176">
        <f t="shared" si="15"/>
        <v>1999</v>
      </c>
      <c r="I49" s="176">
        <f t="shared" si="15"/>
        <v>16</v>
      </c>
      <c r="J49" s="176">
        <f t="shared" si="15"/>
        <v>0</v>
      </c>
      <c r="K49" s="176">
        <f t="shared" si="15"/>
        <v>0</v>
      </c>
      <c r="L49" s="176">
        <f t="shared" si="15"/>
        <v>0</v>
      </c>
      <c r="M49" s="176">
        <f t="shared" si="15"/>
        <v>0</v>
      </c>
      <c r="N49" s="176">
        <f t="shared" si="15"/>
        <v>0</v>
      </c>
      <c r="O49" s="5"/>
      <c r="P49" s="5"/>
      <c r="Q49" s="5"/>
      <c r="R49" s="5"/>
      <c r="S49" s="5"/>
      <c r="T49" s="5"/>
      <c r="U49" s="5"/>
      <c r="V49" s="5"/>
      <c r="W49" s="5"/>
    </row>
    <row r="50" spans="1:23" ht="12.75">
      <c r="A50" s="50" t="s">
        <v>297</v>
      </c>
      <c r="B50" s="50" t="s">
        <v>174</v>
      </c>
      <c r="C50" s="177">
        <f>(C13+C18+C23)</f>
        <v>9714</v>
      </c>
      <c r="D50" s="162">
        <f>(D13+D18+D23)</f>
        <v>0</v>
      </c>
      <c r="E50" s="162">
        <f aca="true" t="shared" si="16" ref="E50:N50">(E13+E18+E23)</f>
        <v>5855</v>
      </c>
      <c r="F50" s="162">
        <f t="shared" si="16"/>
        <v>0</v>
      </c>
      <c r="G50" s="162">
        <f t="shared" si="16"/>
        <v>0</v>
      </c>
      <c r="H50" s="162">
        <f t="shared" si="16"/>
        <v>3836</v>
      </c>
      <c r="I50" s="162">
        <f t="shared" si="16"/>
        <v>0</v>
      </c>
      <c r="J50" s="162">
        <f t="shared" si="16"/>
        <v>0</v>
      </c>
      <c r="K50" s="162">
        <f t="shared" si="16"/>
        <v>0</v>
      </c>
      <c r="L50" s="162">
        <f t="shared" si="16"/>
        <v>23</v>
      </c>
      <c r="M50" s="162">
        <f t="shared" si="16"/>
        <v>0</v>
      </c>
      <c r="N50" s="162">
        <f t="shared" si="16"/>
        <v>0</v>
      </c>
      <c r="O50" s="5"/>
      <c r="P50" s="5"/>
      <c r="Q50" s="5"/>
      <c r="R50" s="5"/>
      <c r="S50" s="5"/>
      <c r="T50" s="5"/>
      <c r="U50" s="5"/>
      <c r="V50" s="5"/>
      <c r="W50" s="5"/>
    </row>
    <row r="51" spans="1:23" ht="12.75">
      <c r="A51" s="222" t="s">
        <v>287</v>
      </c>
      <c r="B51" s="50"/>
      <c r="C51" s="177">
        <f aca="true" t="shared" si="17" ref="C51:N51">(C14+C19+C24)</f>
        <v>9712</v>
      </c>
      <c r="D51" s="177">
        <f t="shared" si="17"/>
        <v>0</v>
      </c>
      <c r="E51" s="177">
        <f t="shared" si="17"/>
        <v>5855</v>
      </c>
      <c r="F51" s="177">
        <f t="shared" si="17"/>
        <v>0</v>
      </c>
      <c r="G51" s="177">
        <f t="shared" si="17"/>
        <v>0</v>
      </c>
      <c r="H51" s="177">
        <f>(H14+H19+H24)</f>
        <v>3834</v>
      </c>
      <c r="I51" s="177">
        <f t="shared" si="17"/>
        <v>0</v>
      </c>
      <c r="J51" s="177">
        <f t="shared" si="17"/>
        <v>0</v>
      </c>
      <c r="K51" s="177">
        <f t="shared" si="17"/>
        <v>0</v>
      </c>
      <c r="L51" s="177">
        <f t="shared" si="17"/>
        <v>23</v>
      </c>
      <c r="M51" s="177">
        <f t="shared" si="17"/>
        <v>0</v>
      </c>
      <c r="N51" s="177">
        <f t="shared" si="17"/>
        <v>0</v>
      </c>
      <c r="O51" s="5"/>
      <c r="P51" s="5"/>
      <c r="Q51" s="5"/>
      <c r="R51" s="5"/>
      <c r="S51" s="5"/>
      <c r="T51" s="5"/>
      <c r="U51" s="5"/>
      <c r="V51" s="5"/>
      <c r="W51" s="5"/>
    </row>
    <row r="52" spans="1:23" ht="12.75">
      <c r="A52" s="42" t="s">
        <v>292</v>
      </c>
      <c r="B52" s="54"/>
      <c r="C52" s="559">
        <f aca="true" t="shared" si="18" ref="C52:N52">IF(C50&lt;&gt;0,C51/C50,"")</f>
        <v>0.9997941115915174</v>
      </c>
      <c r="D52" s="559">
        <f t="shared" si="18"/>
      </c>
      <c r="E52" s="559">
        <f t="shared" si="18"/>
        <v>1</v>
      </c>
      <c r="F52" s="559">
        <f t="shared" si="18"/>
      </c>
      <c r="G52" s="559">
        <f t="shared" si="18"/>
      </c>
      <c r="H52" s="559">
        <f t="shared" si="18"/>
        <v>0.9994786235662148</v>
      </c>
      <c r="I52" s="559">
        <f t="shared" si="18"/>
      </c>
      <c r="J52" s="559">
        <f t="shared" si="18"/>
      </c>
      <c r="K52" s="559">
        <f t="shared" si="18"/>
      </c>
      <c r="L52" s="559">
        <f t="shared" si="18"/>
        <v>1</v>
      </c>
      <c r="M52" s="559">
        <f t="shared" si="18"/>
      </c>
      <c r="N52" s="559">
        <f t="shared" si="18"/>
      </c>
      <c r="O52" s="353"/>
      <c r="P52" s="5"/>
      <c r="Q52" s="5"/>
      <c r="R52" s="5"/>
      <c r="S52" s="5"/>
      <c r="T52" s="5"/>
      <c r="U52" s="5"/>
      <c r="V52" s="5"/>
      <c r="W52" s="5"/>
    </row>
    <row r="53" spans="1:23" ht="12.75">
      <c r="A53" s="54"/>
      <c r="B53" s="54"/>
      <c r="C53" s="221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2.75">
      <c r="A54" s="54"/>
      <c r="B54" s="54"/>
      <c r="C54" s="221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1:23" ht="12.75">
      <c r="A55" s="5"/>
      <c r="B55" s="5"/>
      <c r="C55" s="2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2.75">
      <c r="A56" s="5"/>
      <c r="B56" s="5"/>
      <c r="C56" s="20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1:23" ht="12.75">
      <c r="A57" s="5"/>
      <c r="B57" s="5"/>
      <c r="C57" s="2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2.75">
      <c r="A58" s="5"/>
      <c r="B58" s="5"/>
      <c r="C58" s="20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1:23" ht="12.75">
      <c r="A59" s="5"/>
      <c r="B59" s="5"/>
      <c r="C59" s="2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2.75">
      <c r="A60" s="5"/>
      <c r="B60" s="5"/>
      <c r="C60" s="20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1:23" ht="12.75">
      <c r="A61" s="5"/>
      <c r="B61" s="5"/>
      <c r="C61" s="20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2.75">
      <c r="A62" s="5"/>
      <c r="B62" s="5"/>
      <c r="C62" s="20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1:23" ht="12.75">
      <c r="A63" s="5"/>
      <c r="B63" s="5"/>
      <c r="C63" s="20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2.75">
      <c r="A64" s="5"/>
      <c r="B64" s="5"/>
      <c r="C64" s="20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1:23" ht="12.75">
      <c r="A65" s="5"/>
      <c r="B65" s="5"/>
      <c r="C65" s="20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2.75">
      <c r="A66" s="5"/>
      <c r="B66" s="5"/>
      <c r="C66" s="20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1:23" ht="12.75">
      <c r="A67" s="5"/>
      <c r="B67" s="5"/>
      <c r="C67" s="20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1:23" ht="12.75">
      <c r="A68" s="5"/>
      <c r="B68" s="5"/>
      <c r="C68" s="20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1:23" ht="12.75">
      <c r="A69" s="5"/>
      <c r="B69" s="5"/>
      <c r="C69" s="20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2.75">
      <c r="A70" s="5"/>
      <c r="B70" s="5"/>
      <c r="C70" s="20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1:23" ht="12.75">
      <c r="A71" s="5"/>
      <c r="B71" s="5"/>
      <c r="C71" s="20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2.75">
      <c r="A72" s="5"/>
      <c r="B72" s="5"/>
      <c r="C72" s="20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1:23" ht="12.75">
      <c r="A73" s="5"/>
      <c r="B73" s="5"/>
      <c r="C73" s="20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2.75">
      <c r="A74" s="5"/>
      <c r="B74" s="5"/>
      <c r="C74" s="20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1:23" ht="12.75">
      <c r="A75" s="5"/>
      <c r="B75" s="5"/>
      <c r="C75" s="2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2.75">
      <c r="A76" s="5"/>
      <c r="B76" s="5"/>
      <c r="C76" s="20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</row>
    <row r="77" spans="1:23" ht="12.75">
      <c r="A77" s="5"/>
      <c r="B77" s="5"/>
      <c r="C77" s="2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2.75">
      <c r="A78" s="5"/>
      <c r="B78" s="5"/>
      <c r="C78" s="20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</row>
    <row r="79" spans="1:23" ht="12.75">
      <c r="A79" s="5"/>
      <c r="B79" s="5"/>
      <c r="C79" s="2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2.75">
      <c r="A80" s="5"/>
      <c r="B80" s="5"/>
      <c r="C80" s="20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</row>
    <row r="81" spans="1:23" ht="12.75">
      <c r="A81" s="5"/>
      <c r="B81" s="5"/>
      <c r="C81" s="2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2.75">
      <c r="A82" s="5"/>
      <c r="B82" s="5"/>
      <c r="C82" s="20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</row>
    <row r="83" spans="1:23" ht="12.75">
      <c r="A83" s="5"/>
      <c r="B83" s="5"/>
      <c r="C83" s="20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2.75">
      <c r="A84" s="5"/>
      <c r="B84" s="5"/>
      <c r="C84" s="20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</row>
    <row r="85" spans="1:23" ht="12.75">
      <c r="A85" s="5"/>
      <c r="B85" s="5"/>
      <c r="C85" s="20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2.75">
      <c r="A86" s="5"/>
      <c r="B86" s="5"/>
      <c r="C86" s="20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spans="1:14" ht="12.75">
      <c r="A87" s="1"/>
      <c r="B87" s="1"/>
      <c r="C87" s="142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42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42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42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42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42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42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42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42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42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42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42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</sheetData>
  <sheetProtection/>
  <mergeCells count="13">
    <mergeCell ref="J7:K8"/>
    <mergeCell ref="L7:M8"/>
    <mergeCell ref="N7:N9"/>
    <mergeCell ref="J10:K10"/>
    <mergeCell ref="L10:M10"/>
    <mergeCell ref="A7:A9"/>
    <mergeCell ref="B7:B9"/>
    <mergeCell ref="I7:I9"/>
    <mergeCell ref="D7:D9"/>
    <mergeCell ref="E7:E9"/>
    <mergeCell ref="F7:F9"/>
    <mergeCell ref="G7:G9"/>
    <mergeCell ref="H7:H9"/>
  </mergeCells>
  <printOptions horizontalCentered="1"/>
  <pageMargins left="0.3937007874015748" right="0.3937007874015748" top="0.3937007874015748" bottom="0.3937007874015748" header="0.5118110236220472" footer="0.31496062992125984"/>
  <pageSetup horizontalDpi="300" verticalDpi="300" orientation="landscape" paperSize="9" scale="72" r:id="rId1"/>
  <headerFooter alignWithMargins="0">
    <oddFooter>&amp;C&amp;P.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L255"/>
  <sheetViews>
    <sheetView view="pageBreakPreview" zoomScaleSheetLayoutView="100" zoomScalePageLayoutView="0" workbookViewId="0" topLeftCell="A1">
      <pane ySplit="11" topLeftCell="A23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1.8515625" style="413" customWidth="1"/>
    <col min="2" max="2" width="8.28125" style="413" customWidth="1"/>
    <col min="3" max="3" width="14.28125" style="413" customWidth="1"/>
    <col min="4" max="4" width="14.8515625" style="413" customWidth="1"/>
    <col min="5" max="5" width="13.00390625" style="413" customWidth="1"/>
    <col min="6" max="6" width="13.28125" style="413" customWidth="1"/>
    <col min="7" max="7" width="11.00390625" style="413" customWidth="1"/>
    <col min="8" max="8" width="10.28125" style="413" customWidth="1"/>
    <col min="9" max="9" width="10.421875" style="413" customWidth="1"/>
    <col min="10" max="10" width="9.421875" style="413" customWidth="1"/>
    <col min="11" max="11" width="9.140625" style="413" customWidth="1"/>
    <col min="12" max="12" width="10.57421875" style="413" customWidth="1"/>
    <col min="13" max="13" width="8.421875" style="413" customWidth="1"/>
    <col min="14" max="14" width="10.57421875" style="414" customWidth="1"/>
    <col min="15" max="16384" width="9.140625" style="413" customWidth="1"/>
  </cols>
  <sheetData>
    <row r="1" spans="1:14" ht="15.75">
      <c r="A1" s="411" t="s">
        <v>964</v>
      </c>
      <c r="B1" s="412"/>
      <c r="C1" s="411"/>
      <c r="D1" s="411"/>
      <c r="E1" s="411"/>
      <c r="F1" s="411"/>
      <c r="G1" s="411"/>
      <c r="H1" s="411"/>
      <c r="I1" s="137"/>
      <c r="J1" s="137"/>
      <c r="K1" s="137"/>
      <c r="L1" s="137"/>
      <c r="M1" s="136"/>
      <c r="N1" s="413"/>
    </row>
    <row r="2" spans="1:14" ht="15.75">
      <c r="A2" s="411"/>
      <c r="B2" s="412"/>
      <c r="C2" s="411"/>
      <c r="D2" s="411"/>
      <c r="E2" s="411"/>
      <c r="F2" s="411"/>
      <c r="G2" s="411"/>
      <c r="H2" s="411"/>
      <c r="I2" s="137"/>
      <c r="J2" s="137"/>
      <c r="K2" s="137"/>
      <c r="L2" s="137"/>
      <c r="M2" s="136"/>
      <c r="N2" s="413"/>
    </row>
    <row r="3" spans="1:14" ht="15.75">
      <c r="A3" s="854" t="s">
        <v>85</v>
      </c>
      <c r="B3" s="854"/>
      <c r="C3" s="854"/>
      <c r="D3" s="854"/>
      <c r="E3" s="854"/>
      <c r="F3" s="854"/>
      <c r="G3" s="854"/>
      <c r="H3" s="854"/>
      <c r="I3" s="854"/>
      <c r="J3" s="854"/>
      <c r="K3" s="854"/>
      <c r="L3" s="854"/>
      <c r="M3" s="854"/>
      <c r="N3" s="854"/>
    </row>
    <row r="4" spans="1:14" ht="15.75">
      <c r="A4" s="855" t="s">
        <v>780</v>
      </c>
      <c r="B4" s="855"/>
      <c r="C4" s="855"/>
      <c r="D4" s="855"/>
      <c r="E4" s="855"/>
      <c r="F4" s="855"/>
      <c r="G4" s="855"/>
      <c r="H4" s="855"/>
      <c r="I4" s="855"/>
      <c r="J4" s="855"/>
      <c r="K4" s="855"/>
      <c r="L4" s="855"/>
      <c r="M4" s="855"/>
      <c r="N4" s="855"/>
    </row>
    <row r="5" spans="1:14" ht="15.75">
      <c r="A5" s="854" t="s">
        <v>48</v>
      </c>
      <c r="B5" s="854"/>
      <c r="C5" s="854"/>
      <c r="D5" s="854"/>
      <c r="E5" s="854"/>
      <c r="F5" s="854"/>
      <c r="G5" s="854"/>
      <c r="H5" s="854"/>
      <c r="I5" s="854"/>
      <c r="J5" s="854"/>
      <c r="K5" s="854"/>
      <c r="L5" s="854"/>
      <c r="M5" s="854"/>
      <c r="N5" s="854"/>
    </row>
    <row r="6" spans="1:13" ht="15.75">
      <c r="A6" s="135"/>
      <c r="B6" s="137"/>
      <c r="C6" s="135"/>
      <c r="D6" s="135"/>
      <c r="E6" s="135"/>
      <c r="F6" s="195"/>
      <c r="G6" s="195"/>
      <c r="H6" s="135"/>
      <c r="I6" s="135"/>
      <c r="J6" s="135"/>
      <c r="K6" s="136"/>
      <c r="L6" s="136"/>
      <c r="M6" s="136"/>
    </row>
    <row r="7" spans="1:14" ht="15" customHeight="1">
      <c r="A7" s="136"/>
      <c r="C7" s="136"/>
      <c r="D7" s="136"/>
      <c r="E7" s="136"/>
      <c r="F7" s="136"/>
      <c r="G7" s="136"/>
      <c r="H7" s="136"/>
      <c r="I7" s="136"/>
      <c r="J7" s="136"/>
      <c r="K7" s="856" t="s">
        <v>74</v>
      </c>
      <c r="L7" s="856"/>
      <c r="M7" s="856"/>
      <c r="N7" s="856"/>
    </row>
    <row r="8" spans="1:14" ht="12.75" customHeight="1">
      <c r="A8" s="415" t="s">
        <v>531</v>
      </c>
      <c r="B8" s="846" t="s">
        <v>233</v>
      </c>
      <c r="C8" s="846" t="s">
        <v>532</v>
      </c>
      <c r="D8" s="846" t="s">
        <v>211</v>
      </c>
      <c r="E8" s="846" t="s">
        <v>206</v>
      </c>
      <c r="F8" s="846" t="s">
        <v>207</v>
      </c>
      <c r="G8" s="846" t="s">
        <v>153</v>
      </c>
      <c r="H8" s="846" t="s">
        <v>183</v>
      </c>
      <c r="I8" s="846" t="s">
        <v>533</v>
      </c>
      <c r="J8" s="842" t="s">
        <v>208</v>
      </c>
      <c r="K8" s="843"/>
      <c r="L8" s="842" t="s">
        <v>209</v>
      </c>
      <c r="M8" s="843"/>
      <c r="N8" s="846" t="s">
        <v>234</v>
      </c>
    </row>
    <row r="9" spans="1:14" ht="15">
      <c r="A9" s="416" t="s">
        <v>534</v>
      </c>
      <c r="B9" s="847"/>
      <c r="C9" s="849"/>
      <c r="D9" s="847"/>
      <c r="E9" s="849"/>
      <c r="F9" s="849"/>
      <c r="G9" s="849"/>
      <c r="H9" s="849"/>
      <c r="I9" s="849"/>
      <c r="J9" s="844"/>
      <c r="K9" s="845"/>
      <c r="L9" s="844"/>
      <c r="M9" s="845"/>
      <c r="N9" s="849"/>
    </row>
    <row r="10" spans="1:90" ht="21.75" customHeight="1">
      <c r="A10" s="417"/>
      <c r="B10" s="848"/>
      <c r="C10" s="850"/>
      <c r="D10" s="848"/>
      <c r="E10" s="850"/>
      <c r="F10" s="850"/>
      <c r="G10" s="850"/>
      <c r="H10" s="850"/>
      <c r="I10" s="850"/>
      <c r="J10" s="418" t="s">
        <v>171</v>
      </c>
      <c r="K10" s="418" t="s">
        <v>127</v>
      </c>
      <c r="L10" s="418" t="s">
        <v>171</v>
      </c>
      <c r="M10" s="418" t="s">
        <v>127</v>
      </c>
      <c r="N10" s="851"/>
      <c r="O10" s="423"/>
      <c r="P10" s="423"/>
      <c r="Q10" s="423"/>
      <c r="R10" s="423"/>
      <c r="S10" s="423"/>
      <c r="T10" s="423"/>
      <c r="U10" s="423"/>
      <c r="V10" s="423"/>
      <c r="W10" s="423"/>
      <c r="X10" s="423"/>
      <c r="Y10" s="423"/>
      <c r="Z10" s="423"/>
      <c r="AA10" s="423"/>
      <c r="AB10" s="423"/>
      <c r="AC10" s="423"/>
      <c r="AD10" s="423"/>
      <c r="AE10" s="423"/>
      <c r="AF10" s="423"/>
      <c r="AG10" s="423"/>
      <c r="AH10" s="423"/>
      <c r="AI10" s="423"/>
      <c r="AJ10" s="423"/>
      <c r="AK10" s="423"/>
      <c r="AL10" s="423"/>
      <c r="AM10" s="423"/>
      <c r="AN10" s="423"/>
      <c r="AO10" s="423"/>
      <c r="AP10" s="423"/>
      <c r="AQ10" s="423"/>
      <c r="AR10" s="423"/>
      <c r="AS10" s="423"/>
      <c r="AT10" s="423"/>
      <c r="AU10" s="423"/>
      <c r="AV10" s="423"/>
      <c r="AW10" s="423"/>
      <c r="AX10" s="423"/>
      <c r="AY10" s="423"/>
      <c r="AZ10" s="423"/>
      <c r="BA10" s="423"/>
      <c r="BB10" s="423"/>
      <c r="BC10" s="423"/>
      <c r="BD10" s="423"/>
      <c r="BE10" s="423"/>
      <c r="BF10" s="423"/>
      <c r="BG10" s="423"/>
      <c r="BH10" s="423"/>
      <c r="BI10" s="423"/>
      <c r="BJ10" s="423"/>
      <c r="BK10" s="423"/>
      <c r="BL10" s="423"/>
      <c r="BM10" s="423"/>
      <c r="BN10" s="423"/>
      <c r="BO10" s="423"/>
      <c r="BP10" s="423"/>
      <c r="BQ10" s="423"/>
      <c r="BR10" s="423"/>
      <c r="BS10" s="423"/>
      <c r="BT10" s="423"/>
      <c r="BU10" s="423"/>
      <c r="BV10" s="423"/>
      <c r="BW10" s="423"/>
      <c r="BX10" s="423"/>
      <c r="BY10" s="423"/>
      <c r="BZ10" s="423"/>
      <c r="CA10" s="423"/>
      <c r="CB10" s="423"/>
      <c r="CC10" s="423"/>
      <c r="CD10" s="423"/>
      <c r="CE10" s="423"/>
      <c r="CF10" s="423"/>
      <c r="CG10" s="423"/>
      <c r="CH10" s="423"/>
      <c r="CI10" s="423"/>
      <c r="CJ10" s="423"/>
      <c r="CK10" s="423"/>
      <c r="CL10" s="423"/>
    </row>
    <row r="11" spans="1:90" ht="15">
      <c r="A11" s="415" t="s">
        <v>54</v>
      </c>
      <c r="B11" s="415" t="s">
        <v>55</v>
      </c>
      <c r="C11" s="415" t="s">
        <v>56</v>
      </c>
      <c r="D11" s="415" t="s">
        <v>57</v>
      </c>
      <c r="E11" s="415" t="s">
        <v>58</v>
      </c>
      <c r="F11" s="415" t="s">
        <v>59</v>
      </c>
      <c r="G11" s="419" t="s">
        <v>60</v>
      </c>
      <c r="H11" s="415" t="s">
        <v>61</v>
      </c>
      <c r="I11" s="419" t="s">
        <v>62</v>
      </c>
      <c r="J11" s="852" t="s">
        <v>63</v>
      </c>
      <c r="K11" s="853"/>
      <c r="L11" s="852" t="s">
        <v>64</v>
      </c>
      <c r="M11" s="853"/>
      <c r="N11" s="563" t="s">
        <v>412</v>
      </c>
      <c r="O11" s="423"/>
      <c r="P11" s="423"/>
      <c r="Q11" s="423"/>
      <c r="R11" s="423"/>
      <c r="S11" s="423"/>
      <c r="T11" s="423"/>
      <c r="U11" s="423"/>
      <c r="V11" s="423"/>
      <c r="W11" s="423"/>
      <c r="X11" s="423"/>
      <c r="Y11" s="423"/>
      <c r="Z11" s="423"/>
      <c r="AA11" s="423"/>
      <c r="AB11" s="423"/>
      <c r="AC11" s="423"/>
      <c r="AD11" s="423"/>
      <c r="AE11" s="423"/>
      <c r="AF11" s="423"/>
      <c r="AG11" s="423"/>
      <c r="AH11" s="423"/>
      <c r="AI11" s="423"/>
      <c r="AJ11" s="423"/>
      <c r="AK11" s="423"/>
      <c r="AL11" s="423"/>
      <c r="AM11" s="423"/>
      <c r="AN11" s="423"/>
      <c r="AO11" s="423"/>
      <c r="AP11" s="423"/>
      <c r="AQ11" s="423"/>
      <c r="AR11" s="423"/>
      <c r="AS11" s="423"/>
      <c r="AT11" s="423"/>
      <c r="AU11" s="423"/>
      <c r="AV11" s="423"/>
      <c r="AW11" s="423"/>
      <c r="AX11" s="423"/>
      <c r="AY11" s="423"/>
      <c r="AZ11" s="423"/>
      <c r="BA11" s="423"/>
      <c r="BB11" s="423"/>
      <c r="BC11" s="423"/>
      <c r="BD11" s="423"/>
      <c r="BE11" s="423"/>
      <c r="BF11" s="423"/>
      <c r="BG11" s="423"/>
      <c r="BH11" s="423"/>
      <c r="BI11" s="423"/>
      <c r="BJ11" s="423"/>
      <c r="BK11" s="423"/>
      <c r="BL11" s="423"/>
      <c r="BM11" s="423"/>
      <c r="BN11" s="423"/>
      <c r="BO11" s="423"/>
      <c r="BP11" s="423"/>
      <c r="BQ11" s="423"/>
      <c r="BR11" s="423"/>
      <c r="BS11" s="423"/>
      <c r="BT11" s="423"/>
      <c r="BU11" s="423"/>
      <c r="BV11" s="423"/>
      <c r="BW11" s="423"/>
      <c r="BX11" s="423"/>
      <c r="BY11" s="423"/>
      <c r="BZ11" s="423"/>
      <c r="CA11" s="423"/>
      <c r="CB11" s="423"/>
      <c r="CC11" s="423"/>
      <c r="CD11" s="423"/>
      <c r="CE11" s="423"/>
      <c r="CF11" s="423"/>
      <c r="CG11" s="423"/>
      <c r="CH11" s="423"/>
      <c r="CI11" s="423"/>
      <c r="CJ11" s="423"/>
      <c r="CK11" s="423"/>
      <c r="CL11" s="423"/>
    </row>
    <row r="12" spans="1:90" ht="15">
      <c r="A12" s="131" t="s">
        <v>224</v>
      </c>
      <c r="B12" s="420" t="s">
        <v>535</v>
      </c>
      <c r="C12" s="128"/>
      <c r="D12" s="128"/>
      <c r="E12" s="128"/>
      <c r="F12" s="127"/>
      <c r="G12" s="128"/>
      <c r="H12" s="127"/>
      <c r="I12" s="128"/>
      <c r="J12" s="127"/>
      <c r="K12" s="128"/>
      <c r="L12" s="127"/>
      <c r="M12" s="128"/>
      <c r="N12" s="564"/>
      <c r="O12" s="422"/>
      <c r="P12" s="422"/>
      <c r="Q12" s="423"/>
      <c r="R12" s="423"/>
      <c r="S12" s="423"/>
      <c r="T12" s="423"/>
      <c r="U12" s="423"/>
      <c r="V12" s="423"/>
      <c r="W12" s="423"/>
      <c r="X12" s="423"/>
      <c r="Y12" s="423"/>
      <c r="Z12" s="423"/>
      <c r="AA12" s="423"/>
      <c r="AB12" s="423"/>
      <c r="AC12" s="423"/>
      <c r="AD12" s="423"/>
      <c r="AE12" s="423"/>
      <c r="AF12" s="423"/>
      <c r="AG12" s="423"/>
      <c r="AH12" s="423"/>
      <c r="AI12" s="423"/>
      <c r="AJ12" s="423"/>
      <c r="AK12" s="423"/>
      <c r="AL12" s="423"/>
      <c r="AM12" s="423"/>
      <c r="AN12" s="423"/>
      <c r="AO12" s="423"/>
      <c r="AP12" s="423"/>
      <c r="AQ12" s="423"/>
      <c r="AR12" s="423"/>
      <c r="AS12" s="423"/>
      <c r="AT12" s="423"/>
      <c r="AU12" s="423"/>
      <c r="AV12" s="423"/>
      <c r="AW12" s="423"/>
      <c r="AX12" s="423"/>
      <c r="AY12" s="423"/>
      <c r="AZ12" s="423"/>
      <c r="BA12" s="423"/>
      <c r="BB12" s="423"/>
      <c r="BC12" s="423"/>
      <c r="BD12" s="423"/>
      <c r="BE12" s="423"/>
      <c r="BF12" s="423"/>
      <c r="BG12" s="423"/>
      <c r="BH12" s="423"/>
      <c r="BI12" s="423"/>
      <c r="BJ12" s="423"/>
      <c r="BK12" s="423"/>
      <c r="BL12" s="423"/>
      <c r="BM12" s="423"/>
      <c r="BN12" s="423"/>
      <c r="BO12" s="423"/>
      <c r="BP12" s="423"/>
      <c r="BQ12" s="423"/>
      <c r="BR12" s="423"/>
      <c r="BS12" s="423"/>
      <c r="BT12" s="423"/>
      <c r="BU12" s="423"/>
      <c r="BV12" s="423"/>
      <c r="BW12" s="423"/>
      <c r="BX12" s="423"/>
      <c r="BY12" s="423"/>
      <c r="BZ12" s="423"/>
      <c r="CA12" s="423"/>
      <c r="CB12" s="423"/>
      <c r="CC12" s="423"/>
      <c r="CD12" s="423"/>
      <c r="CE12" s="423"/>
      <c r="CF12" s="423"/>
      <c r="CG12" s="423"/>
      <c r="CH12" s="423"/>
      <c r="CI12" s="423"/>
      <c r="CJ12" s="423"/>
      <c r="CK12" s="423"/>
      <c r="CL12" s="423"/>
    </row>
    <row r="13" spans="1:17" s="423" customFormat="1" ht="15">
      <c r="A13" s="138" t="s">
        <v>536</v>
      </c>
      <c r="B13" s="138"/>
      <c r="C13" s="129">
        <f>SUM(D13:N13)</f>
        <v>139810</v>
      </c>
      <c r="D13" s="129">
        <v>138381</v>
      </c>
      <c r="E13" s="129"/>
      <c r="F13" s="130"/>
      <c r="G13" s="129"/>
      <c r="H13" s="130">
        <v>1429</v>
      </c>
      <c r="I13" s="129"/>
      <c r="J13" s="130"/>
      <c r="K13" s="129"/>
      <c r="L13" s="130"/>
      <c r="M13" s="129"/>
      <c r="N13" s="200"/>
      <c r="O13" s="422">
        <f>SUM(D13:N13)</f>
        <v>139810</v>
      </c>
      <c r="P13" s="422">
        <f>O13-C13</f>
        <v>0</v>
      </c>
      <c r="Q13" s="422"/>
    </row>
    <row r="14" spans="1:17" ht="15">
      <c r="A14" s="138" t="s">
        <v>537</v>
      </c>
      <c r="B14" s="138"/>
      <c r="C14" s="129">
        <f>SUM(D14:N14)</f>
        <v>146606</v>
      </c>
      <c r="D14" s="129">
        <v>143381</v>
      </c>
      <c r="E14" s="129"/>
      <c r="F14" s="130"/>
      <c r="G14" s="129"/>
      <c r="H14" s="130">
        <v>1722</v>
      </c>
      <c r="I14" s="129"/>
      <c r="J14" s="130"/>
      <c r="K14" s="129"/>
      <c r="L14" s="130"/>
      <c r="M14" s="129"/>
      <c r="N14" s="129">
        <v>1503</v>
      </c>
      <c r="O14" s="422">
        <f aca="true" t="shared" si="0" ref="O14:O92">SUM(D14:N14)</f>
        <v>146606</v>
      </c>
      <c r="P14" s="422">
        <f aca="true" t="shared" si="1" ref="P14:P92">O14-C14</f>
        <v>0</v>
      </c>
      <c r="Q14" s="422"/>
    </row>
    <row r="15" spans="1:17" ht="15">
      <c r="A15" s="138" t="s">
        <v>291</v>
      </c>
      <c r="B15" s="138"/>
      <c r="C15" s="129">
        <f>SUM(D15:N15)</f>
        <v>138229</v>
      </c>
      <c r="D15" s="129">
        <v>135004</v>
      </c>
      <c r="E15" s="129"/>
      <c r="F15" s="129"/>
      <c r="G15" s="129"/>
      <c r="H15" s="129">
        <v>1722</v>
      </c>
      <c r="I15" s="129"/>
      <c r="J15" s="129"/>
      <c r="K15" s="129"/>
      <c r="L15" s="129"/>
      <c r="M15" s="129"/>
      <c r="N15" s="129">
        <v>1503</v>
      </c>
      <c r="O15" s="422">
        <f t="shared" si="0"/>
        <v>138229</v>
      </c>
      <c r="P15" s="422">
        <f t="shared" si="1"/>
        <v>0</v>
      </c>
      <c r="Q15" s="422"/>
    </row>
    <row r="16" spans="1:17" ht="15">
      <c r="A16" s="424" t="s">
        <v>292</v>
      </c>
      <c r="B16" s="424"/>
      <c r="C16" s="558">
        <f>IF(C14&lt;&gt;0,C15/C14,"")</f>
        <v>0.9428604559158561</v>
      </c>
      <c r="D16" s="558">
        <f aca="true" t="shared" si="2" ref="D16:N16">IF(D14&lt;&gt;0,D15/D14,"")</f>
        <v>0.9415752435817856</v>
      </c>
      <c r="E16" s="558">
        <f t="shared" si="2"/>
      </c>
      <c r="F16" s="558">
        <f t="shared" si="2"/>
      </c>
      <c r="G16" s="558">
        <f t="shared" si="2"/>
      </c>
      <c r="H16" s="558">
        <f t="shared" si="2"/>
        <v>1</v>
      </c>
      <c r="I16" s="558">
        <f t="shared" si="2"/>
      </c>
      <c r="J16" s="558">
        <f t="shared" si="2"/>
      </c>
      <c r="K16" s="558">
        <f t="shared" si="2"/>
      </c>
      <c r="L16" s="558">
        <f t="shared" si="2"/>
      </c>
      <c r="M16" s="558">
        <f t="shared" si="2"/>
      </c>
      <c r="N16" s="558">
        <f t="shared" si="2"/>
        <v>1</v>
      </c>
      <c r="O16" s="422">
        <f t="shared" si="0"/>
        <v>2.9415752435817857</v>
      </c>
      <c r="P16" s="422">
        <f t="shared" si="1"/>
        <v>1.9987147876659295</v>
      </c>
      <c r="Q16" s="422"/>
    </row>
    <row r="17" spans="1:17" ht="15">
      <c r="A17" s="156" t="s">
        <v>225</v>
      </c>
      <c r="B17" s="425" t="s">
        <v>535</v>
      </c>
      <c r="C17" s="129"/>
      <c r="D17" s="129"/>
      <c r="E17" s="129"/>
      <c r="F17" s="130"/>
      <c r="G17" s="129"/>
      <c r="H17" s="130"/>
      <c r="I17" s="129"/>
      <c r="J17" s="130"/>
      <c r="K17" s="129"/>
      <c r="L17" s="130"/>
      <c r="M17" s="129"/>
      <c r="N17" s="129"/>
      <c r="O17" s="422">
        <f t="shared" si="0"/>
        <v>0</v>
      </c>
      <c r="P17" s="422">
        <f t="shared" si="1"/>
        <v>0</v>
      </c>
      <c r="Q17" s="422"/>
    </row>
    <row r="18" spans="1:17" s="423" customFormat="1" ht="15">
      <c r="A18" s="138" t="s">
        <v>536</v>
      </c>
      <c r="B18" s="138"/>
      <c r="C18" s="129">
        <f>SUM(D18:N18)</f>
        <v>129512</v>
      </c>
      <c r="D18" s="129">
        <v>127868</v>
      </c>
      <c r="E18" s="129"/>
      <c r="F18" s="130"/>
      <c r="G18" s="129"/>
      <c r="H18" s="130">
        <v>1644</v>
      </c>
      <c r="I18" s="129"/>
      <c r="J18" s="130"/>
      <c r="K18" s="129"/>
      <c r="L18" s="130"/>
      <c r="M18" s="129"/>
      <c r="N18" s="129"/>
      <c r="O18" s="422">
        <f t="shared" si="0"/>
        <v>129512</v>
      </c>
      <c r="P18" s="422">
        <f t="shared" si="1"/>
        <v>0</v>
      </c>
      <c r="Q18" s="422"/>
    </row>
    <row r="19" spans="1:17" ht="15">
      <c r="A19" s="138" t="s">
        <v>537</v>
      </c>
      <c r="B19" s="138"/>
      <c r="C19" s="129">
        <f>SUM(D19:N19)</f>
        <v>131727</v>
      </c>
      <c r="D19" s="129">
        <v>127868</v>
      </c>
      <c r="E19" s="129"/>
      <c r="F19" s="130"/>
      <c r="G19" s="129"/>
      <c r="H19" s="130">
        <v>1402</v>
      </c>
      <c r="I19" s="129"/>
      <c r="J19" s="130">
        <v>822</v>
      </c>
      <c r="K19" s="129"/>
      <c r="L19" s="130"/>
      <c r="M19" s="129"/>
      <c r="N19" s="129">
        <v>1635</v>
      </c>
      <c r="O19" s="422">
        <f t="shared" si="0"/>
        <v>131727</v>
      </c>
      <c r="P19" s="422">
        <f t="shared" si="1"/>
        <v>0</v>
      </c>
      <c r="Q19" s="422"/>
    </row>
    <row r="20" spans="1:17" ht="15">
      <c r="A20" s="138" t="s">
        <v>291</v>
      </c>
      <c r="B20" s="138"/>
      <c r="C20" s="129">
        <f>SUM(D20:N20)</f>
        <v>122579</v>
      </c>
      <c r="D20" s="129">
        <v>118721</v>
      </c>
      <c r="E20" s="129"/>
      <c r="F20" s="129"/>
      <c r="G20" s="129"/>
      <c r="H20" s="129">
        <v>1401</v>
      </c>
      <c r="I20" s="129"/>
      <c r="J20" s="129">
        <v>822</v>
      </c>
      <c r="K20" s="129"/>
      <c r="L20" s="129"/>
      <c r="M20" s="129"/>
      <c r="N20" s="129">
        <v>1635</v>
      </c>
      <c r="O20" s="422">
        <f t="shared" si="0"/>
        <v>122579</v>
      </c>
      <c r="P20" s="422">
        <f t="shared" si="1"/>
        <v>0</v>
      </c>
      <c r="Q20" s="422"/>
    </row>
    <row r="21" spans="1:17" ht="15">
      <c r="A21" s="424" t="s">
        <v>292</v>
      </c>
      <c r="B21" s="424"/>
      <c r="C21" s="558">
        <f aca="true" t="shared" si="3" ref="C21:N21">IF(C19&lt;&gt;0,C20/C19,"")</f>
        <v>0.9305533413802789</v>
      </c>
      <c r="D21" s="558">
        <f t="shared" si="3"/>
        <v>0.9284652923327181</v>
      </c>
      <c r="E21" s="558">
        <f t="shared" si="3"/>
      </c>
      <c r="F21" s="558">
        <f t="shared" si="3"/>
      </c>
      <c r="G21" s="558">
        <f t="shared" si="3"/>
      </c>
      <c r="H21" s="558">
        <f t="shared" si="3"/>
        <v>0.9992867332382311</v>
      </c>
      <c r="I21" s="558">
        <f t="shared" si="3"/>
      </c>
      <c r="J21" s="558">
        <f t="shared" si="3"/>
        <v>1</v>
      </c>
      <c r="K21" s="558">
        <f t="shared" si="3"/>
      </c>
      <c r="L21" s="558">
        <f t="shared" si="3"/>
      </c>
      <c r="M21" s="558">
        <f t="shared" si="3"/>
      </c>
      <c r="N21" s="558">
        <f t="shared" si="3"/>
        <v>1</v>
      </c>
      <c r="O21" s="422">
        <f t="shared" si="0"/>
        <v>3.9277520255709493</v>
      </c>
      <c r="P21" s="422">
        <f t="shared" si="1"/>
        <v>2.9971986841906704</v>
      </c>
      <c r="Q21" s="422"/>
    </row>
    <row r="22" spans="1:17" ht="15">
      <c r="A22" s="156" t="s">
        <v>226</v>
      </c>
      <c r="B22" s="420" t="s">
        <v>535</v>
      </c>
      <c r="C22" s="129"/>
      <c r="D22" s="129"/>
      <c r="E22" s="129"/>
      <c r="F22" s="130"/>
      <c r="G22" s="129"/>
      <c r="H22" s="130"/>
      <c r="I22" s="129"/>
      <c r="J22" s="130"/>
      <c r="K22" s="129"/>
      <c r="L22" s="130"/>
      <c r="M22" s="129"/>
      <c r="N22" s="129"/>
      <c r="O22" s="422">
        <f t="shared" si="0"/>
        <v>0</v>
      </c>
      <c r="P22" s="422">
        <f t="shared" si="1"/>
        <v>0</v>
      </c>
      <c r="Q22" s="422"/>
    </row>
    <row r="23" spans="1:17" s="423" customFormat="1" ht="15">
      <c r="A23" s="138" t="s">
        <v>536</v>
      </c>
      <c r="B23" s="138"/>
      <c r="C23" s="129">
        <f>SUM(D23:N23)</f>
        <v>72137</v>
      </c>
      <c r="D23" s="129">
        <v>70602</v>
      </c>
      <c r="E23" s="129"/>
      <c r="F23" s="130"/>
      <c r="G23" s="129"/>
      <c r="H23" s="130">
        <v>1535</v>
      </c>
      <c r="I23" s="129"/>
      <c r="J23" s="130"/>
      <c r="K23" s="129"/>
      <c r="L23" s="130"/>
      <c r="M23" s="129"/>
      <c r="N23" s="129"/>
      <c r="O23" s="422">
        <f t="shared" si="0"/>
        <v>72137</v>
      </c>
      <c r="P23" s="422">
        <f t="shared" si="1"/>
        <v>0</v>
      </c>
      <c r="Q23" s="422"/>
    </row>
    <row r="24" spans="1:17" s="423" customFormat="1" ht="15">
      <c r="A24" s="138" t="s">
        <v>537</v>
      </c>
      <c r="B24" s="138"/>
      <c r="C24" s="129">
        <f>SUM(D24:N24)</f>
        <v>73088</v>
      </c>
      <c r="D24" s="129">
        <v>70522</v>
      </c>
      <c r="E24" s="129"/>
      <c r="F24" s="130"/>
      <c r="G24" s="129"/>
      <c r="H24" s="130">
        <v>1116</v>
      </c>
      <c r="I24" s="129"/>
      <c r="J24" s="130"/>
      <c r="K24" s="129"/>
      <c r="L24" s="130"/>
      <c r="M24" s="129"/>
      <c r="N24" s="129">
        <v>1450</v>
      </c>
      <c r="O24" s="422">
        <f t="shared" si="0"/>
        <v>73088</v>
      </c>
      <c r="P24" s="422">
        <f t="shared" si="1"/>
        <v>0</v>
      </c>
      <c r="Q24" s="422"/>
    </row>
    <row r="25" spans="1:17" ht="15">
      <c r="A25" s="138" t="s">
        <v>291</v>
      </c>
      <c r="B25" s="138"/>
      <c r="C25" s="129">
        <f>SUM(D25:N25)</f>
        <v>70931</v>
      </c>
      <c r="D25" s="129">
        <v>68365</v>
      </c>
      <c r="E25" s="129"/>
      <c r="F25" s="129"/>
      <c r="G25" s="129"/>
      <c r="H25" s="129">
        <v>1116</v>
      </c>
      <c r="I25" s="129"/>
      <c r="J25" s="129"/>
      <c r="K25" s="129"/>
      <c r="L25" s="129"/>
      <c r="M25" s="129"/>
      <c r="N25" s="129">
        <v>1450</v>
      </c>
      <c r="O25" s="422">
        <f t="shared" si="0"/>
        <v>70931</v>
      </c>
      <c r="P25" s="422">
        <f t="shared" si="1"/>
        <v>0</v>
      </c>
      <c r="Q25" s="422"/>
    </row>
    <row r="26" spans="1:17" ht="15">
      <c r="A26" s="424" t="s">
        <v>292</v>
      </c>
      <c r="B26" s="424"/>
      <c r="C26" s="558">
        <f aca="true" t="shared" si="4" ref="C26:N26">IF(C24&lt;&gt;0,C25/C24,"")</f>
        <v>0.9704876313485113</v>
      </c>
      <c r="D26" s="558">
        <f t="shared" si="4"/>
        <v>0.969413799948952</v>
      </c>
      <c r="E26" s="558">
        <f t="shared" si="4"/>
      </c>
      <c r="F26" s="558">
        <f t="shared" si="4"/>
      </c>
      <c r="G26" s="558">
        <f t="shared" si="4"/>
      </c>
      <c r="H26" s="558">
        <f t="shared" si="4"/>
        <v>1</v>
      </c>
      <c r="I26" s="558">
        <f t="shared" si="4"/>
      </c>
      <c r="J26" s="558">
        <f t="shared" si="4"/>
      </c>
      <c r="K26" s="558">
        <f t="shared" si="4"/>
      </c>
      <c r="L26" s="558">
        <f t="shared" si="4"/>
      </c>
      <c r="M26" s="558">
        <f t="shared" si="4"/>
      </c>
      <c r="N26" s="558">
        <f t="shared" si="4"/>
        <v>1</v>
      </c>
      <c r="O26" s="422">
        <f t="shared" si="0"/>
        <v>2.969413799948952</v>
      </c>
      <c r="P26" s="422">
        <f t="shared" si="1"/>
        <v>1.9989261686004405</v>
      </c>
      <c r="Q26" s="422"/>
    </row>
    <row r="27" spans="1:17" ht="15">
      <c r="A27" s="156" t="s">
        <v>227</v>
      </c>
      <c r="B27" s="126"/>
      <c r="C27" s="668"/>
      <c r="D27" s="129"/>
      <c r="E27" s="129"/>
      <c r="F27" s="130"/>
      <c r="G27" s="129"/>
      <c r="H27" s="130"/>
      <c r="I27" s="129"/>
      <c r="J27" s="130"/>
      <c r="K27" s="129"/>
      <c r="L27" s="130"/>
      <c r="M27" s="129"/>
      <c r="N27" s="129"/>
      <c r="O27" s="422">
        <f t="shared" si="0"/>
        <v>0</v>
      </c>
      <c r="P27" s="422">
        <f t="shared" si="1"/>
        <v>0</v>
      </c>
      <c r="Q27" s="422"/>
    </row>
    <row r="28" spans="1:17" s="423" customFormat="1" ht="15">
      <c r="A28" s="138" t="s">
        <v>536</v>
      </c>
      <c r="B28" s="425" t="s">
        <v>535</v>
      </c>
      <c r="C28" s="129">
        <f>SUM(D28:N28)</f>
        <v>41453</v>
      </c>
      <c r="D28" s="129">
        <f>D33+D38</f>
        <v>40669</v>
      </c>
      <c r="E28" s="129">
        <f aca="true" t="shared" si="5" ref="E28:N28">E33+E38</f>
        <v>0</v>
      </c>
      <c r="F28" s="129">
        <f t="shared" si="5"/>
        <v>0</v>
      </c>
      <c r="G28" s="129">
        <f t="shared" si="5"/>
        <v>0</v>
      </c>
      <c r="H28" s="129">
        <f t="shared" si="5"/>
        <v>784</v>
      </c>
      <c r="I28" s="129">
        <f t="shared" si="5"/>
        <v>0</v>
      </c>
      <c r="J28" s="129">
        <f t="shared" si="5"/>
        <v>0</v>
      </c>
      <c r="K28" s="129">
        <f t="shared" si="5"/>
        <v>0</v>
      </c>
      <c r="L28" s="129">
        <f t="shared" si="5"/>
        <v>0</v>
      </c>
      <c r="M28" s="129">
        <f t="shared" si="5"/>
        <v>0</v>
      </c>
      <c r="N28" s="129">
        <f t="shared" si="5"/>
        <v>0</v>
      </c>
      <c r="O28" s="422">
        <f t="shared" si="0"/>
        <v>41453</v>
      </c>
      <c r="P28" s="422">
        <f t="shared" si="1"/>
        <v>0</v>
      </c>
      <c r="Q28" s="422"/>
    </row>
    <row r="29" spans="1:17" ht="15">
      <c r="A29" s="138" t="s">
        <v>537</v>
      </c>
      <c r="B29" s="425"/>
      <c r="C29" s="129">
        <f>SUM(D29:N29)</f>
        <v>44505</v>
      </c>
      <c r="D29" s="129">
        <f aca="true" t="shared" si="6" ref="D29:N30">D34+D39</f>
        <v>43418</v>
      </c>
      <c r="E29" s="129">
        <f t="shared" si="6"/>
        <v>0</v>
      </c>
      <c r="F29" s="129">
        <f t="shared" si="6"/>
        <v>0</v>
      </c>
      <c r="G29" s="129">
        <f t="shared" si="6"/>
        <v>0</v>
      </c>
      <c r="H29" s="129">
        <f t="shared" si="6"/>
        <v>770</v>
      </c>
      <c r="I29" s="129">
        <f t="shared" si="6"/>
        <v>0</v>
      </c>
      <c r="J29" s="129">
        <f t="shared" si="6"/>
        <v>0</v>
      </c>
      <c r="K29" s="129">
        <f t="shared" si="6"/>
        <v>0</v>
      </c>
      <c r="L29" s="129">
        <f t="shared" si="6"/>
        <v>0</v>
      </c>
      <c r="M29" s="129">
        <f t="shared" si="6"/>
        <v>0</v>
      </c>
      <c r="N29" s="129">
        <f t="shared" si="6"/>
        <v>317</v>
      </c>
      <c r="O29" s="422">
        <f t="shared" si="0"/>
        <v>44505</v>
      </c>
      <c r="P29" s="422">
        <f t="shared" si="1"/>
        <v>0</v>
      </c>
      <c r="Q29" s="422"/>
    </row>
    <row r="30" spans="1:17" ht="15">
      <c r="A30" s="138" t="s">
        <v>291</v>
      </c>
      <c r="B30" s="138"/>
      <c r="C30" s="129">
        <f>SUM(D30:N30)</f>
        <v>44505</v>
      </c>
      <c r="D30" s="129">
        <f t="shared" si="6"/>
        <v>43418</v>
      </c>
      <c r="E30" s="129">
        <f t="shared" si="6"/>
        <v>0</v>
      </c>
      <c r="F30" s="129">
        <f t="shared" si="6"/>
        <v>0</v>
      </c>
      <c r="G30" s="129">
        <f t="shared" si="6"/>
        <v>0</v>
      </c>
      <c r="H30" s="129">
        <f t="shared" si="6"/>
        <v>770</v>
      </c>
      <c r="I30" s="129">
        <f t="shared" si="6"/>
        <v>0</v>
      </c>
      <c r="J30" s="129">
        <f t="shared" si="6"/>
        <v>0</v>
      </c>
      <c r="K30" s="129">
        <f t="shared" si="6"/>
        <v>0</v>
      </c>
      <c r="L30" s="129">
        <f t="shared" si="6"/>
        <v>0</v>
      </c>
      <c r="M30" s="129">
        <f t="shared" si="6"/>
        <v>0</v>
      </c>
      <c r="N30" s="129">
        <f t="shared" si="6"/>
        <v>317</v>
      </c>
      <c r="O30" s="422">
        <f t="shared" si="0"/>
        <v>44505</v>
      </c>
      <c r="P30" s="422">
        <f t="shared" si="1"/>
        <v>0</v>
      </c>
      <c r="Q30" s="422"/>
    </row>
    <row r="31" spans="1:17" ht="15">
      <c r="A31" s="424" t="s">
        <v>292</v>
      </c>
      <c r="B31" s="424"/>
      <c r="C31" s="558">
        <f aca="true" t="shared" si="7" ref="C31:N31">IF(C29&lt;&gt;0,C30/C29,"")</f>
        <v>1</v>
      </c>
      <c r="D31" s="558">
        <f t="shared" si="7"/>
        <v>1</v>
      </c>
      <c r="E31" s="558">
        <f t="shared" si="7"/>
      </c>
      <c r="F31" s="558">
        <f t="shared" si="7"/>
      </c>
      <c r="G31" s="558">
        <f t="shared" si="7"/>
      </c>
      <c r="H31" s="558">
        <f t="shared" si="7"/>
        <v>1</v>
      </c>
      <c r="I31" s="558">
        <f t="shared" si="7"/>
      </c>
      <c r="J31" s="558">
        <f t="shared" si="7"/>
      </c>
      <c r="K31" s="558">
        <f t="shared" si="7"/>
      </c>
      <c r="L31" s="558">
        <f t="shared" si="7"/>
      </c>
      <c r="M31" s="558">
        <f t="shared" si="7"/>
      </c>
      <c r="N31" s="558">
        <f t="shared" si="7"/>
        <v>1</v>
      </c>
      <c r="O31" s="422">
        <f t="shared" si="0"/>
        <v>3</v>
      </c>
      <c r="P31" s="422">
        <f t="shared" si="1"/>
        <v>2</v>
      </c>
      <c r="Q31" s="422"/>
    </row>
    <row r="32" spans="1:17" s="562" customFormat="1" ht="15">
      <c r="A32" s="199" t="s">
        <v>806</v>
      </c>
      <c r="B32" s="126"/>
      <c r="C32" s="129"/>
      <c r="D32" s="129"/>
      <c r="E32" s="129"/>
      <c r="F32" s="130"/>
      <c r="G32" s="129"/>
      <c r="H32" s="130"/>
      <c r="I32" s="129"/>
      <c r="J32" s="130"/>
      <c r="K32" s="129"/>
      <c r="L32" s="130"/>
      <c r="M32" s="129"/>
      <c r="N32" s="129"/>
      <c r="O32" s="422"/>
      <c r="P32" s="422"/>
      <c r="Q32" s="422"/>
    </row>
    <row r="33" spans="1:17" s="562" customFormat="1" ht="15">
      <c r="A33" s="138" t="s">
        <v>536</v>
      </c>
      <c r="B33" s="425" t="s">
        <v>535</v>
      </c>
      <c r="C33" s="129">
        <f>SUM(D33:N33)</f>
        <v>35168</v>
      </c>
      <c r="D33" s="129">
        <v>34580</v>
      </c>
      <c r="E33" s="129"/>
      <c r="F33" s="130"/>
      <c r="G33" s="129"/>
      <c r="H33" s="130">
        <v>588</v>
      </c>
      <c r="I33" s="129"/>
      <c r="J33" s="130"/>
      <c r="K33" s="129"/>
      <c r="L33" s="130"/>
      <c r="M33" s="129"/>
      <c r="N33" s="129"/>
      <c r="O33" s="422"/>
      <c r="P33" s="422"/>
      <c r="Q33" s="422"/>
    </row>
    <row r="34" spans="1:17" s="562" customFormat="1" ht="15">
      <c r="A34" s="138" t="s">
        <v>537</v>
      </c>
      <c r="B34" s="425"/>
      <c r="C34" s="129">
        <f>SUM(D34:N34)</f>
        <v>38885</v>
      </c>
      <c r="D34" s="129">
        <v>37798</v>
      </c>
      <c r="E34" s="129"/>
      <c r="F34" s="130"/>
      <c r="G34" s="129"/>
      <c r="H34" s="130">
        <v>770</v>
      </c>
      <c r="I34" s="129"/>
      <c r="J34" s="130"/>
      <c r="K34" s="129"/>
      <c r="L34" s="130"/>
      <c r="M34" s="129"/>
      <c r="N34" s="129">
        <v>317</v>
      </c>
      <c r="O34" s="422"/>
      <c r="P34" s="422"/>
      <c r="Q34" s="422"/>
    </row>
    <row r="35" spans="1:17" s="562" customFormat="1" ht="15">
      <c r="A35" s="138" t="s">
        <v>291</v>
      </c>
      <c r="B35" s="138"/>
      <c r="C35" s="129">
        <f>SUM(D35:N35)</f>
        <v>38885</v>
      </c>
      <c r="D35" s="129">
        <v>37798</v>
      </c>
      <c r="E35" s="129"/>
      <c r="F35" s="129"/>
      <c r="G35" s="129"/>
      <c r="H35" s="129">
        <v>770</v>
      </c>
      <c r="I35" s="129"/>
      <c r="J35" s="129"/>
      <c r="K35" s="129"/>
      <c r="L35" s="129"/>
      <c r="M35" s="129"/>
      <c r="N35" s="129">
        <v>317</v>
      </c>
      <c r="O35" s="422"/>
      <c r="P35" s="422"/>
      <c r="Q35" s="422"/>
    </row>
    <row r="36" spans="1:17" s="562" customFormat="1" ht="15">
      <c r="A36" s="424" t="s">
        <v>292</v>
      </c>
      <c r="B36" s="424"/>
      <c r="C36" s="558">
        <f aca="true" t="shared" si="8" ref="C36:N36">IF(C34&lt;&gt;0,C35/C34,"")</f>
        <v>1</v>
      </c>
      <c r="D36" s="558">
        <f t="shared" si="8"/>
        <v>1</v>
      </c>
      <c r="E36" s="558">
        <f t="shared" si="8"/>
      </c>
      <c r="F36" s="558">
        <f t="shared" si="8"/>
      </c>
      <c r="G36" s="558">
        <f t="shared" si="8"/>
      </c>
      <c r="H36" s="558">
        <f t="shared" si="8"/>
        <v>1</v>
      </c>
      <c r="I36" s="558">
        <f t="shared" si="8"/>
      </c>
      <c r="J36" s="558">
        <f t="shared" si="8"/>
      </c>
      <c r="K36" s="558">
        <f t="shared" si="8"/>
      </c>
      <c r="L36" s="558">
        <f t="shared" si="8"/>
      </c>
      <c r="M36" s="558">
        <f t="shared" si="8"/>
      </c>
      <c r="N36" s="558">
        <f t="shared" si="8"/>
        <v>1</v>
      </c>
      <c r="O36" s="422"/>
      <c r="P36" s="422"/>
      <c r="Q36" s="422"/>
    </row>
    <row r="37" spans="1:17" s="562" customFormat="1" ht="15">
      <c r="A37" s="199" t="s">
        <v>807</v>
      </c>
      <c r="B37" s="126"/>
      <c r="C37" s="129"/>
      <c r="D37" s="129"/>
      <c r="E37" s="129"/>
      <c r="F37" s="130"/>
      <c r="G37" s="129"/>
      <c r="H37" s="130"/>
      <c r="I37" s="129"/>
      <c r="J37" s="130"/>
      <c r="K37" s="129"/>
      <c r="L37" s="130"/>
      <c r="M37" s="129"/>
      <c r="N37" s="129"/>
      <c r="O37" s="422"/>
      <c r="P37" s="422"/>
      <c r="Q37" s="422"/>
    </row>
    <row r="38" spans="1:17" s="562" customFormat="1" ht="15">
      <c r="A38" s="138" t="s">
        <v>536</v>
      </c>
      <c r="B38" s="425" t="s">
        <v>535</v>
      </c>
      <c r="C38" s="129">
        <f>SUM(D38:N38)</f>
        <v>6285</v>
      </c>
      <c r="D38" s="129">
        <v>6089</v>
      </c>
      <c r="E38" s="129"/>
      <c r="F38" s="130"/>
      <c r="G38" s="129"/>
      <c r="H38" s="130">
        <v>196</v>
      </c>
      <c r="I38" s="129"/>
      <c r="J38" s="130"/>
      <c r="K38" s="129"/>
      <c r="L38" s="130"/>
      <c r="M38" s="129"/>
      <c r="N38" s="129"/>
      <c r="O38" s="422"/>
      <c r="P38" s="422"/>
      <c r="Q38" s="422"/>
    </row>
    <row r="39" spans="1:17" s="562" customFormat="1" ht="15">
      <c r="A39" s="138" t="s">
        <v>537</v>
      </c>
      <c r="B39" s="425"/>
      <c r="C39" s="129">
        <f>SUM(D39:N39)</f>
        <v>5620</v>
      </c>
      <c r="D39" s="129">
        <v>5620</v>
      </c>
      <c r="E39" s="129"/>
      <c r="F39" s="130"/>
      <c r="G39" s="129"/>
      <c r="H39" s="130"/>
      <c r="I39" s="129"/>
      <c r="J39" s="130"/>
      <c r="K39" s="129"/>
      <c r="L39" s="130"/>
      <c r="M39" s="129"/>
      <c r="N39" s="129"/>
      <c r="O39" s="422"/>
      <c r="P39" s="422"/>
      <c r="Q39" s="422"/>
    </row>
    <row r="40" spans="1:17" s="562" customFormat="1" ht="15">
      <c r="A40" s="138" t="s">
        <v>291</v>
      </c>
      <c r="B40" s="138"/>
      <c r="C40" s="129">
        <f>SUM(D40:N40)</f>
        <v>5620</v>
      </c>
      <c r="D40" s="129">
        <v>5620</v>
      </c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422"/>
      <c r="P40" s="422"/>
      <c r="Q40" s="422"/>
    </row>
    <row r="41" spans="1:17" s="562" customFormat="1" ht="15">
      <c r="A41" s="424" t="s">
        <v>292</v>
      </c>
      <c r="B41" s="424"/>
      <c r="C41" s="558">
        <f aca="true" t="shared" si="9" ref="C41:N41">IF(C39&lt;&gt;0,C40/C39,"")</f>
        <v>1</v>
      </c>
      <c r="D41" s="558">
        <f t="shared" si="9"/>
        <v>1</v>
      </c>
      <c r="E41" s="558">
        <f t="shared" si="9"/>
      </c>
      <c r="F41" s="558">
        <f t="shared" si="9"/>
      </c>
      <c r="G41" s="558">
        <f t="shared" si="9"/>
      </c>
      <c r="H41" s="558">
        <f t="shared" si="9"/>
      </c>
      <c r="I41" s="558">
        <f t="shared" si="9"/>
      </c>
      <c r="J41" s="558">
        <f t="shared" si="9"/>
      </c>
      <c r="K41" s="558">
        <f t="shared" si="9"/>
      </c>
      <c r="L41" s="558">
        <f t="shared" si="9"/>
      </c>
      <c r="M41" s="558">
        <f t="shared" si="9"/>
      </c>
      <c r="N41" s="558">
        <f t="shared" si="9"/>
      </c>
      <c r="O41" s="422"/>
      <c r="P41" s="422"/>
      <c r="Q41" s="422"/>
    </row>
    <row r="42" spans="1:17" ht="15">
      <c r="A42" s="156" t="s">
        <v>228</v>
      </c>
      <c r="B42" s="425" t="s">
        <v>538</v>
      </c>
      <c r="C42" s="129"/>
      <c r="D42" s="129"/>
      <c r="E42" s="129"/>
      <c r="F42" s="130"/>
      <c r="G42" s="129"/>
      <c r="H42" s="130"/>
      <c r="I42" s="129"/>
      <c r="J42" s="130"/>
      <c r="K42" s="129"/>
      <c r="L42" s="130"/>
      <c r="M42" s="129"/>
      <c r="N42" s="128"/>
      <c r="O42" s="422">
        <f t="shared" si="0"/>
        <v>0</v>
      </c>
      <c r="P42" s="422">
        <f t="shared" si="1"/>
        <v>0</v>
      </c>
      <c r="Q42" s="422"/>
    </row>
    <row r="43" spans="1:17" s="423" customFormat="1" ht="15">
      <c r="A43" s="138" t="s">
        <v>536</v>
      </c>
      <c r="B43" s="425"/>
      <c r="C43" s="129">
        <f aca="true" t="shared" si="10" ref="C43:D45">SUM(C48,C53)</f>
        <v>220936</v>
      </c>
      <c r="D43" s="129">
        <f t="shared" si="10"/>
        <v>113648</v>
      </c>
      <c r="E43" s="129"/>
      <c r="F43" s="129"/>
      <c r="G43" s="129"/>
      <c r="H43" s="129">
        <f>SUM(H48,H53)</f>
        <v>107288</v>
      </c>
      <c r="I43" s="129"/>
      <c r="J43" s="129"/>
      <c r="K43" s="129"/>
      <c r="L43" s="129"/>
      <c r="M43" s="129"/>
      <c r="N43" s="129">
        <f>SUM(N48,N53)</f>
        <v>0</v>
      </c>
      <c r="O43" s="422">
        <f t="shared" si="0"/>
        <v>220936</v>
      </c>
      <c r="P43" s="422">
        <f t="shared" si="1"/>
        <v>0</v>
      </c>
      <c r="Q43" s="422"/>
    </row>
    <row r="44" spans="1:17" s="423" customFormat="1" ht="15">
      <c r="A44" s="138" t="s">
        <v>537</v>
      </c>
      <c r="B44" s="425"/>
      <c r="C44" s="129">
        <f t="shared" si="10"/>
        <v>223108</v>
      </c>
      <c r="D44" s="129">
        <f t="shared" si="10"/>
        <v>109567</v>
      </c>
      <c r="E44" s="129"/>
      <c r="F44" s="129"/>
      <c r="G44" s="129"/>
      <c r="H44" s="129">
        <f>SUM(H49,H54)</f>
        <v>103641</v>
      </c>
      <c r="I44" s="129"/>
      <c r="J44" s="129"/>
      <c r="K44" s="129"/>
      <c r="L44" s="129"/>
      <c r="M44" s="129"/>
      <c r="N44" s="129">
        <f>SUM(N49,N54)</f>
        <v>9900</v>
      </c>
      <c r="O44" s="422">
        <f t="shared" si="0"/>
        <v>223108</v>
      </c>
      <c r="P44" s="422">
        <f t="shared" si="1"/>
        <v>0</v>
      </c>
      <c r="Q44" s="422"/>
    </row>
    <row r="45" spans="1:17" ht="15">
      <c r="A45" s="138" t="s">
        <v>291</v>
      </c>
      <c r="B45" s="138"/>
      <c r="C45" s="129">
        <f t="shared" si="10"/>
        <v>222974</v>
      </c>
      <c r="D45" s="129">
        <f t="shared" si="10"/>
        <v>109567</v>
      </c>
      <c r="E45" s="129">
        <f>SUM(E50,E55)</f>
        <v>0</v>
      </c>
      <c r="F45" s="129">
        <f>SUM(F50,F55)</f>
        <v>0</v>
      </c>
      <c r="G45" s="129">
        <f>SUM(G50,G55)</f>
        <v>0</v>
      </c>
      <c r="H45" s="129">
        <f>SUM(H50,H55)</f>
        <v>103507</v>
      </c>
      <c r="I45" s="129">
        <f>SUM(I50,I55)</f>
        <v>0</v>
      </c>
      <c r="J45" s="129">
        <f>SUM(J50,J55)</f>
        <v>0</v>
      </c>
      <c r="K45" s="129">
        <f>SUM(K50,K55)</f>
        <v>0</v>
      </c>
      <c r="L45" s="129">
        <f>SUM(L50,L55)</f>
        <v>0</v>
      </c>
      <c r="M45" s="129">
        <f>SUM(M50,M55)</f>
        <v>0</v>
      </c>
      <c r="N45" s="129">
        <f>SUM(N50,N55)</f>
        <v>9900</v>
      </c>
      <c r="O45" s="422">
        <f t="shared" si="0"/>
        <v>222974</v>
      </c>
      <c r="P45" s="422">
        <f t="shared" si="1"/>
        <v>0</v>
      </c>
      <c r="Q45" s="422"/>
    </row>
    <row r="46" spans="1:17" ht="15">
      <c r="A46" s="424" t="s">
        <v>292</v>
      </c>
      <c r="B46" s="424"/>
      <c r="C46" s="558">
        <f aca="true" t="shared" si="11" ref="C46:N46">IF(C44&lt;&gt;0,C45/C44,"")</f>
        <v>0.9993993940154544</v>
      </c>
      <c r="D46" s="558">
        <f t="shared" si="11"/>
        <v>1</v>
      </c>
      <c r="E46" s="558">
        <f t="shared" si="11"/>
      </c>
      <c r="F46" s="558">
        <f t="shared" si="11"/>
      </c>
      <c r="G46" s="558">
        <f t="shared" si="11"/>
      </c>
      <c r="H46" s="558">
        <f t="shared" si="11"/>
        <v>0.998707075385224</v>
      </c>
      <c r="I46" s="558">
        <f t="shared" si="11"/>
      </c>
      <c r="J46" s="558">
        <f t="shared" si="11"/>
      </c>
      <c r="K46" s="558">
        <f t="shared" si="11"/>
      </c>
      <c r="L46" s="558">
        <f t="shared" si="11"/>
      </c>
      <c r="M46" s="558">
        <f t="shared" si="11"/>
      </c>
      <c r="N46" s="558">
        <f t="shared" si="11"/>
        <v>1</v>
      </c>
      <c r="O46" s="422">
        <f t="shared" si="0"/>
        <v>2.998707075385224</v>
      </c>
      <c r="P46" s="422">
        <f t="shared" si="1"/>
        <v>1.9993076813697694</v>
      </c>
      <c r="Q46" s="422"/>
    </row>
    <row r="47" spans="1:17" ht="15">
      <c r="A47" s="199" t="s">
        <v>155</v>
      </c>
      <c r="B47" s="132"/>
      <c r="C47" s="129"/>
      <c r="D47" s="129"/>
      <c r="E47" s="129"/>
      <c r="F47" s="130"/>
      <c r="G47" s="129"/>
      <c r="H47" s="130"/>
      <c r="I47" s="129"/>
      <c r="J47" s="129"/>
      <c r="K47" s="129"/>
      <c r="L47" s="129"/>
      <c r="M47" s="129"/>
      <c r="N47" s="129"/>
      <c r="O47" s="422">
        <f t="shared" si="0"/>
        <v>0</v>
      </c>
      <c r="P47" s="422">
        <f t="shared" si="1"/>
        <v>0</v>
      </c>
      <c r="Q47" s="422"/>
    </row>
    <row r="48" spans="1:17" s="423" customFormat="1" ht="15">
      <c r="A48" s="138" t="s">
        <v>536</v>
      </c>
      <c r="B48" s="138"/>
      <c r="C48" s="129">
        <f>SUM(D48:N48)</f>
        <v>134935</v>
      </c>
      <c r="D48" s="129">
        <v>65685</v>
      </c>
      <c r="E48" s="129"/>
      <c r="F48" s="130"/>
      <c r="G48" s="129"/>
      <c r="H48" s="130">
        <v>69250</v>
      </c>
      <c r="I48" s="129"/>
      <c r="J48" s="129"/>
      <c r="K48" s="129"/>
      <c r="L48" s="129"/>
      <c r="M48" s="129"/>
      <c r="N48" s="129"/>
      <c r="O48" s="422">
        <f t="shared" si="0"/>
        <v>134935</v>
      </c>
      <c r="P48" s="422">
        <f t="shared" si="1"/>
        <v>0</v>
      </c>
      <c r="Q48" s="422"/>
    </row>
    <row r="49" spans="1:17" s="423" customFormat="1" ht="15">
      <c r="A49" s="138" t="s">
        <v>537</v>
      </c>
      <c r="B49" s="138"/>
      <c r="C49" s="129">
        <f>SUM(D49:N49)</f>
        <v>136200</v>
      </c>
      <c r="D49" s="129">
        <v>61604</v>
      </c>
      <c r="E49" s="129"/>
      <c r="F49" s="130"/>
      <c r="G49" s="129"/>
      <c r="H49" s="130">
        <v>66220</v>
      </c>
      <c r="I49" s="129"/>
      <c r="J49" s="129"/>
      <c r="K49" s="129"/>
      <c r="L49" s="129"/>
      <c r="M49" s="129"/>
      <c r="N49" s="129">
        <v>8376</v>
      </c>
      <c r="O49" s="422">
        <f t="shared" si="0"/>
        <v>136200</v>
      </c>
      <c r="P49" s="422">
        <f t="shared" si="1"/>
        <v>0</v>
      </c>
      <c r="Q49" s="422"/>
    </row>
    <row r="50" spans="1:17" ht="15">
      <c r="A50" s="138" t="s">
        <v>291</v>
      </c>
      <c r="B50" s="138"/>
      <c r="C50" s="129">
        <f>SUM(D50:N50)</f>
        <v>136200</v>
      </c>
      <c r="D50" s="129">
        <v>61604</v>
      </c>
      <c r="E50" s="129"/>
      <c r="F50" s="129"/>
      <c r="G50" s="129"/>
      <c r="H50" s="129">
        <v>66220</v>
      </c>
      <c r="I50" s="129"/>
      <c r="J50" s="129"/>
      <c r="K50" s="129"/>
      <c r="L50" s="129"/>
      <c r="M50" s="129"/>
      <c r="N50" s="129">
        <v>8376</v>
      </c>
      <c r="O50" s="422">
        <f t="shared" si="0"/>
        <v>136200</v>
      </c>
      <c r="P50" s="422">
        <f t="shared" si="1"/>
        <v>0</v>
      </c>
      <c r="Q50" s="422"/>
    </row>
    <row r="51" spans="1:17" ht="15">
      <c r="A51" s="424" t="s">
        <v>292</v>
      </c>
      <c r="B51" s="424"/>
      <c r="C51" s="558">
        <f aca="true" t="shared" si="12" ref="C51:M51">IF(C49&lt;&gt;0,C50/C49,"")</f>
        <v>1</v>
      </c>
      <c r="D51" s="558">
        <f t="shared" si="12"/>
        <v>1</v>
      </c>
      <c r="E51" s="558">
        <f t="shared" si="12"/>
      </c>
      <c r="F51" s="558">
        <f t="shared" si="12"/>
      </c>
      <c r="G51" s="558">
        <f t="shared" si="12"/>
      </c>
      <c r="H51" s="558">
        <f t="shared" si="12"/>
        <v>1</v>
      </c>
      <c r="I51" s="558">
        <f t="shared" si="12"/>
      </c>
      <c r="J51" s="558">
        <f t="shared" si="12"/>
      </c>
      <c r="K51" s="558">
        <f t="shared" si="12"/>
      </c>
      <c r="L51" s="558">
        <f t="shared" si="12"/>
      </c>
      <c r="M51" s="558">
        <f t="shared" si="12"/>
      </c>
      <c r="N51" s="558">
        <v>0.03</v>
      </c>
      <c r="O51" s="422">
        <f t="shared" si="0"/>
        <v>2.03</v>
      </c>
      <c r="P51" s="422">
        <f t="shared" si="1"/>
        <v>1.0299999999999998</v>
      </c>
      <c r="Q51" s="422"/>
    </row>
    <row r="52" spans="1:17" ht="15">
      <c r="A52" s="199" t="s">
        <v>156</v>
      </c>
      <c r="B52" s="132"/>
      <c r="C52" s="129"/>
      <c r="D52" s="129"/>
      <c r="E52" s="129"/>
      <c r="F52" s="130"/>
      <c r="G52" s="129"/>
      <c r="H52" s="130"/>
      <c r="I52" s="129"/>
      <c r="J52" s="129"/>
      <c r="K52" s="129"/>
      <c r="L52" s="129"/>
      <c r="M52" s="129"/>
      <c r="N52" s="129"/>
      <c r="O52" s="422">
        <f t="shared" si="0"/>
        <v>0</v>
      </c>
      <c r="P52" s="422">
        <f t="shared" si="1"/>
        <v>0</v>
      </c>
      <c r="Q52" s="422"/>
    </row>
    <row r="53" spans="1:17" s="423" customFormat="1" ht="15">
      <c r="A53" s="138" t="s">
        <v>536</v>
      </c>
      <c r="B53" s="138"/>
      <c r="C53" s="129">
        <f>SUM(D53:N53)</f>
        <v>86001</v>
      </c>
      <c r="D53" s="129">
        <v>47963</v>
      </c>
      <c r="E53" s="129"/>
      <c r="F53" s="130"/>
      <c r="G53" s="129"/>
      <c r="H53" s="130">
        <v>38038</v>
      </c>
      <c r="I53" s="129"/>
      <c r="J53" s="129"/>
      <c r="K53" s="129"/>
      <c r="L53" s="129"/>
      <c r="M53" s="129"/>
      <c r="N53" s="129"/>
      <c r="O53" s="422">
        <f t="shared" si="0"/>
        <v>86001</v>
      </c>
      <c r="P53" s="422">
        <f t="shared" si="1"/>
        <v>0</v>
      </c>
      <c r="Q53" s="422"/>
    </row>
    <row r="54" spans="1:17" s="423" customFormat="1" ht="15">
      <c r="A54" s="138" t="s">
        <v>537</v>
      </c>
      <c r="B54" s="138"/>
      <c r="C54" s="129">
        <f>SUM(D54:N54)</f>
        <v>86908</v>
      </c>
      <c r="D54" s="129">
        <v>47963</v>
      </c>
      <c r="E54" s="129"/>
      <c r="F54" s="130"/>
      <c r="G54" s="129"/>
      <c r="H54" s="130">
        <v>37421</v>
      </c>
      <c r="I54" s="129"/>
      <c r="J54" s="129"/>
      <c r="K54" s="129"/>
      <c r="L54" s="129"/>
      <c r="M54" s="129"/>
      <c r="N54" s="129">
        <v>1524</v>
      </c>
      <c r="O54" s="422">
        <f t="shared" si="0"/>
        <v>86908</v>
      </c>
      <c r="P54" s="422">
        <f t="shared" si="1"/>
        <v>0</v>
      </c>
      <c r="Q54" s="422"/>
    </row>
    <row r="55" spans="1:17" ht="15">
      <c r="A55" s="138" t="s">
        <v>291</v>
      </c>
      <c r="B55" s="138"/>
      <c r="C55" s="129">
        <f>SUM(D55:N55)</f>
        <v>86774</v>
      </c>
      <c r="D55" s="129">
        <v>47963</v>
      </c>
      <c r="E55" s="129"/>
      <c r="F55" s="129"/>
      <c r="G55" s="129"/>
      <c r="H55" s="129">
        <v>37287</v>
      </c>
      <c r="I55" s="129"/>
      <c r="J55" s="129"/>
      <c r="K55" s="129"/>
      <c r="L55" s="129"/>
      <c r="M55" s="129"/>
      <c r="N55" s="129">
        <v>1524</v>
      </c>
      <c r="O55" s="422">
        <f t="shared" si="0"/>
        <v>86774</v>
      </c>
      <c r="P55" s="422">
        <f t="shared" si="1"/>
        <v>0</v>
      </c>
      <c r="Q55" s="422"/>
    </row>
    <row r="56" spans="1:17" ht="15">
      <c r="A56" s="424" t="s">
        <v>292</v>
      </c>
      <c r="B56" s="424"/>
      <c r="C56" s="558">
        <f aca="true" t="shared" si="13" ref="C56:N56">IF(C54&lt;&gt;0,C55/C54,"")</f>
        <v>0.9984581396419202</v>
      </c>
      <c r="D56" s="558">
        <f t="shared" si="13"/>
        <v>1</v>
      </c>
      <c r="E56" s="558">
        <f t="shared" si="13"/>
      </c>
      <c r="F56" s="558">
        <f t="shared" si="13"/>
      </c>
      <c r="G56" s="558">
        <f t="shared" si="13"/>
      </c>
      <c r="H56" s="558">
        <f t="shared" si="13"/>
        <v>0.9964191229523529</v>
      </c>
      <c r="I56" s="558">
        <f t="shared" si="13"/>
      </c>
      <c r="J56" s="558">
        <f t="shared" si="13"/>
      </c>
      <c r="K56" s="558">
        <f t="shared" si="13"/>
      </c>
      <c r="L56" s="558">
        <f t="shared" si="13"/>
      </c>
      <c r="M56" s="558">
        <f t="shared" si="13"/>
      </c>
      <c r="N56" s="558">
        <f t="shared" si="13"/>
        <v>1</v>
      </c>
      <c r="O56" s="422">
        <f t="shared" si="0"/>
        <v>2.9964191229523527</v>
      </c>
      <c r="P56" s="422">
        <f t="shared" si="1"/>
        <v>1.9979609833104326</v>
      </c>
      <c r="Q56" s="422"/>
    </row>
    <row r="57" spans="1:17" ht="15">
      <c r="A57" s="156" t="s">
        <v>229</v>
      </c>
      <c r="B57" s="425" t="s">
        <v>535</v>
      </c>
      <c r="C57" s="129"/>
      <c r="D57" s="129"/>
      <c r="E57" s="129"/>
      <c r="F57" s="130"/>
      <c r="G57" s="129"/>
      <c r="H57" s="130"/>
      <c r="I57" s="129"/>
      <c r="J57" s="129"/>
      <c r="K57" s="129"/>
      <c r="L57" s="129"/>
      <c r="M57" s="129"/>
      <c r="N57" s="129"/>
      <c r="O57" s="422">
        <f t="shared" si="0"/>
        <v>0</v>
      </c>
      <c r="P57" s="422">
        <f t="shared" si="1"/>
        <v>0</v>
      </c>
      <c r="Q57" s="422"/>
    </row>
    <row r="58" spans="1:17" s="423" customFormat="1" ht="15">
      <c r="A58" s="138" t="s">
        <v>536</v>
      </c>
      <c r="B58" s="426"/>
      <c r="C58" s="129">
        <f>SUM(D58:N58)</f>
        <v>62455</v>
      </c>
      <c r="D58" s="129">
        <v>57893</v>
      </c>
      <c r="E58" s="129"/>
      <c r="F58" s="130"/>
      <c r="G58" s="129"/>
      <c r="H58" s="130">
        <v>4562</v>
      </c>
      <c r="I58" s="129"/>
      <c r="J58" s="129"/>
      <c r="K58" s="129"/>
      <c r="L58" s="129"/>
      <c r="M58" s="129"/>
      <c r="N58" s="129"/>
      <c r="O58" s="422">
        <f t="shared" si="0"/>
        <v>62455</v>
      </c>
      <c r="P58" s="422">
        <f t="shared" si="1"/>
        <v>0</v>
      </c>
      <c r="Q58" s="422"/>
    </row>
    <row r="59" spans="1:17" ht="15">
      <c r="A59" s="138" t="s">
        <v>537</v>
      </c>
      <c r="B59" s="426"/>
      <c r="C59" s="129">
        <f>SUM(D59:N59)</f>
        <v>65023</v>
      </c>
      <c r="D59" s="129">
        <v>58545</v>
      </c>
      <c r="E59" s="129">
        <v>730</v>
      </c>
      <c r="F59" s="130"/>
      <c r="G59" s="129"/>
      <c r="H59" s="130">
        <v>3950</v>
      </c>
      <c r="I59" s="129"/>
      <c r="J59" s="129"/>
      <c r="K59" s="129"/>
      <c r="L59" s="129"/>
      <c r="M59" s="129"/>
      <c r="N59" s="129">
        <v>1798</v>
      </c>
      <c r="O59" s="422">
        <f t="shared" si="0"/>
        <v>65023</v>
      </c>
      <c r="P59" s="422">
        <f t="shared" si="1"/>
        <v>0</v>
      </c>
      <c r="Q59" s="422"/>
    </row>
    <row r="60" spans="1:17" ht="15">
      <c r="A60" s="138" t="s">
        <v>291</v>
      </c>
      <c r="B60" s="138"/>
      <c r="C60" s="129">
        <f>SUM(D60:N60)</f>
        <v>64131</v>
      </c>
      <c r="D60" s="129">
        <v>57673</v>
      </c>
      <c r="E60" s="129">
        <v>729</v>
      </c>
      <c r="F60" s="129"/>
      <c r="G60" s="129"/>
      <c r="H60" s="129">
        <v>3931</v>
      </c>
      <c r="I60" s="129"/>
      <c r="J60" s="129"/>
      <c r="K60" s="129"/>
      <c r="L60" s="129"/>
      <c r="M60" s="129"/>
      <c r="N60" s="129">
        <v>1798</v>
      </c>
      <c r="O60" s="422">
        <f t="shared" si="0"/>
        <v>64131</v>
      </c>
      <c r="P60" s="422">
        <f t="shared" si="1"/>
        <v>0</v>
      </c>
      <c r="Q60" s="422"/>
    </row>
    <row r="61" spans="1:17" ht="15">
      <c r="A61" s="424" t="s">
        <v>292</v>
      </c>
      <c r="B61" s="424"/>
      <c r="C61" s="558">
        <f aca="true" t="shared" si="14" ref="C61:N61">IF(C59&lt;&gt;0,C60/C59,"")</f>
        <v>0.9862817772172924</v>
      </c>
      <c r="D61" s="558">
        <f t="shared" si="14"/>
        <v>0.9851054744213853</v>
      </c>
      <c r="E61" s="558">
        <f t="shared" si="14"/>
        <v>0.9986301369863013</v>
      </c>
      <c r="F61" s="558">
        <f t="shared" si="14"/>
      </c>
      <c r="G61" s="558">
        <f t="shared" si="14"/>
      </c>
      <c r="H61" s="558">
        <f t="shared" si="14"/>
        <v>0.9951898734177215</v>
      </c>
      <c r="I61" s="558">
        <f t="shared" si="14"/>
      </c>
      <c r="J61" s="558">
        <f t="shared" si="14"/>
      </c>
      <c r="K61" s="558">
        <f t="shared" si="14"/>
      </c>
      <c r="L61" s="558">
        <f t="shared" si="14"/>
      </c>
      <c r="M61" s="558">
        <f t="shared" si="14"/>
      </c>
      <c r="N61" s="558">
        <f t="shared" si="14"/>
        <v>1</v>
      </c>
      <c r="O61" s="422">
        <f t="shared" si="0"/>
        <v>3.978925484825408</v>
      </c>
      <c r="P61" s="422">
        <f t="shared" si="1"/>
        <v>2.992643707608116</v>
      </c>
      <c r="Q61" s="422"/>
    </row>
    <row r="62" spans="1:17" ht="15">
      <c r="A62" s="427" t="s">
        <v>230</v>
      </c>
      <c r="B62" s="427"/>
      <c r="C62" s="129"/>
      <c r="D62" s="129"/>
      <c r="E62" s="129"/>
      <c r="F62" s="428"/>
      <c r="G62" s="429"/>
      <c r="H62" s="428"/>
      <c r="I62" s="429"/>
      <c r="J62" s="429"/>
      <c r="K62" s="429"/>
      <c r="L62" s="429"/>
      <c r="M62" s="430"/>
      <c r="N62" s="429"/>
      <c r="O62" s="422">
        <f t="shared" si="0"/>
        <v>0</v>
      </c>
      <c r="P62" s="422">
        <f t="shared" si="1"/>
        <v>0</v>
      </c>
      <c r="Q62" s="422"/>
    </row>
    <row r="63" spans="1:17" ht="15">
      <c r="A63" s="138" t="s">
        <v>536</v>
      </c>
      <c r="B63" s="431"/>
      <c r="C63" s="129">
        <f>SUM(D63:N63)</f>
        <v>160583</v>
      </c>
      <c r="D63" s="432">
        <f>SUM(D68,D73,D78,D83,D88)</f>
        <v>93976</v>
      </c>
      <c r="E63" s="432">
        <f aca="true" t="shared" si="15" ref="E63:N63">SUM(E68,E73,E78,E83,E88)</f>
        <v>0</v>
      </c>
      <c r="F63" s="432">
        <f t="shared" si="15"/>
        <v>0</v>
      </c>
      <c r="G63" s="432">
        <f t="shared" si="15"/>
        <v>0</v>
      </c>
      <c r="H63" s="432">
        <f t="shared" si="15"/>
        <v>61407</v>
      </c>
      <c r="I63" s="432">
        <f t="shared" si="15"/>
        <v>0</v>
      </c>
      <c r="J63" s="432">
        <f t="shared" si="15"/>
        <v>5200</v>
      </c>
      <c r="K63" s="432">
        <f t="shared" si="15"/>
        <v>0</v>
      </c>
      <c r="L63" s="432">
        <f t="shared" si="15"/>
        <v>0</v>
      </c>
      <c r="M63" s="432">
        <f t="shared" si="15"/>
        <v>0</v>
      </c>
      <c r="N63" s="432">
        <f t="shared" si="15"/>
        <v>0</v>
      </c>
      <c r="O63" s="422">
        <f t="shared" si="0"/>
        <v>160583</v>
      </c>
      <c r="P63" s="422">
        <f t="shared" si="1"/>
        <v>0</v>
      </c>
      <c r="Q63" s="422"/>
    </row>
    <row r="64" spans="1:17" ht="15">
      <c r="A64" s="138" t="s">
        <v>537</v>
      </c>
      <c r="B64" s="431"/>
      <c r="C64" s="129">
        <f>SUM(D64:N64)</f>
        <v>238120</v>
      </c>
      <c r="D64" s="432">
        <f>SUM(D69,D74,D79,D84,D89)</f>
        <v>105863</v>
      </c>
      <c r="E64" s="432">
        <f aca="true" t="shared" si="16" ref="E64:N64">SUM(E69,E74,E79,E84,E89)</f>
        <v>0</v>
      </c>
      <c r="F64" s="432">
        <f t="shared" si="16"/>
        <v>0</v>
      </c>
      <c r="G64" s="432">
        <f t="shared" si="16"/>
        <v>0</v>
      </c>
      <c r="H64" s="432">
        <f t="shared" si="16"/>
        <v>62750</v>
      </c>
      <c r="I64" s="432">
        <f t="shared" si="16"/>
        <v>0</v>
      </c>
      <c r="J64" s="432">
        <f t="shared" si="16"/>
        <v>7400</v>
      </c>
      <c r="K64" s="432">
        <f t="shared" si="16"/>
        <v>0</v>
      </c>
      <c r="L64" s="432">
        <f t="shared" si="16"/>
        <v>2100</v>
      </c>
      <c r="M64" s="432">
        <f t="shared" si="16"/>
        <v>54167</v>
      </c>
      <c r="N64" s="432">
        <f t="shared" si="16"/>
        <v>5840</v>
      </c>
      <c r="O64" s="422">
        <f t="shared" si="0"/>
        <v>238120</v>
      </c>
      <c r="P64" s="422">
        <f t="shared" si="1"/>
        <v>0</v>
      </c>
      <c r="Q64" s="422"/>
    </row>
    <row r="65" spans="1:17" ht="15">
      <c r="A65" s="138" t="s">
        <v>291</v>
      </c>
      <c r="B65" s="138"/>
      <c r="C65" s="129">
        <f>SUM(D65:N65)</f>
        <v>237102</v>
      </c>
      <c r="D65" s="432">
        <f>SUM(D70,D75,D80,D85,D90)</f>
        <v>105863</v>
      </c>
      <c r="E65" s="432">
        <f aca="true" t="shared" si="17" ref="E65:N65">SUM(E70,E75,E80,E85,E90)</f>
        <v>0</v>
      </c>
      <c r="F65" s="432">
        <f t="shared" si="17"/>
        <v>0</v>
      </c>
      <c r="G65" s="432">
        <f t="shared" si="17"/>
        <v>0</v>
      </c>
      <c r="H65" s="432">
        <f t="shared" si="17"/>
        <v>61732</v>
      </c>
      <c r="I65" s="432">
        <f t="shared" si="17"/>
        <v>0</v>
      </c>
      <c r="J65" s="432">
        <f t="shared" si="17"/>
        <v>7400</v>
      </c>
      <c r="K65" s="432">
        <f t="shared" si="17"/>
        <v>0</v>
      </c>
      <c r="L65" s="432">
        <f t="shared" si="17"/>
        <v>2100</v>
      </c>
      <c r="M65" s="432">
        <f t="shared" si="17"/>
        <v>54167</v>
      </c>
      <c r="N65" s="432">
        <f t="shared" si="17"/>
        <v>5840</v>
      </c>
      <c r="O65" s="422">
        <f t="shared" si="0"/>
        <v>237102</v>
      </c>
      <c r="P65" s="422">
        <f t="shared" si="1"/>
        <v>0</v>
      </c>
      <c r="Q65" s="422"/>
    </row>
    <row r="66" spans="1:17" ht="15">
      <c r="A66" s="424" t="s">
        <v>292</v>
      </c>
      <c r="B66" s="424"/>
      <c r="C66" s="558">
        <f aca="true" t="shared" si="18" ref="C66:N66">IF(C64&lt;&gt;0,C65/C64,"")</f>
        <v>0.99572484461616</v>
      </c>
      <c r="D66" s="558">
        <f t="shared" si="18"/>
        <v>1</v>
      </c>
      <c r="E66" s="558">
        <f t="shared" si="18"/>
      </c>
      <c r="F66" s="558">
        <f t="shared" si="18"/>
      </c>
      <c r="G66" s="558">
        <f t="shared" si="18"/>
      </c>
      <c r="H66" s="558">
        <f t="shared" si="18"/>
        <v>0.9837768924302789</v>
      </c>
      <c r="I66" s="558">
        <f t="shared" si="18"/>
      </c>
      <c r="J66" s="558">
        <f t="shared" si="18"/>
        <v>1</v>
      </c>
      <c r="K66" s="558">
        <f t="shared" si="18"/>
      </c>
      <c r="L66" s="558">
        <f t="shared" si="18"/>
        <v>1</v>
      </c>
      <c r="M66" s="558">
        <f t="shared" si="18"/>
        <v>1</v>
      </c>
      <c r="N66" s="558">
        <f t="shared" si="18"/>
        <v>1</v>
      </c>
      <c r="O66" s="422">
        <f t="shared" si="0"/>
        <v>5.983776892430279</v>
      </c>
      <c r="P66" s="422">
        <f t="shared" si="1"/>
        <v>4.988052047814119</v>
      </c>
      <c r="Q66" s="422"/>
    </row>
    <row r="67" spans="1:17" ht="15">
      <c r="A67" s="433" t="s">
        <v>144</v>
      </c>
      <c r="B67" s="425" t="s">
        <v>538</v>
      </c>
      <c r="C67" s="129"/>
      <c r="D67" s="129"/>
      <c r="E67" s="129"/>
      <c r="F67" s="428"/>
      <c r="G67" s="429"/>
      <c r="H67" s="428"/>
      <c r="I67" s="429"/>
      <c r="J67" s="429"/>
      <c r="K67" s="429"/>
      <c r="L67" s="429"/>
      <c r="M67" s="430"/>
      <c r="N67" s="429"/>
      <c r="O67" s="422">
        <f t="shared" si="0"/>
        <v>0</v>
      </c>
      <c r="P67" s="422">
        <f t="shared" si="1"/>
        <v>0</v>
      </c>
      <c r="Q67" s="422"/>
    </row>
    <row r="68" spans="1:17" ht="15">
      <c r="A68" s="138" t="s">
        <v>536</v>
      </c>
      <c r="B68" s="434"/>
      <c r="C68" s="129">
        <f>SUM(D68:N68)</f>
        <v>63968</v>
      </c>
      <c r="D68" s="129">
        <v>13158</v>
      </c>
      <c r="E68" s="129"/>
      <c r="F68" s="428"/>
      <c r="G68" s="429"/>
      <c r="H68" s="428">
        <v>50810</v>
      </c>
      <c r="I68" s="429"/>
      <c r="J68" s="429"/>
      <c r="K68" s="429"/>
      <c r="L68" s="429"/>
      <c r="M68" s="430"/>
      <c r="N68" s="429"/>
      <c r="O68" s="422">
        <f t="shared" si="0"/>
        <v>63968</v>
      </c>
      <c r="P68" s="422">
        <f t="shared" si="1"/>
        <v>0</v>
      </c>
      <c r="Q68" s="422"/>
    </row>
    <row r="69" spans="1:17" ht="15">
      <c r="A69" s="138" t="s">
        <v>537</v>
      </c>
      <c r="B69" s="434"/>
      <c r="C69" s="129">
        <f>SUM(D69:N69)</f>
        <v>67393</v>
      </c>
      <c r="D69" s="129">
        <v>13442</v>
      </c>
      <c r="E69" s="129"/>
      <c r="F69" s="428"/>
      <c r="G69" s="429"/>
      <c r="H69" s="428">
        <v>50810</v>
      </c>
      <c r="I69" s="429"/>
      <c r="J69" s="429"/>
      <c r="K69" s="429"/>
      <c r="L69" s="429">
        <v>2100</v>
      </c>
      <c r="M69" s="430"/>
      <c r="N69" s="429">
        <v>1041</v>
      </c>
      <c r="O69" s="422">
        <f t="shared" si="0"/>
        <v>67393</v>
      </c>
      <c r="P69" s="422">
        <f t="shared" si="1"/>
        <v>0</v>
      </c>
      <c r="Q69" s="422"/>
    </row>
    <row r="70" spans="1:17" ht="15">
      <c r="A70" s="138" t="s">
        <v>291</v>
      </c>
      <c r="B70" s="138"/>
      <c r="C70" s="129">
        <f>SUM(D70:N70)</f>
        <v>65172</v>
      </c>
      <c r="D70" s="129">
        <v>13442</v>
      </c>
      <c r="E70" s="129"/>
      <c r="F70" s="129"/>
      <c r="G70" s="129"/>
      <c r="H70" s="129">
        <v>48589</v>
      </c>
      <c r="I70" s="129"/>
      <c r="J70" s="129"/>
      <c r="K70" s="129"/>
      <c r="L70" s="129">
        <v>2100</v>
      </c>
      <c r="M70" s="129"/>
      <c r="N70" s="129">
        <v>1041</v>
      </c>
      <c r="O70" s="422">
        <f t="shared" si="0"/>
        <v>65172</v>
      </c>
      <c r="P70" s="422">
        <f t="shared" si="1"/>
        <v>0</v>
      </c>
      <c r="Q70" s="422"/>
    </row>
    <row r="71" spans="1:17" ht="15">
      <c r="A71" s="424" t="s">
        <v>292</v>
      </c>
      <c r="B71" s="424"/>
      <c r="C71" s="558">
        <f aca="true" t="shared" si="19" ref="C71:N71">IF(C69&lt;&gt;0,C70/C69,"")</f>
        <v>0.9670440550205511</v>
      </c>
      <c r="D71" s="558">
        <f t="shared" si="19"/>
        <v>1</v>
      </c>
      <c r="E71" s="558">
        <f t="shared" si="19"/>
      </c>
      <c r="F71" s="558">
        <f t="shared" si="19"/>
      </c>
      <c r="G71" s="558">
        <f t="shared" si="19"/>
      </c>
      <c r="H71" s="558">
        <f t="shared" si="19"/>
        <v>0.9562881322574296</v>
      </c>
      <c r="I71" s="558">
        <f t="shared" si="19"/>
      </c>
      <c r="J71" s="558">
        <f t="shared" si="19"/>
      </c>
      <c r="K71" s="558">
        <f t="shared" si="19"/>
      </c>
      <c r="L71" s="558">
        <f t="shared" si="19"/>
        <v>1</v>
      </c>
      <c r="M71" s="558">
        <f t="shared" si="19"/>
      </c>
      <c r="N71" s="558">
        <f t="shared" si="19"/>
        <v>1</v>
      </c>
      <c r="O71" s="422">
        <f t="shared" si="0"/>
        <v>3.9562881322574297</v>
      </c>
      <c r="P71" s="422">
        <f t="shared" si="1"/>
        <v>2.9892440772368785</v>
      </c>
      <c r="Q71" s="422"/>
    </row>
    <row r="72" spans="1:17" ht="15">
      <c r="A72" s="433" t="s">
        <v>808</v>
      </c>
      <c r="B72" s="425" t="s">
        <v>535</v>
      </c>
      <c r="C72" s="129"/>
      <c r="D72" s="129"/>
      <c r="E72" s="129"/>
      <c r="F72" s="428"/>
      <c r="G72" s="429"/>
      <c r="H72" s="428"/>
      <c r="I72" s="429"/>
      <c r="J72" s="429"/>
      <c r="K72" s="429"/>
      <c r="L72" s="429"/>
      <c r="M72" s="430"/>
      <c r="N72" s="429"/>
      <c r="O72" s="422">
        <f t="shared" si="0"/>
        <v>0</v>
      </c>
      <c r="P72" s="422">
        <f t="shared" si="1"/>
        <v>0</v>
      </c>
      <c r="Q72" s="422"/>
    </row>
    <row r="73" spans="1:17" ht="15">
      <c r="A73" s="138" t="s">
        <v>536</v>
      </c>
      <c r="B73" s="434"/>
      <c r="C73" s="129">
        <f>SUM(D73:N73)</f>
        <v>11739</v>
      </c>
      <c r="D73" s="129">
        <v>3484</v>
      </c>
      <c r="E73" s="129"/>
      <c r="F73" s="428"/>
      <c r="G73" s="429"/>
      <c r="H73" s="428">
        <v>8255</v>
      </c>
      <c r="I73" s="429"/>
      <c r="J73" s="429"/>
      <c r="K73" s="429"/>
      <c r="L73" s="429"/>
      <c r="M73" s="430"/>
      <c r="N73" s="429"/>
      <c r="O73" s="422">
        <f t="shared" si="0"/>
        <v>11739</v>
      </c>
      <c r="P73" s="422">
        <f t="shared" si="1"/>
        <v>0</v>
      </c>
      <c r="Q73" s="422"/>
    </row>
    <row r="74" spans="1:17" ht="15">
      <c r="A74" s="138" t="s">
        <v>537</v>
      </c>
      <c r="B74" s="434"/>
      <c r="C74" s="129">
        <f>SUM(D74:N74)</f>
        <v>12572</v>
      </c>
      <c r="D74" s="129">
        <v>3847</v>
      </c>
      <c r="E74" s="129"/>
      <c r="F74" s="428"/>
      <c r="G74" s="429"/>
      <c r="H74" s="428">
        <v>8255</v>
      </c>
      <c r="I74" s="429"/>
      <c r="J74" s="429"/>
      <c r="K74" s="429"/>
      <c r="L74" s="429"/>
      <c r="M74" s="430"/>
      <c r="N74" s="429">
        <v>470</v>
      </c>
      <c r="O74" s="422">
        <f t="shared" si="0"/>
        <v>12572</v>
      </c>
      <c r="P74" s="422">
        <f t="shared" si="1"/>
        <v>0</v>
      </c>
      <c r="Q74" s="422"/>
    </row>
    <row r="75" spans="1:17" ht="15">
      <c r="A75" s="138" t="s">
        <v>291</v>
      </c>
      <c r="B75" s="138"/>
      <c r="C75" s="129">
        <f>SUM(D75:N75)</f>
        <v>13606</v>
      </c>
      <c r="D75" s="129">
        <v>3847</v>
      </c>
      <c r="E75" s="129"/>
      <c r="F75" s="129"/>
      <c r="G75" s="129"/>
      <c r="H75" s="129">
        <v>9289</v>
      </c>
      <c r="I75" s="129"/>
      <c r="J75" s="129"/>
      <c r="K75" s="129"/>
      <c r="L75" s="129"/>
      <c r="M75" s="129"/>
      <c r="N75" s="129">
        <v>470</v>
      </c>
      <c r="O75" s="422">
        <f t="shared" si="0"/>
        <v>13606</v>
      </c>
      <c r="P75" s="422">
        <f t="shared" si="1"/>
        <v>0</v>
      </c>
      <c r="Q75" s="422"/>
    </row>
    <row r="76" spans="1:17" ht="15">
      <c r="A76" s="424" t="s">
        <v>292</v>
      </c>
      <c r="B76" s="424"/>
      <c r="C76" s="558">
        <f aca="true" t="shared" si="20" ref="C76:N76">IF(C74&lt;&gt;0,C75/C74,"")</f>
        <v>1.0822462615335666</v>
      </c>
      <c r="D76" s="558">
        <f t="shared" si="20"/>
        <v>1</v>
      </c>
      <c r="E76" s="558">
        <f t="shared" si="20"/>
      </c>
      <c r="F76" s="558">
        <f t="shared" si="20"/>
      </c>
      <c r="G76" s="558">
        <f t="shared" si="20"/>
      </c>
      <c r="H76" s="558">
        <f t="shared" si="20"/>
        <v>1.1252574197456087</v>
      </c>
      <c r="I76" s="558">
        <f t="shared" si="20"/>
      </c>
      <c r="J76" s="558">
        <f t="shared" si="20"/>
      </c>
      <c r="K76" s="558">
        <f t="shared" si="20"/>
      </c>
      <c r="L76" s="558">
        <f t="shared" si="20"/>
      </c>
      <c r="M76" s="558">
        <f t="shared" si="20"/>
      </c>
      <c r="N76" s="558">
        <f t="shared" si="20"/>
        <v>1</v>
      </c>
      <c r="O76" s="422">
        <f t="shared" si="0"/>
        <v>3.1252574197456084</v>
      </c>
      <c r="P76" s="422">
        <f t="shared" si="1"/>
        <v>2.0430111582120416</v>
      </c>
      <c r="Q76" s="422"/>
    </row>
    <row r="77" spans="1:17" ht="15">
      <c r="A77" s="433" t="s">
        <v>146</v>
      </c>
      <c r="B77" s="425" t="s">
        <v>535</v>
      </c>
      <c r="C77" s="129"/>
      <c r="D77" s="129"/>
      <c r="E77" s="129"/>
      <c r="F77" s="428"/>
      <c r="G77" s="429"/>
      <c r="H77" s="428"/>
      <c r="I77" s="429"/>
      <c r="J77" s="429"/>
      <c r="K77" s="429"/>
      <c r="L77" s="429"/>
      <c r="M77" s="430"/>
      <c r="N77" s="429"/>
      <c r="O77" s="422">
        <f t="shared" si="0"/>
        <v>0</v>
      </c>
      <c r="P77" s="422">
        <f t="shared" si="1"/>
        <v>0</v>
      </c>
      <c r="Q77" s="422"/>
    </row>
    <row r="78" spans="1:17" ht="15">
      <c r="A78" s="138" t="s">
        <v>536</v>
      </c>
      <c r="B78" s="434"/>
      <c r="C78" s="129">
        <f>SUM(D78:N78)</f>
        <v>12813</v>
      </c>
      <c r="D78" s="129">
        <v>6343</v>
      </c>
      <c r="E78" s="129"/>
      <c r="F78" s="428"/>
      <c r="G78" s="429"/>
      <c r="H78" s="428">
        <v>1270</v>
      </c>
      <c r="I78" s="429"/>
      <c r="J78" s="429">
        <v>5200</v>
      </c>
      <c r="K78" s="429"/>
      <c r="L78" s="429"/>
      <c r="M78" s="430"/>
      <c r="N78" s="429"/>
      <c r="O78" s="422">
        <f t="shared" si="0"/>
        <v>12813</v>
      </c>
      <c r="P78" s="422">
        <f t="shared" si="1"/>
        <v>0</v>
      </c>
      <c r="Q78" s="422"/>
    </row>
    <row r="79" spans="1:17" ht="15">
      <c r="A79" s="138" t="s">
        <v>537</v>
      </c>
      <c r="B79" s="434"/>
      <c r="C79" s="129">
        <f>SUM(D79:N79)</f>
        <v>15419</v>
      </c>
      <c r="D79" s="129">
        <v>6632</v>
      </c>
      <c r="E79" s="129"/>
      <c r="F79" s="428"/>
      <c r="G79" s="429"/>
      <c r="H79" s="428">
        <v>1270</v>
      </c>
      <c r="I79" s="429"/>
      <c r="J79" s="429">
        <v>7400</v>
      </c>
      <c r="K79" s="429"/>
      <c r="L79" s="429"/>
      <c r="M79" s="430"/>
      <c r="N79" s="429">
        <v>117</v>
      </c>
      <c r="O79" s="422">
        <f t="shared" si="0"/>
        <v>15419</v>
      </c>
      <c r="P79" s="422">
        <f t="shared" si="1"/>
        <v>0</v>
      </c>
      <c r="Q79" s="422"/>
    </row>
    <row r="80" spans="1:17" ht="15">
      <c r="A80" s="138" t="s">
        <v>291</v>
      </c>
      <c r="B80" s="138"/>
      <c r="C80" s="129">
        <f>SUM(D80:N80)</f>
        <v>15868</v>
      </c>
      <c r="D80" s="129">
        <v>6632</v>
      </c>
      <c r="E80" s="129"/>
      <c r="F80" s="129"/>
      <c r="G80" s="129"/>
      <c r="H80" s="129">
        <v>1719</v>
      </c>
      <c r="I80" s="129"/>
      <c r="J80" s="129">
        <v>7400</v>
      </c>
      <c r="K80" s="129"/>
      <c r="L80" s="129"/>
      <c r="M80" s="129"/>
      <c r="N80" s="129">
        <v>117</v>
      </c>
      <c r="O80" s="422">
        <f t="shared" si="0"/>
        <v>15868</v>
      </c>
      <c r="P80" s="422">
        <f t="shared" si="1"/>
        <v>0</v>
      </c>
      <c r="Q80" s="422"/>
    </row>
    <row r="81" spans="1:17" ht="15">
      <c r="A81" s="424" t="s">
        <v>292</v>
      </c>
      <c r="B81" s="424"/>
      <c r="C81" s="558">
        <f aca="true" t="shared" si="21" ref="C81:N81">IF(C79&lt;&gt;0,C80/C79,"")</f>
        <v>1.0291199169855374</v>
      </c>
      <c r="D81" s="558">
        <f t="shared" si="21"/>
        <v>1</v>
      </c>
      <c r="E81" s="558">
        <f t="shared" si="21"/>
      </c>
      <c r="F81" s="558">
        <f t="shared" si="21"/>
      </c>
      <c r="G81" s="558">
        <f t="shared" si="21"/>
      </c>
      <c r="H81" s="558">
        <f t="shared" si="21"/>
        <v>1.353543307086614</v>
      </c>
      <c r="I81" s="558">
        <f t="shared" si="21"/>
      </c>
      <c r="J81" s="558">
        <f t="shared" si="21"/>
        <v>1</v>
      </c>
      <c r="K81" s="558">
        <f t="shared" si="21"/>
      </c>
      <c r="L81" s="558">
        <f t="shared" si="21"/>
      </c>
      <c r="M81" s="558">
        <f t="shared" si="21"/>
      </c>
      <c r="N81" s="558">
        <f t="shared" si="21"/>
        <v>1</v>
      </c>
      <c r="O81" s="422">
        <f t="shared" si="0"/>
        <v>4.353543307086614</v>
      </c>
      <c r="P81" s="422">
        <f t="shared" si="1"/>
        <v>3.3244233901010767</v>
      </c>
      <c r="Q81" s="422"/>
    </row>
    <row r="82" spans="1:17" ht="15">
      <c r="A82" s="433" t="s">
        <v>145</v>
      </c>
      <c r="B82" s="425" t="s">
        <v>535</v>
      </c>
      <c r="C82" s="129"/>
      <c r="D82" s="129"/>
      <c r="E82" s="129"/>
      <c r="F82" s="428"/>
      <c r="G82" s="429"/>
      <c r="H82" s="428"/>
      <c r="I82" s="429"/>
      <c r="J82" s="429"/>
      <c r="K82" s="429"/>
      <c r="L82" s="429"/>
      <c r="M82" s="430"/>
      <c r="N82" s="429"/>
      <c r="O82" s="422">
        <f t="shared" si="0"/>
        <v>0</v>
      </c>
      <c r="P82" s="422">
        <f t="shared" si="1"/>
        <v>0</v>
      </c>
      <c r="Q82" s="422"/>
    </row>
    <row r="83" spans="1:17" s="423" customFormat="1" ht="15">
      <c r="A83" s="138" t="s">
        <v>536</v>
      </c>
      <c r="B83" s="434"/>
      <c r="C83" s="129">
        <f>SUM(D83:N83)</f>
        <v>68174</v>
      </c>
      <c r="D83" s="129">
        <v>67402</v>
      </c>
      <c r="E83" s="129"/>
      <c r="F83" s="428"/>
      <c r="G83" s="429"/>
      <c r="H83" s="428">
        <v>772</v>
      </c>
      <c r="I83" s="429"/>
      <c r="J83" s="429"/>
      <c r="K83" s="429"/>
      <c r="L83" s="429"/>
      <c r="M83" s="430"/>
      <c r="N83" s="429"/>
      <c r="O83" s="422">
        <f t="shared" si="0"/>
        <v>68174</v>
      </c>
      <c r="P83" s="422">
        <f t="shared" si="1"/>
        <v>0</v>
      </c>
      <c r="Q83" s="422"/>
    </row>
    <row r="84" spans="1:17" s="423" customFormat="1" ht="15">
      <c r="A84" s="138" t="s">
        <v>537</v>
      </c>
      <c r="B84" s="434"/>
      <c r="C84" s="129">
        <f>SUM(D84:N84)</f>
        <v>138847</v>
      </c>
      <c r="D84" s="129">
        <v>78353</v>
      </c>
      <c r="E84" s="129"/>
      <c r="F84" s="428"/>
      <c r="G84" s="429"/>
      <c r="H84" s="428">
        <v>2115</v>
      </c>
      <c r="I84" s="429"/>
      <c r="J84" s="429"/>
      <c r="K84" s="429"/>
      <c r="L84" s="429"/>
      <c r="M84" s="430">
        <v>54167</v>
      </c>
      <c r="N84" s="429">
        <v>4212</v>
      </c>
      <c r="O84" s="422">
        <f t="shared" si="0"/>
        <v>138847</v>
      </c>
      <c r="P84" s="422">
        <f t="shared" si="1"/>
        <v>0</v>
      </c>
      <c r="Q84" s="422"/>
    </row>
    <row r="85" spans="1:17" ht="15">
      <c r="A85" s="138" t="s">
        <v>291</v>
      </c>
      <c r="B85" s="138"/>
      <c r="C85" s="129">
        <f>SUM(D85:N85)</f>
        <v>138867</v>
      </c>
      <c r="D85" s="129">
        <v>78353</v>
      </c>
      <c r="E85" s="129"/>
      <c r="F85" s="129"/>
      <c r="G85" s="129"/>
      <c r="H85" s="129">
        <v>2135</v>
      </c>
      <c r="I85" s="129"/>
      <c r="J85" s="129"/>
      <c r="K85" s="129"/>
      <c r="L85" s="129"/>
      <c r="M85" s="129">
        <v>54167</v>
      </c>
      <c r="N85" s="129">
        <v>4212</v>
      </c>
      <c r="O85" s="422">
        <f t="shared" si="0"/>
        <v>138867</v>
      </c>
      <c r="P85" s="422">
        <f t="shared" si="1"/>
        <v>0</v>
      </c>
      <c r="Q85" s="422"/>
    </row>
    <row r="86" spans="1:17" ht="15">
      <c r="A86" s="424" t="s">
        <v>292</v>
      </c>
      <c r="B86" s="424"/>
      <c r="C86" s="558">
        <f aca="true" t="shared" si="22" ref="C86:N86">IF(C84&lt;&gt;0,C85/C84,"")</f>
        <v>1.0001440434435025</v>
      </c>
      <c r="D86" s="558">
        <f t="shared" si="22"/>
        <v>1</v>
      </c>
      <c r="E86" s="558">
        <f t="shared" si="22"/>
      </c>
      <c r="F86" s="558">
        <f t="shared" si="22"/>
      </c>
      <c r="G86" s="558">
        <f t="shared" si="22"/>
      </c>
      <c r="H86" s="558">
        <f t="shared" si="22"/>
        <v>1.0094562647754137</v>
      </c>
      <c r="I86" s="558">
        <f t="shared" si="22"/>
      </c>
      <c r="J86" s="558">
        <f t="shared" si="22"/>
      </c>
      <c r="K86" s="558">
        <f t="shared" si="22"/>
      </c>
      <c r="L86" s="558">
        <f t="shared" si="22"/>
      </c>
      <c r="M86" s="558">
        <f t="shared" si="22"/>
        <v>1</v>
      </c>
      <c r="N86" s="558">
        <f t="shared" si="22"/>
        <v>1</v>
      </c>
      <c r="O86" s="422">
        <f t="shared" si="0"/>
        <v>4.009456264775414</v>
      </c>
      <c r="P86" s="422">
        <f t="shared" si="1"/>
        <v>3.0093122213319115</v>
      </c>
      <c r="Q86" s="422"/>
    </row>
    <row r="87" spans="1:17" ht="15">
      <c r="A87" s="433" t="s">
        <v>9</v>
      </c>
      <c r="B87" s="425" t="s">
        <v>535</v>
      </c>
      <c r="C87" s="129"/>
      <c r="D87" s="129"/>
      <c r="E87" s="129"/>
      <c r="F87" s="428"/>
      <c r="G87" s="429"/>
      <c r="H87" s="428"/>
      <c r="I87" s="429"/>
      <c r="J87" s="429"/>
      <c r="K87" s="429"/>
      <c r="L87" s="429"/>
      <c r="M87" s="430"/>
      <c r="N87" s="429"/>
      <c r="O87" s="422">
        <f>SUM(D87:N87)</f>
        <v>0</v>
      </c>
      <c r="P87" s="422">
        <f>O87-C87</f>
        <v>0</v>
      </c>
      <c r="Q87" s="422"/>
    </row>
    <row r="88" spans="1:17" s="423" customFormat="1" ht="15">
      <c r="A88" s="138" t="s">
        <v>536</v>
      </c>
      <c r="B88" s="434"/>
      <c r="C88" s="129">
        <f>SUM(D88:N88)</f>
        <v>3889</v>
      </c>
      <c r="D88" s="129">
        <v>3589</v>
      </c>
      <c r="E88" s="129"/>
      <c r="F88" s="428"/>
      <c r="G88" s="429"/>
      <c r="H88" s="428">
        <v>300</v>
      </c>
      <c r="I88" s="429"/>
      <c r="J88" s="429"/>
      <c r="K88" s="429"/>
      <c r="L88" s="429"/>
      <c r="M88" s="430"/>
      <c r="N88" s="429"/>
      <c r="O88" s="422">
        <f>SUM(D88:N88)</f>
        <v>3889</v>
      </c>
      <c r="P88" s="422">
        <f>O88-C88</f>
        <v>0</v>
      </c>
      <c r="Q88" s="422"/>
    </row>
    <row r="89" spans="1:17" s="423" customFormat="1" ht="15">
      <c r="A89" s="138" t="s">
        <v>537</v>
      </c>
      <c r="B89" s="434"/>
      <c r="C89" s="129">
        <f>SUM(D89:N89)</f>
        <v>3889</v>
      </c>
      <c r="D89" s="129">
        <v>3589</v>
      </c>
      <c r="E89" s="129"/>
      <c r="F89" s="428"/>
      <c r="G89" s="429"/>
      <c r="H89" s="428">
        <v>300</v>
      </c>
      <c r="I89" s="429"/>
      <c r="J89" s="429"/>
      <c r="K89" s="429"/>
      <c r="L89" s="429"/>
      <c r="M89" s="430"/>
      <c r="N89" s="429"/>
      <c r="O89" s="422">
        <f>SUM(D89:N89)</f>
        <v>3889</v>
      </c>
      <c r="P89" s="422">
        <f>O89-C89</f>
        <v>0</v>
      </c>
      <c r="Q89" s="422"/>
    </row>
    <row r="90" spans="1:17" ht="15">
      <c r="A90" s="138" t="s">
        <v>291</v>
      </c>
      <c r="B90" s="138"/>
      <c r="C90" s="129">
        <f>SUM(D90:N90)</f>
        <v>3589</v>
      </c>
      <c r="D90" s="129">
        <v>3589</v>
      </c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422">
        <f>SUM(D90:N90)</f>
        <v>3589</v>
      </c>
      <c r="P90" s="422">
        <f>O90-C90</f>
        <v>0</v>
      </c>
      <c r="Q90" s="422"/>
    </row>
    <row r="91" spans="1:17" ht="15">
      <c r="A91" s="424" t="s">
        <v>292</v>
      </c>
      <c r="B91" s="424"/>
      <c r="C91" s="558">
        <f aca="true" t="shared" si="23" ref="C91:N91">IF(C89&lt;&gt;0,C90/C89,"")</f>
        <v>0.9228593468758035</v>
      </c>
      <c r="D91" s="558">
        <f t="shared" si="23"/>
        <v>1</v>
      </c>
      <c r="E91" s="558">
        <f t="shared" si="23"/>
      </c>
      <c r="F91" s="558">
        <f t="shared" si="23"/>
      </c>
      <c r="G91" s="558">
        <f t="shared" si="23"/>
      </c>
      <c r="H91" s="558">
        <f t="shared" si="23"/>
        <v>0</v>
      </c>
      <c r="I91" s="558">
        <f t="shared" si="23"/>
      </c>
      <c r="J91" s="558">
        <f t="shared" si="23"/>
      </c>
      <c r="K91" s="558">
        <f t="shared" si="23"/>
      </c>
      <c r="L91" s="558">
        <f t="shared" si="23"/>
      </c>
      <c r="M91" s="558">
        <f t="shared" si="23"/>
      </c>
      <c r="N91" s="558">
        <f t="shared" si="23"/>
      </c>
      <c r="O91" s="422">
        <f>SUM(D91:N91)</f>
        <v>1</v>
      </c>
      <c r="P91" s="422">
        <f>O91-C91</f>
        <v>0.07714065312419649</v>
      </c>
      <c r="Q91" s="422"/>
    </row>
    <row r="92" spans="1:17" ht="15">
      <c r="A92" s="435" t="s">
        <v>231</v>
      </c>
      <c r="B92" s="425" t="s">
        <v>535</v>
      </c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422">
        <f t="shared" si="0"/>
        <v>0</v>
      </c>
      <c r="P92" s="422">
        <f t="shared" si="1"/>
        <v>0</v>
      </c>
      <c r="Q92" s="422"/>
    </row>
    <row r="93" spans="1:17" s="437" customFormat="1" ht="15">
      <c r="A93" s="138" t="s">
        <v>536</v>
      </c>
      <c r="B93" s="436"/>
      <c r="C93" s="129">
        <f>SUM(D93:N93)</f>
        <v>53713</v>
      </c>
      <c r="D93" s="129">
        <v>49588</v>
      </c>
      <c r="E93" s="129"/>
      <c r="F93" s="129"/>
      <c r="G93" s="129"/>
      <c r="H93" s="129">
        <v>4125</v>
      </c>
      <c r="I93" s="129"/>
      <c r="J93" s="129"/>
      <c r="K93" s="129"/>
      <c r="L93" s="129"/>
      <c r="M93" s="129"/>
      <c r="N93" s="129"/>
      <c r="O93" s="422">
        <f aca="true" t="shared" si="24" ref="O93:O156">SUM(D93:N93)</f>
        <v>53713</v>
      </c>
      <c r="P93" s="422">
        <f aca="true" t="shared" si="25" ref="P93:P156">O93-C93</f>
        <v>0</v>
      </c>
      <c r="Q93" s="422"/>
    </row>
    <row r="94" spans="1:17" s="437" customFormat="1" ht="15">
      <c r="A94" s="138" t="s">
        <v>537</v>
      </c>
      <c r="B94" s="436"/>
      <c r="C94" s="129">
        <f>SUM(D94:N94)</f>
        <v>55728</v>
      </c>
      <c r="D94" s="129">
        <v>47497</v>
      </c>
      <c r="E94" s="129"/>
      <c r="F94" s="129"/>
      <c r="G94" s="129"/>
      <c r="H94" s="129">
        <v>6210</v>
      </c>
      <c r="I94" s="129"/>
      <c r="J94" s="129"/>
      <c r="K94" s="129"/>
      <c r="L94" s="129"/>
      <c r="M94" s="129"/>
      <c r="N94" s="129">
        <v>2021</v>
      </c>
      <c r="O94" s="422">
        <f t="shared" si="24"/>
        <v>55728</v>
      </c>
      <c r="P94" s="422">
        <f t="shared" si="25"/>
        <v>0</v>
      </c>
      <c r="Q94" s="422"/>
    </row>
    <row r="95" spans="1:17" ht="15">
      <c r="A95" s="138" t="s">
        <v>291</v>
      </c>
      <c r="B95" s="138"/>
      <c r="C95" s="129">
        <f>SUM(D95:N95)</f>
        <v>47597</v>
      </c>
      <c r="D95" s="129">
        <v>39441</v>
      </c>
      <c r="E95" s="129"/>
      <c r="F95" s="129"/>
      <c r="G95" s="129"/>
      <c r="H95" s="129">
        <v>6135</v>
      </c>
      <c r="I95" s="129"/>
      <c r="J95" s="129"/>
      <c r="K95" s="129"/>
      <c r="L95" s="129"/>
      <c r="M95" s="129"/>
      <c r="N95" s="129">
        <v>2021</v>
      </c>
      <c r="O95" s="422">
        <f t="shared" si="24"/>
        <v>47597</v>
      </c>
      <c r="P95" s="422">
        <f t="shared" si="25"/>
        <v>0</v>
      </c>
      <c r="Q95" s="422"/>
    </row>
    <row r="96" spans="1:17" ht="15">
      <c r="A96" s="424" t="s">
        <v>292</v>
      </c>
      <c r="B96" s="424"/>
      <c r="C96" s="558">
        <f aca="true" t="shared" si="26" ref="C96:N96">IF(C94&lt;&gt;0,C95/C94,"")</f>
        <v>0.8540948894631065</v>
      </c>
      <c r="D96" s="558">
        <f t="shared" si="26"/>
        <v>0.8303892877444892</v>
      </c>
      <c r="E96" s="558">
        <f t="shared" si="26"/>
      </c>
      <c r="F96" s="558">
        <f t="shared" si="26"/>
      </c>
      <c r="G96" s="558">
        <f t="shared" si="26"/>
      </c>
      <c r="H96" s="558">
        <f t="shared" si="26"/>
        <v>0.9879227053140096</v>
      </c>
      <c r="I96" s="558">
        <f t="shared" si="26"/>
      </c>
      <c r="J96" s="558">
        <f t="shared" si="26"/>
      </c>
      <c r="K96" s="558">
        <f t="shared" si="26"/>
      </c>
      <c r="L96" s="558">
        <f t="shared" si="26"/>
      </c>
      <c r="M96" s="558">
        <f t="shared" si="26"/>
      </c>
      <c r="N96" s="558">
        <f t="shared" si="26"/>
        <v>1</v>
      </c>
      <c r="O96" s="422">
        <f t="shared" si="24"/>
        <v>2.818311993058499</v>
      </c>
      <c r="P96" s="422">
        <f t="shared" si="25"/>
        <v>1.9642171035953924</v>
      </c>
      <c r="Q96" s="422"/>
    </row>
    <row r="97" spans="1:17" ht="15">
      <c r="A97" s="156" t="s">
        <v>232</v>
      </c>
      <c r="B97" s="438"/>
      <c r="C97" s="129"/>
      <c r="D97" s="129"/>
      <c r="E97" s="129"/>
      <c r="F97" s="130"/>
      <c r="G97" s="129"/>
      <c r="H97" s="130"/>
      <c r="I97" s="129"/>
      <c r="J97" s="129"/>
      <c r="K97" s="129"/>
      <c r="L97" s="129"/>
      <c r="M97" s="129"/>
      <c r="N97" s="129"/>
      <c r="O97" s="422">
        <f t="shared" si="24"/>
        <v>0</v>
      </c>
      <c r="P97" s="422">
        <f t="shared" si="25"/>
        <v>0</v>
      </c>
      <c r="Q97" s="422"/>
    </row>
    <row r="98" spans="1:17" s="423" customFormat="1" ht="15">
      <c r="A98" s="138" t="s">
        <v>536</v>
      </c>
      <c r="B98" s="138"/>
      <c r="C98" s="200">
        <f>C103+C108+C113</f>
        <v>448961</v>
      </c>
      <c r="D98" s="200">
        <f>D103+D108+D113</f>
        <v>379549</v>
      </c>
      <c r="E98" s="200">
        <f aca="true" t="shared" si="27" ref="E98:N98">E103+E108+E113</f>
        <v>31187</v>
      </c>
      <c r="F98" s="200">
        <f t="shared" si="27"/>
        <v>0</v>
      </c>
      <c r="G98" s="200">
        <f t="shared" si="27"/>
        <v>0</v>
      </c>
      <c r="H98" s="200">
        <f t="shared" si="27"/>
        <v>38225</v>
      </c>
      <c r="I98" s="200">
        <f t="shared" si="27"/>
        <v>0</v>
      </c>
      <c r="J98" s="200">
        <f t="shared" si="27"/>
        <v>0</v>
      </c>
      <c r="K98" s="200">
        <f t="shared" si="27"/>
        <v>0</v>
      </c>
      <c r="L98" s="200">
        <f t="shared" si="27"/>
        <v>0</v>
      </c>
      <c r="M98" s="200">
        <f t="shared" si="27"/>
        <v>0</v>
      </c>
      <c r="N98" s="129">
        <f t="shared" si="27"/>
        <v>0</v>
      </c>
      <c r="O98" s="422">
        <f t="shared" si="24"/>
        <v>448961</v>
      </c>
      <c r="P98" s="422">
        <f t="shared" si="25"/>
        <v>0</v>
      </c>
      <c r="Q98" s="422"/>
    </row>
    <row r="99" spans="1:17" s="423" customFormat="1" ht="15">
      <c r="A99" s="138" t="s">
        <v>537</v>
      </c>
      <c r="B99" s="138"/>
      <c r="C99" s="200">
        <f>C104+C109+C114</f>
        <v>467504</v>
      </c>
      <c r="D99" s="200">
        <f aca="true" t="shared" si="28" ref="D99:N99">D104+D109+D114</f>
        <v>380496</v>
      </c>
      <c r="E99" s="200">
        <f t="shared" si="28"/>
        <v>38692</v>
      </c>
      <c r="F99" s="200">
        <f t="shared" si="28"/>
        <v>0</v>
      </c>
      <c r="G99" s="200">
        <f t="shared" si="28"/>
        <v>0</v>
      </c>
      <c r="H99" s="200">
        <f t="shared" si="28"/>
        <v>44498</v>
      </c>
      <c r="I99" s="200">
        <f t="shared" si="28"/>
        <v>0</v>
      </c>
      <c r="J99" s="200">
        <f t="shared" si="28"/>
        <v>0</v>
      </c>
      <c r="K99" s="200">
        <f t="shared" si="28"/>
        <v>0</v>
      </c>
      <c r="L99" s="200">
        <f t="shared" si="28"/>
        <v>0</v>
      </c>
      <c r="M99" s="200">
        <f t="shared" si="28"/>
        <v>0</v>
      </c>
      <c r="N99" s="129">
        <f t="shared" si="28"/>
        <v>3818</v>
      </c>
      <c r="O99" s="422">
        <f t="shared" si="24"/>
        <v>467504</v>
      </c>
      <c r="P99" s="422">
        <f t="shared" si="25"/>
        <v>0</v>
      </c>
      <c r="Q99" s="422"/>
    </row>
    <row r="100" spans="1:17" ht="15">
      <c r="A100" s="138" t="s">
        <v>291</v>
      </c>
      <c r="B100" s="138"/>
      <c r="C100" s="200"/>
      <c r="D100" s="200">
        <f aca="true" t="shared" si="29" ref="D100:M100">D105+D110+D115</f>
        <v>319128</v>
      </c>
      <c r="E100" s="200">
        <f t="shared" si="29"/>
        <v>38692</v>
      </c>
      <c r="F100" s="200">
        <f t="shared" si="29"/>
        <v>0</v>
      </c>
      <c r="G100" s="200">
        <f t="shared" si="29"/>
        <v>0</v>
      </c>
      <c r="H100" s="200"/>
      <c r="I100" s="200">
        <f t="shared" si="29"/>
        <v>0</v>
      </c>
      <c r="J100" s="200">
        <f t="shared" si="29"/>
        <v>0</v>
      </c>
      <c r="K100" s="200">
        <f t="shared" si="29"/>
        <v>0</v>
      </c>
      <c r="L100" s="200">
        <f t="shared" si="29"/>
        <v>0</v>
      </c>
      <c r="M100" s="200">
        <f t="shared" si="29"/>
        <v>0</v>
      </c>
      <c r="N100" s="129"/>
      <c r="O100" s="422">
        <f t="shared" si="24"/>
        <v>357820</v>
      </c>
      <c r="P100" s="422">
        <f t="shared" si="25"/>
        <v>357820</v>
      </c>
      <c r="Q100" s="422"/>
    </row>
    <row r="101" spans="1:17" ht="15">
      <c r="A101" s="424" t="s">
        <v>292</v>
      </c>
      <c r="B101" s="424"/>
      <c r="C101" s="558">
        <f aca="true" t="shared" si="30" ref="C101:N101">IF(C99&lt;&gt;0,C100/C99,"")</f>
        <v>0</v>
      </c>
      <c r="D101" s="558">
        <f t="shared" si="30"/>
        <v>0.8387157815062445</v>
      </c>
      <c r="E101" s="558">
        <f t="shared" si="30"/>
        <v>1</v>
      </c>
      <c r="F101" s="558">
        <f t="shared" si="30"/>
      </c>
      <c r="G101" s="558">
        <f t="shared" si="30"/>
      </c>
      <c r="H101" s="558">
        <f t="shared" si="30"/>
        <v>0</v>
      </c>
      <c r="I101" s="558">
        <f t="shared" si="30"/>
      </c>
      <c r="J101" s="558">
        <f t="shared" si="30"/>
      </c>
      <c r="K101" s="558">
        <f t="shared" si="30"/>
      </c>
      <c r="L101" s="558">
        <f t="shared" si="30"/>
      </c>
      <c r="M101" s="558">
        <f t="shared" si="30"/>
      </c>
      <c r="N101" s="558">
        <f t="shared" si="30"/>
        <v>0</v>
      </c>
      <c r="O101" s="422">
        <f t="shared" si="24"/>
        <v>1.8387157815062445</v>
      </c>
      <c r="P101" s="422">
        <f t="shared" si="25"/>
        <v>1.8387157815062445</v>
      </c>
      <c r="Q101" s="422"/>
    </row>
    <row r="102" spans="1:17" ht="15">
      <c r="A102" s="199" t="s">
        <v>235</v>
      </c>
      <c r="B102" s="425" t="s">
        <v>535</v>
      </c>
      <c r="C102" s="129"/>
      <c r="D102" s="129"/>
      <c r="E102" s="129"/>
      <c r="F102" s="130"/>
      <c r="G102" s="129"/>
      <c r="H102" s="130"/>
      <c r="I102" s="129"/>
      <c r="J102" s="129"/>
      <c r="K102" s="129"/>
      <c r="L102" s="129"/>
      <c r="M102" s="129"/>
      <c r="N102" s="129"/>
      <c r="O102" s="422">
        <f t="shared" si="24"/>
        <v>0</v>
      </c>
      <c r="P102" s="422">
        <f t="shared" si="25"/>
        <v>0</v>
      </c>
      <c r="Q102" s="422"/>
    </row>
    <row r="103" spans="1:17" ht="15">
      <c r="A103" s="138" t="s">
        <v>536</v>
      </c>
      <c r="B103" s="138"/>
      <c r="C103" s="129">
        <f>SUM(D103:N103)</f>
        <v>44875</v>
      </c>
      <c r="D103" s="129">
        <v>42777</v>
      </c>
      <c r="E103" s="129">
        <v>2098</v>
      </c>
      <c r="F103" s="130"/>
      <c r="G103" s="129"/>
      <c r="H103" s="130"/>
      <c r="I103" s="129"/>
      <c r="J103" s="129"/>
      <c r="K103" s="129"/>
      <c r="L103" s="129"/>
      <c r="M103" s="129"/>
      <c r="N103" s="129"/>
      <c r="O103" s="422">
        <f t="shared" si="24"/>
        <v>44875</v>
      </c>
      <c r="P103" s="422">
        <f t="shared" si="25"/>
        <v>0</v>
      </c>
      <c r="Q103" s="422"/>
    </row>
    <row r="104" spans="1:17" ht="15">
      <c r="A104" s="138" t="s">
        <v>537</v>
      </c>
      <c r="B104" s="138"/>
      <c r="C104" s="129">
        <f>SUM(D104:N104)</f>
        <v>49418</v>
      </c>
      <c r="D104" s="129">
        <v>42777</v>
      </c>
      <c r="E104" s="129">
        <v>5765</v>
      </c>
      <c r="F104" s="130"/>
      <c r="G104" s="129"/>
      <c r="H104" s="130">
        <v>33</v>
      </c>
      <c r="I104" s="129"/>
      <c r="J104" s="129"/>
      <c r="K104" s="129"/>
      <c r="L104" s="129"/>
      <c r="M104" s="129"/>
      <c r="N104" s="129">
        <v>843</v>
      </c>
      <c r="O104" s="422">
        <f t="shared" si="24"/>
        <v>49418</v>
      </c>
      <c r="P104" s="422">
        <f t="shared" si="25"/>
        <v>0</v>
      </c>
      <c r="Q104" s="422"/>
    </row>
    <row r="105" spans="1:17" ht="15">
      <c r="A105" s="138" t="s">
        <v>291</v>
      </c>
      <c r="B105" s="138"/>
      <c r="C105" s="129">
        <f>SUM(D105:N105)</f>
        <v>48538</v>
      </c>
      <c r="D105" s="129">
        <v>41897</v>
      </c>
      <c r="E105" s="129">
        <v>5765</v>
      </c>
      <c r="F105" s="129"/>
      <c r="G105" s="129"/>
      <c r="H105" s="129">
        <v>33</v>
      </c>
      <c r="I105" s="129"/>
      <c r="J105" s="129"/>
      <c r="K105" s="129"/>
      <c r="L105" s="129"/>
      <c r="M105" s="129"/>
      <c r="N105" s="129">
        <v>843</v>
      </c>
      <c r="O105" s="422">
        <f t="shared" si="24"/>
        <v>48538</v>
      </c>
      <c r="P105" s="422">
        <f t="shared" si="25"/>
        <v>0</v>
      </c>
      <c r="Q105" s="422"/>
    </row>
    <row r="106" spans="1:17" ht="15">
      <c r="A106" s="424" t="s">
        <v>292</v>
      </c>
      <c r="B106" s="424"/>
      <c r="C106" s="558">
        <f aca="true" t="shared" si="31" ref="C106:N106">IF(C104&lt;&gt;0,C105/C104,"")</f>
        <v>0.9821927232992027</v>
      </c>
      <c r="D106" s="558">
        <f t="shared" si="31"/>
        <v>0.9794281973957968</v>
      </c>
      <c r="E106" s="558">
        <f t="shared" si="31"/>
        <v>1</v>
      </c>
      <c r="F106" s="558">
        <f t="shared" si="31"/>
      </c>
      <c r="G106" s="558">
        <f t="shared" si="31"/>
      </c>
      <c r="H106" s="558">
        <f t="shared" si="31"/>
        <v>1</v>
      </c>
      <c r="I106" s="558">
        <f t="shared" si="31"/>
      </c>
      <c r="J106" s="558">
        <f t="shared" si="31"/>
      </c>
      <c r="K106" s="558">
        <f t="shared" si="31"/>
      </c>
      <c r="L106" s="558">
        <f t="shared" si="31"/>
      </c>
      <c r="M106" s="558">
        <f t="shared" si="31"/>
      </c>
      <c r="N106" s="558">
        <f t="shared" si="31"/>
        <v>1</v>
      </c>
      <c r="O106" s="422">
        <f t="shared" si="24"/>
        <v>3.979428197395797</v>
      </c>
      <c r="P106" s="422">
        <f t="shared" si="25"/>
        <v>2.9972354740965943</v>
      </c>
      <c r="Q106" s="422"/>
    </row>
    <row r="107" spans="1:17" ht="15">
      <c r="A107" s="199" t="s">
        <v>236</v>
      </c>
      <c r="B107" s="132" t="s">
        <v>535</v>
      </c>
      <c r="C107" s="129"/>
      <c r="D107" s="129"/>
      <c r="E107" s="129"/>
      <c r="F107" s="130"/>
      <c r="G107" s="129"/>
      <c r="H107" s="130"/>
      <c r="I107" s="129"/>
      <c r="J107" s="129"/>
      <c r="K107" s="129"/>
      <c r="L107" s="129"/>
      <c r="M107" s="129"/>
      <c r="N107" s="129"/>
      <c r="O107" s="422">
        <f t="shared" si="24"/>
        <v>0</v>
      </c>
      <c r="P107" s="422">
        <f t="shared" si="25"/>
        <v>0</v>
      </c>
      <c r="Q107" s="422"/>
    </row>
    <row r="108" spans="1:17" s="423" customFormat="1" ht="15">
      <c r="A108" s="138" t="s">
        <v>536</v>
      </c>
      <c r="B108" s="138"/>
      <c r="C108" s="129">
        <f>SUM(D108:N108)</f>
        <v>29115</v>
      </c>
      <c r="D108" s="129"/>
      <c r="E108" s="129">
        <v>29089</v>
      </c>
      <c r="F108" s="130"/>
      <c r="G108" s="129"/>
      <c r="H108" s="130">
        <v>26</v>
      </c>
      <c r="I108" s="129"/>
      <c r="J108" s="129"/>
      <c r="K108" s="129"/>
      <c r="L108" s="129"/>
      <c r="M108" s="129"/>
      <c r="N108" s="129"/>
      <c r="O108" s="422">
        <f t="shared" si="24"/>
        <v>29115</v>
      </c>
      <c r="P108" s="422">
        <f t="shared" si="25"/>
        <v>0</v>
      </c>
      <c r="Q108" s="422"/>
    </row>
    <row r="109" spans="1:17" s="423" customFormat="1" ht="15">
      <c r="A109" s="138" t="s">
        <v>537</v>
      </c>
      <c r="B109" s="138"/>
      <c r="C109" s="129">
        <f>SUM(D109:N109)</f>
        <v>32043</v>
      </c>
      <c r="D109" s="129"/>
      <c r="E109" s="129">
        <v>32002</v>
      </c>
      <c r="F109" s="130"/>
      <c r="G109" s="129"/>
      <c r="H109" s="130">
        <v>41</v>
      </c>
      <c r="I109" s="129"/>
      <c r="J109" s="129"/>
      <c r="K109" s="129"/>
      <c r="L109" s="129"/>
      <c r="M109" s="129"/>
      <c r="N109" s="129"/>
      <c r="O109" s="422">
        <f t="shared" si="24"/>
        <v>32043</v>
      </c>
      <c r="P109" s="422">
        <f t="shared" si="25"/>
        <v>0</v>
      </c>
      <c r="Q109" s="422"/>
    </row>
    <row r="110" spans="1:17" ht="15">
      <c r="A110" s="138" t="s">
        <v>291</v>
      </c>
      <c r="B110" s="138"/>
      <c r="C110" s="129">
        <f>SUM(D110:N110)</f>
        <v>32043</v>
      </c>
      <c r="D110" s="129"/>
      <c r="E110" s="129">
        <v>32002</v>
      </c>
      <c r="F110" s="129"/>
      <c r="G110" s="129"/>
      <c r="H110" s="129">
        <v>41</v>
      </c>
      <c r="I110" s="129"/>
      <c r="J110" s="129"/>
      <c r="K110" s="129"/>
      <c r="L110" s="129"/>
      <c r="M110" s="129"/>
      <c r="N110" s="129"/>
      <c r="O110" s="422">
        <f t="shared" si="24"/>
        <v>32043</v>
      </c>
      <c r="P110" s="422">
        <f t="shared" si="25"/>
        <v>0</v>
      </c>
      <c r="Q110" s="422"/>
    </row>
    <row r="111" spans="1:17" ht="15">
      <c r="A111" s="424" t="s">
        <v>292</v>
      </c>
      <c r="B111" s="424"/>
      <c r="C111" s="558">
        <f aca="true" t="shared" si="32" ref="C111:N111">IF(C109&lt;&gt;0,C110/C109,"")</f>
        <v>1</v>
      </c>
      <c r="D111" s="558">
        <f t="shared" si="32"/>
      </c>
      <c r="E111" s="558">
        <f t="shared" si="32"/>
        <v>1</v>
      </c>
      <c r="F111" s="558">
        <f t="shared" si="32"/>
      </c>
      <c r="G111" s="558">
        <f t="shared" si="32"/>
      </c>
      <c r="H111" s="558">
        <f t="shared" si="32"/>
        <v>1</v>
      </c>
      <c r="I111" s="558">
        <f t="shared" si="32"/>
      </c>
      <c r="J111" s="558">
        <f t="shared" si="32"/>
      </c>
      <c r="K111" s="558">
        <f t="shared" si="32"/>
      </c>
      <c r="L111" s="558">
        <f t="shared" si="32"/>
      </c>
      <c r="M111" s="558">
        <f t="shared" si="32"/>
      </c>
      <c r="N111" s="558">
        <f t="shared" si="32"/>
      </c>
      <c r="O111" s="422">
        <f t="shared" si="24"/>
        <v>2</v>
      </c>
      <c r="P111" s="422">
        <f t="shared" si="25"/>
        <v>1</v>
      </c>
      <c r="Q111" s="422"/>
    </row>
    <row r="112" spans="1:17" s="423" customFormat="1" ht="15">
      <c r="A112" s="438" t="s">
        <v>539</v>
      </c>
      <c r="B112" s="438"/>
      <c r="C112" s="129"/>
      <c r="D112" s="129"/>
      <c r="E112" s="129"/>
      <c r="F112" s="133"/>
      <c r="G112" s="134"/>
      <c r="H112" s="133"/>
      <c r="I112" s="134"/>
      <c r="J112" s="134"/>
      <c r="K112" s="134"/>
      <c r="L112" s="134"/>
      <c r="M112" s="134"/>
      <c r="N112" s="134"/>
      <c r="O112" s="422">
        <f t="shared" si="24"/>
        <v>0</v>
      </c>
      <c r="P112" s="422">
        <f t="shared" si="25"/>
        <v>0</v>
      </c>
      <c r="Q112" s="422"/>
    </row>
    <row r="113" spans="1:17" s="423" customFormat="1" ht="15">
      <c r="A113" s="138" t="s">
        <v>536</v>
      </c>
      <c r="B113" s="138"/>
      <c r="C113" s="129">
        <f>SUM(D113:N113)</f>
        <v>374971</v>
      </c>
      <c r="D113" s="129">
        <f>D118+D123+D128+D133+D138+D143+D148+D153+D158+D168+D173+D178+D183+D188+D193+D198+D203+D213+D218+D223+D228++D163+D208</f>
        <v>336772</v>
      </c>
      <c r="E113" s="129">
        <f aca="true" t="shared" si="33" ref="E113:N113">E118+E123+E128+E133+E138+E143+E148+E153+E158+E168+E173+E178+E183+E188+E193+E198+E203+E213+E218+E223+E228++E163+E208</f>
        <v>0</v>
      </c>
      <c r="F113" s="129">
        <f t="shared" si="33"/>
        <v>0</v>
      </c>
      <c r="G113" s="129">
        <f t="shared" si="33"/>
        <v>0</v>
      </c>
      <c r="H113" s="129">
        <f t="shared" si="33"/>
        <v>38199</v>
      </c>
      <c r="I113" s="129">
        <f t="shared" si="33"/>
        <v>0</v>
      </c>
      <c r="J113" s="129">
        <f t="shared" si="33"/>
        <v>0</v>
      </c>
      <c r="K113" s="129">
        <f t="shared" si="33"/>
        <v>0</v>
      </c>
      <c r="L113" s="129">
        <f t="shared" si="33"/>
        <v>0</v>
      </c>
      <c r="M113" s="129">
        <f t="shared" si="33"/>
        <v>0</v>
      </c>
      <c r="N113" s="129">
        <f t="shared" si="33"/>
        <v>0</v>
      </c>
      <c r="O113" s="422">
        <f t="shared" si="24"/>
        <v>374971</v>
      </c>
      <c r="P113" s="422">
        <f t="shared" si="25"/>
        <v>0</v>
      </c>
      <c r="Q113" s="422"/>
    </row>
    <row r="114" spans="1:17" s="423" customFormat="1" ht="15">
      <c r="A114" s="138" t="s">
        <v>537</v>
      </c>
      <c r="B114" s="138"/>
      <c r="C114" s="129">
        <f>SUM(D114:N114)</f>
        <v>386043</v>
      </c>
      <c r="D114" s="129">
        <f>D119+D124+D129+D134+D139+D144+D149+D154+D159+D169+D174+D179+D184+D189+D194+D199+D204+D214+D219+D224+D229++D164+D209</f>
        <v>337719</v>
      </c>
      <c r="E114" s="129">
        <f aca="true" t="shared" si="34" ref="E114:N114">E119+E124+E129+E134+E139+E144+E149+E154+E159+E169+E174+E179+E184+E189+E194+E199+E204+E214+E219+E224+E229++E164+E209</f>
        <v>925</v>
      </c>
      <c r="F114" s="129">
        <f t="shared" si="34"/>
        <v>0</v>
      </c>
      <c r="G114" s="129">
        <f t="shared" si="34"/>
        <v>0</v>
      </c>
      <c r="H114" s="129">
        <f t="shared" si="34"/>
        <v>44424</v>
      </c>
      <c r="I114" s="129">
        <f t="shared" si="34"/>
        <v>0</v>
      </c>
      <c r="J114" s="129">
        <f t="shared" si="34"/>
        <v>0</v>
      </c>
      <c r="K114" s="129">
        <f t="shared" si="34"/>
        <v>0</v>
      </c>
      <c r="L114" s="129">
        <f t="shared" si="34"/>
        <v>0</v>
      </c>
      <c r="M114" s="129">
        <f t="shared" si="34"/>
        <v>0</v>
      </c>
      <c r="N114" s="129">
        <f t="shared" si="34"/>
        <v>2975</v>
      </c>
      <c r="O114" s="422">
        <f t="shared" si="24"/>
        <v>386043</v>
      </c>
      <c r="P114" s="422">
        <f t="shared" si="25"/>
        <v>0</v>
      </c>
      <c r="Q114" s="422"/>
    </row>
    <row r="115" spans="1:17" s="423" customFormat="1" ht="15">
      <c r="A115" s="138" t="s">
        <v>540</v>
      </c>
      <c r="B115" s="138"/>
      <c r="C115" s="129">
        <f>SUM(D115:N115)</f>
        <v>325348</v>
      </c>
      <c r="D115" s="129">
        <f>D120+D125+D130+D135+D140+D145+D150+D155+D160+D170+D175+D180+D185+D190+D195+D200+D205+D215+D220+D225+D230++D165+D210</f>
        <v>277231</v>
      </c>
      <c r="E115" s="129">
        <f aca="true" t="shared" si="35" ref="E115:N115">E120+E125+E130+E135+E140+E145+E150+E155+E160+E170+E175+E180+E185+E190+E195+E200+E205+E215+E220+E225+E230++E165+E210</f>
        <v>925</v>
      </c>
      <c r="F115" s="129">
        <f t="shared" si="35"/>
        <v>0</v>
      </c>
      <c r="G115" s="129">
        <f t="shared" si="35"/>
        <v>0</v>
      </c>
      <c r="H115" s="129">
        <f t="shared" si="35"/>
        <v>44217</v>
      </c>
      <c r="I115" s="129">
        <f t="shared" si="35"/>
        <v>0</v>
      </c>
      <c r="J115" s="129">
        <f t="shared" si="35"/>
        <v>0</v>
      </c>
      <c r="K115" s="129">
        <f t="shared" si="35"/>
        <v>0</v>
      </c>
      <c r="L115" s="129">
        <f t="shared" si="35"/>
        <v>0</v>
      </c>
      <c r="M115" s="129">
        <f t="shared" si="35"/>
        <v>0</v>
      </c>
      <c r="N115" s="129">
        <f t="shared" si="35"/>
        <v>2975</v>
      </c>
      <c r="O115" s="422">
        <f t="shared" si="24"/>
        <v>325348</v>
      </c>
      <c r="P115" s="422">
        <f t="shared" si="25"/>
        <v>0</v>
      </c>
      <c r="Q115" s="422"/>
    </row>
    <row r="116" spans="1:17" ht="15">
      <c r="A116" s="424" t="s">
        <v>292</v>
      </c>
      <c r="B116" s="424"/>
      <c r="C116" s="558">
        <f aca="true" t="shared" si="36" ref="C116:N116">IF(C114&lt;&gt;0,C115/C114,"")</f>
        <v>0.8427765818833653</v>
      </c>
      <c r="D116" s="558">
        <f t="shared" si="36"/>
        <v>0.8208925171518333</v>
      </c>
      <c r="E116" s="558">
        <f t="shared" si="36"/>
        <v>1</v>
      </c>
      <c r="F116" s="558">
        <f t="shared" si="36"/>
      </c>
      <c r="G116" s="558">
        <f t="shared" si="36"/>
      </c>
      <c r="H116" s="558">
        <f t="shared" si="36"/>
        <v>0.9953403565640194</v>
      </c>
      <c r="I116" s="558">
        <f t="shared" si="36"/>
      </c>
      <c r="J116" s="558">
        <f t="shared" si="36"/>
      </c>
      <c r="K116" s="558">
        <f t="shared" si="36"/>
      </c>
      <c r="L116" s="558">
        <f t="shared" si="36"/>
      </c>
      <c r="M116" s="558">
        <f t="shared" si="36"/>
      </c>
      <c r="N116" s="558">
        <f t="shared" si="36"/>
        <v>1</v>
      </c>
      <c r="O116" s="422">
        <f t="shared" si="24"/>
        <v>3.816232873715853</v>
      </c>
      <c r="P116" s="422">
        <f t="shared" si="25"/>
        <v>2.9734562918324876</v>
      </c>
      <c r="Q116" s="422"/>
    </row>
    <row r="117" spans="1:116" ht="15">
      <c r="A117" s="132" t="s">
        <v>157</v>
      </c>
      <c r="B117" s="132" t="s">
        <v>535</v>
      </c>
      <c r="C117" s="129"/>
      <c r="D117" s="129"/>
      <c r="E117" s="134"/>
      <c r="F117" s="133"/>
      <c r="G117" s="134"/>
      <c r="H117" s="133"/>
      <c r="I117" s="134"/>
      <c r="J117" s="134"/>
      <c r="K117" s="134"/>
      <c r="L117" s="134"/>
      <c r="M117" s="134"/>
      <c r="N117" s="134"/>
      <c r="O117" s="422">
        <f t="shared" si="24"/>
        <v>0</v>
      </c>
      <c r="P117" s="422">
        <f t="shared" si="25"/>
        <v>0</v>
      </c>
      <c r="Q117" s="422"/>
      <c r="R117" s="423"/>
      <c r="S117" s="423"/>
      <c r="T117" s="423"/>
      <c r="U117" s="423"/>
      <c r="V117" s="423"/>
      <c r="W117" s="423"/>
      <c r="X117" s="423"/>
      <c r="Y117" s="423"/>
      <c r="Z117" s="423"/>
      <c r="AA117" s="423"/>
      <c r="AB117" s="423"/>
      <c r="AC117" s="423"/>
      <c r="AD117" s="423"/>
      <c r="AE117" s="423"/>
      <c r="AF117" s="423"/>
      <c r="AG117" s="423"/>
      <c r="AH117" s="423"/>
      <c r="AI117" s="423"/>
      <c r="AJ117" s="423"/>
      <c r="AK117" s="423"/>
      <c r="AL117" s="423"/>
      <c r="AM117" s="423"/>
      <c r="AN117" s="423"/>
      <c r="AO117" s="423"/>
      <c r="AP117" s="423"/>
      <c r="AQ117" s="423"/>
      <c r="AR117" s="423"/>
      <c r="AS117" s="423"/>
      <c r="AT117" s="423"/>
      <c r="AU117" s="423"/>
      <c r="AV117" s="423"/>
      <c r="AW117" s="423"/>
      <c r="AX117" s="423"/>
      <c r="AY117" s="423"/>
      <c r="AZ117" s="423"/>
      <c r="BA117" s="423"/>
      <c r="BB117" s="423"/>
      <c r="BC117" s="423"/>
      <c r="BD117" s="423"/>
      <c r="BE117" s="423"/>
      <c r="BF117" s="423"/>
      <c r="BG117" s="423"/>
      <c r="BH117" s="423"/>
      <c r="BI117" s="423"/>
      <c r="BJ117" s="423"/>
      <c r="BK117" s="423"/>
      <c r="BL117" s="423"/>
      <c r="BM117" s="423"/>
      <c r="BN117" s="423"/>
      <c r="BO117" s="423"/>
      <c r="BP117" s="423"/>
      <c r="BQ117" s="423"/>
      <c r="BR117" s="423"/>
      <c r="BS117" s="423"/>
      <c r="BT117" s="423"/>
      <c r="BU117" s="423"/>
      <c r="BV117" s="423"/>
      <c r="BW117" s="423"/>
      <c r="BX117" s="423"/>
      <c r="BY117" s="423"/>
      <c r="BZ117" s="423"/>
      <c r="CA117" s="423"/>
      <c r="CB117" s="423"/>
      <c r="CC117" s="423"/>
      <c r="CD117" s="423"/>
      <c r="CE117" s="423"/>
      <c r="CF117" s="423"/>
      <c r="CG117" s="423"/>
      <c r="CH117" s="423"/>
      <c r="CI117" s="423"/>
      <c r="CJ117" s="423"/>
      <c r="CK117" s="423"/>
      <c r="CL117" s="423"/>
      <c r="CM117" s="423"/>
      <c r="CN117" s="423"/>
      <c r="CO117" s="423"/>
      <c r="CP117" s="423"/>
      <c r="CQ117" s="423"/>
      <c r="CR117" s="423"/>
      <c r="CS117" s="423"/>
      <c r="CT117" s="423"/>
      <c r="CU117" s="423"/>
      <c r="CV117" s="423"/>
      <c r="CW117" s="423"/>
      <c r="CX117" s="423"/>
      <c r="CY117" s="423"/>
      <c r="CZ117" s="423"/>
      <c r="DA117" s="423"/>
      <c r="DB117" s="423"/>
      <c r="DC117" s="423"/>
      <c r="DD117" s="423"/>
      <c r="DE117" s="423"/>
      <c r="DF117" s="423"/>
      <c r="DG117" s="423"/>
      <c r="DH117" s="423"/>
      <c r="DI117" s="423"/>
      <c r="DJ117" s="423"/>
      <c r="DK117" s="423"/>
      <c r="DL117" s="423"/>
    </row>
    <row r="118" spans="1:17" s="423" customFormat="1" ht="15">
      <c r="A118" s="138" t="s">
        <v>536</v>
      </c>
      <c r="B118" s="138"/>
      <c r="C118" s="129">
        <f>SUM(D118:N118)</f>
        <v>38325</v>
      </c>
      <c r="D118" s="129">
        <v>38295</v>
      </c>
      <c r="E118" s="129"/>
      <c r="F118" s="133"/>
      <c r="G118" s="134"/>
      <c r="H118" s="133">
        <v>30</v>
      </c>
      <c r="I118" s="134"/>
      <c r="J118" s="134"/>
      <c r="K118" s="134"/>
      <c r="L118" s="134"/>
      <c r="M118" s="134"/>
      <c r="N118" s="134"/>
      <c r="O118" s="422">
        <f t="shared" si="24"/>
        <v>38325</v>
      </c>
      <c r="P118" s="422">
        <f t="shared" si="25"/>
        <v>0</v>
      </c>
      <c r="Q118" s="422"/>
    </row>
    <row r="119" spans="1:17" s="423" customFormat="1" ht="15">
      <c r="A119" s="138" t="s">
        <v>537</v>
      </c>
      <c r="B119" s="138"/>
      <c r="C119" s="129">
        <f>SUM(D119:N119)</f>
        <v>39220</v>
      </c>
      <c r="D119" s="129">
        <v>38295</v>
      </c>
      <c r="E119" s="129">
        <v>925</v>
      </c>
      <c r="F119" s="133"/>
      <c r="G119" s="134"/>
      <c r="H119" s="133"/>
      <c r="I119" s="134"/>
      <c r="J119" s="134"/>
      <c r="K119" s="134"/>
      <c r="L119" s="134"/>
      <c r="M119" s="134"/>
      <c r="N119" s="134"/>
      <c r="O119" s="422">
        <f t="shared" si="24"/>
        <v>39220</v>
      </c>
      <c r="P119" s="422">
        <f t="shared" si="25"/>
        <v>0</v>
      </c>
      <c r="Q119" s="422"/>
    </row>
    <row r="120" spans="1:17" ht="15">
      <c r="A120" s="138" t="s">
        <v>291</v>
      </c>
      <c r="B120" s="138"/>
      <c r="C120" s="129">
        <f>SUM(D120:N120)</f>
        <v>36951</v>
      </c>
      <c r="D120" s="129">
        <v>36026</v>
      </c>
      <c r="E120" s="129">
        <v>925</v>
      </c>
      <c r="F120" s="129"/>
      <c r="G120" s="129"/>
      <c r="H120" s="129"/>
      <c r="I120" s="129"/>
      <c r="J120" s="129"/>
      <c r="K120" s="129"/>
      <c r="L120" s="129"/>
      <c r="M120" s="129"/>
      <c r="N120" s="129"/>
      <c r="O120" s="422">
        <f t="shared" si="24"/>
        <v>36951</v>
      </c>
      <c r="P120" s="422">
        <f t="shared" si="25"/>
        <v>0</v>
      </c>
      <c r="Q120" s="422"/>
    </row>
    <row r="121" spans="1:17" ht="15">
      <c r="A121" s="424" t="s">
        <v>292</v>
      </c>
      <c r="B121" s="424"/>
      <c r="C121" s="558">
        <f aca="true" t="shared" si="37" ref="C121:N121">IF(C119&lt;&gt;0,C120/C119,"")</f>
        <v>0.942146863844977</v>
      </c>
      <c r="D121" s="558">
        <f t="shared" si="37"/>
        <v>0.9407494450972712</v>
      </c>
      <c r="E121" s="558">
        <f t="shared" si="37"/>
        <v>1</v>
      </c>
      <c r="F121" s="558">
        <f t="shared" si="37"/>
      </c>
      <c r="G121" s="558">
        <f t="shared" si="37"/>
      </c>
      <c r="H121" s="558">
        <f t="shared" si="37"/>
      </c>
      <c r="I121" s="558">
        <f t="shared" si="37"/>
      </c>
      <c r="J121" s="558">
        <f t="shared" si="37"/>
      </c>
      <c r="K121" s="558">
        <f t="shared" si="37"/>
      </c>
      <c r="L121" s="558">
        <f t="shared" si="37"/>
      </c>
      <c r="M121" s="558">
        <f t="shared" si="37"/>
      </c>
      <c r="N121" s="558">
        <f t="shared" si="37"/>
      </c>
      <c r="O121" s="422">
        <f t="shared" si="24"/>
        <v>1.9407494450972713</v>
      </c>
      <c r="P121" s="422">
        <f t="shared" si="25"/>
        <v>0.9986025812522943</v>
      </c>
      <c r="Q121" s="422"/>
    </row>
    <row r="122" spans="1:17" s="423" customFormat="1" ht="15">
      <c r="A122" s="132" t="s">
        <v>158</v>
      </c>
      <c r="B122" s="425" t="s">
        <v>535</v>
      </c>
      <c r="C122" s="129"/>
      <c r="D122" s="129"/>
      <c r="E122" s="134"/>
      <c r="F122" s="133"/>
      <c r="G122" s="134"/>
      <c r="H122" s="133"/>
      <c r="I122" s="134"/>
      <c r="J122" s="134"/>
      <c r="K122" s="134"/>
      <c r="L122" s="134"/>
      <c r="M122" s="134"/>
      <c r="N122" s="134"/>
      <c r="O122" s="422">
        <f t="shared" si="24"/>
        <v>0</v>
      </c>
      <c r="P122" s="422">
        <f t="shared" si="25"/>
        <v>0</v>
      </c>
      <c r="Q122" s="422"/>
    </row>
    <row r="123" spans="1:17" s="423" customFormat="1" ht="15">
      <c r="A123" s="138" t="s">
        <v>536</v>
      </c>
      <c r="B123" s="138"/>
      <c r="C123" s="129">
        <f>SUM(D123:N123)</f>
        <v>10330</v>
      </c>
      <c r="D123" s="129">
        <v>10330</v>
      </c>
      <c r="E123" s="129"/>
      <c r="F123" s="133"/>
      <c r="G123" s="134"/>
      <c r="H123" s="133"/>
      <c r="I123" s="134"/>
      <c r="J123" s="134"/>
      <c r="K123" s="134"/>
      <c r="L123" s="134"/>
      <c r="M123" s="134"/>
      <c r="N123" s="134"/>
      <c r="O123" s="422">
        <f t="shared" si="24"/>
        <v>10330</v>
      </c>
      <c r="P123" s="422">
        <f t="shared" si="25"/>
        <v>0</v>
      </c>
      <c r="Q123" s="422"/>
    </row>
    <row r="124" spans="1:17" s="423" customFormat="1" ht="15">
      <c r="A124" s="138" t="s">
        <v>537</v>
      </c>
      <c r="B124" s="138"/>
      <c r="C124" s="129">
        <f>SUM(D124:N124)</f>
        <v>10330</v>
      </c>
      <c r="D124" s="129">
        <v>10330</v>
      </c>
      <c r="E124" s="129"/>
      <c r="F124" s="133"/>
      <c r="G124" s="134"/>
      <c r="H124" s="133"/>
      <c r="I124" s="134"/>
      <c r="J124" s="134"/>
      <c r="K124" s="134"/>
      <c r="L124" s="134"/>
      <c r="M124" s="134"/>
      <c r="N124" s="134"/>
      <c r="O124" s="422">
        <f t="shared" si="24"/>
        <v>10330</v>
      </c>
      <c r="P124" s="422">
        <f t="shared" si="25"/>
        <v>0</v>
      </c>
      <c r="Q124" s="422"/>
    </row>
    <row r="125" spans="1:17" ht="15">
      <c r="A125" s="138" t="s">
        <v>291</v>
      </c>
      <c r="B125" s="138"/>
      <c r="C125" s="129">
        <f>SUM(D125:N125)</f>
        <v>7797</v>
      </c>
      <c r="D125" s="129">
        <v>7797</v>
      </c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422">
        <f t="shared" si="24"/>
        <v>7797</v>
      </c>
      <c r="P125" s="422">
        <f t="shared" si="25"/>
        <v>0</v>
      </c>
      <c r="Q125" s="422"/>
    </row>
    <row r="126" spans="1:17" ht="15">
      <c r="A126" s="424" t="s">
        <v>292</v>
      </c>
      <c r="B126" s="424"/>
      <c r="C126" s="558">
        <f aca="true" t="shared" si="38" ref="C126:N126">IF(C124&lt;&gt;0,C125/C124,"")</f>
        <v>0.7547918683446273</v>
      </c>
      <c r="D126" s="558">
        <f t="shared" si="38"/>
        <v>0.7547918683446273</v>
      </c>
      <c r="E126" s="558">
        <f t="shared" si="38"/>
      </c>
      <c r="F126" s="558">
        <f t="shared" si="38"/>
      </c>
      <c r="G126" s="558">
        <f t="shared" si="38"/>
      </c>
      <c r="H126" s="558">
        <f t="shared" si="38"/>
      </c>
      <c r="I126" s="558">
        <f t="shared" si="38"/>
      </c>
      <c r="J126" s="558">
        <f t="shared" si="38"/>
      </c>
      <c r="K126" s="558">
        <f t="shared" si="38"/>
      </c>
      <c r="L126" s="558">
        <f t="shared" si="38"/>
      </c>
      <c r="M126" s="558">
        <f t="shared" si="38"/>
      </c>
      <c r="N126" s="558">
        <f t="shared" si="38"/>
      </c>
      <c r="O126" s="422">
        <f t="shared" si="24"/>
        <v>0.7547918683446273</v>
      </c>
      <c r="P126" s="422">
        <f t="shared" si="25"/>
        <v>0</v>
      </c>
      <c r="Q126" s="422"/>
    </row>
    <row r="127" spans="1:17" s="423" customFormat="1" ht="15">
      <c r="A127" s="132" t="s">
        <v>159</v>
      </c>
      <c r="B127" s="425" t="s">
        <v>535</v>
      </c>
      <c r="C127" s="129"/>
      <c r="D127" s="129"/>
      <c r="E127" s="134"/>
      <c r="F127" s="133"/>
      <c r="G127" s="134"/>
      <c r="H127" s="133"/>
      <c r="I127" s="134"/>
      <c r="J127" s="134"/>
      <c r="K127" s="134"/>
      <c r="L127" s="134"/>
      <c r="M127" s="134"/>
      <c r="N127" s="134"/>
      <c r="O127" s="422">
        <f t="shared" si="24"/>
        <v>0</v>
      </c>
      <c r="P127" s="422">
        <f t="shared" si="25"/>
        <v>0</v>
      </c>
      <c r="Q127" s="422"/>
    </row>
    <row r="128" spans="1:17" s="423" customFormat="1" ht="15">
      <c r="A128" s="138" t="s">
        <v>536</v>
      </c>
      <c r="B128" s="138"/>
      <c r="C128" s="129">
        <f>SUM(D128:N128)</f>
        <v>10531</v>
      </c>
      <c r="D128" s="129">
        <v>10531</v>
      </c>
      <c r="E128" s="129"/>
      <c r="F128" s="133"/>
      <c r="G128" s="134"/>
      <c r="H128" s="133"/>
      <c r="I128" s="134"/>
      <c r="J128" s="134"/>
      <c r="K128" s="134"/>
      <c r="L128" s="134"/>
      <c r="M128" s="134"/>
      <c r="N128" s="134"/>
      <c r="O128" s="422">
        <f t="shared" si="24"/>
        <v>10531</v>
      </c>
      <c r="P128" s="422">
        <f t="shared" si="25"/>
        <v>0</v>
      </c>
      <c r="Q128" s="422"/>
    </row>
    <row r="129" spans="1:17" s="423" customFormat="1" ht="15">
      <c r="A129" s="138" t="s">
        <v>537</v>
      </c>
      <c r="B129" s="138"/>
      <c r="C129" s="129">
        <f>SUM(D129:N129)</f>
        <v>10531</v>
      </c>
      <c r="D129" s="129">
        <v>10531</v>
      </c>
      <c r="E129" s="129"/>
      <c r="F129" s="133"/>
      <c r="G129" s="134"/>
      <c r="H129" s="133"/>
      <c r="I129" s="134"/>
      <c r="J129" s="134"/>
      <c r="K129" s="134"/>
      <c r="L129" s="134"/>
      <c r="M129" s="134"/>
      <c r="N129" s="134"/>
      <c r="O129" s="422">
        <f t="shared" si="24"/>
        <v>10531</v>
      </c>
      <c r="P129" s="422">
        <f t="shared" si="25"/>
        <v>0</v>
      </c>
      <c r="Q129" s="422"/>
    </row>
    <row r="130" spans="1:17" ht="15">
      <c r="A130" s="138" t="s">
        <v>291</v>
      </c>
      <c r="B130" s="138"/>
      <c r="C130" s="129">
        <f>SUM(D130:N130)</f>
        <v>11081</v>
      </c>
      <c r="D130" s="129">
        <v>11081</v>
      </c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422">
        <f t="shared" si="24"/>
        <v>11081</v>
      </c>
      <c r="P130" s="422">
        <f t="shared" si="25"/>
        <v>0</v>
      </c>
      <c r="Q130" s="422"/>
    </row>
    <row r="131" spans="1:17" ht="15">
      <c r="A131" s="424" t="s">
        <v>292</v>
      </c>
      <c r="B131" s="424"/>
      <c r="C131" s="558">
        <f aca="true" t="shared" si="39" ref="C131:N131">IF(C129&lt;&gt;0,C130/C129,"")</f>
        <v>1.0522267590922039</v>
      </c>
      <c r="D131" s="558">
        <f t="shared" si="39"/>
        <v>1.0522267590922039</v>
      </c>
      <c r="E131" s="558">
        <f t="shared" si="39"/>
      </c>
      <c r="F131" s="558">
        <f t="shared" si="39"/>
      </c>
      <c r="G131" s="558">
        <f t="shared" si="39"/>
      </c>
      <c r="H131" s="558">
        <f t="shared" si="39"/>
      </c>
      <c r="I131" s="558">
        <f t="shared" si="39"/>
      </c>
      <c r="J131" s="558">
        <f t="shared" si="39"/>
      </c>
      <c r="K131" s="558">
        <f t="shared" si="39"/>
      </c>
      <c r="L131" s="558">
        <f t="shared" si="39"/>
      </c>
      <c r="M131" s="558">
        <f t="shared" si="39"/>
      </c>
      <c r="N131" s="558">
        <f t="shared" si="39"/>
      </c>
      <c r="O131" s="422">
        <f t="shared" si="24"/>
        <v>1.0522267590922039</v>
      </c>
      <c r="P131" s="422">
        <f t="shared" si="25"/>
        <v>0</v>
      </c>
      <c r="Q131" s="422"/>
    </row>
    <row r="132" spans="1:17" s="423" customFormat="1" ht="15">
      <c r="A132" s="132" t="s">
        <v>160</v>
      </c>
      <c r="B132" s="425" t="s">
        <v>535</v>
      </c>
      <c r="C132" s="129"/>
      <c r="D132" s="129"/>
      <c r="E132" s="134"/>
      <c r="F132" s="133"/>
      <c r="G132" s="134"/>
      <c r="H132" s="133"/>
      <c r="I132" s="134"/>
      <c r="J132" s="134"/>
      <c r="K132" s="134"/>
      <c r="L132" s="134"/>
      <c r="M132" s="134"/>
      <c r="N132" s="134"/>
      <c r="O132" s="422">
        <f t="shared" si="24"/>
        <v>0</v>
      </c>
      <c r="P132" s="422">
        <f t="shared" si="25"/>
        <v>0</v>
      </c>
      <c r="Q132" s="422"/>
    </row>
    <row r="133" spans="1:17" s="423" customFormat="1" ht="15">
      <c r="A133" s="138" t="s">
        <v>536</v>
      </c>
      <c r="B133" s="138"/>
      <c r="C133" s="129">
        <f>SUM(D133:N133)</f>
        <v>9601</v>
      </c>
      <c r="D133" s="129">
        <v>9601</v>
      </c>
      <c r="E133" s="129"/>
      <c r="F133" s="133"/>
      <c r="G133" s="134"/>
      <c r="H133" s="133"/>
      <c r="I133" s="134"/>
      <c r="J133" s="134"/>
      <c r="K133" s="134"/>
      <c r="L133" s="134"/>
      <c r="M133" s="134"/>
      <c r="N133" s="134"/>
      <c r="O133" s="422">
        <f t="shared" si="24"/>
        <v>9601</v>
      </c>
      <c r="P133" s="422">
        <f t="shared" si="25"/>
        <v>0</v>
      </c>
      <c r="Q133" s="422"/>
    </row>
    <row r="134" spans="1:17" s="423" customFormat="1" ht="15">
      <c r="A134" s="138" t="s">
        <v>537</v>
      </c>
      <c r="B134" s="138"/>
      <c r="C134" s="129">
        <f>SUM(D134:N134)</f>
        <v>9601</v>
      </c>
      <c r="D134" s="129">
        <v>9601</v>
      </c>
      <c r="E134" s="129"/>
      <c r="F134" s="133"/>
      <c r="G134" s="134"/>
      <c r="H134" s="133"/>
      <c r="I134" s="134"/>
      <c r="J134" s="134"/>
      <c r="K134" s="134"/>
      <c r="L134" s="134"/>
      <c r="M134" s="134"/>
      <c r="N134" s="134"/>
      <c r="O134" s="422">
        <f t="shared" si="24"/>
        <v>9601</v>
      </c>
      <c r="P134" s="422">
        <f t="shared" si="25"/>
        <v>0</v>
      </c>
      <c r="Q134" s="422"/>
    </row>
    <row r="135" spans="1:17" ht="15">
      <c r="A135" s="138" t="s">
        <v>291</v>
      </c>
      <c r="B135" s="138"/>
      <c r="C135" s="129">
        <f>SUM(D135:N135)</f>
        <v>8173</v>
      </c>
      <c r="D135" s="129">
        <v>8173</v>
      </c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422">
        <f t="shared" si="24"/>
        <v>8173</v>
      </c>
      <c r="P135" s="422">
        <f t="shared" si="25"/>
        <v>0</v>
      </c>
      <c r="Q135" s="422"/>
    </row>
    <row r="136" spans="1:17" ht="15">
      <c r="A136" s="424" t="s">
        <v>292</v>
      </c>
      <c r="B136" s="424"/>
      <c r="C136" s="558">
        <f aca="true" t="shared" si="40" ref="C136:N136">IF(C134&lt;&gt;0,C135/C134,"")</f>
        <v>0.851265493177794</v>
      </c>
      <c r="D136" s="558">
        <f t="shared" si="40"/>
        <v>0.851265493177794</v>
      </c>
      <c r="E136" s="558">
        <f t="shared" si="40"/>
      </c>
      <c r="F136" s="558">
        <f t="shared" si="40"/>
      </c>
      <c r="G136" s="558">
        <f t="shared" si="40"/>
      </c>
      <c r="H136" s="558">
        <f t="shared" si="40"/>
      </c>
      <c r="I136" s="558">
        <f t="shared" si="40"/>
      </c>
      <c r="J136" s="558">
        <f t="shared" si="40"/>
      </c>
      <c r="K136" s="558">
        <f t="shared" si="40"/>
      </c>
      <c r="L136" s="558">
        <f t="shared" si="40"/>
      </c>
      <c r="M136" s="558">
        <f t="shared" si="40"/>
      </c>
      <c r="N136" s="558">
        <f t="shared" si="40"/>
      </c>
      <c r="O136" s="422">
        <f t="shared" si="24"/>
        <v>0.851265493177794</v>
      </c>
      <c r="P136" s="422">
        <f t="shared" si="25"/>
        <v>0</v>
      </c>
      <c r="Q136" s="422"/>
    </row>
    <row r="137" spans="1:17" s="423" customFormat="1" ht="15">
      <c r="A137" s="132" t="s">
        <v>161</v>
      </c>
      <c r="B137" s="425" t="s">
        <v>535</v>
      </c>
      <c r="C137" s="129"/>
      <c r="D137" s="129"/>
      <c r="E137" s="134"/>
      <c r="F137" s="133"/>
      <c r="G137" s="134"/>
      <c r="H137" s="133"/>
      <c r="I137" s="134"/>
      <c r="J137" s="134"/>
      <c r="K137" s="134"/>
      <c r="L137" s="134"/>
      <c r="M137" s="134"/>
      <c r="N137" s="134"/>
      <c r="O137" s="422">
        <f t="shared" si="24"/>
        <v>0</v>
      </c>
      <c r="P137" s="422">
        <f t="shared" si="25"/>
        <v>0</v>
      </c>
      <c r="Q137" s="422"/>
    </row>
    <row r="138" spans="1:17" s="423" customFormat="1" ht="15">
      <c r="A138" s="138" t="s">
        <v>536</v>
      </c>
      <c r="B138" s="138"/>
      <c r="C138" s="129">
        <f>SUM(D138:N138)</f>
        <v>12070</v>
      </c>
      <c r="D138" s="129">
        <v>12070</v>
      </c>
      <c r="E138" s="129"/>
      <c r="F138" s="133"/>
      <c r="G138" s="134"/>
      <c r="H138" s="133"/>
      <c r="I138" s="134"/>
      <c r="J138" s="134"/>
      <c r="K138" s="134"/>
      <c r="L138" s="134"/>
      <c r="M138" s="134"/>
      <c r="N138" s="134"/>
      <c r="O138" s="422">
        <f t="shared" si="24"/>
        <v>12070</v>
      </c>
      <c r="P138" s="422">
        <f t="shared" si="25"/>
        <v>0</v>
      </c>
      <c r="Q138" s="422"/>
    </row>
    <row r="139" spans="1:17" s="423" customFormat="1" ht="15">
      <c r="A139" s="138" t="s">
        <v>537</v>
      </c>
      <c r="B139" s="138"/>
      <c r="C139" s="129">
        <f>SUM(D139:N139)</f>
        <v>12070</v>
      </c>
      <c r="D139" s="129">
        <v>12070</v>
      </c>
      <c r="E139" s="129"/>
      <c r="F139" s="133"/>
      <c r="G139" s="134"/>
      <c r="H139" s="133"/>
      <c r="I139" s="134"/>
      <c r="J139" s="134"/>
      <c r="K139" s="134"/>
      <c r="L139" s="134"/>
      <c r="M139" s="134"/>
      <c r="N139" s="134"/>
      <c r="O139" s="422">
        <f t="shared" si="24"/>
        <v>12070</v>
      </c>
      <c r="P139" s="422">
        <f t="shared" si="25"/>
        <v>0</v>
      </c>
      <c r="Q139" s="422"/>
    </row>
    <row r="140" spans="1:17" ht="15">
      <c r="A140" s="138" t="s">
        <v>291</v>
      </c>
      <c r="B140" s="138"/>
      <c r="C140" s="129">
        <f>SUM(D140:N140)</f>
        <v>10049</v>
      </c>
      <c r="D140" s="129">
        <v>10049</v>
      </c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422">
        <f t="shared" si="24"/>
        <v>10049</v>
      </c>
      <c r="P140" s="422">
        <f t="shared" si="25"/>
        <v>0</v>
      </c>
      <c r="Q140" s="422"/>
    </row>
    <row r="141" spans="1:17" ht="15">
      <c r="A141" s="424" t="s">
        <v>292</v>
      </c>
      <c r="B141" s="424"/>
      <c r="C141" s="558">
        <f aca="true" t="shared" si="41" ref="C141:N141">IF(C139&lt;&gt;0,C140/C139,"")</f>
        <v>0.8325600662800331</v>
      </c>
      <c r="D141" s="558">
        <f t="shared" si="41"/>
        <v>0.8325600662800331</v>
      </c>
      <c r="E141" s="558">
        <f t="shared" si="41"/>
      </c>
      <c r="F141" s="558">
        <f t="shared" si="41"/>
      </c>
      <c r="G141" s="558">
        <f t="shared" si="41"/>
      </c>
      <c r="H141" s="558">
        <f t="shared" si="41"/>
      </c>
      <c r="I141" s="558">
        <f t="shared" si="41"/>
      </c>
      <c r="J141" s="558">
        <f t="shared" si="41"/>
      </c>
      <c r="K141" s="558">
        <f t="shared" si="41"/>
      </c>
      <c r="L141" s="558">
        <f t="shared" si="41"/>
      </c>
      <c r="M141" s="558">
        <f t="shared" si="41"/>
      </c>
      <c r="N141" s="558">
        <f t="shared" si="41"/>
      </c>
      <c r="O141" s="422">
        <f t="shared" si="24"/>
        <v>0.8325600662800331</v>
      </c>
      <c r="P141" s="422">
        <f t="shared" si="25"/>
        <v>0</v>
      </c>
      <c r="Q141" s="422"/>
    </row>
    <row r="142" spans="1:17" s="423" customFormat="1" ht="15">
      <c r="A142" s="132" t="s">
        <v>162</v>
      </c>
      <c r="B142" s="425" t="s">
        <v>535</v>
      </c>
      <c r="C142" s="129"/>
      <c r="D142" s="129"/>
      <c r="E142" s="134"/>
      <c r="F142" s="133"/>
      <c r="G142" s="134"/>
      <c r="H142" s="133"/>
      <c r="I142" s="134"/>
      <c r="J142" s="134"/>
      <c r="K142" s="134"/>
      <c r="L142" s="134"/>
      <c r="M142" s="134"/>
      <c r="N142" s="134"/>
      <c r="O142" s="422">
        <f t="shared" si="24"/>
        <v>0</v>
      </c>
      <c r="P142" s="422">
        <f t="shared" si="25"/>
        <v>0</v>
      </c>
      <c r="Q142" s="422"/>
    </row>
    <row r="143" spans="1:17" s="423" customFormat="1" ht="15">
      <c r="A143" s="138" t="s">
        <v>536</v>
      </c>
      <c r="B143" s="138"/>
      <c r="C143" s="129">
        <f>SUM(D143:N143)</f>
        <v>26136</v>
      </c>
      <c r="D143" s="129">
        <v>16279</v>
      </c>
      <c r="E143" s="129"/>
      <c r="F143" s="133"/>
      <c r="G143" s="134"/>
      <c r="H143" s="133">
        <v>9857</v>
      </c>
      <c r="I143" s="134"/>
      <c r="J143" s="134"/>
      <c r="K143" s="134"/>
      <c r="L143" s="134"/>
      <c r="M143" s="134"/>
      <c r="N143" s="134"/>
      <c r="O143" s="422">
        <f t="shared" si="24"/>
        <v>26136</v>
      </c>
      <c r="P143" s="422">
        <f t="shared" si="25"/>
        <v>0</v>
      </c>
      <c r="Q143" s="422"/>
    </row>
    <row r="144" spans="1:17" s="423" customFormat="1" ht="15">
      <c r="A144" s="138" t="s">
        <v>537</v>
      </c>
      <c r="B144" s="138"/>
      <c r="C144" s="129">
        <f>SUM(D144:N144)</f>
        <v>25879</v>
      </c>
      <c r="D144" s="129">
        <v>16279</v>
      </c>
      <c r="E144" s="129"/>
      <c r="F144" s="133"/>
      <c r="G144" s="134"/>
      <c r="H144" s="133">
        <v>9600</v>
      </c>
      <c r="I144" s="134"/>
      <c r="J144" s="134"/>
      <c r="K144" s="134"/>
      <c r="L144" s="134"/>
      <c r="M144" s="134"/>
      <c r="N144" s="134"/>
      <c r="O144" s="422">
        <f t="shared" si="24"/>
        <v>25879</v>
      </c>
      <c r="P144" s="422">
        <f t="shared" si="25"/>
        <v>0</v>
      </c>
      <c r="Q144" s="422"/>
    </row>
    <row r="145" spans="1:17" ht="15">
      <c r="A145" s="138" t="s">
        <v>291</v>
      </c>
      <c r="B145" s="138"/>
      <c r="C145" s="129">
        <f>SUM(D145:N145)</f>
        <v>22173</v>
      </c>
      <c r="D145" s="129">
        <v>12647</v>
      </c>
      <c r="E145" s="129"/>
      <c r="F145" s="129"/>
      <c r="G145" s="129"/>
      <c r="H145" s="129">
        <v>9526</v>
      </c>
      <c r="I145" s="129"/>
      <c r="J145" s="129"/>
      <c r="K145" s="129"/>
      <c r="L145" s="129"/>
      <c r="M145" s="129"/>
      <c r="N145" s="129"/>
      <c r="O145" s="422">
        <f t="shared" si="24"/>
        <v>22173</v>
      </c>
      <c r="P145" s="422">
        <f t="shared" si="25"/>
        <v>0</v>
      </c>
      <c r="Q145" s="422"/>
    </row>
    <row r="146" spans="1:17" ht="15">
      <c r="A146" s="424" t="s">
        <v>292</v>
      </c>
      <c r="B146" s="424"/>
      <c r="C146" s="558">
        <f aca="true" t="shared" si="42" ref="C146:N146">IF(C144&lt;&gt;0,C145/C144,"")</f>
        <v>0.856795084817806</v>
      </c>
      <c r="D146" s="558">
        <f t="shared" si="42"/>
        <v>0.7768904723877388</v>
      </c>
      <c r="E146" s="558">
        <f t="shared" si="42"/>
      </c>
      <c r="F146" s="558">
        <f t="shared" si="42"/>
      </c>
      <c r="G146" s="558">
        <f t="shared" si="42"/>
      </c>
      <c r="H146" s="558">
        <f t="shared" si="42"/>
        <v>0.9922916666666667</v>
      </c>
      <c r="I146" s="558">
        <f t="shared" si="42"/>
      </c>
      <c r="J146" s="558">
        <f t="shared" si="42"/>
      </c>
      <c r="K146" s="558">
        <f t="shared" si="42"/>
      </c>
      <c r="L146" s="558">
        <f t="shared" si="42"/>
      </c>
      <c r="M146" s="558">
        <f t="shared" si="42"/>
      </c>
      <c r="N146" s="558">
        <f t="shared" si="42"/>
      </c>
      <c r="O146" s="422">
        <f t="shared" si="24"/>
        <v>1.7691821390544056</v>
      </c>
      <c r="P146" s="422">
        <f t="shared" si="25"/>
        <v>0.9123870542365996</v>
      </c>
      <c r="Q146" s="422"/>
    </row>
    <row r="147" spans="1:17" s="423" customFormat="1" ht="15">
      <c r="A147" s="132" t="s">
        <v>163</v>
      </c>
      <c r="B147" s="425" t="s">
        <v>535</v>
      </c>
      <c r="C147" s="129"/>
      <c r="D147" s="129"/>
      <c r="E147" s="134"/>
      <c r="F147" s="133"/>
      <c r="G147" s="134"/>
      <c r="H147" s="133"/>
      <c r="I147" s="134"/>
      <c r="J147" s="134"/>
      <c r="K147" s="134"/>
      <c r="L147" s="134"/>
      <c r="M147" s="134"/>
      <c r="N147" s="134"/>
      <c r="O147" s="422">
        <f t="shared" si="24"/>
        <v>0</v>
      </c>
      <c r="P147" s="422">
        <f t="shared" si="25"/>
        <v>0</v>
      </c>
      <c r="Q147" s="422"/>
    </row>
    <row r="148" spans="1:17" s="423" customFormat="1" ht="15">
      <c r="A148" s="138" t="s">
        <v>536</v>
      </c>
      <c r="B148" s="138"/>
      <c r="C148" s="129">
        <f>SUM(D148:N148)</f>
        <v>25766</v>
      </c>
      <c r="D148" s="129">
        <v>11788</v>
      </c>
      <c r="E148" s="129"/>
      <c r="F148" s="133"/>
      <c r="G148" s="134"/>
      <c r="H148" s="133">
        <v>13978</v>
      </c>
      <c r="I148" s="134"/>
      <c r="J148" s="134"/>
      <c r="K148" s="134"/>
      <c r="L148" s="134"/>
      <c r="M148" s="134"/>
      <c r="N148" s="134"/>
      <c r="O148" s="422">
        <f t="shared" si="24"/>
        <v>25766</v>
      </c>
      <c r="P148" s="422">
        <f t="shared" si="25"/>
        <v>0</v>
      </c>
      <c r="Q148" s="422"/>
    </row>
    <row r="149" spans="1:17" s="423" customFormat="1" ht="15">
      <c r="A149" s="138" t="s">
        <v>537</v>
      </c>
      <c r="B149" s="138"/>
      <c r="C149" s="129">
        <f>SUM(D149:N149)</f>
        <v>23488</v>
      </c>
      <c r="D149" s="129">
        <v>11788</v>
      </c>
      <c r="E149" s="129"/>
      <c r="F149" s="133"/>
      <c r="G149" s="134"/>
      <c r="H149" s="133">
        <v>11700</v>
      </c>
      <c r="I149" s="134"/>
      <c r="J149" s="134"/>
      <c r="K149" s="134"/>
      <c r="L149" s="134"/>
      <c r="M149" s="134"/>
      <c r="N149" s="134"/>
      <c r="O149" s="422">
        <f t="shared" si="24"/>
        <v>23488</v>
      </c>
      <c r="P149" s="422">
        <f t="shared" si="25"/>
        <v>0</v>
      </c>
      <c r="Q149" s="422"/>
    </row>
    <row r="150" spans="1:17" ht="15">
      <c r="A150" s="138" t="s">
        <v>291</v>
      </c>
      <c r="B150" s="138"/>
      <c r="C150" s="129">
        <f>SUM(D150:N150)</f>
        <v>25979</v>
      </c>
      <c r="D150" s="129">
        <v>14299</v>
      </c>
      <c r="E150" s="129"/>
      <c r="F150" s="129"/>
      <c r="G150" s="129"/>
      <c r="H150" s="129">
        <v>11680</v>
      </c>
      <c r="I150" s="129"/>
      <c r="J150" s="129"/>
      <c r="K150" s="129"/>
      <c r="L150" s="129"/>
      <c r="M150" s="129"/>
      <c r="N150" s="129"/>
      <c r="O150" s="422">
        <f t="shared" si="24"/>
        <v>25979</v>
      </c>
      <c r="P150" s="422">
        <f t="shared" si="25"/>
        <v>0</v>
      </c>
      <c r="Q150" s="422"/>
    </row>
    <row r="151" spans="1:17" ht="15">
      <c r="A151" s="424" t="s">
        <v>292</v>
      </c>
      <c r="B151" s="424"/>
      <c r="C151" s="558">
        <f aca="true" t="shared" si="43" ref="C151:N151">IF(C149&lt;&gt;0,C150/C149,"")</f>
        <v>1.1060541553133516</v>
      </c>
      <c r="D151" s="558">
        <f t="shared" si="43"/>
        <v>1.2130132337970818</v>
      </c>
      <c r="E151" s="558">
        <f t="shared" si="43"/>
      </c>
      <c r="F151" s="558">
        <f t="shared" si="43"/>
      </c>
      <c r="G151" s="558">
        <f t="shared" si="43"/>
      </c>
      <c r="H151" s="558">
        <f t="shared" si="43"/>
        <v>0.9982905982905983</v>
      </c>
      <c r="I151" s="558">
        <f t="shared" si="43"/>
      </c>
      <c r="J151" s="558">
        <f t="shared" si="43"/>
      </c>
      <c r="K151" s="558">
        <f t="shared" si="43"/>
      </c>
      <c r="L151" s="558">
        <f t="shared" si="43"/>
      </c>
      <c r="M151" s="558">
        <f t="shared" si="43"/>
      </c>
      <c r="N151" s="558">
        <f t="shared" si="43"/>
      </c>
      <c r="O151" s="422">
        <f t="shared" si="24"/>
        <v>2.21130383208768</v>
      </c>
      <c r="P151" s="422">
        <f t="shared" si="25"/>
        <v>1.1052496767743285</v>
      </c>
      <c r="Q151" s="422"/>
    </row>
    <row r="152" spans="1:17" s="423" customFormat="1" ht="15">
      <c r="A152" s="132" t="s">
        <v>164</v>
      </c>
      <c r="B152" s="425" t="s">
        <v>535</v>
      </c>
      <c r="C152" s="129"/>
      <c r="D152" s="129"/>
      <c r="E152" s="134"/>
      <c r="F152" s="133"/>
      <c r="G152" s="134"/>
      <c r="H152" s="133"/>
      <c r="I152" s="134"/>
      <c r="J152" s="134"/>
      <c r="K152" s="134"/>
      <c r="L152" s="134"/>
      <c r="M152" s="134"/>
      <c r="N152" s="134"/>
      <c r="O152" s="422">
        <f t="shared" si="24"/>
        <v>0</v>
      </c>
      <c r="P152" s="422">
        <f t="shared" si="25"/>
        <v>0</v>
      </c>
      <c r="Q152" s="422"/>
    </row>
    <row r="153" spans="1:17" s="423" customFormat="1" ht="15">
      <c r="A153" s="138" t="s">
        <v>536</v>
      </c>
      <c r="B153" s="138"/>
      <c r="C153" s="129">
        <f>SUM(D153:N153)</f>
        <v>29648</v>
      </c>
      <c r="D153" s="129">
        <v>19281</v>
      </c>
      <c r="E153" s="129"/>
      <c r="F153" s="133"/>
      <c r="G153" s="134"/>
      <c r="H153" s="133">
        <v>10367</v>
      </c>
      <c r="I153" s="134"/>
      <c r="J153" s="134"/>
      <c r="K153" s="134"/>
      <c r="L153" s="134"/>
      <c r="M153" s="134"/>
      <c r="N153" s="134"/>
      <c r="O153" s="422">
        <f t="shared" si="24"/>
        <v>29648</v>
      </c>
      <c r="P153" s="422">
        <f t="shared" si="25"/>
        <v>0</v>
      </c>
      <c r="Q153" s="422"/>
    </row>
    <row r="154" spans="1:17" s="423" customFormat="1" ht="15">
      <c r="A154" s="138" t="s">
        <v>537</v>
      </c>
      <c r="B154" s="138"/>
      <c r="C154" s="129">
        <f>SUM(D154:N154)</f>
        <v>38781</v>
      </c>
      <c r="D154" s="129">
        <v>19281</v>
      </c>
      <c r="E154" s="129"/>
      <c r="F154" s="133"/>
      <c r="G154" s="134"/>
      <c r="H154" s="133">
        <v>19500</v>
      </c>
      <c r="I154" s="134"/>
      <c r="J154" s="134"/>
      <c r="K154" s="134"/>
      <c r="L154" s="134"/>
      <c r="M154" s="134"/>
      <c r="N154" s="134"/>
      <c r="O154" s="422">
        <f t="shared" si="24"/>
        <v>38781</v>
      </c>
      <c r="P154" s="422">
        <f t="shared" si="25"/>
        <v>0</v>
      </c>
      <c r="Q154" s="422"/>
    </row>
    <row r="155" spans="1:17" ht="15">
      <c r="A155" s="138" t="s">
        <v>291</v>
      </c>
      <c r="B155" s="138"/>
      <c r="C155" s="129">
        <f>SUM(D155:N155)</f>
        <v>39950</v>
      </c>
      <c r="D155" s="129">
        <v>20526</v>
      </c>
      <c r="E155" s="129"/>
      <c r="F155" s="129"/>
      <c r="G155" s="129"/>
      <c r="H155" s="129">
        <v>19424</v>
      </c>
      <c r="I155" s="129"/>
      <c r="J155" s="129"/>
      <c r="K155" s="129"/>
      <c r="L155" s="129"/>
      <c r="M155" s="129"/>
      <c r="N155" s="129"/>
      <c r="O155" s="422">
        <f t="shared" si="24"/>
        <v>39950</v>
      </c>
      <c r="P155" s="422">
        <f t="shared" si="25"/>
        <v>0</v>
      </c>
      <c r="Q155" s="422"/>
    </row>
    <row r="156" spans="1:17" ht="15">
      <c r="A156" s="424" t="s">
        <v>292</v>
      </c>
      <c r="B156" s="424"/>
      <c r="C156" s="558">
        <f aca="true" t="shared" si="44" ref="C156:N156">IF(C154&lt;&gt;0,C155/C154,"")</f>
        <v>1.0301436270338569</v>
      </c>
      <c r="D156" s="558">
        <f t="shared" si="44"/>
        <v>1.064571339660806</v>
      </c>
      <c r="E156" s="558">
        <f t="shared" si="44"/>
      </c>
      <c r="F156" s="558">
        <f t="shared" si="44"/>
      </c>
      <c r="G156" s="558">
        <f t="shared" si="44"/>
      </c>
      <c r="H156" s="558">
        <f t="shared" si="44"/>
        <v>0.9961025641025641</v>
      </c>
      <c r="I156" s="558">
        <f t="shared" si="44"/>
      </c>
      <c r="J156" s="558">
        <f t="shared" si="44"/>
      </c>
      <c r="K156" s="558">
        <f t="shared" si="44"/>
      </c>
      <c r="L156" s="558">
        <f t="shared" si="44"/>
      </c>
      <c r="M156" s="558">
        <f t="shared" si="44"/>
      </c>
      <c r="N156" s="558">
        <f t="shared" si="44"/>
      </c>
      <c r="O156" s="422">
        <f t="shared" si="24"/>
        <v>2.0606739037633703</v>
      </c>
      <c r="P156" s="422">
        <f t="shared" si="25"/>
        <v>1.0305302767295135</v>
      </c>
      <c r="Q156" s="422"/>
    </row>
    <row r="157" spans="1:17" s="423" customFormat="1" ht="15">
      <c r="A157" s="132" t="s">
        <v>237</v>
      </c>
      <c r="B157" s="132"/>
      <c r="C157" s="129"/>
      <c r="D157" s="129"/>
      <c r="E157" s="134"/>
      <c r="F157" s="133"/>
      <c r="G157" s="134"/>
      <c r="H157" s="133"/>
      <c r="I157" s="134"/>
      <c r="J157" s="134"/>
      <c r="K157" s="134"/>
      <c r="L157" s="134"/>
      <c r="M157" s="134"/>
      <c r="N157" s="134"/>
      <c r="O157" s="422">
        <f aca="true" t="shared" si="45" ref="O157:O225">SUM(D157:N157)</f>
        <v>0</v>
      </c>
      <c r="P157" s="422">
        <f aca="true" t="shared" si="46" ref="P157:P225">O157-C157</f>
        <v>0</v>
      </c>
      <c r="Q157" s="422"/>
    </row>
    <row r="158" spans="1:17" s="423" customFormat="1" ht="15">
      <c r="A158" s="138" t="s">
        <v>536</v>
      </c>
      <c r="B158" s="425" t="s">
        <v>535</v>
      </c>
      <c r="C158" s="129">
        <f>SUM(D158:K158)</f>
        <v>6279</v>
      </c>
      <c r="D158" s="129">
        <v>6279</v>
      </c>
      <c r="E158" s="129"/>
      <c r="F158" s="133"/>
      <c r="G158" s="134"/>
      <c r="H158" s="133"/>
      <c r="I158" s="134"/>
      <c r="J158" s="134"/>
      <c r="K158" s="134"/>
      <c r="L158" s="134"/>
      <c r="M158" s="134"/>
      <c r="N158" s="134"/>
      <c r="O158" s="422">
        <f t="shared" si="45"/>
        <v>6279</v>
      </c>
      <c r="P158" s="422">
        <f t="shared" si="46"/>
        <v>0</v>
      </c>
      <c r="Q158" s="422"/>
    </row>
    <row r="159" spans="1:17" s="423" customFormat="1" ht="15">
      <c r="A159" s="138" t="s">
        <v>537</v>
      </c>
      <c r="B159" s="425"/>
      <c r="C159" s="129">
        <f>SUM(D159:N159)</f>
        <v>6279</v>
      </c>
      <c r="D159" s="129">
        <v>6279</v>
      </c>
      <c r="E159" s="129"/>
      <c r="F159" s="133"/>
      <c r="G159" s="134"/>
      <c r="H159" s="133"/>
      <c r="I159" s="134"/>
      <c r="J159" s="134"/>
      <c r="K159" s="134"/>
      <c r="L159" s="134"/>
      <c r="M159" s="134"/>
      <c r="N159" s="134"/>
      <c r="O159" s="422">
        <f t="shared" si="45"/>
        <v>6279</v>
      </c>
      <c r="P159" s="422">
        <f t="shared" si="46"/>
        <v>0</v>
      </c>
      <c r="Q159" s="422"/>
    </row>
    <row r="160" spans="1:17" ht="15">
      <c r="A160" s="138" t="s">
        <v>291</v>
      </c>
      <c r="B160" s="138"/>
      <c r="C160" s="129">
        <f>SUM(D160:N160)</f>
        <v>5814</v>
      </c>
      <c r="D160" s="129">
        <v>5814</v>
      </c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422">
        <f t="shared" si="45"/>
        <v>5814</v>
      </c>
      <c r="P160" s="422">
        <f t="shared" si="46"/>
        <v>0</v>
      </c>
      <c r="Q160" s="422"/>
    </row>
    <row r="161" spans="1:17" ht="15">
      <c r="A161" s="424" t="s">
        <v>292</v>
      </c>
      <c r="B161" s="424"/>
      <c r="C161" s="558">
        <f aca="true" t="shared" si="47" ref="C161:N161">IF(C159&lt;&gt;0,C160/C159,"")</f>
        <v>0.9259436215957955</v>
      </c>
      <c r="D161" s="558">
        <f t="shared" si="47"/>
        <v>0.9259436215957955</v>
      </c>
      <c r="E161" s="558">
        <f t="shared" si="47"/>
      </c>
      <c r="F161" s="558">
        <f t="shared" si="47"/>
      </c>
      <c r="G161" s="558">
        <f t="shared" si="47"/>
      </c>
      <c r="H161" s="558">
        <f t="shared" si="47"/>
      </c>
      <c r="I161" s="558">
        <f t="shared" si="47"/>
      </c>
      <c r="J161" s="558">
        <f t="shared" si="47"/>
      </c>
      <c r="K161" s="558">
        <f t="shared" si="47"/>
      </c>
      <c r="L161" s="558">
        <f t="shared" si="47"/>
      </c>
      <c r="M161" s="558">
        <f t="shared" si="47"/>
      </c>
      <c r="N161" s="558">
        <f t="shared" si="47"/>
      </c>
      <c r="O161" s="422">
        <f t="shared" si="45"/>
        <v>0.9259436215957955</v>
      </c>
      <c r="P161" s="422">
        <f t="shared" si="46"/>
        <v>0</v>
      </c>
      <c r="Q161" s="422"/>
    </row>
    <row r="162" spans="1:17" s="562" customFormat="1" ht="15">
      <c r="A162" s="132" t="s">
        <v>809</v>
      </c>
      <c r="B162" s="132"/>
      <c r="C162" s="129"/>
      <c r="D162" s="129"/>
      <c r="E162" s="134"/>
      <c r="F162" s="133"/>
      <c r="G162" s="134"/>
      <c r="H162" s="133"/>
      <c r="I162" s="134"/>
      <c r="J162" s="134"/>
      <c r="K162" s="134"/>
      <c r="L162" s="134"/>
      <c r="M162" s="134"/>
      <c r="N162" s="134"/>
      <c r="O162" s="422"/>
      <c r="P162" s="422"/>
      <c r="Q162" s="422"/>
    </row>
    <row r="163" spans="1:17" s="562" customFormat="1" ht="15">
      <c r="A163" s="138" t="s">
        <v>536</v>
      </c>
      <c r="B163" s="425" t="s">
        <v>535</v>
      </c>
      <c r="C163" s="129">
        <f>SUM(D163:K163)</f>
        <v>1214</v>
      </c>
      <c r="D163" s="129">
        <v>1214</v>
      </c>
      <c r="E163" s="129"/>
      <c r="F163" s="133"/>
      <c r="G163" s="134"/>
      <c r="H163" s="133"/>
      <c r="I163" s="134"/>
      <c r="J163" s="134"/>
      <c r="K163" s="134"/>
      <c r="L163" s="134"/>
      <c r="M163" s="134"/>
      <c r="N163" s="134"/>
      <c r="O163" s="422"/>
      <c r="P163" s="422"/>
      <c r="Q163" s="422"/>
    </row>
    <row r="164" spans="1:17" s="562" customFormat="1" ht="15">
      <c r="A164" s="138" t="s">
        <v>537</v>
      </c>
      <c r="B164" s="425"/>
      <c r="C164" s="129">
        <f>SUM(D164:N164)</f>
        <v>1214</v>
      </c>
      <c r="D164" s="129">
        <v>1214</v>
      </c>
      <c r="E164" s="129"/>
      <c r="F164" s="133"/>
      <c r="G164" s="134"/>
      <c r="H164" s="133"/>
      <c r="I164" s="134"/>
      <c r="J164" s="134"/>
      <c r="K164" s="134"/>
      <c r="L164" s="134"/>
      <c r="M164" s="134"/>
      <c r="N164" s="134"/>
      <c r="O164" s="422"/>
      <c r="P164" s="422"/>
      <c r="Q164" s="422"/>
    </row>
    <row r="165" spans="1:17" s="562" customFormat="1" ht="15">
      <c r="A165" s="138" t="s">
        <v>291</v>
      </c>
      <c r="B165" s="138"/>
      <c r="C165" s="129">
        <f>SUM(D165:N165)</f>
        <v>1079</v>
      </c>
      <c r="D165" s="129">
        <v>1079</v>
      </c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422"/>
      <c r="P165" s="422"/>
      <c r="Q165" s="422"/>
    </row>
    <row r="166" spans="1:17" s="423" customFormat="1" ht="15">
      <c r="A166" s="424" t="s">
        <v>292</v>
      </c>
      <c r="B166" s="424"/>
      <c r="C166" s="558">
        <f aca="true" t="shared" si="48" ref="C166:N166">IF(C164&lt;&gt;0,C165/C164,"")</f>
        <v>0.8887973640856672</v>
      </c>
      <c r="D166" s="558">
        <f t="shared" si="48"/>
        <v>0.8887973640856672</v>
      </c>
      <c r="E166" s="558">
        <f t="shared" si="48"/>
      </c>
      <c r="F166" s="558">
        <f t="shared" si="48"/>
      </c>
      <c r="G166" s="558">
        <f t="shared" si="48"/>
      </c>
      <c r="H166" s="558">
        <f t="shared" si="48"/>
      </c>
      <c r="I166" s="558">
        <f t="shared" si="48"/>
      </c>
      <c r="J166" s="558">
        <f t="shared" si="48"/>
      </c>
      <c r="K166" s="558">
        <f t="shared" si="48"/>
      </c>
      <c r="L166" s="558">
        <f t="shared" si="48"/>
      </c>
      <c r="M166" s="558">
        <f t="shared" si="48"/>
      </c>
      <c r="N166" s="558">
        <f t="shared" si="48"/>
      </c>
      <c r="O166" s="422">
        <f t="shared" si="45"/>
        <v>0.8887973640856672</v>
      </c>
      <c r="P166" s="422">
        <f t="shared" si="46"/>
        <v>0</v>
      </c>
      <c r="Q166" s="422"/>
    </row>
    <row r="167" spans="1:17" s="562" customFormat="1" ht="15">
      <c r="A167" s="132" t="s">
        <v>810</v>
      </c>
      <c r="B167" s="132"/>
      <c r="C167" s="666"/>
      <c r="D167" s="666"/>
      <c r="E167" s="666"/>
      <c r="F167" s="667"/>
      <c r="G167" s="666"/>
      <c r="H167" s="667"/>
      <c r="I167" s="666"/>
      <c r="J167" s="666"/>
      <c r="K167" s="666"/>
      <c r="L167" s="666"/>
      <c r="M167" s="666"/>
      <c r="N167" s="666"/>
      <c r="O167" s="422"/>
      <c r="P167" s="422"/>
      <c r="Q167" s="422"/>
    </row>
    <row r="168" spans="1:17" s="423" customFormat="1" ht="15">
      <c r="A168" s="138" t="s">
        <v>536</v>
      </c>
      <c r="B168" s="138"/>
      <c r="C168" s="129">
        <f>SUM(D168:N168)</f>
        <v>6539</v>
      </c>
      <c r="D168" s="129">
        <v>6539</v>
      </c>
      <c r="E168" s="129"/>
      <c r="F168" s="133"/>
      <c r="G168" s="134"/>
      <c r="H168" s="133"/>
      <c r="I168" s="134"/>
      <c r="J168" s="134"/>
      <c r="K168" s="134"/>
      <c r="L168" s="134"/>
      <c r="M168" s="134"/>
      <c r="N168" s="134"/>
      <c r="O168" s="422">
        <f t="shared" si="45"/>
        <v>6539</v>
      </c>
      <c r="P168" s="422">
        <f t="shared" si="46"/>
        <v>0</v>
      </c>
      <c r="Q168" s="422"/>
    </row>
    <row r="169" spans="1:17" s="423" customFormat="1" ht="15">
      <c r="A169" s="138" t="s">
        <v>537</v>
      </c>
      <c r="B169" s="138"/>
      <c r="C169" s="129">
        <f>SUM(D169:N169)</f>
        <v>6539</v>
      </c>
      <c r="D169" s="129">
        <v>6539</v>
      </c>
      <c r="E169" s="129"/>
      <c r="F169" s="133"/>
      <c r="G169" s="134"/>
      <c r="H169" s="133"/>
      <c r="I169" s="134"/>
      <c r="J169" s="134"/>
      <c r="K169" s="134"/>
      <c r="L169" s="134"/>
      <c r="M169" s="134"/>
      <c r="N169" s="134"/>
      <c r="O169" s="422">
        <f t="shared" si="45"/>
        <v>6539</v>
      </c>
      <c r="P169" s="422">
        <f t="shared" si="46"/>
        <v>0</v>
      </c>
      <c r="Q169" s="422"/>
    </row>
    <row r="170" spans="1:17" ht="15">
      <c r="A170" s="138" t="s">
        <v>291</v>
      </c>
      <c r="B170" s="138"/>
      <c r="C170" s="129">
        <f>SUM(D170:N170)</f>
        <v>6621</v>
      </c>
      <c r="D170" s="129">
        <v>6621</v>
      </c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  <c r="O170" s="422">
        <f t="shared" si="45"/>
        <v>6621</v>
      </c>
      <c r="P170" s="422">
        <f t="shared" si="46"/>
        <v>0</v>
      </c>
      <c r="Q170" s="422"/>
    </row>
    <row r="171" spans="1:17" ht="15">
      <c r="A171" s="424" t="s">
        <v>292</v>
      </c>
      <c r="B171" s="424"/>
      <c r="C171" s="558">
        <f aca="true" t="shared" si="49" ref="C171:N171">IF(C169&lt;&gt;0,C170/C169,"")</f>
        <v>1.0125401437528674</v>
      </c>
      <c r="D171" s="558">
        <f t="shared" si="49"/>
        <v>1.0125401437528674</v>
      </c>
      <c r="E171" s="558">
        <f t="shared" si="49"/>
      </c>
      <c r="F171" s="558">
        <f t="shared" si="49"/>
      </c>
      <c r="G171" s="558">
        <f t="shared" si="49"/>
      </c>
      <c r="H171" s="558">
        <f t="shared" si="49"/>
      </c>
      <c r="I171" s="558">
        <f t="shared" si="49"/>
      </c>
      <c r="J171" s="558">
        <f t="shared" si="49"/>
      </c>
      <c r="K171" s="558">
        <f t="shared" si="49"/>
      </c>
      <c r="L171" s="558">
        <f t="shared" si="49"/>
      </c>
      <c r="M171" s="558">
        <f t="shared" si="49"/>
      </c>
      <c r="N171" s="558">
        <f t="shared" si="49"/>
      </c>
      <c r="O171" s="422">
        <f t="shared" si="45"/>
        <v>1.0125401437528674</v>
      </c>
      <c r="P171" s="422">
        <f t="shared" si="46"/>
        <v>0</v>
      </c>
      <c r="Q171" s="422"/>
    </row>
    <row r="172" spans="1:17" s="423" customFormat="1" ht="15">
      <c r="A172" s="132" t="s">
        <v>166</v>
      </c>
      <c r="B172" s="425" t="s">
        <v>538</v>
      </c>
      <c r="C172" s="129"/>
      <c r="D172" s="129"/>
      <c r="E172" s="134"/>
      <c r="F172" s="133"/>
      <c r="G172" s="134"/>
      <c r="H172" s="133"/>
      <c r="I172" s="134"/>
      <c r="J172" s="134"/>
      <c r="K172" s="134"/>
      <c r="L172" s="134"/>
      <c r="M172" s="134"/>
      <c r="N172" s="134"/>
      <c r="O172" s="422">
        <f t="shared" si="45"/>
        <v>0</v>
      </c>
      <c r="P172" s="422">
        <f t="shared" si="46"/>
        <v>0</v>
      </c>
      <c r="Q172" s="422"/>
    </row>
    <row r="173" spans="1:17" s="423" customFormat="1" ht="15">
      <c r="A173" s="138" t="s">
        <v>536</v>
      </c>
      <c r="B173" s="138"/>
      <c r="C173" s="129">
        <f>SUM(D173:N173)</f>
        <v>34821</v>
      </c>
      <c r="D173" s="129">
        <v>34821</v>
      </c>
      <c r="E173" s="129"/>
      <c r="F173" s="133"/>
      <c r="G173" s="134"/>
      <c r="H173" s="133"/>
      <c r="I173" s="134"/>
      <c r="J173" s="134"/>
      <c r="K173" s="134"/>
      <c r="L173" s="134"/>
      <c r="M173" s="134"/>
      <c r="N173" s="134"/>
      <c r="O173" s="422">
        <f t="shared" si="45"/>
        <v>34821</v>
      </c>
      <c r="P173" s="422">
        <f t="shared" si="46"/>
        <v>0</v>
      </c>
      <c r="Q173" s="422"/>
    </row>
    <row r="174" spans="1:17" s="423" customFormat="1" ht="15">
      <c r="A174" s="138" t="s">
        <v>537</v>
      </c>
      <c r="B174" s="138"/>
      <c r="C174" s="129">
        <f>SUM(D174:N174)</f>
        <v>34821</v>
      </c>
      <c r="D174" s="129">
        <v>34821</v>
      </c>
      <c r="E174" s="129"/>
      <c r="F174" s="133"/>
      <c r="G174" s="134"/>
      <c r="H174" s="133"/>
      <c r="I174" s="134"/>
      <c r="J174" s="134"/>
      <c r="K174" s="134"/>
      <c r="L174" s="134"/>
      <c r="M174" s="134"/>
      <c r="N174" s="134"/>
      <c r="O174" s="422">
        <f t="shared" si="45"/>
        <v>34821</v>
      </c>
      <c r="P174" s="422">
        <f t="shared" si="46"/>
        <v>0</v>
      </c>
      <c r="Q174" s="422"/>
    </row>
    <row r="175" spans="1:17" ht="15">
      <c r="A175" s="138" t="s">
        <v>291</v>
      </c>
      <c r="B175" s="138"/>
      <c r="C175" s="129">
        <f>SUM(D175:N175)</f>
        <v>28278</v>
      </c>
      <c r="D175" s="129">
        <v>28278</v>
      </c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422">
        <f t="shared" si="45"/>
        <v>28278</v>
      </c>
      <c r="P175" s="422">
        <f t="shared" si="46"/>
        <v>0</v>
      </c>
      <c r="Q175" s="422"/>
    </row>
    <row r="176" spans="1:17" ht="15">
      <c r="A176" s="424" t="s">
        <v>292</v>
      </c>
      <c r="B176" s="424"/>
      <c r="C176" s="558">
        <f aca="true" t="shared" si="50" ref="C176:N176">IF(C174&lt;&gt;0,C175/C174,"")</f>
        <v>0.8120961488756785</v>
      </c>
      <c r="D176" s="558">
        <f t="shared" si="50"/>
        <v>0.8120961488756785</v>
      </c>
      <c r="E176" s="558">
        <f t="shared" si="50"/>
      </c>
      <c r="F176" s="558">
        <f t="shared" si="50"/>
      </c>
      <c r="G176" s="558">
        <f t="shared" si="50"/>
      </c>
      <c r="H176" s="558">
        <f t="shared" si="50"/>
      </c>
      <c r="I176" s="558">
        <f t="shared" si="50"/>
      </c>
      <c r="J176" s="558">
        <f t="shared" si="50"/>
      </c>
      <c r="K176" s="558">
        <f t="shared" si="50"/>
      </c>
      <c r="L176" s="558">
        <f t="shared" si="50"/>
      </c>
      <c r="M176" s="558">
        <f t="shared" si="50"/>
      </c>
      <c r="N176" s="558">
        <f t="shared" si="50"/>
      </c>
      <c r="O176" s="422">
        <f t="shared" si="45"/>
        <v>0.8120961488756785</v>
      </c>
      <c r="P176" s="422">
        <f t="shared" si="46"/>
        <v>0</v>
      </c>
      <c r="Q176" s="422"/>
    </row>
    <row r="177" spans="1:17" s="423" customFormat="1" ht="15">
      <c r="A177" s="132" t="s">
        <v>167</v>
      </c>
      <c r="B177" s="425" t="s">
        <v>538</v>
      </c>
      <c r="C177" s="129"/>
      <c r="D177" s="129"/>
      <c r="E177" s="134"/>
      <c r="F177" s="133"/>
      <c r="G177" s="134"/>
      <c r="H177" s="133"/>
      <c r="I177" s="134"/>
      <c r="J177" s="134"/>
      <c r="K177" s="134"/>
      <c r="L177" s="134"/>
      <c r="M177" s="134"/>
      <c r="N177" s="134"/>
      <c r="O177" s="422">
        <f t="shared" si="45"/>
        <v>0</v>
      </c>
      <c r="P177" s="422">
        <f t="shared" si="46"/>
        <v>0</v>
      </c>
      <c r="Q177" s="422"/>
    </row>
    <row r="178" spans="1:17" s="423" customFormat="1" ht="15">
      <c r="A178" s="138" t="s">
        <v>536</v>
      </c>
      <c r="B178" s="138"/>
      <c r="C178" s="129">
        <f>SUM(D178:N178)</f>
        <v>13260</v>
      </c>
      <c r="D178" s="129">
        <v>13260</v>
      </c>
      <c r="E178" s="129"/>
      <c r="F178" s="133"/>
      <c r="G178" s="134"/>
      <c r="H178" s="133"/>
      <c r="I178" s="134"/>
      <c r="J178" s="134"/>
      <c r="K178" s="134"/>
      <c r="L178" s="134"/>
      <c r="M178" s="134"/>
      <c r="N178" s="134"/>
      <c r="O178" s="422">
        <f t="shared" si="45"/>
        <v>13260</v>
      </c>
      <c r="P178" s="422">
        <f t="shared" si="46"/>
        <v>0</v>
      </c>
      <c r="Q178" s="422"/>
    </row>
    <row r="179" spans="1:17" s="423" customFormat="1" ht="15">
      <c r="A179" s="138" t="s">
        <v>537</v>
      </c>
      <c r="B179" s="138"/>
      <c r="C179" s="129">
        <f>SUM(D179:N179)</f>
        <v>13260</v>
      </c>
      <c r="D179" s="129">
        <v>13260</v>
      </c>
      <c r="E179" s="129"/>
      <c r="F179" s="133"/>
      <c r="G179" s="134"/>
      <c r="H179" s="133"/>
      <c r="I179" s="134"/>
      <c r="J179" s="134"/>
      <c r="K179" s="134"/>
      <c r="L179" s="134"/>
      <c r="M179" s="134"/>
      <c r="N179" s="134"/>
      <c r="O179" s="422">
        <f t="shared" si="45"/>
        <v>13260</v>
      </c>
      <c r="P179" s="422">
        <f t="shared" si="46"/>
        <v>0</v>
      </c>
      <c r="Q179" s="422"/>
    </row>
    <row r="180" spans="1:17" ht="15">
      <c r="A180" s="138" t="s">
        <v>291</v>
      </c>
      <c r="B180" s="138"/>
      <c r="C180" s="129">
        <f>SUM(D180:N180)</f>
        <v>14011</v>
      </c>
      <c r="D180" s="129">
        <v>14011</v>
      </c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422">
        <f t="shared" si="45"/>
        <v>14011</v>
      </c>
      <c r="P180" s="422">
        <f t="shared" si="46"/>
        <v>0</v>
      </c>
      <c r="Q180" s="422"/>
    </row>
    <row r="181" spans="1:17" ht="15">
      <c r="A181" s="424" t="s">
        <v>292</v>
      </c>
      <c r="B181" s="424"/>
      <c r="C181" s="558">
        <f aca="true" t="shared" si="51" ref="C181:N181">IF(C179&lt;&gt;0,C180/C179,"")</f>
        <v>1.0566365007541478</v>
      </c>
      <c r="D181" s="558">
        <f t="shared" si="51"/>
        <v>1.0566365007541478</v>
      </c>
      <c r="E181" s="558">
        <f t="shared" si="51"/>
      </c>
      <c r="F181" s="558">
        <f t="shared" si="51"/>
      </c>
      <c r="G181" s="558">
        <f t="shared" si="51"/>
      </c>
      <c r="H181" s="558">
        <f t="shared" si="51"/>
      </c>
      <c r="I181" s="558">
        <f t="shared" si="51"/>
      </c>
      <c r="J181" s="558">
        <f t="shared" si="51"/>
      </c>
      <c r="K181" s="558">
        <f t="shared" si="51"/>
      </c>
      <c r="L181" s="558">
        <f t="shared" si="51"/>
      </c>
      <c r="M181" s="558">
        <f t="shared" si="51"/>
      </c>
      <c r="N181" s="558">
        <f t="shared" si="51"/>
      </c>
      <c r="O181" s="422">
        <f t="shared" si="45"/>
        <v>1.0566365007541478</v>
      </c>
      <c r="P181" s="422">
        <f t="shared" si="46"/>
        <v>0</v>
      </c>
      <c r="Q181" s="422"/>
    </row>
    <row r="182" spans="1:17" s="423" customFormat="1" ht="15">
      <c r="A182" s="132" t="s">
        <v>238</v>
      </c>
      <c r="B182" s="425" t="s">
        <v>535</v>
      </c>
      <c r="C182" s="129"/>
      <c r="D182" s="129"/>
      <c r="E182" s="129"/>
      <c r="F182" s="133"/>
      <c r="G182" s="134"/>
      <c r="H182" s="133"/>
      <c r="I182" s="134"/>
      <c r="J182" s="134"/>
      <c r="K182" s="134"/>
      <c r="L182" s="134"/>
      <c r="M182" s="134"/>
      <c r="N182" s="134"/>
      <c r="O182" s="422">
        <f t="shared" si="45"/>
        <v>0</v>
      </c>
      <c r="P182" s="422">
        <f t="shared" si="46"/>
        <v>0</v>
      </c>
      <c r="Q182" s="422"/>
    </row>
    <row r="183" spans="1:17" s="423" customFormat="1" ht="15">
      <c r="A183" s="138" t="s">
        <v>536</v>
      </c>
      <c r="B183" s="138"/>
      <c r="C183" s="129">
        <f>SUM(D183:N183)</f>
        <v>20859</v>
      </c>
      <c r="D183" s="129">
        <v>20859</v>
      </c>
      <c r="E183" s="129"/>
      <c r="F183" s="133"/>
      <c r="G183" s="134"/>
      <c r="H183" s="133"/>
      <c r="I183" s="134"/>
      <c r="J183" s="134"/>
      <c r="K183" s="134"/>
      <c r="L183" s="134"/>
      <c r="M183" s="134"/>
      <c r="N183" s="134"/>
      <c r="O183" s="422">
        <f t="shared" si="45"/>
        <v>20859</v>
      </c>
      <c r="P183" s="422">
        <f t="shared" si="46"/>
        <v>0</v>
      </c>
      <c r="Q183" s="422"/>
    </row>
    <row r="184" spans="1:17" s="423" customFormat="1" ht="15">
      <c r="A184" s="138" t="s">
        <v>537</v>
      </c>
      <c r="B184" s="138"/>
      <c r="C184" s="129">
        <f>SUM(D184:N184)</f>
        <v>21806</v>
      </c>
      <c r="D184" s="129">
        <v>21806</v>
      </c>
      <c r="E184" s="129"/>
      <c r="F184" s="133"/>
      <c r="G184" s="134"/>
      <c r="H184" s="133"/>
      <c r="I184" s="134"/>
      <c r="J184" s="134"/>
      <c r="K184" s="134"/>
      <c r="L184" s="134"/>
      <c r="M184" s="134"/>
      <c r="N184" s="134"/>
      <c r="O184" s="422">
        <f t="shared" si="45"/>
        <v>21806</v>
      </c>
      <c r="P184" s="422">
        <f t="shared" si="46"/>
        <v>0</v>
      </c>
      <c r="Q184" s="422"/>
    </row>
    <row r="185" spans="1:17" ht="15">
      <c r="A185" s="138" t="s">
        <v>291</v>
      </c>
      <c r="B185" s="138"/>
      <c r="C185" s="129">
        <f>SUM(D185:N185)</f>
        <v>18398</v>
      </c>
      <c r="D185" s="129">
        <v>18398</v>
      </c>
      <c r="E185" s="129"/>
      <c r="F185" s="129"/>
      <c r="G185" s="129"/>
      <c r="H185" s="129"/>
      <c r="I185" s="129"/>
      <c r="J185" s="129"/>
      <c r="K185" s="129"/>
      <c r="L185" s="129"/>
      <c r="M185" s="129"/>
      <c r="N185" s="129"/>
      <c r="O185" s="422">
        <f t="shared" si="45"/>
        <v>18398</v>
      </c>
      <c r="P185" s="422">
        <f t="shared" si="46"/>
        <v>0</v>
      </c>
      <c r="Q185" s="422"/>
    </row>
    <row r="186" spans="1:17" ht="15">
      <c r="A186" s="424" t="s">
        <v>292</v>
      </c>
      <c r="B186" s="424"/>
      <c r="C186" s="558">
        <f aca="true" t="shared" si="52" ref="C186:N186">IF(C184&lt;&gt;0,C185/C184,"")</f>
        <v>0.8437127396129506</v>
      </c>
      <c r="D186" s="558">
        <f t="shared" si="52"/>
        <v>0.8437127396129506</v>
      </c>
      <c r="E186" s="558">
        <f t="shared" si="52"/>
      </c>
      <c r="F186" s="558">
        <f t="shared" si="52"/>
      </c>
      <c r="G186" s="558">
        <f t="shared" si="52"/>
      </c>
      <c r="H186" s="558">
        <f t="shared" si="52"/>
      </c>
      <c r="I186" s="558">
        <f t="shared" si="52"/>
      </c>
      <c r="J186" s="558">
        <f t="shared" si="52"/>
      </c>
      <c r="K186" s="558">
        <f t="shared" si="52"/>
      </c>
      <c r="L186" s="558">
        <f t="shared" si="52"/>
      </c>
      <c r="M186" s="558">
        <f t="shared" si="52"/>
      </c>
      <c r="N186" s="558">
        <f t="shared" si="52"/>
      </c>
      <c r="O186" s="422">
        <f t="shared" si="45"/>
        <v>0.8437127396129506</v>
      </c>
      <c r="P186" s="422">
        <f t="shared" si="46"/>
        <v>0</v>
      </c>
      <c r="Q186" s="422"/>
    </row>
    <row r="187" spans="1:17" s="423" customFormat="1" ht="15">
      <c r="A187" s="132" t="s">
        <v>10</v>
      </c>
      <c r="B187" s="425" t="s">
        <v>535</v>
      </c>
      <c r="C187" s="129"/>
      <c r="D187" s="129"/>
      <c r="E187" s="134"/>
      <c r="F187" s="133"/>
      <c r="G187" s="134"/>
      <c r="H187" s="133"/>
      <c r="I187" s="134"/>
      <c r="J187" s="134"/>
      <c r="K187" s="134"/>
      <c r="L187" s="134"/>
      <c r="M187" s="134"/>
      <c r="N187" s="134"/>
      <c r="O187" s="422">
        <f>SUM(D187:N187)</f>
        <v>0</v>
      </c>
      <c r="P187" s="422">
        <f>O187-C187</f>
        <v>0</v>
      </c>
      <c r="Q187" s="422"/>
    </row>
    <row r="188" spans="1:17" s="423" customFormat="1" ht="15">
      <c r="A188" s="138" t="s">
        <v>536</v>
      </c>
      <c r="B188" s="138"/>
      <c r="C188" s="129">
        <f>SUM(D188:N188)</f>
        <v>3397</v>
      </c>
      <c r="D188" s="129">
        <v>2713</v>
      </c>
      <c r="E188" s="129"/>
      <c r="F188" s="133"/>
      <c r="G188" s="134"/>
      <c r="H188" s="133">
        <v>684</v>
      </c>
      <c r="I188" s="134"/>
      <c r="J188" s="134"/>
      <c r="K188" s="134"/>
      <c r="L188" s="134"/>
      <c r="M188" s="134"/>
      <c r="N188" s="134"/>
      <c r="O188" s="422">
        <f>SUM(D188:N188)</f>
        <v>3397</v>
      </c>
      <c r="P188" s="422">
        <f>O188-C188</f>
        <v>0</v>
      </c>
      <c r="Q188" s="422"/>
    </row>
    <row r="189" spans="1:17" s="423" customFormat="1" ht="15">
      <c r="A189" s="138" t="s">
        <v>537</v>
      </c>
      <c r="B189" s="138"/>
      <c r="C189" s="129">
        <f>SUM(D189:N189)</f>
        <v>3556</v>
      </c>
      <c r="D189" s="129">
        <v>2713</v>
      </c>
      <c r="E189" s="129"/>
      <c r="F189" s="133"/>
      <c r="G189" s="134"/>
      <c r="H189" s="133">
        <v>843</v>
      </c>
      <c r="I189" s="134"/>
      <c r="J189" s="134"/>
      <c r="K189" s="134"/>
      <c r="L189" s="134"/>
      <c r="M189" s="134"/>
      <c r="N189" s="134"/>
      <c r="O189" s="422">
        <f>SUM(D189:N189)</f>
        <v>3556</v>
      </c>
      <c r="P189" s="422">
        <f>O189-C189</f>
        <v>0</v>
      </c>
      <c r="Q189" s="422"/>
    </row>
    <row r="190" spans="1:17" ht="15">
      <c r="A190" s="138" t="s">
        <v>291</v>
      </c>
      <c r="B190" s="138"/>
      <c r="C190" s="129">
        <f>SUM(D190:N190)</f>
        <v>3556</v>
      </c>
      <c r="D190" s="129">
        <v>2713</v>
      </c>
      <c r="E190" s="129"/>
      <c r="F190" s="129"/>
      <c r="G190" s="129"/>
      <c r="H190" s="129">
        <v>843</v>
      </c>
      <c r="I190" s="129"/>
      <c r="J190" s="129"/>
      <c r="K190" s="129"/>
      <c r="L190" s="129"/>
      <c r="M190" s="129"/>
      <c r="N190" s="129"/>
      <c r="O190" s="422">
        <f>SUM(D190:N190)</f>
        <v>3556</v>
      </c>
      <c r="P190" s="422">
        <f>O190-C190</f>
        <v>0</v>
      </c>
      <c r="Q190" s="422"/>
    </row>
    <row r="191" spans="1:17" ht="15">
      <c r="A191" s="424" t="s">
        <v>292</v>
      </c>
      <c r="B191" s="424"/>
      <c r="C191" s="558">
        <f aca="true" t="shared" si="53" ref="C191:N191">IF(C189&lt;&gt;0,C190/C189,"")</f>
        <v>1</v>
      </c>
      <c r="D191" s="558">
        <f t="shared" si="53"/>
        <v>1</v>
      </c>
      <c r="E191" s="558">
        <f t="shared" si="53"/>
      </c>
      <c r="F191" s="558">
        <f t="shared" si="53"/>
      </c>
      <c r="G191" s="558">
        <f t="shared" si="53"/>
      </c>
      <c r="H191" s="558">
        <f t="shared" si="53"/>
        <v>1</v>
      </c>
      <c r="I191" s="558">
        <f t="shared" si="53"/>
      </c>
      <c r="J191" s="558">
        <f t="shared" si="53"/>
      </c>
      <c r="K191" s="558">
        <f t="shared" si="53"/>
      </c>
      <c r="L191" s="558">
        <f t="shared" si="53"/>
      </c>
      <c r="M191" s="558">
        <f t="shared" si="53"/>
      </c>
      <c r="N191" s="558">
        <f t="shared" si="53"/>
      </c>
      <c r="O191" s="422">
        <f>SUM(D191:N191)</f>
        <v>2</v>
      </c>
      <c r="P191" s="422">
        <f>O191-C191</f>
        <v>1</v>
      </c>
      <c r="Q191" s="422"/>
    </row>
    <row r="192" spans="1:17" s="423" customFormat="1" ht="15">
      <c r="A192" s="132" t="s">
        <v>168</v>
      </c>
      <c r="B192" s="425" t="s">
        <v>535</v>
      </c>
      <c r="C192" s="129"/>
      <c r="D192" s="129"/>
      <c r="E192" s="134"/>
      <c r="F192" s="133"/>
      <c r="G192" s="134"/>
      <c r="H192" s="133"/>
      <c r="I192" s="134"/>
      <c r="J192" s="134"/>
      <c r="K192" s="134"/>
      <c r="L192" s="134"/>
      <c r="M192" s="134"/>
      <c r="N192" s="134"/>
      <c r="O192" s="422">
        <f t="shared" si="45"/>
        <v>0</v>
      </c>
      <c r="P192" s="422">
        <f t="shared" si="46"/>
        <v>0</v>
      </c>
      <c r="Q192" s="422"/>
    </row>
    <row r="193" spans="1:17" s="423" customFormat="1" ht="15">
      <c r="A193" s="138" t="s">
        <v>536</v>
      </c>
      <c r="B193" s="138"/>
      <c r="C193" s="129">
        <f>SUM(D193:N193)</f>
        <v>1956</v>
      </c>
      <c r="D193" s="129">
        <v>954</v>
      </c>
      <c r="E193" s="129"/>
      <c r="F193" s="133"/>
      <c r="G193" s="134"/>
      <c r="H193" s="133">
        <v>1002</v>
      </c>
      <c r="I193" s="134"/>
      <c r="J193" s="134"/>
      <c r="K193" s="134"/>
      <c r="L193" s="134"/>
      <c r="M193" s="134"/>
      <c r="N193" s="134"/>
      <c r="O193" s="422">
        <f t="shared" si="45"/>
        <v>1956</v>
      </c>
      <c r="P193" s="422">
        <f t="shared" si="46"/>
        <v>0</v>
      </c>
      <c r="Q193" s="422"/>
    </row>
    <row r="194" spans="1:17" s="423" customFormat="1" ht="15">
      <c r="A194" s="138" t="s">
        <v>537</v>
      </c>
      <c r="B194" s="138"/>
      <c r="C194" s="129">
        <f>SUM(D194:N194)</f>
        <v>1555</v>
      </c>
      <c r="D194" s="129">
        <v>954</v>
      </c>
      <c r="E194" s="129"/>
      <c r="F194" s="133"/>
      <c r="G194" s="134"/>
      <c r="H194" s="133">
        <v>601</v>
      </c>
      <c r="I194" s="134"/>
      <c r="J194" s="134"/>
      <c r="K194" s="134"/>
      <c r="L194" s="134"/>
      <c r="M194" s="134"/>
      <c r="N194" s="134"/>
      <c r="O194" s="422">
        <f t="shared" si="45"/>
        <v>1555</v>
      </c>
      <c r="P194" s="422">
        <f t="shared" si="46"/>
        <v>0</v>
      </c>
      <c r="Q194" s="422"/>
    </row>
    <row r="195" spans="1:17" ht="15">
      <c r="A195" s="138" t="s">
        <v>291</v>
      </c>
      <c r="B195" s="138"/>
      <c r="C195" s="129">
        <f>SUM(D195:N195)</f>
        <v>1509</v>
      </c>
      <c r="D195" s="129">
        <v>908</v>
      </c>
      <c r="E195" s="129"/>
      <c r="F195" s="129"/>
      <c r="G195" s="129"/>
      <c r="H195" s="129">
        <v>601</v>
      </c>
      <c r="I195" s="129"/>
      <c r="J195" s="129"/>
      <c r="K195" s="129"/>
      <c r="L195" s="129"/>
      <c r="M195" s="129"/>
      <c r="N195" s="129"/>
      <c r="O195" s="422">
        <f t="shared" si="45"/>
        <v>1509</v>
      </c>
      <c r="P195" s="422">
        <f t="shared" si="46"/>
        <v>0</v>
      </c>
      <c r="Q195" s="422"/>
    </row>
    <row r="196" spans="1:17" ht="15">
      <c r="A196" s="424" t="s">
        <v>292</v>
      </c>
      <c r="B196" s="424"/>
      <c r="C196" s="558">
        <f aca="true" t="shared" si="54" ref="C196:N196">IF(C194&lt;&gt;0,C195/C194,"")</f>
        <v>0.9704180064308682</v>
      </c>
      <c r="D196" s="558">
        <f t="shared" si="54"/>
        <v>0.9517819706498952</v>
      </c>
      <c r="E196" s="558">
        <f t="shared" si="54"/>
      </c>
      <c r="F196" s="558">
        <f t="shared" si="54"/>
      </c>
      <c r="G196" s="558">
        <f t="shared" si="54"/>
      </c>
      <c r="H196" s="558">
        <f t="shared" si="54"/>
        <v>1</v>
      </c>
      <c r="I196" s="558">
        <f t="shared" si="54"/>
      </c>
      <c r="J196" s="558">
        <f t="shared" si="54"/>
      </c>
      <c r="K196" s="558">
        <f t="shared" si="54"/>
      </c>
      <c r="L196" s="558">
        <f t="shared" si="54"/>
      </c>
      <c r="M196" s="558">
        <f t="shared" si="54"/>
      </c>
      <c r="N196" s="558">
        <f t="shared" si="54"/>
      </c>
      <c r="O196" s="422">
        <f t="shared" si="45"/>
        <v>1.9517819706498951</v>
      </c>
      <c r="P196" s="422">
        <f t="shared" si="46"/>
        <v>0.9813639642190269</v>
      </c>
      <c r="Q196" s="422"/>
    </row>
    <row r="197" spans="1:17" s="423" customFormat="1" ht="15">
      <c r="A197" s="132" t="s">
        <v>239</v>
      </c>
      <c r="B197" s="425" t="s">
        <v>538</v>
      </c>
      <c r="C197" s="129"/>
      <c r="D197" s="129"/>
      <c r="E197" s="134"/>
      <c r="F197" s="133"/>
      <c r="G197" s="134"/>
      <c r="H197" s="133"/>
      <c r="I197" s="134"/>
      <c r="J197" s="134"/>
      <c r="K197" s="134"/>
      <c r="L197" s="134"/>
      <c r="M197" s="134"/>
      <c r="N197" s="134"/>
      <c r="O197" s="422">
        <f t="shared" si="45"/>
        <v>0</v>
      </c>
      <c r="P197" s="422">
        <f t="shared" si="46"/>
        <v>0</v>
      </c>
      <c r="Q197" s="422"/>
    </row>
    <row r="198" spans="1:17" s="423" customFormat="1" ht="15">
      <c r="A198" s="138" t="s">
        <v>536</v>
      </c>
      <c r="B198" s="138"/>
      <c r="C198" s="129">
        <f>SUM(D198:N198)</f>
        <v>60893</v>
      </c>
      <c r="D198" s="129">
        <v>60543</v>
      </c>
      <c r="E198" s="129"/>
      <c r="F198" s="133"/>
      <c r="G198" s="134"/>
      <c r="H198" s="133">
        <v>350</v>
      </c>
      <c r="I198" s="134"/>
      <c r="J198" s="134"/>
      <c r="K198" s="134"/>
      <c r="L198" s="134"/>
      <c r="M198" s="134"/>
      <c r="N198" s="134"/>
      <c r="O198" s="422">
        <f t="shared" si="45"/>
        <v>60893</v>
      </c>
      <c r="P198" s="422">
        <f t="shared" si="46"/>
        <v>0</v>
      </c>
      <c r="Q198" s="422"/>
    </row>
    <row r="199" spans="1:17" s="423" customFormat="1" ht="15">
      <c r="A199" s="138" t="s">
        <v>537</v>
      </c>
      <c r="B199" s="138"/>
      <c r="C199" s="129">
        <f>SUM(D199:N199)</f>
        <v>63088</v>
      </c>
      <c r="D199" s="129">
        <v>60543</v>
      </c>
      <c r="E199" s="129"/>
      <c r="F199" s="133"/>
      <c r="G199" s="134"/>
      <c r="H199" s="133">
        <v>300</v>
      </c>
      <c r="I199" s="134"/>
      <c r="J199" s="134"/>
      <c r="K199" s="134"/>
      <c r="L199" s="134"/>
      <c r="M199" s="134"/>
      <c r="N199" s="134">
        <v>2245</v>
      </c>
      <c r="O199" s="422">
        <f t="shared" si="45"/>
        <v>63088</v>
      </c>
      <c r="P199" s="422">
        <f t="shared" si="46"/>
        <v>0</v>
      </c>
      <c r="Q199" s="422"/>
    </row>
    <row r="200" spans="1:17" ht="15">
      <c r="A200" s="138" t="s">
        <v>291</v>
      </c>
      <c r="B200" s="138"/>
      <c r="C200" s="129">
        <f>SUM(D200:N200)</f>
        <v>43852</v>
      </c>
      <c r="D200" s="129">
        <v>41316</v>
      </c>
      <c r="E200" s="129"/>
      <c r="F200" s="129"/>
      <c r="G200" s="129"/>
      <c r="H200" s="129">
        <v>291</v>
      </c>
      <c r="I200" s="129"/>
      <c r="J200" s="129"/>
      <c r="K200" s="129"/>
      <c r="L200" s="129"/>
      <c r="M200" s="129"/>
      <c r="N200" s="129">
        <v>2245</v>
      </c>
      <c r="O200" s="422">
        <f t="shared" si="45"/>
        <v>43852</v>
      </c>
      <c r="P200" s="422">
        <f t="shared" si="46"/>
        <v>0</v>
      </c>
      <c r="Q200" s="422"/>
    </row>
    <row r="201" spans="1:17" ht="15">
      <c r="A201" s="424" t="s">
        <v>292</v>
      </c>
      <c r="B201" s="424"/>
      <c r="C201" s="558">
        <f aca="true" t="shared" si="55" ref="C201:N201">IF(C199&lt;&gt;0,C200/C199,"")</f>
        <v>0.6950925691098149</v>
      </c>
      <c r="D201" s="558">
        <f t="shared" si="55"/>
        <v>0.6824240622367573</v>
      </c>
      <c r="E201" s="558">
        <f t="shared" si="55"/>
      </c>
      <c r="F201" s="558">
        <f t="shared" si="55"/>
      </c>
      <c r="G201" s="558">
        <f t="shared" si="55"/>
      </c>
      <c r="H201" s="558">
        <f t="shared" si="55"/>
        <v>0.97</v>
      </c>
      <c r="I201" s="558">
        <f t="shared" si="55"/>
      </c>
      <c r="J201" s="558">
        <f t="shared" si="55"/>
      </c>
      <c r="K201" s="558">
        <f t="shared" si="55"/>
      </c>
      <c r="L201" s="558">
        <f t="shared" si="55"/>
      </c>
      <c r="M201" s="558">
        <f t="shared" si="55"/>
      </c>
      <c r="N201" s="558">
        <f t="shared" si="55"/>
        <v>1</v>
      </c>
      <c r="O201" s="422">
        <f t="shared" si="45"/>
        <v>2.6524240622367574</v>
      </c>
      <c r="P201" s="422">
        <f t="shared" si="46"/>
        <v>1.9573314931269425</v>
      </c>
      <c r="Q201" s="422"/>
    </row>
    <row r="202" spans="1:17" s="423" customFormat="1" ht="15">
      <c r="A202" s="132" t="s">
        <v>811</v>
      </c>
      <c r="B202" s="425" t="s">
        <v>535</v>
      </c>
      <c r="C202" s="129"/>
      <c r="D202" s="129"/>
      <c r="E202" s="134"/>
      <c r="F202" s="133"/>
      <c r="G202" s="134"/>
      <c r="H202" s="133"/>
      <c r="I202" s="134"/>
      <c r="J202" s="134"/>
      <c r="K202" s="134"/>
      <c r="L202" s="134"/>
      <c r="M202" s="134"/>
      <c r="N202" s="134"/>
      <c r="O202" s="422">
        <f t="shared" si="45"/>
        <v>0</v>
      </c>
      <c r="P202" s="422">
        <f t="shared" si="46"/>
        <v>0</v>
      </c>
      <c r="Q202" s="422"/>
    </row>
    <row r="203" spans="1:17" s="423" customFormat="1" ht="15">
      <c r="A203" s="138" t="s">
        <v>536</v>
      </c>
      <c r="B203" s="138"/>
      <c r="C203" s="129">
        <f>SUM(D203:N203)</f>
        <v>23209</v>
      </c>
      <c r="D203" s="129">
        <v>23158</v>
      </c>
      <c r="E203" s="129"/>
      <c r="F203" s="133"/>
      <c r="G203" s="134"/>
      <c r="H203" s="133">
        <v>51</v>
      </c>
      <c r="I203" s="134"/>
      <c r="J203" s="134"/>
      <c r="K203" s="134"/>
      <c r="L203" s="134"/>
      <c r="M203" s="134"/>
      <c r="N203" s="134"/>
      <c r="O203" s="422">
        <f t="shared" si="45"/>
        <v>23209</v>
      </c>
      <c r="P203" s="422">
        <f t="shared" si="46"/>
        <v>0</v>
      </c>
      <c r="Q203" s="422"/>
    </row>
    <row r="204" spans="1:17" s="423" customFormat="1" ht="15">
      <c r="A204" s="138" t="s">
        <v>537</v>
      </c>
      <c r="B204" s="138"/>
      <c r="C204" s="129">
        <f>SUM(D204:N204)</f>
        <v>23888</v>
      </c>
      <c r="D204" s="129">
        <v>23158</v>
      </c>
      <c r="E204" s="129"/>
      <c r="F204" s="133"/>
      <c r="G204" s="134"/>
      <c r="H204" s="133"/>
      <c r="I204" s="134"/>
      <c r="J204" s="134"/>
      <c r="K204" s="134"/>
      <c r="L204" s="134"/>
      <c r="M204" s="134"/>
      <c r="N204" s="134">
        <v>730</v>
      </c>
      <c r="O204" s="422">
        <f t="shared" si="45"/>
        <v>23888</v>
      </c>
      <c r="P204" s="422">
        <f t="shared" si="46"/>
        <v>0</v>
      </c>
      <c r="Q204" s="422"/>
    </row>
    <row r="205" spans="1:17" ht="15">
      <c r="A205" s="138" t="s">
        <v>291</v>
      </c>
      <c r="B205" s="138"/>
      <c r="C205" s="129">
        <f>SUM(D205:N205)</f>
        <v>14301</v>
      </c>
      <c r="D205" s="129">
        <v>13571</v>
      </c>
      <c r="E205" s="129"/>
      <c r="F205" s="129"/>
      <c r="G205" s="129"/>
      <c r="H205" s="129"/>
      <c r="I205" s="129"/>
      <c r="J205" s="129"/>
      <c r="K205" s="129"/>
      <c r="L205" s="129"/>
      <c r="M205" s="129"/>
      <c r="N205" s="129">
        <v>730</v>
      </c>
      <c r="O205" s="422">
        <f t="shared" si="45"/>
        <v>14301</v>
      </c>
      <c r="P205" s="422">
        <f t="shared" si="46"/>
        <v>0</v>
      </c>
      <c r="Q205" s="422"/>
    </row>
    <row r="206" spans="1:17" ht="15">
      <c r="A206" s="424" t="s">
        <v>292</v>
      </c>
      <c r="B206" s="424"/>
      <c r="C206" s="558">
        <f aca="true" t="shared" si="56" ref="C206:N206">IF(C204&lt;&gt;0,C205/C204,"")</f>
        <v>0.5986687876758205</v>
      </c>
      <c r="D206" s="558">
        <f t="shared" si="56"/>
        <v>0.5860177908282235</v>
      </c>
      <c r="E206" s="558">
        <f t="shared" si="56"/>
      </c>
      <c r="F206" s="558">
        <f t="shared" si="56"/>
      </c>
      <c r="G206" s="558">
        <f t="shared" si="56"/>
      </c>
      <c r="H206" s="558">
        <f t="shared" si="56"/>
      </c>
      <c r="I206" s="558">
        <f t="shared" si="56"/>
      </c>
      <c r="J206" s="558">
        <f t="shared" si="56"/>
      </c>
      <c r="K206" s="558">
        <f t="shared" si="56"/>
      </c>
      <c r="L206" s="558">
        <f t="shared" si="56"/>
      </c>
      <c r="M206" s="558">
        <f t="shared" si="56"/>
      </c>
      <c r="N206" s="558">
        <f t="shared" si="56"/>
        <v>1</v>
      </c>
      <c r="O206" s="422">
        <f t="shared" si="45"/>
        <v>1.5860177908282234</v>
      </c>
      <c r="P206" s="422">
        <f t="shared" si="46"/>
        <v>0.9873490031524028</v>
      </c>
      <c r="Q206" s="422"/>
    </row>
    <row r="207" spans="1:17" s="562" customFormat="1" ht="15">
      <c r="A207" s="132" t="s">
        <v>812</v>
      </c>
      <c r="B207" s="425" t="s">
        <v>535</v>
      </c>
      <c r="C207" s="129"/>
      <c r="D207" s="129"/>
      <c r="E207" s="134"/>
      <c r="F207" s="133"/>
      <c r="G207" s="134"/>
      <c r="H207" s="133"/>
      <c r="I207" s="134"/>
      <c r="J207" s="134"/>
      <c r="K207" s="134"/>
      <c r="L207" s="134"/>
      <c r="M207" s="134"/>
      <c r="N207" s="134"/>
      <c r="O207" s="422"/>
      <c r="P207" s="422"/>
      <c r="Q207" s="422"/>
    </row>
    <row r="208" spans="1:17" s="562" customFormat="1" ht="15">
      <c r="A208" s="138" t="s">
        <v>536</v>
      </c>
      <c r="B208" s="138"/>
      <c r="C208" s="129">
        <f>SUM(D208:N208)</f>
        <v>20195</v>
      </c>
      <c r="D208" s="129">
        <v>20195</v>
      </c>
      <c r="E208" s="129"/>
      <c r="F208" s="133"/>
      <c r="G208" s="134"/>
      <c r="H208" s="133"/>
      <c r="I208" s="134"/>
      <c r="J208" s="134"/>
      <c r="K208" s="134"/>
      <c r="L208" s="134"/>
      <c r="M208" s="134"/>
      <c r="N208" s="134"/>
      <c r="O208" s="422"/>
      <c r="P208" s="422"/>
      <c r="Q208" s="422"/>
    </row>
    <row r="209" spans="1:17" s="562" customFormat="1" ht="15">
      <c r="A209" s="138" t="s">
        <v>537</v>
      </c>
      <c r="B209" s="138"/>
      <c r="C209" s="129">
        <f>SUM(D209:N209)</f>
        <v>20195</v>
      </c>
      <c r="D209" s="129">
        <v>20195</v>
      </c>
      <c r="E209" s="129"/>
      <c r="F209" s="133"/>
      <c r="G209" s="134"/>
      <c r="H209" s="133"/>
      <c r="I209" s="134"/>
      <c r="J209" s="134"/>
      <c r="K209" s="134"/>
      <c r="L209" s="134"/>
      <c r="M209" s="134"/>
      <c r="N209" s="134"/>
      <c r="O209" s="422"/>
      <c r="P209" s="422"/>
      <c r="Q209" s="422"/>
    </row>
    <row r="210" spans="1:17" s="562" customFormat="1" ht="15">
      <c r="A210" s="138" t="s">
        <v>291</v>
      </c>
      <c r="B210" s="138"/>
      <c r="C210" s="129">
        <f>SUM(D210:N210)</f>
        <v>9545</v>
      </c>
      <c r="D210" s="129">
        <v>9545</v>
      </c>
      <c r="E210" s="129"/>
      <c r="F210" s="129"/>
      <c r="G210" s="129"/>
      <c r="H210" s="129"/>
      <c r="I210" s="129"/>
      <c r="J210" s="129"/>
      <c r="K210" s="129"/>
      <c r="L210" s="129"/>
      <c r="M210" s="129"/>
      <c r="N210" s="129"/>
      <c r="O210" s="422"/>
      <c r="P210" s="422"/>
      <c r="Q210" s="422"/>
    </row>
    <row r="211" spans="1:17" s="562" customFormat="1" ht="15">
      <c r="A211" s="424" t="s">
        <v>292</v>
      </c>
      <c r="B211" s="424"/>
      <c r="C211" s="558">
        <f aca="true" t="shared" si="57" ref="C211:N211">IF(C209&lt;&gt;0,C210/C209,"")</f>
        <v>0.4726417430056945</v>
      </c>
      <c r="D211" s="558">
        <f t="shared" si="57"/>
        <v>0.4726417430056945</v>
      </c>
      <c r="E211" s="558">
        <f t="shared" si="57"/>
      </c>
      <c r="F211" s="558">
        <f t="shared" si="57"/>
      </c>
      <c r="G211" s="558">
        <f t="shared" si="57"/>
      </c>
      <c r="H211" s="558">
        <f t="shared" si="57"/>
      </c>
      <c r="I211" s="558">
        <f t="shared" si="57"/>
      </c>
      <c r="J211" s="558">
        <f t="shared" si="57"/>
      </c>
      <c r="K211" s="558">
        <f t="shared" si="57"/>
      </c>
      <c r="L211" s="558">
        <f t="shared" si="57"/>
      </c>
      <c r="M211" s="558">
        <f t="shared" si="57"/>
      </c>
      <c r="N211" s="558">
        <f t="shared" si="57"/>
      </c>
      <c r="O211" s="422"/>
      <c r="P211" s="422"/>
      <c r="Q211" s="422"/>
    </row>
    <row r="212" spans="1:17" s="423" customFormat="1" ht="15">
      <c r="A212" s="132" t="s">
        <v>169</v>
      </c>
      <c r="B212" s="425" t="s">
        <v>535</v>
      </c>
      <c r="C212" s="129"/>
      <c r="D212" s="129"/>
      <c r="E212" s="134"/>
      <c r="F212" s="133"/>
      <c r="G212" s="134"/>
      <c r="H212" s="133"/>
      <c r="I212" s="134"/>
      <c r="J212" s="134"/>
      <c r="K212" s="134"/>
      <c r="L212" s="134"/>
      <c r="M212" s="134"/>
      <c r="N212" s="134"/>
      <c r="O212" s="422">
        <f t="shared" si="45"/>
        <v>0</v>
      </c>
      <c r="P212" s="422">
        <f t="shared" si="46"/>
        <v>0</v>
      </c>
      <c r="Q212" s="422"/>
    </row>
    <row r="213" spans="1:17" s="423" customFormat="1" ht="15">
      <c r="A213" s="138" t="s">
        <v>536</v>
      </c>
      <c r="B213" s="138"/>
      <c r="C213" s="129">
        <f>SUM(D213:N213)</f>
        <v>11656</v>
      </c>
      <c r="D213" s="129">
        <v>11656</v>
      </c>
      <c r="E213" s="129"/>
      <c r="F213" s="133"/>
      <c r="G213" s="134"/>
      <c r="H213" s="133"/>
      <c r="I213" s="134"/>
      <c r="J213" s="134"/>
      <c r="K213" s="134"/>
      <c r="L213" s="134"/>
      <c r="M213" s="134"/>
      <c r="N213" s="134"/>
      <c r="O213" s="422">
        <f t="shared" si="45"/>
        <v>11656</v>
      </c>
      <c r="P213" s="422">
        <f t="shared" si="46"/>
        <v>0</v>
      </c>
      <c r="Q213" s="422"/>
    </row>
    <row r="214" spans="1:17" s="423" customFormat="1" ht="15">
      <c r="A214" s="138" t="s">
        <v>537</v>
      </c>
      <c r="B214" s="138"/>
      <c r="C214" s="129">
        <f>SUM(D214:N214)</f>
        <v>11656</v>
      </c>
      <c r="D214" s="129">
        <v>11656</v>
      </c>
      <c r="E214" s="129"/>
      <c r="F214" s="133"/>
      <c r="G214" s="134"/>
      <c r="H214" s="133"/>
      <c r="I214" s="134"/>
      <c r="J214" s="134"/>
      <c r="K214" s="134"/>
      <c r="L214" s="134"/>
      <c r="M214" s="134"/>
      <c r="N214" s="134"/>
      <c r="O214" s="422">
        <f t="shared" si="45"/>
        <v>11656</v>
      </c>
      <c r="P214" s="422">
        <f t="shared" si="46"/>
        <v>0</v>
      </c>
      <c r="Q214" s="422"/>
    </row>
    <row r="215" spans="1:17" ht="15">
      <c r="A215" s="138" t="s">
        <v>291</v>
      </c>
      <c r="B215" s="138"/>
      <c r="C215" s="129">
        <f>SUM(D215:N215)</f>
        <v>8325</v>
      </c>
      <c r="D215" s="129">
        <v>8325</v>
      </c>
      <c r="E215" s="129"/>
      <c r="F215" s="129"/>
      <c r="G215" s="129"/>
      <c r="H215" s="129"/>
      <c r="I215" s="129"/>
      <c r="J215" s="129"/>
      <c r="K215" s="129"/>
      <c r="L215" s="129"/>
      <c r="M215" s="129"/>
      <c r="N215" s="129"/>
      <c r="O215" s="422">
        <f t="shared" si="45"/>
        <v>8325</v>
      </c>
      <c r="P215" s="422">
        <f t="shared" si="46"/>
        <v>0</v>
      </c>
      <c r="Q215" s="422"/>
    </row>
    <row r="216" spans="1:17" ht="15">
      <c r="A216" s="424" t="s">
        <v>292</v>
      </c>
      <c r="B216" s="424"/>
      <c r="C216" s="558">
        <f aca="true" t="shared" si="58" ref="C216:N216">IF(C214&lt;&gt;0,C215/C214,"")</f>
        <v>0.7142244337680165</v>
      </c>
      <c r="D216" s="558">
        <f t="shared" si="58"/>
        <v>0.7142244337680165</v>
      </c>
      <c r="E216" s="558">
        <f t="shared" si="58"/>
      </c>
      <c r="F216" s="558">
        <f t="shared" si="58"/>
      </c>
      <c r="G216" s="558">
        <f t="shared" si="58"/>
      </c>
      <c r="H216" s="558">
        <f t="shared" si="58"/>
      </c>
      <c r="I216" s="558">
        <f t="shared" si="58"/>
      </c>
      <c r="J216" s="558">
        <f t="shared" si="58"/>
      </c>
      <c r="K216" s="558">
        <f t="shared" si="58"/>
      </c>
      <c r="L216" s="558">
        <f t="shared" si="58"/>
      </c>
      <c r="M216" s="558">
        <f t="shared" si="58"/>
      </c>
      <c r="N216" s="558">
        <f t="shared" si="58"/>
      </c>
      <c r="O216" s="422">
        <f t="shared" si="45"/>
        <v>0.7142244337680165</v>
      </c>
      <c r="P216" s="422">
        <f t="shared" si="46"/>
        <v>0</v>
      </c>
      <c r="Q216" s="422"/>
    </row>
    <row r="217" spans="1:17" s="423" customFormat="1" ht="15">
      <c r="A217" s="132" t="s">
        <v>240</v>
      </c>
      <c r="B217" s="425" t="s">
        <v>535</v>
      </c>
      <c r="C217" s="129"/>
      <c r="D217" s="129"/>
      <c r="E217" s="134"/>
      <c r="F217" s="133"/>
      <c r="G217" s="134"/>
      <c r="H217" s="133"/>
      <c r="I217" s="134"/>
      <c r="J217" s="134"/>
      <c r="K217" s="134"/>
      <c r="L217" s="134"/>
      <c r="M217" s="134"/>
      <c r="N217" s="134"/>
      <c r="O217" s="422">
        <f t="shared" si="45"/>
        <v>0</v>
      </c>
      <c r="P217" s="422">
        <f t="shared" si="46"/>
        <v>0</v>
      </c>
      <c r="Q217" s="422"/>
    </row>
    <row r="218" spans="1:17" s="423" customFormat="1" ht="15">
      <c r="A218" s="138" t="s">
        <v>536</v>
      </c>
      <c r="B218" s="138"/>
      <c r="C218" s="129">
        <f>SUM(D218:N218)</f>
        <v>6291</v>
      </c>
      <c r="D218" s="129">
        <v>6291</v>
      </c>
      <c r="E218" s="129"/>
      <c r="F218" s="133"/>
      <c r="G218" s="134"/>
      <c r="H218" s="133"/>
      <c r="I218" s="134"/>
      <c r="J218" s="134"/>
      <c r="K218" s="134"/>
      <c r="L218" s="134"/>
      <c r="M218" s="134"/>
      <c r="N218" s="134"/>
      <c r="O218" s="422">
        <f t="shared" si="45"/>
        <v>6291</v>
      </c>
      <c r="P218" s="422">
        <f t="shared" si="46"/>
        <v>0</v>
      </c>
      <c r="Q218" s="422"/>
    </row>
    <row r="219" spans="1:17" s="423" customFormat="1" ht="15">
      <c r="A219" s="138" t="s">
        <v>537</v>
      </c>
      <c r="B219" s="138"/>
      <c r="C219" s="129">
        <f>SUM(D219:N219)</f>
        <v>6291</v>
      </c>
      <c r="D219" s="129">
        <v>6291</v>
      </c>
      <c r="E219" s="129"/>
      <c r="F219" s="133"/>
      <c r="G219" s="134"/>
      <c r="H219" s="133"/>
      <c r="I219" s="134"/>
      <c r="J219" s="134"/>
      <c r="K219" s="134"/>
      <c r="L219" s="134"/>
      <c r="M219" s="134"/>
      <c r="N219" s="134"/>
      <c r="O219" s="422">
        <f t="shared" si="45"/>
        <v>6291</v>
      </c>
      <c r="P219" s="422">
        <f t="shared" si="46"/>
        <v>0</v>
      </c>
      <c r="Q219" s="422"/>
    </row>
    <row r="220" spans="1:17" ht="15">
      <c r="A220" s="138" t="s">
        <v>291</v>
      </c>
      <c r="B220" s="138"/>
      <c r="C220" s="129">
        <f>SUM(D220:N220)</f>
        <v>5996</v>
      </c>
      <c r="D220" s="129">
        <v>5996</v>
      </c>
      <c r="E220" s="129"/>
      <c r="F220" s="129"/>
      <c r="G220" s="129"/>
      <c r="H220" s="129"/>
      <c r="I220" s="129"/>
      <c r="J220" s="129"/>
      <c r="K220" s="129"/>
      <c r="L220" s="129"/>
      <c r="M220" s="129"/>
      <c r="N220" s="129"/>
      <c r="O220" s="422">
        <f t="shared" si="45"/>
        <v>5996</v>
      </c>
      <c r="P220" s="422">
        <f t="shared" si="46"/>
        <v>0</v>
      </c>
      <c r="Q220" s="422"/>
    </row>
    <row r="221" spans="1:17" ht="15">
      <c r="A221" s="424" t="s">
        <v>292</v>
      </c>
      <c r="B221" s="424"/>
      <c r="C221" s="558">
        <f aca="true" t="shared" si="59" ref="C221:N221">IF(C219&lt;&gt;0,C220/C219,"")</f>
        <v>0.9531076140518201</v>
      </c>
      <c r="D221" s="558">
        <f t="shared" si="59"/>
        <v>0.9531076140518201</v>
      </c>
      <c r="E221" s="558">
        <f t="shared" si="59"/>
      </c>
      <c r="F221" s="558">
        <f t="shared" si="59"/>
      </c>
      <c r="G221" s="558">
        <f t="shared" si="59"/>
      </c>
      <c r="H221" s="558">
        <f t="shared" si="59"/>
      </c>
      <c r="I221" s="558">
        <f t="shared" si="59"/>
      </c>
      <c r="J221" s="558">
        <f t="shared" si="59"/>
      </c>
      <c r="K221" s="558">
        <f t="shared" si="59"/>
      </c>
      <c r="L221" s="558">
        <f t="shared" si="59"/>
      </c>
      <c r="M221" s="558">
        <f t="shared" si="59"/>
      </c>
      <c r="N221" s="558">
        <f t="shared" si="59"/>
      </c>
      <c r="O221" s="422">
        <f t="shared" si="45"/>
        <v>0.9531076140518201</v>
      </c>
      <c r="P221" s="422">
        <f t="shared" si="46"/>
        <v>0</v>
      </c>
      <c r="Q221" s="422"/>
    </row>
    <row r="222" spans="1:17" s="423" customFormat="1" ht="15">
      <c r="A222" s="132" t="s">
        <v>241</v>
      </c>
      <c r="B222" s="425" t="s">
        <v>535</v>
      </c>
      <c r="C222" s="129"/>
      <c r="D222" s="129"/>
      <c r="E222" s="134"/>
      <c r="F222" s="133"/>
      <c r="G222" s="134"/>
      <c r="H222" s="133"/>
      <c r="I222" s="134"/>
      <c r="J222" s="134"/>
      <c r="K222" s="134"/>
      <c r="L222" s="134"/>
      <c r="M222" s="134"/>
      <c r="N222" s="134"/>
      <c r="O222" s="422">
        <f t="shared" si="45"/>
        <v>0</v>
      </c>
      <c r="P222" s="422">
        <f t="shared" si="46"/>
        <v>0</v>
      </c>
      <c r="Q222" s="422"/>
    </row>
    <row r="223" spans="1:17" s="423" customFormat="1" ht="15">
      <c r="A223" s="138" t="s">
        <v>536</v>
      </c>
      <c r="B223" s="138"/>
      <c r="C223" s="129">
        <f>SUM(D223:N223)</f>
        <v>39</v>
      </c>
      <c r="D223" s="129">
        <v>39</v>
      </c>
      <c r="E223" s="129"/>
      <c r="F223" s="133"/>
      <c r="G223" s="134"/>
      <c r="H223" s="133"/>
      <c r="I223" s="134"/>
      <c r="J223" s="134"/>
      <c r="K223" s="134"/>
      <c r="L223" s="134"/>
      <c r="M223" s="134"/>
      <c r="N223" s="134"/>
      <c r="O223" s="422">
        <f t="shared" si="45"/>
        <v>39</v>
      </c>
      <c r="P223" s="422">
        <f t="shared" si="46"/>
        <v>0</v>
      </c>
      <c r="Q223" s="422"/>
    </row>
    <row r="224" spans="1:17" s="423" customFormat="1" ht="15">
      <c r="A224" s="138" t="s">
        <v>537</v>
      </c>
      <c r="B224" s="138"/>
      <c r="C224" s="129">
        <f>SUM(D224:N224)</f>
        <v>39</v>
      </c>
      <c r="D224" s="129">
        <v>39</v>
      </c>
      <c r="E224" s="129"/>
      <c r="F224" s="133"/>
      <c r="G224" s="134"/>
      <c r="H224" s="133"/>
      <c r="I224" s="134"/>
      <c r="J224" s="134"/>
      <c r="K224" s="134"/>
      <c r="L224" s="134"/>
      <c r="M224" s="134"/>
      <c r="N224" s="134"/>
      <c r="O224" s="422">
        <f t="shared" si="45"/>
        <v>39</v>
      </c>
      <c r="P224" s="422">
        <f t="shared" si="46"/>
        <v>0</v>
      </c>
      <c r="Q224" s="422"/>
    </row>
    <row r="225" spans="1:17" ht="15">
      <c r="A225" s="138" t="s">
        <v>291</v>
      </c>
      <c r="B225" s="138"/>
      <c r="C225" s="129">
        <f>SUM(D225:N225)</f>
        <v>30</v>
      </c>
      <c r="D225" s="129">
        <v>30</v>
      </c>
      <c r="E225" s="129"/>
      <c r="F225" s="129"/>
      <c r="G225" s="129"/>
      <c r="H225" s="129"/>
      <c r="I225" s="129"/>
      <c r="J225" s="129"/>
      <c r="K225" s="129"/>
      <c r="L225" s="129"/>
      <c r="M225" s="129"/>
      <c r="N225" s="129"/>
      <c r="O225" s="422">
        <f t="shared" si="45"/>
        <v>30</v>
      </c>
      <c r="P225" s="422">
        <f t="shared" si="46"/>
        <v>0</v>
      </c>
      <c r="Q225" s="422"/>
    </row>
    <row r="226" spans="1:17" ht="15">
      <c r="A226" s="424" t="s">
        <v>292</v>
      </c>
      <c r="B226" s="424"/>
      <c r="C226" s="558">
        <f aca="true" t="shared" si="60" ref="C226:N226">IF(C224&lt;&gt;0,C225/C224,"")</f>
        <v>0.7692307692307693</v>
      </c>
      <c r="D226" s="558">
        <f t="shared" si="60"/>
        <v>0.7692307692307693</v>
      </c>
      <c r="E226" s="558">
        <f t="shared" si="60"/>
      </c>
      <c r="F226" s="558">
        <f t="shared" si="60"/>
      </c>
      <c r="G226" s="558">
        <f t="shared" si="60"/>
      </c>
      <c r="H226" s="558">
        <f t="shared" si="60"/>
      </c>
      <c r="I226" s="558">
        <f t="shared" si="60"/>
      </c>
      <c r="J226" s="558">
        <f t="shared" si="60"/>
      </c>
      <c r="K226" s="558">
        <f t="shared" si="60"/>
      </c>
      <c r="L226" s="558">
        <f t="shared" si="60"/>
      </c>
      <c r="M226" s="558">
        <f t="shared" si="60"/>
      </c>
      <c r="N226" s="558">
        <f t="shared" si="60"/>
      </c>
      <c r="O226" s="422">
        <f aca="true" t="shared" si="61" ref="O226:O247">SUM(D226:N226)</f>
        <v>0.7692307692307693</v>
      </c>
      <c r="P226" s="422">
        <f aca="true" t="shared" si="62" ref="P226:P254">O226-C226</f>
        <v>0</v>
      </c>
      <c r="Q226" s="422"/>
    </row>
    <row r="227" spans="1:17" s="423" customFormat="1" ht="15">
      <c r="A227" s="132" t="s">
        <v>170</v>
      </c>
      <c r="B227" s="425" t="s">
        <v>535</v>
      </c>
      <c r="C227" s="129"/>
      <c r="D227" s="129"/>
      <c r="E227" s="134"/>
      <c r="F227" s="133"/>
      <c r="G227" s="134"/>
      <c r="H227" s="133"/>
      <c r="I227" s="134"/>
      <c r="J227" s="134"/>
      <c r="K227" s="134"/>
      <c r="L227" s="134"/>
      <c r="M227" s="134"/>
      <c r="N227" s="134"/>
      <c r="O227" s="422">
        <f t="shared" si="61"/>
        <v>0</v>
      </c>
      <c r="P227" s="422">
        <f t="shared" si="62"/>
        <v>0</v>
      </c>
      <c r="Q227" s="422"/>
    </row>
    <row r="228" spans="1:17" s="423" customFormat="1" ht="15">
      <c r="A228" s="138" t="s">
        <v>536</v>
      </c>
      <c r="B228" s="138"/>
      <c r="C228" s="129">
        <f>SUM(D228:N228)</f>
        <v>1956</v>
      </c>
      <c r="D228" s="129">
        <v>76</v>
      </c>
      <c r="E228" s="129"/>
      <c r="F228" s="133"/>
      <c r="G228" s="134"/>
      <c r="H228" s="133">
        <v>1880</v>
      </c>
      <c r="I228" s="134"/>
      <c r="J228" s="134"/>
      <c r="K228" s="134"/>
      <c r="L228" s="134"/>
      <c r="M228" s="134"/>
      <c r="N228" s="134"/>
      <c r="O228" s="422">
        <f t="shared" si="61"/>
        <v>1956</v>
      </c>
      <c r="P228" s="422">
        <f t="shared" si="62"/>
        <v>0</v>
      </c>
      <c r="Q228" s="422"/>
    </row>
    <row r="229" spans="1:17" s="423" customFormat="1" ht="15">
      <c r="A229" s="138" t="s">
        <v>537</v>
      </c>
      <c r="B229" s="138"/>
      <c r="C229" s="129">
        <f>SUM(D229:N229)</f>
        <v>1956</v>
      </c>
      <c r="D229" s="129">
        <v>76</v>
      </c>
      <c r="E229" s="129"/>
      <c r="F229" s="133"/>
      <c r="G229" s="134"/>
      <c r="H229" s="133">
        <v>1880</v>
      </c>
      <c r="I229" s="134"/>
      <c r="J229" s="134"/>
      <c r="K229" s="134"/>
      <c r="L229" s="134"/>
      <c r="M229" s="134"/>
      <c r="N229" s="134"/>
      <c r="O229" s="422">
        <f t="shared" si="61"/>
        <v>1956</v>
      </c>
      <c r="P229" s="422">
        <f t="shared" si="62"/>
        <v>0</v>
      </c>
      <c r="Q229" s="422"/>
    </row>
    <row r="230" spans="1:17" ht="15">
      <c r="A230" s="138" t="s">
        <v>291</v>
      </c>
      <c r="B230" s="138"/>
      <c r="C230" s="129">
        <f>SUM(D230:N230)</f>
        <v>1880</v>
      </c>
      <c r="D230" s="129">
        <v>28</v>
      </c>
      <c r="E230" s="129"/>
      <c r="F230" s="129"/>
      <c r="G230" s="129"/>
      <c r="H230" s="129">
        <v>1852</v>
      </c>
      <c r="I230" s="129"/>
      <c r="J230" s="129"/>
      <c r="K230" s="129"/>
      <c r="L230" s="129"/>
      <c r="M230" s="129"/>
      <c r="N230" s="129"/>
      <c r="O230" s="422">
        <f t="shared" si="61"/>
        <v>1880</v>
      </c>
      <c r="P230" s="422">
        <f t="shared" si="62"/>
        <v>0</v>
      </c>
      <c r="Q230" s="422"/>
    </row>
    <row r="231" spans="1:17" ht="15">
      <c r="A231" s="424" t="s">
        <v>292</v>
      </c>
      <c r="B231" s="424"/>
      <c r="C231" s="558">
        <f aca="true" t="shared" si="63" ref="C231:N231">IF(C229&lt;&gt;0,C230/C229,"")</f>
        <v>0.9611451942740287</v>
      </c>
      <c r="D231" s="558">
        <f t="shared" si="63"/>
        <v>0.3684210526315789</v>
      </c>
      <c r="E231" s="558">
        <f t="shared" si="63"/>
      </c>
      <c r="F231" s="558">
        <f t="shared" si="63"/>
      </c>
      <c r="G231" s="558">
        <f t="shared" si="63"/>
      </c>
      <c r="H231" s="558">
        <f t="shared" si="63"/>
        <v>0.9851063829787234</v>
      </c>
      <c r="I231" s="558">
        <f t="shared" si="63"/>
      </c>
      <c r="J231" s="558">
        <f t="shared" si="63"/>
      </c>
      <c r="K231" s="558">
        <f t="shared" si="63"/>
      </c>
      <c r="L231" s="558">
        <f t="shared" si="63"/>
      </c>
      <c r="M231" s="558">
        <f t="shared" si="63"/>
      </c>
      <c r="N231" s="558">
        <f t="shared" si="63"/>
      </c>
      <c r="O231" s="422">
        <f t="shared" si="61"/>
        <v>1.3535274356103024</v>
      </c>
      <c r="P231" s="422">
        <f t="shared" si="62"/>
        <v>0.39238224133627375</v>
      </c>
      <c r="Q231" s="422"/>
    </row>
    <row r="232" spans="1:17" s="423" customFormat="1" ht="15">
      <c r="A232" s="199" t="s">
        <v>256</v>
      </c>
      <c r="B232" s="132"/>
      <c r="C232" s="198"/>
      <c r="D232" s="439"/>
      <c r="E232" s="231"/>
      <c r="F232" s="439"/>
      <c r="G232" s="231"/>
      <c r="H232" s="439"/>
      <c r="I232" s="231"/>
      <c r="J232" s="231"/>
      <c r="K232" s="231"/>
      <c r="L232" s="231"/>
      <c r="M232" s="231"/>
      <c r="N232" s="231"/>
      <c r="O232" s="422">
        <f t="shared" si="61"/>
        <v>0</v>
      </c>
      <c r="P232" s="422">
        <f t="shared" si="62"/>
        <v>0</v>
      </c>
      <c r="Q232" s="422"/>
    </row>
    <row r="233" spans="1:17" s="441" customFormat="1" ht="15">
      <c r="A233" s="138" t="s">
        <v>536</v>
      </c>
      <c r="B233" s="196"/>
      <c r="C233" s="440">
        <f aca="true" t="shared" si="64" ref="C233:N233">C13+C18+C23+C28+C43+C58+C63+C93+C98</f>
        <v>1329560</v>
      </c>
      <c r="D233" s="440">
        <f t="shared" si="64"/>
        <v>1072174</v>
      </c>
      <c r="E233" s="440">
        <f t="shared" si="64"/>
        <v>31187</v>
      </c>
      <c r="F233" s="440">
        <f t="shared" si="64"/>
        <v>0</v>
      </c>
      <c r="G233" s="440">
        <f t="shared" si="64"/>
        <v>0</v>
      </c>
      <c r="H233" s="440">
        <f t="shared" si="64"/>
        <v>220999</v>
      </c>
      <c r="I233" s="440">
        <f t="shared" si="64"/>
        <v>0</v>
      </c>
      <c r="J233" s="440">
        <f t="shared" si="64"/>
        <v>5200</v>
      </c>
      <c r="K233" s="440">
        <f t="shared" si="64"/>
        <v>0</v>
      </c>
      <c r="L233" s="440">
        <f t="shared" si="64"/>
        <v>0</v>
      </c>
      <c r="M233" s="440">
        <f t="shared" si="64"/>
        <v>0</v>
      </c>
      <c r="N233" s="440">
        <f t="shared" si="64"/>
        <v>0</v>
      </c>
      <c r="O233" s="422">
        <f t="shared" si="61"/>
        <v>1329560</v>
      </c>
      <c r="P233" s="422">
        <f t="shared" si="62"/>
        <v>0</v>
      </c>
      <c r="Q233" s="422"/>
    </row>
    <row r="234" spans="1:17" s="441" customFormat="1" ht="15">
      <c r="A234" s="138" t="s">
        <v>537</v>
      </c>
      <c r="B234" s="196"/>
      <c r="C234" s="440">
        <f aca="true" t="shared" si="65" ref="C234:N234">C14+C19+C24+C29+C44+C59+C64+C94+C99</f>
        <v>1445409</v>
      </c>
      <c r="D234" s="440">
        <f t="shared" si="65"/>
        <v>1087157</v>
      </c>
      <c r="E234" s="440">
        <f t="shared" si="65"/>
        <v>39422</v>
      </c>
      <c r="F234" s="440">
        <f t="shared" si="65"/>
        <v>0</v>
      </c>
      <c r="G234" s="440">
        <f t="shared" si="65"/>
        <v>0</v>
      </c>
      <c r="H234" s="440">
        <f t="shared" si="65"/>
        <v>226059</v>
      </c>
      <c r="I234" s="440">
        <f t="shared" si="65"/>
        <v>0</v>
      </c>
      <c r="J234" s="440">
        <f t="shared" si="65"/>
        <v>8222</v>
      </c>
      <c r="K234" s="440">
        <f t="shared" si="65"/>
        <v>0</v>
      </c>
      <c r="L234" s="440">
        <f t="shared" si="65"/>
        <v>2100</v>
      </c>
      <c r="M234" s="440">
        <f t="shared" si="65"/>
        <v>54167</v>
      </c>
      <c r="N234" s="440">
        <f t="shared" si="65"/>
        <v>28282</v>
      </c>
      <c r="O234" s="422">
        <f t="shared" si="61"/>
        <v>1445409</v>
      </c>
      <c r="P234" s="422">
        <f t="shared" si="62"/>
        <v>0</v>
      </c>
      <c r="Q234" s="422"/>
    </row>
    <row r="235" spans="1:17" ht="15">
      <c r="A235" s="138" t="s">
        <v>291</v>
      </c>
      <c r="B235" s="138"/>
      <c r="C235" s="440">
        <f aca="true" t="shared" si="66" ref="C235:N235">C15+C20+C25+C30+C45+C60+C65+C95+C100</f>
        <v>948048</v>
      </c>
      <c r="D235" s="440">
        <f t="shared" si="66"/>
        <v>997180</v>
      </c>
      <c r="E235" s="440">
        <f t="shared" si="66"/>
        <v>39421</v>
      </c>
      <c r="F235" s="440">
        <f t="shared" si="66"/>
        <v>0</v>
      </c>
      <c r="G235" s="440">
        <f t="shared" si="66"/>
        <v>0</v>
      </c>
      <c r="H235" s="440">
        <f t="shared" si="66"/>
        <v>180314</v>
      </c>
      <c r="I235" s="440">
        <f t="shared" si="66"/>
        <v>0</v>
      </c>
      <c r="J235" s="440">
        <f t="shared" si="66"/>
        <v>8222</v>
      </c>
      <c r="K235" s="440">
        <f t="shared" si="66"/>
        <v>0</v>
      </c>
      <c r="L235" s="440">
        <f t="shared" si="66"/>
        <v>2100</v>
      </c>
      <c r="M235" s="440">
        <f t="shared" si="66"/>
        <v>54167</v>
      </c>
      <c r="N235" s="440">
        <f t="shared" si="66"/>
        <v>24464</v>
      </c>
      <c r="O235" s="422">
        <f t="shared" si="61"/>
        <v>1305868</v>
      </c>
      <c r="P235" s="422">
        <f t="shared" si="62"/>
        <v>357820</v>
      </c>
      <c r="Q235" s="422"/>
    </row>
    <row r="236" spans="1:17" ht="15">
      <c r="A236" s="424" t="s">
        <v>292</v>
      </c>
      <c r="B236" s="424"/>
      <c r="C236" s="558">
        <f aca="true" t="shared" si="67" ref="C236:N236">IF(C234&lt;&gt;0,C235/C234,"")</f>
        <v>0.6559029312810423</v>
      </c>
      <c r="D236" s="558">
        <f t="shared" si="67"/>
        <v>0.9172364249137889</v>
      </c>
      <c r="E236" s="558">
        <f t="shared" si="67"/>
        <v>0.9999746334534017</v>
      </c>
      <c r="F236" s="558">
        <f t="shared" si="67"/>
      </c>
      <c r="G236" s="558">
        <f t="shared" si="67"/>
      </c>
      <c r="H236" s="558">
        <f t="shared" si="67"/>
        <v>0.7976413237252222</v>
      </c>
      <c r="I236" s="558">
        <f t="shared" si="67"/>
      </c>
      <c r="J236" s="558">
        <f t="shared" si="67"/>
        <v>1</v>
      </c>
      <c r="K236" s="558">
        <f t="shared" si="67"/>
      </c>
      <c r="L236" s="558">
        <f t="shared" si="67"/>
        <v>1</v>
      </c>
      <c r="M236" s="558">
        <f t="shared" si="67"/>
        <v>1</v>
      </c>
      <c r="N236" s="558">
        <f t="shared" si="67"/>
        <v>0.8650024750724843</v>
      </c>
      <c r="O236" s="422">
        <f t="shared" si="61"/>
        <v>6.579854857164897</v>
      </c>
      <c r="P236" s="422">
        <f t="shared" si="62"/>
        <v>5.9239519258838556</v>
      </c>
      <c r="Q236" s="422"/>
    </row>
    <row r="237" spans="1:17" ht="15">
      <c r="A237" s="442" t="s">
        <v>541</v>
      </c>
      <c r="B237" s="443"/>
      <c r="C237" s="444"/>
      <c r="D237" s="444"/>
      <c r="E237" s="444"/>
      <c r="F237" s="444"/>
      <c r="G237" s="444"/>
      <c r="H237" s="444"/>
      <c r="I237" s="444"/>
      <c r="J237" s="444"/>
      <c r="K237" s="444"/>
      <c r="L237" s="444"/>
      <c r="M237" s="444"/>
      <c r="N237" s="444"/>
      <c r="O237" s="422">
        <f t="shared" si="61"/>
        <v>0</v>
      </c>
      <c r="P237" s="422">
        <f t="shared" si="62"/>
        <v>0</v>
      </c>
      <c r="Q237" s="422"/>
    </row>
    <row r="238" spans="1:17" ht="15">
      <c r="A238" s="138" t="s">
        <v>536</v>
      </c>
      <c r="B238" s="430"/>
      <c r="C238" s="129">
        <f>SUM(D238:N238)</f>
        <v>935682</v>
      </c>
      <c r="D238" s="445">
        <f>D13+D18+D23+D28+D58+D73+D78+D83+D88+D93+D103+D108+D118+D123+D128+D133+D138+D143+D148+D153+D158+D163+D168+D183+D188+D193+D203+D208+D213+D218+D223+D228</f>
        <v>836744</v>
      </c>
      <c r="E238" s="445">
        <f aca="true" t="shared" si="68" ref="E238:N238">E13+E18+E23+E28+E58+E73+E78+E83+E88+E93+E103+E108+E118+E123+E128+E133+E138+E143+E148+E153+E158+E163+E168+E183+E188+E193+E203+E208+E213+E218+E223+E228</f>
        <v>31187</v>
      </c>
      <c r="F238" s="445">
        <f t="shared" si="68"/>
        <v>0</v>
      </c>
      <c r="G238" s="445">
        <f t="shared" si="68"/>
        <v>0</v>
      </c>
      <c r="H238" s="445">
        <f t="shared" si="68"/>
        <v>62551</v>
      </c>
      <c r="I238" s="445">
        <f t="shared" si="68"/>
        <v>0</v>
      </c>
      <c r="J238" s="445">
        <f t="shared" si="68"/>
        <v>5200</v>
      </c>
      <c r="K238" s="445">
        <f t="shared" si="68"/>
        <v>0</v>
      </c>
      <c r="L238" s="445">
        <f t="shared" si="68"/>
        <v>0</v>
      </c>
      <c r="M238" s="445">
        <f t="shared" si="68"/>
        <v>0</v>
      </c>
      <c r="N238" s="445">
        <f t="shared" si="68"/>
        <v>0</v>
      </c>
      <c r="O238" s="422">
        <f t="shared" si="61"/>
        <v>935682</v>
      </c>
      <c r="P238" s="422">
        <f t="shared" si="62"/>
        <v>0</v>
      </c>
      <c r="Q238" s="422"/>
    </row>
    <row r="239" spans="1:17" ht="15">
      <c r="A239" s="138" t="s">
        <v>537</v>
      </c>
      <c r="B239" s="430"/>
      <c r="C239" s="129">
        <f>SUM(D239:N239)</f>
        <v>1043739</v>
      </c>
      <c r="D239" s="445">
        <f>D14+D19+D24+D29+D59+D74+D79+D84+D89+D94+D104+D109+D119+D124+D129+D134+D139+D144+D149+D154+D159+D164+D169+D184+D189+D194+D204+D209+D214+D219+D224+D229</f>
        <v>855524</v>
      </c>
      <c r="E239" s="445">
        <f aca="true" t="shared" si="69" ref="E239:N239">E14+E19+E24+E29+E59+E74+E79+E84+E89+E94+E104+E109+E119+E124+E129+E134+E139+E144+E149+E154+E159+E164+E169+E184+E189+E194+E204+E209+E214+E219+E224+E229</f>
        <v>39422</v>
      </c>
      <c r="F239" s="445">
        <f t="shared" si="69"/>
        <v>0</v>
      </c>
      <c r="G239" s="445">
        <f t="shared" si="69"/>
        <v>0</v>
      </c>
      <c r="H239" s="445">
        <f t="shared" si="69"/>
        <v>71308</v>
      </c>
      <c r="I239" s="445">
        <f t="shared" si="69"/>
        <v>0</v>
      </c>
      <c r="J239" s="445">
        <f t="shared" si="69"/>
        <v>8222</v>
      </c>
      <c r="K239" s="445">
        <f t="shared" si="69"/>
        <v>0</v>
      </c>
      <c r="L239" s="445">
        <f t="shared" si="69"/>
        <v>0</v>
      </c>
      <c r="M239" s="445">
        <f t="shared" si="69"/>
        <v>54167</v>
      </c>
      <c r="N239" s="445">
        <f t="shared" si="69"/>
        <v>15096</v>
      </c>
      <c r="O239" s="422">
        <f t="shared" si="61"/>
        <v>1043739</v>
      </c>
      <c r="P239" s="422">
        <f t="shared" si="62"/>
        <v>0</v>
      </c>
      <c r="Q239" s="422"/>
    </row>
    <row r="240" spans="1:17" ht="15">
      <c r="A240" s="138" t="s">
        <v>291</v>
      </c>
      <c r="B240" s="138"/>
      <c r="C240" s="129">
        <f>SUM(D240:N240)</f>
        <v>979690</v>
      </c>
      <c r="D240" s="445">
        <f>D15+D20+D25+D30+D60+D75+D80+D85+D90+D95+D105+D110+D120+D125+D130+D135+D140+D145+D150+D155+D160+D165+D170+D185+D190+D195+D205+D215+D220+D225+D210+D230</f>
        <v>790566</v>
      </c>
      <c r="E240" s="445">
        <f aca="true" t="shared" si="70" ref="E240:N240">E15+E20+E25+E30+E60+E75+E80+E85+E90+E95+E105+E110+E120+E125+E130+E135+E140+E145+E150+E155+E160+E165+E170+E185+E190+E195+E205+E215+E220+E225+E210+E230</f>
        <v>39421</v>
      </c>
      <c r="F240" s="445">
        <f t="shared" si="70"/>
        <v>0</v>
      </c>
      <c r="G240" s="445">
        <f t="shared" si="70"/>
        <v>0</v>
      </c>
      <c r="H240" s="445">
        <f t="shared" si="70"/>
        <v>72218</v>
      </c>
      <c r="I240" s="445">
        <f t="shared" si="70"/>
        <v>0</v>
      </c>
      <c r="J240" s="445">
        <f t="shared" si="70"/>
        <v>8222</v>
      </c>
      <c r="K240" s="445">
        <f t="shared" si="70"/>
        <v>0</v>
      </c>
      <c r="L240" s="445">
        <f t="shared" si="70"/>
        <v>0</v>
      </c>
      <c r="M240" s="445">
        <f t="shared" si="70"/>
        <v>54167</v>
      </c>
      <c r="N240" s="445">
        <f t="shared" si="70"/>
        <v>15096</v>
      </c>
      <c r="O240" s="422">
        <f t="shared" si="61"/>
        <v>979690</v>
      </c>
      <c r="P240" s="422">
        <f t="shared" si="62"/>
        <v>0</v>
      </c>
      <c r="Q240" s="422"/>
    </row>
    <row r="241" spans="1:17" ht="15">
      <c r="A241" s="424" t="s">
        <v>292</v>
      </c>
      <c r="B241" s="424"/>
      <c r="C241" s="558">
        <f aca="true" t="shared" si="71" ref="C241:N241">IF(C239&lt;&gt;0,C240/C239,"")</f>
        <v>0.938635041902238</v>
      </c>
      <c r="D241" s="558">
        <f t="shared" si="71"/>
        <v>0.9240722644835212</v>
      </c>
      <c r="E241" s="558">
        <f t="shared" si="71"/>
        <v>0.9999746334534017</v>
      </c>
      <c r="F241" s="558">
        <f t="shared" si="71"/>
      </c>
      <c r="G241" s="558">
        <f t="shared" si="71"/>
      </c>
      <c r="H241" s="558">
        <f t="shared" si="71"/>
        <v>1.0127615414820217</v>
      </c>
      <c r="I241" s="558">
        <f t="shared" si="71"/>
      </c>
      <c r="J241" s="558">
        <f t="shared" si="71"/>
        <v>1</v>
      </c>
      <c r="K241" s="558">
        <f t="shared" si="71"/>
      </c>
      <c r="L241" s="558">
        <f t="shared" si="71"/>
      </c>
      <c r="M241" s="558">
        <f t="shared" si="71"/>
        <v>1</v>
      </c>
      <c r="N241" s="558">
        <f t="shared" si="71"/>
        <v>1</v>
      </c>
      <c r="O241" s="422">
        <f t="shared" si="61"/>
        <v>5.936808439418945</v>
      </c>
      <c r="P241" s="422">
        <f t="shared" si="62"/>
        <v>4.998173397516707</v>
      </c>
      <c r="Q241" s="422"/>
    </row>
    <row r="242" spans="1:17" s="423" customFormat="1" ht="15">
      <c r="A242" s="442" t="s">
        <v>542</v>
      </c>
      <c r="B242" s="443"/>
      <c r="C242" s="444"/>
      <c r="D242" s="444"/>
      <c r="E242" s="444"/>
      <c r="F242" s="444"/>
      <c r="G242" s="444"/>
      <c r="H242" s="444"/>
      <c r="I242" s="444"/>
      <c r="J242" s="444"/>
      <c r="K242" s="444"/>
      <c r="L242" s="444"/>
      <c r="M242" s="444"/>
      <c r="N242" s="444"/>
      <c r="O242" s="422">
        <f t="shared" si="61"/>
        <v>0</v>
      </c>
      <c r="P242" s="422">
        <f t="shared" si="62"/>
        <v>0</v>
      </c>
      <c r="Q242" s="422"/>
    </row>
    <row r="243" spans="1:17" ht="15">
      <c r="A243" s="138" t="s">
        <v>536</v>
      </c>
      <c r="B243" s="430"/>
      <c r="C243" s="129">
        <f>SUM(D243:N243)</f>
        <v>393878</v>
      </c>
      <c r="D243" s="445">
        <f aca="true" t="shared" si="72" ref="D243:N243">D43+D68+D173+D178+D198</f>
        <v>235430</v>
      </c>
      <c r="E243" s="445">
        <f t="shared" si="72"/>
        <v>0</v>
      </c>
      <c r="F243" s="445">
        <f t="shared" si="72"/>
        <v>0</v>
      </c>
      <c r="G243" s="445">
        <f t="shared" si="72"/>
        <v>0</v>
      </c>
      <c r="H243" s="445">
        <f t="shared" si="72"/>
        <v>158448</v>
      </c>
      <c r="I243" s="445">
        <f t="shared" si="72"/>
        <v>0</v>
      </c>
      <c r="J243" s="445">
        <f t="shared" si="72"/>
        <v>0</v>
      </c>
      <c r="K243" s="445">
        <f t="shared" si="72"/>
        <v>0</v>
      </c>
      <c r="L243" s="445">
        <f t="shared" si="72"/>
        <v>0</v>
      </c>
      <c r="M243" s="445">
        <f t="shared" si="72"/>
        <v>0</v>
      </c>
      <c r="N243" s="445">
        <f t="shared" si="72"/>
        <v>0</v>
      </c>
      <c r="O243" s="422">
        <f t="shared" si="61"/>
        <v>393878</v>
      </c>
      <c r="P243" s="422">
        <f t="shared" si="62"/>
        <v>0</v>
      </c>
      <c r="Q243" s="422"/>
    </row>
    <row r="244" spans="1:17" ht="15">
      <c r="A244" s="138" t="s">
        <v>537</v>
      </c>
      <c r="B244" s="430"/>
      <c r="C244" s="129">
        <f>SUM(D244:N244)</f>
        <v>401670</v>
      </c>
      <c r="D244" s="445">
        <f aca="true" t="shared" si="73" ref="D244:N244">D44+D69+D174+D179+D199</f>
        <v>231633</v>
      </c>
      <c r="E244" s="445">
        <f t="shared" si="73"/>
        <v>0</v>
      </c>
      <c r="F244" s="445">
        <f t="shared" si="73"/>
        <v>0</v>
      </c>
      <c r="G244" s="445">
        <f t="shared" si="73"/>
        <v>0</v>
      </c>
      <c r="H244" s="445">
        <f t="shared" si="73"/>
        <v>154751</v>
      </c>
      <c r="I244" s="445">
        <f t="shared" si="73"/>
        <v>0</v>
      </c>
      <c r="J244" s="445">
        <f t="shared" si="73"/>
        <v>0</v>
      </c>
      <c r="K244" s="445">
        <f t="shared" si="73"/>
        <v>0</v>
      </c>
      <c r="L244" s="445">
        <f t="shared" si="73"/>
        <v>2100</v>
      </c>
      <c r="M244" s="445">
        <f t="shared" si="73"/>
        <v>0</v>
      </c>
      <c r="N244" s="445">
        <f t="shared" si="73"/>
        <v>13186</v>
      </c>
      <c r="O244" s="422">
        <f t="shared" si="61"/>
        <v>401670</v>
      </c>
      <c r="P244" s="422">
        <f t="shared" si="62"/>
        <v>0</v>
      </c>
      <c r="Q244" s="422"/>
    </row>
    <row r="245" spans="1:17" ht="15">
      <c r="A245" s="138" t="s">
        <v>291</v>
      </c>
      <c r="B245" s="138"/>
      <c r="C245" s="129">
        <f>SUM(D245:N245)</f>
        <v>374287</v>
      </c>
      <c r="D245" s="445">
        <f aca="true" t="shared" si="74" ref="D245:N245">D45+D70+D175+D180+D200</f>
        <v>206614</v>
      </c>
      <c r="E245" s="445">
        <f t="shared" si="74"/>
        <v>0</v>
      </c>
      <c r="F245" s="445">
        <f t="shared" si="74"/>
        <v>0</v>
      </c>
      <c r="G245" s="445">
        <f t="shared" si="74"/>
        <v>0</v>
      </c>
      <c r="H245" s="445">
        <f t="shared" si="74"/>
        <v>152387</v>
      </c>
      <c r="I245" s="445">
        <f t="shared" si="74"/>
        <v>0</v>
      </c>
      <c r="J245" s="445">
        <f t="shared" si="74"/>
        <v>0</v>
      </c>
      <c r="K245" s="445">
        <f t="shared" si="74"/>
        <v>0</v>
      </c>
      <c r="L245" s="445">
        <f t="shared" si="74"/>
        <v>2100</v>
      </c>
      <c r="M245" s="445">
        <f t="shared" si="74"/>
        <v>0</v>
      </c>
      <c r="N245" s="445">
        <f t="shared" si="74"/>
        <v>13186</v>
      </c>
      <c r="O245" s="422">
        <f t="shared" si="61"/>
        <v>374287</v>
      </c>
      <c r="P245" s="422">
        <f t="shared" si="62"/>
        <v>0</v>
      </c>
      <c r="Q245" s="422"/>
    </row>
    <row r="246" spans="1:17" ht="15">
      <c r="A246" s="424" t="s">
        <v>292</v>
      </c>
      <c r="B246" s="424"/>
      <c r="C246" s="558">
        <f aca="true" t="shared" si="75" ref="C246:N246">IF(C244&lt;&gt;0,C245/C244,"")</f>
        <v>0.9318271217666243</v>
      </c>
      <c r="D246" s="558">
        <f t="shared" si="75"/>
        <v>0.8919886199289393</v>
      </c>
      <c r="E246" s="558">
        <f t="shared" si="75"/>
      </c>
      <c r="F246" s="558">
        <f t="shared" si="75"/>
      </c>
      <c r="G246" s="558">
        <f t="shared" si="75"/>
      </c>
      <c r="H246" s="558">
        <f t="shared" si="75"/>
        <v>0.9847238466956595</v>
      </c>
      <c r="I246" s="558">
        <f t="shared" si="75"/>
      </c>
      <c r="J246" s="558">
        <f t="shared" si="75"/>
      </c>
      <c r="K246" s="558">
        <f t="shared" si="75"/>
      </c>
      <c r="L246" s="558">
        <f t="shared" si="75"/>
        <v>1</v>
      </c>
      <c r="M246" s="558">
        <f t="shared" si="75"/>
      </c>
      <c r="N246" s="558">
        <f t="shared" si="75"/>
        <v>1</v>
      </c>
      <c r="O246" s="422">
        <f t="shared" si="61"/>
        <v>3.876712466624599</v>
      </c>
      <c r="P246" s="422">
        <f t="shared" si="62"/>
        <v>2.9448853448579744</v>
      </c>
      <c r="Q246" s="422"/>
    </row>
    <row r="247" spans="1:17" ht="15">
      <c r="A247" s="351" t="s">
        <v>175</v>
      </c>
      <c r="B247" s="446"/>
      <c r="C247" s="447">
        <v>0</v>
      </c>
      <c r="D247" s="447">
        <v>0</v>
      </c>
      <c r="E247" s="447">
        <v>0</v>
      </c>
      <c r="F247" s="447">
        <v>0</v>
      </c>
      <c r="G247" s="447">
        <v>0</v>
      </c>
      <c r="H247" s="447">
        <v>0</v>
      </c>
      <c r="I247" s="447">
        <v>0</v>
      </c>
      <c r="J247" s="447">
        <v>0</v>
      </c>
      <c r="K247" s="447">
        <v>0</v>
      </c>
      <c r="L247" s="447">
        <v>0</v>
      </c>
      <c r="M247" s="447">
        <v>0</v>
      </c>
      <c r="N247" s="447">
        <v>0</v>
      </c>
      <c r="O247" s="422">
        <f t="shared" si="61"/>
        <v>0</v>
      </c>
      <c r="P247" s="422">
        <f t="shared" si="62"/>
        <v>0</v>
      </c>
      <c r="Q247" s="422"/>
    </row>
    <row r="248" spans="1:17" ht="15">
      <c r="A248" s="423"/>
      <c r="B248" s="562"/>
      <c r="C248" s="473"/>
      <c r="D248" s="473"/>
      <c r="E248" s="473"/>
      <c r="F248" s="473"/>
      <c r="G248" s="473"/>
      <c r="H248" s="473"/>
      <c r="I248" s="473"/>
      <c r="J248" s="473"/>
      <c r="K248" s="473"/>
      <c r="L248" s="473"/>
      <c r="M248" s="473"/>
      <c r="N248" s="473"/>
      <c r="O248" s="422">
        <f aca="true" t="shared" si="76" ref="O248:O254">SUM(D248:N248)</f>
        <v>0</v>
      </c>
      <c r="P248" s="422">
        <f t="shared" si="62"/>
        <v>0</v>
      </c>
      <c r="Q248" s="422"/>
    </row>
    <row r="249" spans="1:17" ht="15">
      <c r="A249" s="423"/>
      <c r="B249" s="562"/>
      <c r="C249" s="422">
        <f>C238+C243</f>
        <v>1329560</v>
      </c>
      <c r="D249" s="422">
        <f aca="true" t="shared" si="77" ref="D249:N251">D238+D243</f>
        <v>1072174</v>
      </c>
      <c r="E249" s="422">
        <f t="shared" si="77"/>
        <v>31187</v>
      </c>
      <c r="F249" s="422">
        <f t="shared" si="77"/>
        <v>0</v>
      </c>
      <c r="G249" s="422">
        <f t="shared" si="77"/>
        <v>0</v>
      </c>
      <c r="H249" s="422">
        <f t="shared" si="77"/>
        <v>220999</v>
      </c>
      <c r="I249" s="422">
        <f t="shared" si="77"/>
        <v>0</v>
      </c>
      <c r="J249" s="422">
        <f t="shared" si="77"/>
        <v>5200</v>
      </c>
      <c r="K249" s="422">
        <f t="shared" si="77"/>
        <v>0</v>
      </c>
      <c r="L249" s="422">
        <f t="shared" si="77"/>
        <v>0</v>
      </c>
      <c r="M249" s="422">
        <f t="shared" si="77"/>
        <v>0</v>
      </c>
      <c r="N249" s="422">
        <f t="shared" si="77"/>
        <v>0</v>
      </c>
      <c r="O249" s="422">
        <f t="shared" si="76"/>
        <v>1329560</v>
      </c>
      <c r="P249" s="422">
        <f t="shared" si="62"/>
        <v>0</v>
      </c>
      <c r="Q249" s="422"/>
    </row>
    <row r="250" spans="1:17" ht="15">
      <c r="A250" s="448"/>
      <c r="B250" s="423"/>
      <c r="C250" s="422">
        <f>C239+C244</f>
        <v>1445409</v>
      </c>
      <c r="D250" s="422">
        <f t="shared" si="77"/>
        <v>1087157</v>
      </c>
      <c r="E250" s="422">
        <f t="shared" si="77"/>
        <v>39422</v>
      </c>
      <c r="F250" s="422">
        <f t="shared" si="77"/>
        <v>0</v>
      </c>
      <c r="G250" s="422">
        <f t="shared" si="77"/>
        <v>0</v>
      </c>
      <c r="H250" s="422">
        <f t="shared" si="77"/>
        <v>226059</v>
      </c>
      <c r="I250" s="422">
        <f t="shared" si="77"/>
        <v>0</v>
      </c>
      <c r="J250" s="422">
        <f t="shared" si="77"/>
        <v>8222</v>
      </c>
      <c r="K250" s="422">
        <f t="shared" si="77"/>
        <v>0</v>
      </c>
      <c r="L250" s="422">
        <f t="shared" si="77"/>
        <v>2100</v>
      </c>
      <c r="M250" s="422">
        <f t="shared" si="77"/>
        <v>54167</v>
      </c>
      <c r="N250" s="422">
        <f t="shared" si="77"/>
        <v>28282</v>
      </c>
      <c r="O250" s="422">
        <f t="shared" si="76"/>
        <v>1445409</v>
      </c>
      <c r="P250" s="422">
        <f t="shared" si="62"/>
        <v>0</v>
      </c>
      <c r="Q250" s="422"/>
    </row>
    <row r="251" spans="1:17" ht="15">
      <c r="A251" s="448"/>
      <c r="B251" s="423"/>
      <c r="C251" s="422">
        <f>C240+C245</f>
        <v>1353977</v>
      </c>
      <c r="D251" s="422">
        <f t="shared" si="77"/>
        <v>997180</v>
      </c>
      <c r="E251" s="422">
        <f t="shared" si="77"/>
        <v>39421</v>
      </c>
      <c r="F251" s="422">
        <f t="shared" si="77"/>
        <v>0</v>
      </c>
      <c r="G251" s="422">
        <f t="shared" si="77"/>
        <v>0</v>
      </c>
      <c r="H251" s="422">
        <f t="shared" si="77"/>
        <v>224605</v>
      </c>
      <c r="I251" s="422">
        <f t="shared" si="77"/>
        <v>0</v>
      </c>
      <c r="J251" s="422">
        <f t="shared" si="77"/>
        <v>8222</v>
      </c>
      <c r="K251" s="422">
        <f t="shared" si="77"/>
        <v>0</v>
      </c>
      <c r="L251" s="422">
        <f t="shared" si="77"/>
        <v>2100</v>
      </c>
      <c r="M251" s="422">
        <f t="shared" si="77"/>
        <v>54167</v>
      </c>
      <c r="N251" s="422">
        <f t="shared" si="77"/>
        <v>28282</v>
      </c>
      <c r="O251" s="422">
        <f t="shared" si="76"/>
        <v>1353977</v>
      </c>
      <c r="P251" s="422">
        <f t="shared" si="62"/>
        <v>0</v>
      </c>
      <c r="Q251" s="422"/>
    </row>
    <row r="252" spans="1:17" ht="15">
      <c r="A252" s="448"/>
      <c r="B252" s="423"/>
      <c r="C252" s="422">
        <f>C233-C249</f>
        <v>0</v>
      </c>
      <c r="D252" s="422">
        <f aca="true" t="shared" si="78" ref="D252:N254">D233-D249</f>
        <v>0</v>
      </c>
      <c r="E252" s="422">
        <f t="shared" si="78"/>
        <v>0</v>
      </c>
      <c r="F252" s="422">
        <f t="shared" si="78"/>
        <v>0</v>
      </c>
      <c r="G252" s="422">
        <f t="shared" si="78"/>
        <v>0</v>
      </c>
      <c r="H252" s="422">
        <f t="shared" si="78"/>
        <v>0</v>
      </c>
      <c r="I252" s="422">
        <f t="shared" si="78"/>
        <v>0</v>
      </c>
      <c r="J252" s="422">
        <f t="shared" si="78"/>
        <v>0</v>
      </c>
      <c r="K252" s="422">
        <f t="shared" si="78"/>
        <v>0</v>
      </c>
      <c r="L252" s="422">
        <f t="shared" si="78"/>
        <v>0</v>
      </c>
      <c r="M252" s="422">
        <f t="shared" si="78"/>
        <v>0</v>
      </c>
      <c r="N252" s="422">
        <f t="shared" si="78"/>
        <v>0</v>
      </c>
      <c r="O252" s="422">
        <f t="shared" si="76"/>
        <v>0</v>
      </c>
      <c r="P252" s="422">
        <f t="shared" si="62"/>
        <v>0</v>
      </c>
      <c r="Q252" s="422"/>
    </row>
    <row r="253" spans="1:17" ht="15">
      <c r="A253" s="448"/>
      <c r="C253" s="422">
        <f>C234-C250</f>
        <v>0</v>
      </c>
      <c r="D253" s="422">
        <f t="shared" si="78"/>
        <v>0</v>
      </c>
      <c r="E253" s="422">
        <f t="shared" si="78"/>
        <v>0</v>
      </c>
      <c r="F253" s="422">
        <f t="shared" si="78"/>
        <v>0</v>
      </c>
      <c r="G253" s="422">
        <f t="shared" si="78"/>
        <v>0</v>
      </c>
      <c r="H253" s="422">
        <f t="shared" si="78"/>
        <v>0</v>
      </c>
      <c r="I253" s="422">
        <f t="shared" si="78"/>
        <v>0</v>
      </c>
      <c r="J253" s="422">
        <f t="shared" si="78"/>
        <v>0</v>
      </c>
      <c r="K253" s="422">
        <f t="shared" si="78"/>
        <v>0</v>
      </c>
      <c r="L253" s="422">
        <f t="shared" si="78"/>
        <v>0</v>
      </c>
      <c r="M253" s="422">
        <f t="shared" si="78"/>
        <v>0</v>
      </c>
      <c r="N253" s="422">
        <f t="shared" si="78"/>
        <v>0</v>
      </c>
      <c r="O253" s="422">
        <f t="shared" si="76"/>
        <v>0</v>
      </c>
      <c r="P253" s="422">
        <f t="shared" si="62"/>
        <v>0</v>
      </c>
      <c r="Q253" s="422"/>
    </row>
    <row r="254" spans="3:17" ht="15">
      <c r="C254" s="422">
        <f>C235-C251</f>
        <v>-405929</v>
      </c>
      <c r="D254" s="422">
        <f t="shared" si="78"/>
        <v>0</v>
      </c>
      <c r="E254" s="422">
        <f t="shared" si="78"/>
        <v>0</v>
      </c>
      <c r="F254" s="422">
        <f t="shared" si="78"/>
        <v>0</v>
      </c>
      <c r="G254" s="422">
        <f t="shared" si="78"/>
        <v>0</v>
      </c>
      <c r="H254" s="422">
        <f t="shared" si="78"/>
        <v>-44291</v>
      </c>
      <c r="I254" s="422">
        <f t="shared" si="78"/>
        <v>0</v>
      </c>
      <c r="J254" s="422">
        <f t="shared" si="78"/>
        <v>0</v>
      </c>
      <c r="K254" s="422">
        <f t="shared" si="78"/>
        <v>0</v>
      </c>
      <c r="L254" s="422">
        <f t="shared" si="78"/>
        <v>0</v>
      </c>
      <c r="M254" s="422">
        <f t="shared" si="78"/>
        <v>0</v>
      </c>
      <c r="N254" s="422">
        <f t="shared" si="78"/>
        <v>-3818</v>
      </c>
      <c r="O254" s="422">
        <f t="shared" si="76"/>
        <v>-48109</v>
      </c>
      <c r="P254" s="422">
        <f t="shared" si="62"/>
        <v>357820</v>
      </c>
      <c r="Q254" s="422"/>
    </row>
    <row r="255" spans="3:15" ht="15">
      <c r="C255" s="423"/>
      <c r="D255" s="423"/>
      <c r="E255" s="423"/>
      <c r="F255" s="423"/>
      <c r="G255" s="423"/>
      <c r="H255" s="423"/>
      <c r="I255" s="423"/>
      <c r="J255" s="423"/>
      <c r="K255" s="423"/>
      <c r="L255" s="423"/>
      <c r="M255" s="423"/>
      <c r="N255" s="437"/>
      <c r="O255" s="423"/>
    </row>
  </sheetData>
  <sheetProtection/>
  <mergeCells count="17">
    <mergeCell ref="N8:N10"/>
    <mergeCell ref="J11:K11"/>
    <mergeCell ref="L11:M11"/>
    <mergeCell ref="A3:N3"/>
    <mergeCell ref="A4:N4"/>
    <mergeCell ref="A5:N5"/>
    <mergeCell ref="K7:N7"/>
    <mergeCell ref="B8:B10"/>
    <mergeCell ref="C8:C10"/>
    <mergeCell ref="J8:K9"/>
    <mergeCell ref="L8:M9"/>
    <mergeCell ref="D8:D10"/>
    <mergeCell ref="E8:E10"/>
    <mergeCell ref="F8:F10"/>
    <mergeCell ref="G8:G10"/>
    <mergeCell ref="H8:H10"/>
    <mergeCell ref="I8:I10"/>
  </mergeCells>
  <printOptions horizontalCentered="1"/>
  <pageMargins left="0.7086614173228347" right="0.7086614173228347" top="0.7480314960629921" bottom="0.7480314960629921" header="0.31496062992125984" footer="0.31496062992125984"/>
  <pageSetup fitToHeight="10" horizontalDpi="600" verticalDpi="600" orientation="landscape" paperSize="9" scale="73" r:id="rId1"/>
  <headerFooter>
    <oddFooter>&amp;C&amp;P. oldal</oddFooter>
  </headerFooter>
  <rowBreaks count="2" manualBreakCount="2">
    <brk id="41" max="13" man="1"/>
    <brk id="81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M116"/>
  <sheetViews>
    <sheetView view="pageBreakPreview" zoomScaleSheetLayoutView="100" workbookViewId="0" topLeftCell="A2">
      <pane ySplit="1" topLeftCell="A3" activePane="bottomLeft" state="frozen"/>
      <selection pane="topLeft" activeCell="A2" sqref="A2"/>
      <selection pane="bottomLeft" activeCell="A23" sqref="A23"/>
    </sheetView>
  </sheetViews>
  <sheetFormatPr defaultColWidth="9.140625" defaultRowHeight="12.75"/>
  <cols>
    <col min="1" max="1" width="53.421875" style="0" customWidth="1"/>
    <col min="2" max="2" width="16.8515625" style="0" customWidth="1"/>
    <col min="3" max="3" width="10.7109375" style="0" customWidth="1"/>
    <col min="4" max="4" width="9.7109375" style="0" customWidth="1"/>
    <col min="5" max="5" width="9.28125" style="0" customWidth="1"/>
    <col min="6" max="6" width="10.57421875" style="0" customWidth="1"/>
    <col min="7" max="7" width="11.00390625" style="0" customWidth="1"/>
    <col min="8" max="8" width="11.421875" style="0" customWidth="1"/>
    <col min="9" max="9" width="9.7109375" style="0" customWidth="1"/>
    <col min="10" max="10" width="10.8515625" style="0" customWidth="1"/>
    <col min="11" max="11" width="14.421875" style="0" customWidth="1"/>
  </cols>
  <sheetData>
    <row r="1" spans="1:11" ht="15.75">
      <c r="A1" s="4" t="s">
        <v>782</v>
      </c>
      <c r="B1" s="4"/>
      <c r="C1" s="4"/>
      <c r="D1" s="4"/>
      <c r="E1" s="4"/>
      <c r="F1" s="4"/>
      <c r="G1" s="4"/>
      <c r="H1" s="5"/>
      <c r="I1" s="33"/>
      <c r="J1" s="33"/>
      <c r="K1" s="33"/>
    </row>
    <row r="2" spans="1:11" ht="15.75">
      <c r="A2" s="41" t="s">
        <v>965</v>
      </c>
      <c r="B2" s="29"/>
      <c r="C2" s="29"/>
      <c r="D2" s="29"/>
      <c r="E2" s="29"/>
      <c r="F2" s="29"/>
      <c r="G2" s="29"/>
      <c r="H2" s="34"/>
      <c r="I2" s="29"/>
      <c r="J2" s="29"/>
      <c r="K2" s="29"/>
    </row>
    <row r="3" spans="1:11" ht="12.75">
      <c r="A3" s="29"/>
      <c r="B3" s="29"/>
      <c r="C3" s="29"/>
      <c r="D3" s="29"/>
      <c r="E3" s="29"/>
      <c r="F3" s="29"/>
      <c r="G3" s="29"/>
      <c r="H3" s="34"/>
      <c r="I3" s="29"/>
      <c r="J3" s="29"/>
      <c r="K3" s="29"/>
    </row>
    <row r="4" spans="1:11" ht="15.75">
      <c r="A4" s="29"/>
      <c r="B4" s="29"/>
      <c r="C4" s="29"/>
      <c r="D4" s="29"/>
      <c r="E4" s="6"/>
      <c r="F4" s="6" t="s">
        <v>72</v>
      </c>
      <c r="G4" s="6"/>
      <c r="H4" s="29"/>
      <c r="I4" s="29"/>
      <c r="J4" s="29"/>
      <c r="K4" s="29"/>
    </row>
    <row r="5" spans="1:11" ht="15.75">
      <c r="A5" s="29"/>
      <c r="B5" s="29"/>
      <c r="C5" s="29"/>
      <c r="D5" s="29"/>
      <c r="E5" s="6"/>
      <c r="F5" s="6" t="s">
        <v>780</v>
      </c>
      <c r="G5" s="6"/>
      <c r="H5" s="29"/>
      <c r="I5" s="29"/>
      <c r="J5" s="29"/>
      <c r="K5" s="29"/>
    </row>
    <row r="6" spans="1:11" ht="15.75">
      <c r="A6" s="29"/>
      <c r="B6" s="29"/>
      <c r="C6" s="29"/>
      <c r="D6" s="29"/>
      <c r="E6" s="6"/>
      <c r="F6" s="6" t="s">
        <v>80</v>
      </c>
      <c r="G6" s="6"/>
      <c r="H6" s="29"/>
      <c r="I6" s="29"/>
      <c r="J6" s="29"/>
      <c r="K6" s="29"/>
    </row>
    <row r="7" spans="1:11" ht="15.75">
      <c r="A7" s="29"/>
      <c r="B7" s="29"/>
      <c r="C7" s="29"/>
      <c r="D7" s="29"/>
      <c r="E7" s="6"/>
      <c r="F7" s="6"/>
      <c r="G7" s="6"/>
      <c r="H7" s="29"/>
      <c r="I7" s="29"/>
      <c r="J7" s="29"/>
      <c r="K7" s="29"/>
    </row>
    <row r="8" spans="1:11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ht="15">
      <c r="A9" s="33"/>
      <c r="B9" s="33"/>
      <c r="C9" s="33"/>
      <c r="D9" s="33"/>
      <c r="E9" s="33"/>
      <c r="F9" s="33"/>
      <c r="G9" s="33"/>
      <c r="H9" s="5"/>
      <c r="I9" s="33"/>
      <c r="J9" s="5" t="s">
        <v>74</v>
      </c>
      <c r="K9" s="33"/>
    </row>
    <row r="10" spans="1:11" ht="12.75">
      <c r="A10" s="832" t="s">
        <v>260</v>
      </c>
      <c r="B10" s="814" t="s">
        <v>262</v>
      </c>
      <c r="C10" s="835" t="s">
        <v>81</v>
      </c>
      <c r="D10" s="858"/>
      <c r="E10" s="858"/>
      <c r="F10" s="858"/>
      <c r="G10" s="858"/>
      <c r="H10" s="835" t="s">
        <v>82</v>
      </c>
      <c r="I10" s="859"/>
      <c r="J10" s="860"/>
      <c r="K10" s="814" t="s">
        <v>193</v>
      </c>
    </row>
    <row r="11" spans="1:11" ht="12.75" customHeight="1">
      <c r="A11" s="833"/>
      <c r="B11" s="827"/>
      <c r="C11" s="814" t="s">
        <v>114</v>
      </c>
      <c r="D11" s="814" t="s">
        <v>115</v>
      </c>
      <c r="E11" s="814" t="s">
        <v>120</v>
      </c>
      <c r="F11" s="818" t="s">
        <v>212</v>
      </c>
      <c r="G11" s="818" t="s">
        <v>190</v>
      </c>
      <c r="H11" s="814" t="s">
        <v>84</v>
      </c>
      <c r="I11" s="814" t="s">
        <v>83</v>
      </c>
      <c r="J11" s="862" t="s">
        <v>220</v>
      </c>
      <c r="K11" s="827"/>
    </row>
    <row r="12" spans="1:11" ht="12.75">
      <c r="A12" s="833"/>
      <c r="B12" s="827"/>
      <c r="C12" s="827"/>
      <c r="D12" s="827"/>
      <c r="E12" s="827"/>
      <c r="F12" s="861"/>
      <c r="G12" s="861"/>
      <c r="H12" s="827"/>
      <c r="I12" s="827"/>
      <c r="J12" s="863"/>
      <c r="K12" s="827"/>
    </row>
    <row r="13" spans="1:11" ht="26.25" customHeight="1">
      <c r="A13" s="857"/>
      <c r="B13" s="819"/>
      <c r="C13" s="815"/>
      <c r="D13" s="815"/>
      <c r="E13" s="815"/>
      <c r="F13" s="819"/>
      <c r="G13" s="819"/>
      <c r="H13" s="815"/>
      <c r="I13" s="815"/>
      <c r="J13" s="864"/>
      <c r="K13" s="815"/>
    </row>
    <row r="14" spans="1:11" ht="12.75">
      <c r="A14" s="7" t="s">
        <v>54</v>
      </c>
      <c r="B14" s="16" t="s">
        <v>55</v>
      </c>
      <c r="C14" s="9" t="s">
        <v>56</v>
      </c>
      <c r="D14" s="18" t="s">
        <v>57</v>
      </c>
      <c r="E14" s="9" t="s">
        <v>58</v>
      </c>
      <c r="F14" s="18" t="s">
        <v>59</v>
      </c>
      <c r="G14" s="9" t="s">
        <v>60</v>
      </c>
      <c r="H14" s="17" t="s">
        <v>61</v>
      </c>
      <c r="I14" s="9" t="s">
        <v>62</v>
      </c>
      <c r="J14" s="18" t="s">
        <v>63</v>
      </c>
      <c r="K14" s="9" t="s">
        <v>64</v>
      </c>
    </row>
    <row r="15" spans="1:11" ht="12.75">
      <c r="A15" s="27" t="s">
        <v>136</v>
      </c>
      <c r="B15" s="82"/>
      <c r="C15" s="84"/>
      <c r="D15" s="86"/>
      <c r="E15" s="82"/>
      <c r="F15" s="86"/>
      <c r="G15" s="82"/>
      <c r="H15" s="86"/>
      <c r="I15" s="82"/>
      <c r="J15" s="86"/>
      <c r="K15" s="82"/>
    </row>
    <row r="16" spans="1:11" ht="12.75">
      <c r="A16" s="31" t="s">
        <v>78</v>
      </c>
      <c r="B16" s="69">
        <f>SUM(C16:K16)</f>
        <v>3411166</v>
      </c>
      <c r="C16" s="79">
        <f>'5.1'!D263</f>
        <v>84324</v>
      </c>
      <c r="D16" s="79">
        <f>'5.1'!E263</f>
        <v>13334</v>
      </c>
      <c r="E16" s="79">
        <f>'5.1'!F263</f>
        <v>540874</v>
      </c>
      <c r="F16" s="79">
        <f>'5.1'!G263</f>
        <v>10642</v>
      </c>
      <c r="G16" s="79">
        <f>'5.1'!H263</f>
        <v>1139120</v>
      </c>
      <c r="H16" s="79">
        <f>'5.1'!I263</f>
        <v>704994</v>
      </c>
      <c r="I16" s="79">
        <f>'5.1'!J263</f>
        <v>574615</v>
      </c>
      <c r="J16" s="79">
        <f>'5.1'!K263</f>
        <v>800</v>
      </c>
      <c r="K16" s="79">
        <f>'5.1'!L263</f>
        <v>342463</v>
      </c>
    </row>
    <row r="17" spans="1:12" ht="12.75">
      <c r="A17" s="11" t="s">
        <v>280</v>
      </c>
      <c r="B17" s="69">
        <f>SUM(C17:K17)</f>
        <v>3617983</v>
      </c>
      <c r="C17" s="79">
        <f>'5.1'!D264</f>
        <v>75425</v>
      </c>
      <c r="D17" s="79">
        <f>'5.1'!E264</f>
        <v>11682</v>
      </c>
      <c r="E17" s="79">
        <f>'5.1'!F264</f>
        <v>534260</v>
      </c>
      <c r="F17" s="79">
        <f>'5.1'!G264</f>
        <v>11652</v>
      </c>
      <c r="G17" s="79">
        <f>'5.1'!H264</f>
        <v>1749985</v>
      </c>
      <c r="H17" s="79">
        <f>'5.1'!I264</f>
        <v>619534</v>
      </c>
      <c r="I17" s="79">
        <f>'5.1'!J264</f>
        <v>582595</v>
      </c>
      <c r="J17" s="79">
        <f>'5.1'!K264</f>
        <v>3600</v>
      </c>
      <c r="K17" s="79">
        <f>'5.1'!L264</f>
        <v>29250</v>
      </c>
      <c r="L17" s="109"/>
    </row>
    <row r="18" spans="1:12" ht="12.75">
      <c r="A18" s="11" t="s">
        <v>289</v>
      </c>
      <c r="B18" s="69">
        <f>SUM(C18:K18)</f>
        <v>2177139</v>
      </c>
      <c r="C18" s="79">
        <f>'5.1'!D265</f>
        <v>75426</v>
      </c>
      <c r="D18" s="79">
        <f>'5.1'!E265</f>
        <v>11678</v>
      </c>
      <c r="E18" s="79">
        <f>'5.1'!F265</f>
        <v>523152</v>
      </c>
      <c r="F18" s="79">
        <f>'5.1'!G265</f>
        <v>11652</v>
      </c>
      <c r="G18" s="79">
        <f>'5.1'!H265</f>
        <v>320419</v>
      </c>
      <c r="H18" s="79">
        <f>'5.1'!I265</f>
        <v>619481</v>
      </c>
      <c r="I18" s="79">
        <f>'5.1'!J265</f>
        <v>582482</v>
      </c>
      <c r="J18" s="79">
        <f>'5.1'!K265</f>
        <v>3600</v>
      </c>
      <c r="K18" s="79">
        <f>'5.1'!L265</f>
        <v>29249</v>
      </c>
      <c r="L18" s="83"/>
    </row>
    <row r="19" spans="1:13" ht="12.75">
      <c r="A19" s="15" t="s">
        <v>290</v>
      </c>
      <c r="B19" s="558">
        <f aca="true" t="shared" si="0" ref="B19:K19">IF(B17&lt;&gt;0,B18/B17,"")</f>
        <v>0.6017549004514394</v>
      </c>
      <c r="C19" s="558">
        <f t="shared" si="0"/>
        <v>1.0000132582035135</v>
      </c>
      <c r="D19" s="558">
        <f t="shared" si="0"/>
        <v>0.9996575928779319</v>
      </c>
      <c r="E19" s="558">
        <f t="shared" si="0"/>
        <v>0.9792086250140382</v>
      </c>
      <c r="F19" s="558">
        <f t="shared" si="0"/>
        <v>1</v>
      </c>
      <c r="G19" s="558">
        <f t="shared" si="0"/>
        <v>0.1830981408412072</v>
      </c>
      <c r="H19" s="558">
        <f t="shared" si="0"/>
        <v>0.9999144518299238</v>
      </c>
      <c r="I19" s="558">
        <f t="shared" si="0"/>
        <v>0.999806040216617</v>
      </c>
      <c r="J19" s="558">
        <f t="shared" si="0"/>
        <v>1</v>
      </c>
      <c r="K19" s="558">
        <f t="shared" si="0"/>
        <v>0.9999658119658119</v>
      </c>
      <c r="L19" s="5"/>
      <c r="M19" s="5"/>
    </row>
    <row r="20" spans="1:11" ht="12.75">
      <c r="A20" s="23" t="s">
        <v>108</v>
      </c>
      <c r="B20" s="96"/>
      <c r="C20" s="82"/>
      <c r="D20" s="86"/>
      <c r="E20" s="82"/>
      <c r="F20" s="86"/>
      <c r="G20" s="82"/>
      <c r="H20" s="82"/>
      <c r="I20" s="83"/>
      <c r="J20" s="82"/>
      <c r="K20" s="85"/>
    </row>
    <row r="21" spans="1:11" ht="12.75">
      <c r="A21" s="31" t="s">
        <v>78</v>
      </c>
      <c r="B21" s="101">
        <f>SUM(C21:K21)</f>
        <v>276612</v>
      </c>
      <c r="C21" s="69">
        <f>'5.2'!E38</f>
        <v>190211</v>
      </c>
      <c r="D21" s="69">
        <f>'5.2'!F38</f>
        <v>36141</v>
      </c>
      <c r="E21" s="69">
        <f>'5.2'!G38</f>
        <v>43797</v>
      </c>
      <c r="F21" s="69">
        <f>'5.2'!H38</f>
        <v>0</v>
      </c>
      <c r="G21" s="69">
        <f>'5.2'!I38</f>
        <v>0</v>
      </c>
      <c r="H21" s="69">
        <f>'5.2'!J38</f>
        <v>6463</v>
      </c>
      <c r="I21" s="69">
        <f>'5.2'!K38</f>
        <v>0</v>
      </c>
      <c r="J21" s="69">
        <f>'5.2'!L38</f>
        <v>0</v>
      </c>
      <c r="K21" s="69">
        <f>'5.2'!M38</f>
        <v>0</v>
      </c>
    </row>
    <row r="22" spans="1:11" ht="12.75">
      <c r="A22" s="11" t="s">
        <v>280</v>
      </c>
      <c r="B22" s="101">
        <f>SUM(C22:K22)</f>
        <v>278724</v>
      </c>
      <c r="C22" s="69">
        <f>'5.2'!E39</f>
        <v>192995</v>
      </c>
      <c r="D22" s="69">
        <f>'5.2'!F39</f>
        <v>35968</v>
      </c>
      <c r="E22" s="69">
        <f>'5.2'!G39</f>
        <v>47398</v>
      </c>
      <c r="F22" s="69">
        <f>'5.2'!H39</f>
        <v>0</v>
      </c>
      <c r="G22" s="69">
        <f>'5.2'!I39</f>
        <v>0</v>
      </c>
      <c r="H22" s="69">
        <f>'5.2'!J39</f>
        <v>2363</v>
      </c>
      <c r="I22" s="69">
        <f>'5.2'!K39</f>
        <v>0</v>
      </c>
      <c r="J22" s="69">
        <f>'5.2'!L39</f>
        <v>0</v>
      </c>
      <c r="K22" s="69">
        <f>'5.2'!M39</f>
        <v>0</v>
      </c>
    </row>
    <row r="23" spans="1:11" ht="12.75">
      <c r="A23" s="11" t="s">
        <v>289</v>
      </c>
      <c r="B23" s="69">
        <f>SUM(C23:K23)</f>
        <v>275161</v>
      </c>
      <c r="C23" s="69">
        <f>'5.2'!E40</f>
        <v>190218</v>
      </c>
      <c r="D23" s="69">
        <f>'5.2'!F40</f>
        <v>35967</v>
      </c>
      <c r="E23" s="69">
        <f>'5.2'!G40</f>
        <v>46614</v>
      </c>
      <c r="F23" s="69">
        <f>'5.2'!H40</f>
        <v>0</v>
      </c>
      <c r="G23" s="69">
        <f>'5.2'!I40</f>
        <v>0</v>
      </c>
      <c r="H23" s="69">
        <f>'5.2'!J40</f>
        <v>2362</v>
      </c>
      <c r="I23" s="69">
        <f>'5.2'!K40</f>
        <v>0</v>
      </c>
      <c r="J23" s="69">
        <f>'5.2'!L40</f>
        <v>0</v>
      </c>
      <c r="K23" s="69">
        <f>'5.2'!M40</f>
        <v>0</v>
      </c>
    </row>
    <row r="24" spans="1:11" ht="12.75">
      <c r="A24" s="11" t="s">
        <v>290</v>
      </c>
      <c r="B24" s="558">
        <f aca="true" t="shared" si="1" ref="B24:K24">IF(B22&lt;&gt;0,B23/B22,"")</f>
        <v>0.9872167448802399</v>
      </c>
      <c r="C24" s="558">
        <f t="shared" si="1"/>
        <v>0.9856110261923884</v>
      </c>
      <c r="D24" s="558">
        <f t="shared" si="1"/>
        <v>0.9999721975088968</v>
      </c>
      <c r="E24" s="558">
        <f t="shared" si="1"/>
        <v>0.9834592176885101</v>
      </c>
      <c r="F24" s="558">
        <f t="shared" si="1"/>
      </c>
      <c r="G24" s="558">
        <f t="shared" si="1"/>
      </c>
      <c r="H24" s="558">
        <f t="shared" si="1"/>
        <v>0.9995768091409225</v>
      </c>
      <c r="I24" s="558">
        <f t="shared" si="1"/>
      </c>
      <c r="J24" s="558">
        <f t="shared" si="1"/>
      </c>
      <c r="K24" s="558">
        <f t="shared" si="1"/>
      </c>
    </row>
    <row r="25" spans="1:11" ht="12.75">
      <c r="A25" s="13" t="s">
        <v>198</v>
      </c>
      <c r="B25" s="96"/>
      <c r="C25" s="96"/>
      <c r="D25" s="98"/>
      <c r="E25" s="96"/>
      <c r="F25" s="98"/>
      <c r="G25" s="96"/>
      <c r="H25" s="96"/>
      <c r="I25" s="98"/>
      <c r="J25" s="96"/>
      <c r="K25" s="96"/>
    </row>
    <row r="26" spans="1:11" s="147" customFormat="1" ht="12.75">
      <c r="A26" s="31" t="s">
        <v>78</v>
      </c>
      <c r="B26" s="69">
        <f>SUM(C26:K26)</f>
        <v>139810</v>
      </c>
      <c r="C26" s="69">
        <v>90162</v>
      </c>
      <c r="D26" s="83">
        <v>18656</v>
      </c>
      <c r="E26" s="69">
        <v>30103</v>
      </c>
      <c r="F26" s="83"/>
      <c r="G26" s="69"/>
      <c r="H26" s="69">
        <v>889</v>
      </c>
      <c r="I26" s="83"/>
      <c r="J26" s="69"/>
      <c r="K26" s="69"/>
    </row>
    <row r="27" spans="1:11" ht="12.75">
      <c r="A27" s="11" t="s">
        <v>280</v>
      </c>
      <c r="B27" s="69">
        <f>SUM(C27:K27)</f>
        <v>146606</v>
      </c>
      <c r="C27" s="101">
        <v>90985</v>
      </c>
      <c r="D27" s="101">
        <v>17834</v>
      </c>
      <c r="E27" s="101">
        <v>36898</v>
      </c>
      <c r="F27" s="101"/>
      <c r="G27" s="101"/>
      <c r="H27" s="101">
        <v>889</v>
      </c>
      <c r="I27" s="101"/>
      <c r="J27" s="101"/>
      <c r="K27" s="101"/>
    </row>
    <row r="28" spans="1:11" ht="12.75">
      <c r="A28" s="11" t="s">
        <v>289</v>
      </c>
      <c r="B28" s="69">
        <f>SUM(C28:K28)</f>
        <v>136868</v>
      </c>
      <c r="C28" s="79">
        <v>90979</v>
      </c>
      <c r="D28" s="79">
        <v>17529</v>
      </c>
      <c r="E28" s="69">
        <v>27864</v>
      </c>
      <c r="F28" s="69"/>
      <c r="G28" s="69"/>
      <c r="H28" s="69">
        <v>496</v>
      </c>
      <c r="I28" s="69"/>
      <c r="J28" s="69"/>
      <c r="K28" s="79"/>
    </row>
    <row r="29" spans="1:11" ht="12.75">
      <c r="A29" s="11" t="s">
        <v>290</v>
      </c>
      <c r="B29" s="558">
        <f aca="true" t="shared" si="2" ref="B29:K29">IF(B27&lt;&gt;0,B28/B27,"")</f>
        <v>0.9335770705155314</v>
      </c>
      <c r="C29" s="558">
        <f t="shared" si="2"/>
        <v>0.9999340550640216</v>
      </c>
      <c r="D29" s="558">
        <f t="shared" si="2"/>
        <v>0.982897835594931</v>
      </c>
      <c r="E29" s="558">
        <f t="shared" si="2"/>
        <v>0.7551628814569895</v>
      </c>
      <c r="F29" s="558">
        <f t="shared" si="2"/>
      </c>
      <c r="G29" s="558">
        <f t="shared" si="2"/>
      </c>
      <c r="H29" s="558">
        <f t="shared" si="2"/>
        <v>0.5579302587176603</v>
      </c>
      <c r="I29" s="15">
        <f t="shared" si="2"/>
      </c>
      <c r="J29" s="15">
        <f t="shared" si="2"/>
      </c>
      <c r="K29" s="15">
        <f t="shared" si="2"/>
      </c>
    </row>
    <row r="30" spans="1:11" ht="12.75">
      <c r="A30" s="13" t="s">
        <v>199</v>
      </c>
      <c r="B30" s="96"/>
      <c r="C30" s="96"/>
      <c r="D30" s="98"/>
      <c r="E30" s="96"/>
      <c r="F30" s="98"/>
      <c r="G30" s="96"/>
      <c r="H30" s="96"/>
      <c r="I30" s="98"/>
      <c r="J30" s="96"/>
      <c r="K30" s="96"/>
    </row>
    <row r="31" spans="1:11" ht="12.75">
      <c r="A31" s="31" t="s">
        <v>78</v>
      </c>
      <c r="B31" s="101">
        <f>SUM(C31:K31)</f>
        <v>129512</v>
      </c>
      <c r="C31" s="101">
        <v>83878</v>
      </c>
      <c r="D31" s="178">
        <v>15446</v>
      </c>
      <c r="E31" s="101">
        <v>27673</v>
      </c>
      <c r="F31" s="92"/>
      <c r="G31" s="91"/>
      <c r="H31" s="101">
        <v>2515</v>
      </c>
      <c r="I31" s="92"/>
      <c r="J31" s="91"/>
      <c r="K31" s="91"/>
    </row>
    <row r="32" spans="1:11" ht="12.75">
      <c r="A32" s="11" t="s">
        <v>280</v>
      </c>
      <c r="B32" s="101">
        <f>SUM(C32:K32)</f>
        <v>131727</v>
      </c>
      <c r="C32" s="101">
        <v>84234</v>
      </c>
      <c r="D32" s="101">
        <v>15502</v>
      </c>
      <c r="E32" s="101">
        <v>29476</v>
      </c>
      <c r="F32" s="101"/>
      <c r="G32" s="101"/>
      <c r="H32" s="101">
        <v>2515</v>
      </c>
      <c r="I32" s="101"/>
      <c r="J32" s="101"/>
      <c r="K32" s="101"/>
    </row>
    <row r="33" spans="1:11" ht="12.75">
      <c r="A33" s="11" t="s">
        <v>289</v>
      </c>
      <c r="B33" s="101">
        <f>SUM(C33:K33)</f>
        <v>120958</v>
      </c>
      <c r="C33" s="69">
        <v>81479</v>
      </c>
      <c r="D33" s="69">
        <v>15345</v>
      </c>
      <c r="E33" s="69">
        <v>22613</v>
      </c>
      <c r="F33" s="69"/>
      <c r="G33" s="69"/>
      <c r="H33" s="69">
        <v>1521</v>
      </c>
      <c r="I33" s="79"/>
      <c r="J33" s="69"/>
      <c r="K33" s="69"/>
    </row>
    <row r="34" spans="1:11" ht="12.75">
      <c r="A34" s="11" t="s">
        <v>290</v>
      </c>
      <c r="B34" s="558">
        <f aca="true" t="shared" si="3" ref="B34:K34">IF(B32&lt;&gt;0,B33/B32,"")</f>
        <v>0.9182475878141915</v>
      </c>
      <c r="C34" s="558">
        <f t="shared" si="3"/>
        <v>0.967293491939122</v>
      </c>
      <c r="D34" s="558">
        <f t="shared" si="3"/>
        <v>0.98987227454522</v>
      </c>
      <c r="E34" s="558">
        <f t="shared" si="3"/>
        <v>0.7671665083457728</v>
      </c>
      <c r="F34" s="558">
        <f t="shared" si="3"/>
      </c>
      <c r="G34" s="558">
        <f t="shared" si="3"/>
      </c>
      <c r="H34" s="558">
        <f t="shared" si="3"/>
        <v>0.6047713717693837</v>
      </c>
      <c r="I34" s="15">
        <f t="shared" si="3"/>
      </c>
      <c r="J34" s="15">
        <f t="shared" si="3"/>
      </c>
      <c r="K34" s="15">
        <f t="shared" si="3"/>
      </c>
    </row>
    <row r="35" spans="1:11" ht="12.75">
      <c r="A35" s="13" t="s">
        <v>200</v>
      </c>
      <c r="B35" s="91"/>
      <c r="C35" s="96"/>
      <c r="D35" s="98"/>
      <c r="E35" s="96"/>
      <c r="F35" s="98"/>
      <c r="G35" s="96"/>
      <c r="H35" s="96"/>
      <c r="I35" s="98"/>
      <c r="J35" s="96"/>
      <c r="K35" s="96"/>
    </row>
    <row r="36" spans="1:11" ht="12.75">
      <c r="A36" s="31" t="s">
        <v>78</v>
      </c>
      <c r="B36" s="101">
        <f>SUM(C36:K36)</f>
        <v>72137</v>
      </c>
      <c r="C36" s="101">
        <v>45056</v>
      </c>
      <c r="D36" s="178">
        <v>8490</v>
      </c>
      <c r="E36" s="101">
        <v>17389</v>
      </c>
      <c r="F36" s="92"/>
      <c r="G36" s="91"/>
      <c r="H36" s="101">
        <v>1202</v>
      </c>
      <c r="I36" s="92"/>
      <c r="J36" s="91"/>
      <c r="K36" s="91"/>
    </row>
    <row r="37" spans="1:11" ht="12.75">
      <c r="A37" s="11" t="s">
        <v>280</v>
      </c>
      <c r="B37" s="101">
        <f>SUM(C37:K37)</f>
        <v>73088</v>
      </c>
      <c r="C37" s="101">
        <v>46206</v>
      </c>
      <c r="D37" s="101">
        <v>8710</v>
      </c>
      <c r="E37" s="101">
        <v>16970</v>
      </c>
      <c r="F37" s="101"/>
      <c r="G37" s="101"/>
      <c r="H37" s="101">
        <v>1202</v>
      </c>
      <c r="I37" s="101"/>
      <c r="J37" s="101"/>
      <c r="K37" s="101"/>
    </row>
    <row r="38" spans="1:11" ht="12.75">
      <c r="A38" s="11" t="s">
        <v>289</v>
      </c>
      <c r="B38" s="69">
        <f>SUM(C38:K38)</f>
        <v>69271</v>
      </c>
      <c r="C38" s="79">
        <v>45829</v>
      </c>
      <c r="D38" s="69">
        <v>8573</v>
      </c>
      <c r="E38" s="69">
        <v>14267</v>
      </c>
      <c r="F38" s="79"/>
      <c r="G38" s="79"/>
      <c r="H38" s="79">
        <v>602</v>
      </c>
      <c r="I38" s="79"/>
      <c r="J38" s="69"/>
      <c r="K38" s="69"/>
    </row>
    <row r="39" spans="1:11" ht="12.75">
      <c r="A39" s="15" t="s">
        <v>290</v>
      </c>
      <c r="B39" s="558">
        <f aca="true" t="shared" si="4" ref="B39:K39">IF(B37&lt;&gt;0,B38/B37,"")</f>
        <v>0.9477752845884413</v>
      </c>
      <c r="C39" s="558">
        <f t="shared" si="4"/>
        <v>0.9918408864649613</v>
      </c>
      <c r="D39" s="558">
        <f t="shared" si="4"/>
        <v>0.9842709529276693</v>
      </c>
      <c r="E39" s="558">
        <f t="shared" si="4"/>
        <v>0.8407189157336477</v>
      </c>
      <c r="F39" s="558">
        <f t="shared" si="4"/>
      </c>
      <c r="G39" s="558">
        <f t="shared" si="4"/>
      </c>
      <c r="H39" s="558">
        <f t="shared" si="4"/>
        <v>0.5008319467554077</v>
      </c>
      <c r="I39" s="15">
        <f t="shared" si="4"/>
      </c>
      <c r="J39" s="15">
        <f t="shared" si="4"/>
      </c>
      <c r="K39" s="15">
        <f t="shared" si="4"/>
      </c>
    </row>
    <row r="40" spans="1:11" ht="12.75">
      <c r="A40" s="13" t="s">
        <v>213</v>
      </c>
      <c r="B40" s="179"/>
      <c r="C40" s="82"/>
      <c r="D40" s="86"/>
      <c r="E40" s="82"/>
      <c r="F40" s="86"/>
      <c r="G40" s="82"/>
      <c r="H40" s="82"/>
      <c r="I40" s="86"/>
      <c r="J40" s="82"/>
      <c r="K40" s="82"/>
    </row>
    <row r="41" spans="1:11" ht="12.75">
      <c r="A41" s="31" t="s">
        <v>78</v>
      </c>
      <c r="B41" s="101">
        <f>SUM(C41:K41)</f>
        <v>41453</v>
      </c>
      <c r="C41" s="69">
        <v>25090</v>
      </c>
      <c r="D41" s="83">
        <v>4717</v>
      </c>
      <c r="E41" s="69">
        <v>9203</v>
      </c>
      <c r="F41" s="83"/>
      <c r="G41" s="69"/>
      <c r="H41" s="69">
        <v>2443</v>
      </c>
      <c r="I41" s="83"/>
      <c r="J41" s="69"/>
      <c r="K41" s="69"/>
    </row>
    <row r="42" spans="1:11" ht="12.75">
      <c r="A42" s="11" t="s">
        <v>280</v>
      </c>
      <c r="B42" s="101">
        <f>SUM(C42:K42)</f>
        <v>44505</v>
      </c>
      <c r="C42" s="69">
        <v>26503</v>
      </c>
      <c r="D42" s="69">
        <v>5217</v>
      </c>
      <c r="E42" s="69">
        <v>9600</v>
      </c>
      <c r="F42" s="69"/>
      <c r="G42" s="69"/>
      <c r="H42" s="101">
        <v>3185</v>
      </c>
      <c r="I42" s="69"/>
      <c r="J42" s="69"/>
      <c r="K42" s="69"/>
    </row>
    <row r="43" spans="1:11" ht="12.75">
      <c r="A43" s="11" t="s">
        <v>289</v>
      </c>
      <c r="B43" s="69">
        <f>SUM(C43:K43)</f>
        <v>42820</v>
      </c>
      <c r="C43" s="69">
        <v>25375</v>
      </c>
      <c r="D43" s="69">
        <v>5158</v>
      </c>
      <c r="E43" s="79">
        <v>9213</v>
      </c>
      <c r="F43" s="79"/>
      <c r="G43" s="69"/>
      <c r="H43" s="69">
        <v>3074</v>
      </c>
      <c r="I43" s="79"/>
      <c r="J43" s="79"/>
      <c r="K43" s="69"/>
    </row>
    <row r="44" spans="1:11" ht="12.75">
      <c r="A44" s="15" t="s">
        <v>290</v>
      </c>
      <c r="B44" s="558">
        <f aca="true" t="shared" si="5" ref="B44:K44">IF(B42&lt;&gt;0,B43/B42,"")</f>
        <v>0.9621390854960117</v>
      </c>
      <c r="C44" s="558">
        <f t="shared" si="5"/>
        <v>0.9574387805154133</v>
      </c>
      <c r="D44" s="558">
        <f t="shared" si="5"/>
        <v>0.9886908184780525</v>
      </c>
      <c r="E44" s="558">
        <f t="shared" si="5"/>
        <v>0.9596875</v>
      </c>
      <c r="F44" s="558">
        <f t="shared" si="5"/>
      </c>
      <c r="G44" s="558">
        <f t="shared" si="5"/>
      </c>
      <c r="H44" s="558">
        <f t="shared" si="5"/>
        <v>0.965149136577708</v>
      </c>
      <c r="I44" s="15">
        <f t="shared" si="5"/>
      </c>
      <c r="J44" s="15">
        <f t="shared" si="5"/>
      </c>
      <c r="K44" s="15">
        <f t="shared" si="5"/>
      </c>
    </row>
    <row r="45" spans="1:11" ht="12.75">
      <c r="A45" s="23" t="s">
        <v>214</v>
      </c>
      <c r="B45" s="179"/>
      <c r="C45" s="82"/>
      <c r="D45" s="86"/>
      <c r="E45" s="82"/>
      <c r="F45" s="86"/>
      <c r="G45" s="82"/>
      <c r="H45" s="82"/>
      <c r="I45" s="86"/>
      <c r="J45" s="82"/>
      <c r="K45" s="82"/>
    </row>
    <row r="46" spans="1:11" ht="12.75">
      <c r="A46" s="31" t="s">
        <v>78</v>
      </c>
      <c r="B46" s="101">
        <f>SUM(C46:K46)</f>
        <v>220936</v>
      </c>
      <c r="C46" s="69">
        <v>109589</v>
      </c>
      <c r="D46" s="83">
        <v>21539</v>
      </c>
      <c r="E46" s="69">
        <v>82570</v>
      </c>
      <c r="F46" s="83">
        <v>120</v>
      </c>
      <c r="G46" s="69"/>
      <c r="H46" s="69">
        <v>7118</v>
      </c>
      <c r="I46" s="83"/>
      <c r="J46" s="69"/>
      <c r="K46" s="69"/>
    </row>
    <row r="47" spans="1:11" ht="12.75">
      <c r="A47" s="11" t="s">
        <v>280</v>
      </c>
      <c r="B47" s="101">
        <f>SUM(C47:K47)</f>
        <v>223108</v>
      </c>
      <c r="C47" s="69">
        <v>109589</v>
      </c>
      <c r="D47" s="69">
        <v>21539</v>
      </c>
      <c r="E47" s="69">
        <v>86144</v>
      </c>
      <c r="F47" s="69">
        <v>120</v>
      </c>
      <c r="G47" s="69"/>
      <c r="H47" s="101">
        <v>5716</v>
      </c>
      <c r="I47" s="69"/>
      <c r="J47" s="69"/>
      <c r="K47" s="69"/>
    </row>
    <row r="48" spans="1:11" ht="12.75">
      <c r="A48" s="11" t="s">
        <v>289</v>
      </c>
      <c r="B48" s="69">
        <f>SUM(C48:K48)</f>
        <v>215913</v>
      </c>
      <c r="C48" s="79">
        <v>109341</v>
      </c>
      <c r="D48" s="79">
        <v>21398</v>
      </c>
      <c r="E48" s="79">
        <v>80013</v>
      </c>
      <c r="F48" s="79">
        <v>120</v>
      </c>
      <c r="G48" s="79"/>
      <c r="H48" s="69">
        <v>5041</v>
      </c>
      <c r="I48" s="69"/>
      <c r="J48" s="69"/>
      <c r="K48" s="79"/>
    </row>
    <row r="49" spans="1:11" ht="12.75">
      <c r="A49" s="11" t="s">
        <v>290</v>
      </c>
      <c r="B49" s="558">
        <f aca="true" t="shared" si="6" ref="B49:K49">IF(B47&lt;&gt;0,B48/B47,"")</f>
        <v>0.9677510443372717</v>
      </c>
      <c r="C49" s="558">
        <f t="shared" si="6"/>
        <v>0.9977369991513747</v>
      </c>
      <c r="D49" s="558">
        <f t="shared" si="6"/>
        <v>0.9934537350851943</v>
      </c>
      <c r="E49" s="558">
        <f t="shared" si="6"/>
        <v>0.9288284732540861</v>
      </c>
      <c r="F49" s="558">
        <f t="shared" si="6"/>
        <v>1</v>
      </c>
      <c r="G49" s="558">
        <f t="shared" si="6"/>
      </c>
      <c r="H49" s="558">
        <f t="shared" si="6"/>
        <v>0.8819104268719384</v>
      </c>
      <c r="I49" s="15">
        <f t="shared" si="6"/>
      </c>
      <c r="J49" s="15">
        <f t="shared" si="6"/>
      </c>
      <c r="K49" s="15">
        <f t="shared" si="6"/>
      </c>
    </row>
    <row r="50" spans="1:11" ht="12.75">
      <c r="A50" s="13" t="s">
        <v>215</v>
      </c>
      <c r="B50" s="179"/>
      <c r="C50" s="82"/>
      <c r="D50" s="86"/>
      <c r="E50" s="82"/>
      <c r="F50" s="86"/>
      <c r="G50" s="82"/>
      <c r="H50" s="82"/>
      <c r="I50" s="86"/>
      <c r="J50" s="82"/>
      <c r="K50" s="82"/>
    </row>
    <row r="51" spans="1:11" ht="12.75">
      <c r="A51" s="31" t="s">
        <v>78</v>
      </c>
      <c r="B51" s="101">
        <f>SUM(C51:K51)</f>
        <v>62455</v>
      </c>
      <c r="C51" s="69">
        <v>41632</v>
      </c>
      <c r="D51" s="83">
        <v>7810</v>
      </c>
      <c r="E51" s="69">
        <v>12575</v>
      </c>
      <c r="F51" s="83"/>
      <c r="G51" s="69"/>
      <c r="H51" s="69">
        <v>438</v>
      </c>
      <c r="I51" s="83"/>
      <c r="J51" s="69"/>
      <c r="K51" s="69"/>
    </row>
    <row r="52" spans="1:11" ht="12.75">
      <c r="A52" s="11" t="s">
        <v>280</v>
      </c>
      <c r="B52" s="101">
        <f>SUM(C52:K52)</f>
        <v>65023</v>
      </c>
      <c r="C52" s="69">
        <v>42242</v>
      </c>
      <c r="D52" s="69">
        <v>7930</v>
      </c>
      <c r="E52" s="69">
        <v>14413</v>
      </c>
      <c r="F52" s="69"/>
      <c r="G52" s="69"/>
      <c r="H52" s="101">
        <v>438</v>
      </c>
      <c r="I52" s="69"/>
      <c r="J52" s="69"/>
      <c r="K52" s="69"/>
    </row>
    <row r="53" spans="1:11" ht="12.75">
      <c r="A53" s="11" t="s">
        <v>289</v>
      </c>
      <c r="B53" s="69">
        <f>SUM(C53:K53)</f>
        <v>62536</v>
      </c>
      <c r="C53" s="69">
        <v>41772</v>
      </c>
      <c r="D53" s="69">
        <v>7781</v>
      </c>
      <c r="E53" s="69">
        <v>12833</v>
      </c>
      <c r="F53" s="69"/>
      <c r="G53" s="79"/>
      <c r="H53" s="69">
        <v>150</v>
      </c>
      <c r="I53" s="79"/>
      <c r="J53" s="69"/>
      <c r="K53" s="69"/>
    </row>
    <row r="54" spans="1:11" ht="12.75">
      <c r="A54" s="11" t="s">
        <v>290</v>
      </c>
      <c r="B54" s="558">
        <f aca="true" t="shared" si="7" ref="B54:K54">IF(B52&lt;&gt;0,B53/B52,"")</f>
        <v>0.9617519954477647</v>
      </c>
      <c r="C54" s="558">
        <f t="shared" si="7"/>
        <v>0.9888736328772312</v>
      </c>
      <c r="D54" s="558">
        <f t="shared" si="7"/>
        <v>0.9812105926860025</v>
      </c>
      <c r="E54" s="558">
        <f t="shared" si="7"/>
        <v>0.8903767432179283</v>
      </c>
      <c r="F54" s="558">
        <f t="shared" si="7"/>
      </c>
      <c r="G54" s="558">
        <f t="shared" si="7"/>
      </c>
      <c r="H54" s="558">
        <f t="shared" si="7"/>
        <v>0.3424657534246575</v>
      </c>
      <c r="I54" s="15">
        <f t="shared" si="7"/>
      </c>
      <c r="J54" s="15">
        <f t="shared" si="7"/>
      </c>
      <c r="K54" s="15">
        <f t="shared" si="7"/>
      </c>
    </row>
    <row r="55" spans="1:11" ht="12.75">
      <c r="A55" s="13" t="s">
        <v>216</v>
      </c>
      <c r="B55" s="179"/>
      <c r="C55" s="82"/>
      <c r="D55" s="86"/>
      <c r="E55" s="82"/>
      <c r="F55" s="86"/>
      <c r="G55" s="82"/>
      <c r="H55" s="82"/>
      <c r="I55" s="86"/>
      <c r="J55" s="82"/>
      <c r="K55" s="82"/>
    </row>
    <row r="56" spans="1:11" ht="12.75">
      <c r="A56" s="31" t="s">
        <v>78</v>
      </c>
      <c r="B56" s="101">
        <f>SUM(C56:K56)</f>
        <v>160583</v>
      </c>
      <c r="C56" s="69">
        <v>52416</v>
      </c>
      <c r="D56" s="83">
        <v>9870</v>
      </c>
      <c r="E56" s="69">
        <v>66314</v>
      </c>
      <c r="F56" s="83"/>
      <c r="G56" s="69">
        <v>27300</v>
      </c>
      <c r="H56" s="69">
        <v>4683</v>
      </c>
      <c r="I56" s="83"/>
      <c r="J56" s="69"/>
      <c r="K56" s="69"/>
    </row>
    <row r="57" spans="1:11" ht="12.75">
      <c r="A57" s="11" t="s">
        <v>280</v>
      </c>
      <c r="B57" s="101">
        <f>SUM(C57:K57)</f>
        <v>238120</v>
      </c>
      <c r="C57" s="69">
        <v>54906</v>
      </c>
      <c r="D57" s="69">
        <v>10792</v>
      </c>
      <c r="E57" s="69">
        <v>71372</v>
      </c>
      <c r="F57" s="69"/>
      <c r="G57" s="69">
        <v>28080</v>
      </c>
      <c r="H57" s="101">
        <v>72970</v>
      </c>
      <c r="I57" s="69"/>
      <c r="J57" s="69"/>
      <c r="K57" s="69"/>
    </row>
    <row r="58" spans="1:11" ht="12.75">
      <c r="A58" s="11" t="s">
        <v>289</v>
      </c>
      <c r="B58" s="69">
        <f>SUM(C58:K58)</f>
        <v>220351</v>
      </c>
      <c r="C58" s="79">
        <v>54900</v>
      </c>
      <c r="D58" s="79">
        <v>10790</v>
      </c>
      <c r="E58" s="79">
        <v>58466</v>
      </c>
      <c r="F58" s="79"/>
      <c r="G58" s="79">
        <v>28080</v>
      </c>
      <c r="H58" s="79">
        <v>68115</v>
      </c>
      <c r="I58" s="79"/>
      <c r="J58" s="79"/>
      <c r="K58" s="69"/>
    </row>
    <row r="59" spans="1:11" ht="12.75">
      <c r="A59" s="11" t="s">
        <v>290</v>
      </c>
      <c r="B59" s="558">
        <f aca="true" t="shared" si="8" ref="B59:K59">IF(B57&lt;&gt;0,B58/B57,"")</f>
        <v>0.925377960692088</v>
      </c>
      <c r="C59" s="558">
        <f t="shared" si="8"/>
        <v>0.9998907223254289</v>
      </c>
      <c r="D59" s="558">
        <f t="shared" si="8"/>
        <v>0.9998146775389177</v>
      </c>
      <c r="E59" s="558">
        <f t="shared" si="8"/>
        <v>0.8191727848455977</v>
      </c>
      <c r="F59" s="558">
        <f t="shared" si="8"/>
      </c>
      <c r="G59" s="558">
        <f t="shared" si="8"/>
        <v>1</v>
      </c>
      <c r="H59" s="558">
        <f t="shared" si="8"/>
        <v>0.9334658078662464</v>
      </c>
      <c r="I59" s="15">
        <f t="shared" si="8"/>
      </c>
      <c r="J59" s="15">
        <f t="shared" si="8"/>
      </c>
      <c r="K59" s="15">
        <f t="shared" si="8"/>
      </c>
    </row>
    <row r="60" spans="1:11" ht="12.75">
      <c r="A60" s="13" t="s">
        <v>204</v>
      </c>
      <c r="B60" s="179"/>
      <c r="C60" s="82"/>
      <c r="D60" s="86"/>
      <c r="E60" s="82"/>
      <c r="F60" s="86"/>
      <c r="G60" s="82"/>
      <c r="H60" s="82"/>
      <c r="I60" s="86"/>
      <c r="J60" s="82"/>
      <c r="K60" s="82"/>
    </row>
    <row r="61" spans="1:11" ht="12.75">
      <c r="A61" s="31" t="s">
        <v>78</v>
      </c>
      <c r="B61" s="101">
        <f>SUM(C61:K61)</f>
        <v>53713</v>
      </c>
      <c r="C61" s="69">
        <v>31709</v>
      </c>
      <c r="D61" s="83">
        <v>5600</v>
      </c>
      <c r="E61" s="69">
        <v>13404</v>
      </c>
      <c r="F61" s="83"/>
      <c r="G61" s="69"/>
      <c r="H61" s="69">
        <v>3000</v>
      </c>
      <c r="I61" s="83"/>
      <c r="J61" s="69"/>
      <c r="K61" s="69"/>
    </row>
    <row r="62" spans="1:11" ht="12.75">
      <c r="A62" s="11" t="s">
        <v>280</v>
      </c>
      <c r="B62" s="101">
        <f>SUM(C62:K62)</f>
        <v>55728</v>
      </c>
      <c r="C62" s="69">
        <v>28879</v>
      </c>
      <c r="D62" s="69">
        <v>5459</v>
      </c>
      <c r="E62" s="69">
        <v>21280</v>
      </c>
      <c r="F62" s="69"/>
      <c r="G62" s="69"/>
      <c r="H62" s="101">
        <v>110</v>
      </c>
      <c r="I62" s="69"/>
      <c r="J62" s="69"/>
      <c r="K62" s="69"/>
    </row>
    <row r="63" spans="1:11" ht="12.75">
      <c r="A63" s="11" t="s">
        <v>289</v>
      </c>
      <c r="B63" s="69">
        <f>SUM(C63:K63)</f>
        <v>45868</v>
      </c>
      <c r="C63" s="79">
        <v>22171</v>
      </c>
      <c r="D63" s="79">
        <v>4154</v>
      </c>
      <c r="E63" s="69">
        <v>19436</v>
      </c>
      <c r="F63" s="69"/>
      <c r="G63" s="79"/>
      <c r="H63" s="69">
        <v>107</v>
      </c>
      <c r="I63" s="69"/>
      <c r="J63" s="79"/>
      <c r="K63" s="69"/>
    </row>
    <row r="64" spans="1:11" ht="12.75">
      <c r="A64" s="11" t="s">
        <v>290</v>
      </c>
      <c r="B64" s="558">
        <f aca="true" t="shared" si="9" ref="B64:K64">IF(B62&lt;&gt;0,B63/B62,"")</f>
        <v>0.823069193224232</v>
      </c>
      <c r="C64" s="558">
        <f t="shared" si="9"/>
        <v>0.7677204889365975</v>
      </c>
      <c r="D64" s="558">
        <f t="shared" si="9"/>
        <v>0.760945228063748</v>
      </c>
      <c r="E64" s="558">
        <f t="shared" si="9"/>
        <v>0.9133458646616541</v>
      </c>
      <c r="F64" s="558">
        <f t="shared" si="9"/>
      </c>
      <c r="G64" s="558">
        <f t="shared" si="9"/>
      </c>
      <c r="H64" s="558">
        <f t="shared" si="9"/>
        <v>0.9727272727272728</v>
      </c>
      <c r="I64" s="15">
        <f t="shared" si="9"/>
      </c>
      <c r="J64" s="15">
        <f t="shared" si="9"/>
      </c>
      <c r="K64" s="15">
        <f t="shared" si="9"/>
      </c>
    </row>
    <row r="65" spans="1:11" ht="12.75">
      <c r="A65" s="13" t="s">
        <v>205</v>
      </c>
      <c r="B65" s="101"/>
      <c r="C65" s="82"/>
      <c r="D65" s="86"/>
      <c r="E65" s="82"/>
      <c r="F65" s="86"/>
      <c r="G65" s="82"/>
      <c r="H65" s="82"/>
      <c r="I65" s="86"/>
      <c r="J65" s="82"/>
      <c r="K65" s="82"/>
    </row>
    <row r="66" spans="1:11" ht="12.75">
      <c r="A66" s="31" t="s">
        <v>78</v>
      </c>
      <c r="B66" s="101">
        <f>SUM(C66:K66)</f>
        <v>458961</v>
      </c>
      <c r="C66" s="69">
        <v>128112</v>
      </c>
      <c r="D66" s="83">
        <v>25002</v>
      </c>
      <c r="E66" s="69">
        <v>303311</v>
      </c>
      <c r="F66" s="83"/>
      <c r="G66" s="69"/>
      <c r="H66" s="69">
        <v>2536</v>
      </c>
      <c r="I66" s="83"/>
      <c r="J66" s="69"/>
      <c r="K66" s="69"/>
    </row>
    <row r="67" spans="1:11" ht="12.75">
      <c r="A67" s="11" t="s">
        <v>280</v>
      </c>
      <c r="B67" s="101">
        <f>SUM(C67:K67)</f>
        <v>467504</v>
      </c>
      <c r="C67" s="69">
        <v>134319</v>
      </c>
      <c r="D67" s="69">
        <v>26393</v>
      </c>
      <c r="E67" s="69">
        <v>303807</v>
      </c>
      <c r="F67" s="69"/>
      <c r="G67" s="69"/>
      <c r="H67" s="69">
        <v>2985</v>
      </c>
      <c r="I67" s="69"/>
      <c r="J67" s="69"/>
      <c r="K67" s="69"/>
    </row>
    <row r="68" spans="1:11" ht="12.75">
      <c r="A68" s="11" t="s">
        <v>289</v>
      </c>
      <c r="B68" s="69">
        <f>SUM(C68:K68)</f>
        <v>400001</v>
      </c>
      <c r="C68" s="69">
        <v>123500</v>
      </c>
      <c r="D68" s="69">
        <v>25428</v>
      </c>
      <c r="E68" s="69">
        <v>248811</v>
      </c>
      <c r="F68" s="69"/>
      <c r="G68" s="69"/>
      <c r="H68" s="69">
        <v>2262</v>
      </c>
      <c r="I68" s="69"/>
      <c r="J68" s="69"/>
      <c r="K68" s="69"/>
    </row>
    <row r="69" spans="1:11" ht="12.75">
      <c r="A69" s="11" t="s">
        <v>290</v>
      </c>
      <c r="B69" s="558">
        <f aca="true" t="shared" si="10" ref="B69:K69">IF(B67&lt;&gt;0,B68/B67,"")</f>
        <v>0.8556097915739759</v>
      </c>
      <c r="C69" s="558">
        <f t="shared" si="10"/>
        <v>0.9194529441106619</v>
      </c>
      <c r="D69" s="558">
        <f t="shared" si="10"/>
        <v>0.9634372750350472</v>
      </c>
      <c r="E69" s="558">
        <f t="shared" si="10"/>
        <v>0.8189771795909904</v>
      </c>
      <c r="F69" s="558">
        <f t="shared" si="10"/>
      </c>
      <c r="G69" s="558">
        <f t="shared" si="10"/>
      </c>
      <c r="H69" s="558">
        <f t="shared" si="10"/>
        <v>0.7577889447236181</v>
      </c>
      <c r="I69" s="15">
        <f t="shared" si="10"/>
      </c>
      <c r="J69" s="15">
        <f t="shared" si="10"/>
      </c>
      <c r="K69" s="15">
        <f t="shared" si="10"/>
      </c>
    </row>
    <row r="70" spans="1:11" ht="12.75">
      <c r="A70" s="13" t="s">
        <v>124</v>
      </c>
      <c r="B70" s="179"/>
      <c r="C70" s="82"/>
      <c r="D70" s="85"/>
      <c r="E70" s="82"/>
      <c r="F70" s="86"/>
      <c r="G70" s="82"/>
      <c r="H70" s="86"/>
      <c r="I70" s="82"/>
      <c r="J70" s="86"/>
      <c r="K70" s="82"/>
    </row>
    <row r="71" spans="1:11" ht="12.75">
      <c r="A71" s="31" t="s">
        <v>78</v>
      </c>
      <c r="B71" s="101">
        <f>SUM(C71:K71)</f>
        <v>5027338</v>
      </c>
      <c r="C71" s="162">
        <f>SUMIF($A16:$A66,$A16,C16:C66)</f>
        <v>882179</v>
      </c>
      <c r="D71" s="162">
        <f aca="true" t="shared" si="11" ref="D71:K71">SUMIF($A16:$A66,$A16,D16:D66)</f>
        <v>166605</v>
      </c>
      <c r="E71" s="162">
        <f t="shared" si="11"/>
        <v>1147213</v>
      </c>
      <c r="F71" s="162">
        <f t="shared" si="11"/>
        <v>10762</v>
      </c>
      <c r="G71" s="162">
        <f t="shared" si="11"/>
        <v>1166420</v>
      </c>
      <c r="H71" s="162">
        <f t="shared" si="11"/>
        <v>736281</v>
      </c>
      <c r="I71" s="162">
        <f t="shared" si="11"/>
        <v>574615</v>
      </c>
      <c r="J71" s="162">
        <f t="shared" si="11"/>
        <v>800</v>
      </c>
      <c r="K71" s="162">
        <f t="shared" si="11"/>
        <v>342463</v>
      </c>
    </row>
    <row r="72" spans="1:11" ht="12.75">
      <c r="A72" s="11" t="s">
        <v>280</v>
      </c>
      <c r="B72" s="101">
        <f>SUM(C72:K72)</f>
        <v>5342116</v>
      </c>
      <c r="C72" s="162">
        <f>SUMIF($A17:$A67,$A17,C17:C67)</f>
        <v>886283</v>
      </c>
      <c r="D72" s="162">
        <f aca="true" t="shared" si="12" ref="D72:K72">SUMIF($A17:$A67,$A17,D17:D67)</f>
        <v>167026</v>
      </c>
      <c r="E72" s="162">
        <f>SUMIF($A17:$A67,$A17,E17:E67)</f>
        <v>1171618</v>
      </c>
      <c r="F72" s="162">
        <f t="shared" si="12"/>
        <v>11772</v>
      </c>
      <c r="G72" s="162">
        <f t="shared" si="12"/>
        <v>1778065</v>
      </c>
      <c r="H72" s="162">
        <f t="shared" si="12"/>
        <v>711907</v>
      </c>
      <c r="I72" s="162">
        <f t="shared" si="12"/>
        <v>582595</v>
      </c>
      <c r="J72" s="162">
        <f t="shared" si="12"/>
        <v>3600</v>
      </c>
      <c r="K72" s="162">
        <f t="shared" si="12"/>
        <v>29250</v>
      </c>
    </row>
    <row r="73" spans="1:11" ht="12.75">
      <c r="A73" s="11" t="s">
        <v>289</v>
      </c>
      <c r="B73" s="69">
        <f>SUM(C73:K73)</f>
        <v>3766886</v>
      </c>
      <c r="C73" s="162">
        <f>SUMIF($A18:$A68,$A18,C18:C68)</f>
        <v>860990</v>
      </c>
      <c r="D73" s="162">
        <f aca="true" t="shared" si="13" ref="D73:K73">SUMIF($A18:$A68,$A18,D18:D68)</f>
        <v>163801</v>
      </c>
      <c r="E73" s="162">
        <f t="shared" si="13"/>
        <v>1063282</v>
      </c>
      <c r="F73" s="162">
        <f t="shared" si="13"/>
        <v>11772</v>
      </c>
      <c r="G73" s="162">
        <f t="shared" si="13"/>
        <v>348499</v>
      </c>
      <c r="H73" s="162">
        <f t="shared" si="13"/>
        <v>703211</v>
      </c>
      <c r="I73" s="162">
        <f t="shared" si="13"/>
        <v>582482</v>
      </c>
      <c r="J73" s="162">
        <f t="shared" si="13"/>
        <v>3600</v>
      </c>
      <c r="K73" s="162">
        <f t="shared" si="13"/>
        <v>29249</v>
      </c>
    </row>
    <row r="74" spans="1:11" ht="12.75">
      <c r="A74" s="15" t="s">
        <v>290</v>
      </c>
      <c r="B74" s="558">
        <f aca="true" t="shared" si="14" ref="B74:K74">IF(B72&lt;&gt;0,B73/B72,"")</f>
        <v>0.7051299522511304</v>
      </c>
      <c r="C74" s="558">
        <f t="shared" si="14"/>
        <v>0.9714617114397998</v>
      </c>
      <c r="D74" s="558">
        <f t="shared" si="14"/>
        <v>0.9806916288482033</v>
      </c>
      <c r="E74" s="558">
        <f t="shared" si="14"/>
        <v>0.907533001370754</v>
      </c>
      <c r="F74" s="558">
        <f t="shared" si="14"/>
        <v>1</v>
      </c>
      <c r="G74" s="558">
        <f t="shared" si="14"/>
        <v>0.19599902140810374</v>
      </c>
      <c r="H74" s="558">
        <f t="shared" si="14"/>
        <v>0.9877849213450633</v>
      </c>
      <c r="I74" s="558">
        <f t="shared" si="14"/>
        <v>0.999806040216617</v>
      </c>
      <c r="J74" s="558">
        <f t="shared" si="14"/>
        <v>1</v>
      </c>
      <c r="K74" s="558">
        <f t="shared" si="14"/>
        <v>0.9999658119658119</v>
      </c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12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5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5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5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5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5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5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5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5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5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5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5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5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5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5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5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5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5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5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5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5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15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ht="15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ht="15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ht="15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ht="15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5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15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ht="15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ht="15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ht="15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ht="15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ht="15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ht="15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ht="15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</sheetData>
  <sheetProtection/>
  <mergeCells count="13">
    <mergeCell ref="I11:I13"/>
    <mergeCell ref="G11:G13"/>
    <mergeCell ref="H11:H13"/>
    <mergeCell ref="B10:B13"/>
    <mergeCell ref="A10:A13"/>
    <mergeCell ref="E11:E13"/>
    <mergeCell ref="C11:C13"/>
    <mergeCell ref="K10:K13"/>
    <mergeCell ref="D11:D13"/>
    <mergeCell ref="C10:G10"/>
    <mergeCell ref="H10:J10"/>
    <mergeCell ref="F11:F13"/>
    <mergeCell ref="J11:J13"/>
  </mergeCells>
  <printOptions horizontalCentered="1"/>
  <pageMargins left="0.3937007874015748" right="0.3937007874015748" top="0.7874015748031497" bottom="0.7874015748031497" header="0.5118110236220472" footer="0.5118110236220472"/>
  <pageSetup fitToHeight="10" horizontalDpi="300" verticalDpi="300" orientation="landscape" paperSize="9" scale="82" r:id="rId1"/>
  <headerFooter alignWithMargins="0">
    <oddFooter>&amp;C&amp;P. oldal</oddFooter>
  </headerFooter>
  <rowBreaks count="1" manualBreakCount="1">
    <brk id="39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P433"/>
  <sheetViews>
    <sheetView view="pageBreakPreview" zoomScaleSheetLayoutView="100" zoomScalePageLayoutView="0" workbookViewId="0" topLeftCell="A1">
      <pane ySplit="10920" topLeftCell="A307" activePane="topLeft" state="split"/>
      <selection pane="topLeft" activeCell="A1" sqref="A1"/>
      <selection pane="bottomLeft" activeCell="A307" sqref="A307"/>
    </sheetView>
  </sheetViews>
  <sheetFormatPr defaultColWidth="9.140625" defaultRowHeight="12.75"/>
  <cols>
    <col min="1" max="1" width="42.421875" style="0" customWidth="1"/>
    <col min="2" max="2" width="8.421875" style="0" customWidth="1"/>
    <col min="3" max="3" width="10.8515625" style="0" customWidth="1"/>
    <col min="4" max="4" width="13.7109375" style="0" bestFit="1" customWidth="1"/>
    <col min="5" max="5" width="10.8515625" style="0" customWidth="1"/>
    <col min="6" max="7" width="9.7109375" style="0" customWidth="1"/>
    <col min="8" max="8" width="10.421875" style="0" customWidth="1"/>
    <col min="9" max="9" width="10.57421875" style="0" customWidth="1"/>
    <col min="10" max="10" width="9.7109375" style="0" customWidth="1"/>
    <col min="11" max="11" width="11.140625" style="0" customWidth="1"/>
    <col min="12" max="12" width="10.28125" style="0" customWidth="1"/>
    <col min="14" max="14" width="9.8515625" style="0" bestFit="1" customWidth="1"/>
  </cols>
  <sheetData>
    <row r="1" spans="1:12" ht="15.75">
      <c r="A1" s="4" t="s">
        <v>966</v>
      </c>
      <c r="B1" s="4"/>
      <c r="C1" s="4"/>
      <c r="D1" s="4"/>
      <c r="E1" s="4"/>
      <c r="F1" s="4"/>
      <c r="G1" s="4"/>
      <c r="H1" s="4"/>
      <c r="I1" s="4"/>
      <c r="J1" s="5"/>
      <c r="K1" s="5"/>
      <c r="L1" s="5"/>
    </row>
    <row r="2" spans="1:12" ht="15.75">
      <c r="A2" s="4"/>
      <c r="B2" s="4"/>
      <c r="C2" s="4"/>
      <c r="D2" s="4"/>
      <c r="E2" s="4"/>
      <c r="F2" s="4"/>
      <c r="G2" s="4"/>
      <c r="H2" s="4"/>
      <c r="I2" s="4"/>
      <c r="J2" s="5"/>
      <c r="K2" s="5"/>
      <c r="L2" s="5"/>
    </row>
    <row r="3" spans="1:12" ht="15.75">
      <c r="A3" s="865" t="s">
        <v>134</v>
      </c>
      <c r="B3" s="824"/>
      <c r="C3" s="824"/>
      <c r="D3" s="824"/>
      <c r="E3" s="824"/>
      <c r="F3" s="824"/>
      <c r="G3" s="824"/>
      <c r="H3" s="824"/>
      <c r="I3" s="824"/>
      <c r="J3" s="824"/>
      <c r="K3" s="824"/>
      <c r="L3" s="824"/>
    </row>
    <row r="4" spans="1:12" ht="15.75">
      <c r="A4" s="865" t="s">
        <v>780</v>
      </c>
      <c r="B4" s="824"/>
      <c r="C4" s="824"/>
      <c r="D4" s="824"/>
      <c r="E4" s="824"/>
      <c r="F4" s="824"/>
      <c r="G4" s="824"/>
      <c r="H4" s="824"/>
      <c r="I4" s="824"/>
      <c r="J4" s="824"/>
      <c r="K4" s="824"/>
      <c r="L4" s="824"/>
    </row>
    <row r="5" spans="1:12" ht="15.75">
      <c r="A5" s="865" t="s">
        <v>66</v>
      </c>
      <c r="B5" s="824"/>
      <c r="C5" s="824"/>
      <c r="D5" s="824"/>
      <c r="E5" s="824"/>
      <c r="F5" s="824"/>
      <c r="G5" s="824"/>
      <c r="H5" s="824"/>
      <c r="I5" s="824"/>
      <c r="J5" s="824"/>
      <c r="K5" s="824"/>
      <c r="L5" s="824"/>
    </row>
    <row r="6" spans="1:12" ht="12.75">
      <c r="A6" s="5"/>
      <c r="B6" s="5"/>
      <c r="C6" s="5"/>
      <c r="D6" s="5"/>
      <c r="E6" s="5"/>
      <c r="F6" s="5"/>
      <c r="G6" s="5"/>
      <c r="H6" s="5"/>
      <c r="I6" s="5"/>
      <c r="J6" s="5" t="s">
        <v>74</v>
      </c>
      <c r="K6" s="5"/>
      <c r="L6" s="5"/>
    </row>
    <row r="7" spans="1:12" ht="12.75">
      <c r="A7" s="814" t="s">
        <v>260</v>
      </c>
      <c r="B7" s="814" t="s">
        <v>233</v>
      </c>
      <c r="C7" s="814" t="s">
        <v>263</v>
      </c>
      <c r="D7" s="835" t="s">
        <v>81</v>
      </c>
      <c r="E7" s="858"/>
      <c r="F7" s="858"/>
      <c r="G7" s="858"/>
      <c r="H7" s="858"/>
      <c r="I7" s="835" t="s">
        <v>82</v>
      </c>
      <c r="J7" s="859"/>
      <c r="K7" s="860"/>
      <c r="L7" s="814" t="s">
        <v>193</v>
      </c>
    </row>
    <row r="8" spans="1:12" ht="12.75" customHeight="1">
      <c r="A8" s="827"/>
      <c r="B8" s="866"/>
      <c r="C8" s="827"/>
      <c r="D8" s="814" t="s">
        <v>114</v>
      </c>
      <c r="E8" s="814" t="s">
        <v>115</v>
      </c>
      <c r="F8" s="814" t="s">
        <v>120</v>
      </c>
      <c r="G8" s="818" t="s">
        <v>212</v>
      </c>
      <c r="H8" s="818" t="s">
        <v>190</v>
      </c>
      <c r="I8" s="814" t="s">
        <v>84</v>
      </c>
      <c r="J8" s="814" t="s">
        <v>83</v>
      </c>
      <c r="K8" s="862" t="s">
        <v>221</v>
      </c>
      <c r="L8" s="827"/>
    </row>
    <row r="9" spans="1:12" ht="12.75">
      <c r="A9" s="827"/>
      <c r="B9" s="866"/>
      <c r="C9" s="827"/>
      <c r="D9" s="827"/>
      <c r="E9" s="827"/>
      <c r="F9" s="827"/>
      <c r="G9" s="861"/>
      <c r="H9" s="861"/>
      <c r="I9" s="827"/>
      <c r="J9" s="827"/>
      <c r="K9" s="863"/>
      <c r="L9" s="827"/>
    </row>
    <row r="10" spans="1:12" ht="23.25" customHeight="1">
      <c r="A10" s="815"/>
      <c r="B10" s="815"/>
      <c r="C10" s="815"/>
      <c r="D10" s="815"/>
      <c r="E10" s="815"/>
      <c r="F10" s="815"/>
      <c r="G10" s="819"/>
      <c r="H10" s="819"/>
      <c r="I10" s="815"/>
      <c r="J10" s="815"/>
      <c r="K10" s="864"/>
      <c r="L10" s="815"/>
    </row>
    <row r="11" spans="1:12" ht="12.75">
      <c r="A11" s="7" t="s">
        <v>54</v>
      </c>
      <c r="B11" s="16"/>
      <c r="C11" s="18" t="s">
        <v>55</v>
      </c>
      <c r="D11" s="9" t="s">
        <v>56</v>
      </c>
      <c r="E11" s="18" t="s">
        <v>57</v>
      </c>
      <c r="F11" s="9" t="s">
        <v>58</v>
      </c>
      <c r="G11" s="18" t="s">
        <v>59</v>
      </c>
      <c r="H11" s="9" t="s">
        <v>60</v>
      </c>
      <c r="I11" s="17" t="s">
        <v>61</v>
      </c>
      <c r="J11" s="9" t="s">
        <v>62</v>
      </c>
      <c r="K11" s="18" t="s">
        <v>63</v>
      </c>
      <c r="L11" s="17" t="s">
        <v>64</v>
      </c>
    </row>
    <row r="12" spans="1:12" ht="12.75">
      <c r="A12" s="37" t="s">
        <v>219</v>
      </c>
      <c r="B12" s="13"/>
      <c r="C12" s="13"/>
      <c r="D12" s="84"/>
      <c r="E12" s="82"/>
      <c r="F12" s="83"/>
      <c r="G12" s="82"/>
      <c r="H12" s="83"/>
      <c r="I12" s="82"/>
      <c r="J12" s="85"/>
      <c r="K12" s="82"/>
      <c r="L12" s="82"/>
    </row>
    <row r="13" spans="1:12" ht="12.75">
      <c r="A13" s="39" t="s">
        <v>86</v>
      </c>
      <c r="B13" s="23"/>
      <c r="C13" s="101">
        <f>SUM(D13:L13)</f>
        <v>43170</v>
      </c>
      <c r="D13" s="79">
        <v>32022</v>
      </c>
      <c r="E13" s="69">
        <v>6085</v>
      </c>
      <c r="F13" s="83">
        <v>1690</v>
      </c>
      <c r="G13" s="69"/>
      <c r="H13" s="83">
        <v>373</v>
      </c>
      <c r="I13" s="69"/>
      <c r="J13" s="97">
        <v>3000</v>
      </c>
      <c r="K13" s="69"/>
      <c r="L13" s="69"/>
    </row>
    <row r="14" spans="1:12" ht="12.75">
      <c r="A14" s="11" t="s">
        <v>277</v>
      </c>
      <c r="B14" s="168" t="s">
        <v>174</v>
      </c>
      <c r="C14" s="101">
        <f>SUM(D14:L14)</f>
        <v>44639</v>
      </c>
      <c r="D14" s="69">
        <v>35740</v>
      </c>
      <c r="E14" s="69">
        <v>6318</v>
      </c>
      <c r="F14" s="69">
        <v>1119</v>
      </c>
      <c r="G14" s="79"/>
      <c r="H14" s="69"/>
      <c r="I14" s="69">
        <v>1462</v>
      </c>
      <c r="J14" s="69"/>
      <c r="K14" s="69"/>
      <c r="L14" s="69"/>
    </row>
    <row r="15" spans="1:12" ht="12.75">
      <c r="A15" s="11" t="s">
        <v>289</v>
      </c>
      <c r="B15" s="168"/>
      <c r="C15" s="101">
        <f>SUM(D15:L15)</f>
        <v>44631</v>
      </c>
      <c r="D15" s="79">
        <v>35740</v>
      </c>
      <c r="E15" s="79">
        <v>6314</v>
      </c>
      <c r="F15" s="69">
        <v>1115</v>
      </c>
      <c r="G15" s="79"/>
      <c r="H15" s="69"/>
      <c r="I15" s="79">
        <v>1462</v>
      </c>
      <c r="J15" s="69"/>
      <c r="K15" s="69"/>
      <c r="L15" s="69"/>
    </row>
    <row r="16" spans="1:14" ht="12.75">
      <c r="A16" s="11" t="s">
        <v>290</v>
      </c>
      <c r="B16" s="167"/>
      <c r="C16" s="558">
        <f>IF(C14&lt;&gt;0,C15/C14,"")</f>
        <v>0.9998207845157822</v>
      </c>
      <c r="D16" s="558">
        <f aca="true" t="shared" si="0" ref="D16:L16">IF(D14&lt;&gt;0,D15/D14,"")</f>
        <v>1</v>
      </c>
      <c r="E16" s="558">
        <f t="shared" si="0"/>
        <v>0.9993668882557771</v>
      </c>
      <c r="F16" s="558">
        <f t="shared" si="0"/>
        <v>0.9964253798033958</v>
      </c>
      <c r="G16" s="558">
        <f t="shared" si="0"/>
      </c>
      <c r="H16" s="558">
        <f t="shared" si="0"/>
      </c>
      <c r="I16" s="558">
        <f t="shared" si="0"/>
        <v>1</v>
      </c>
      <c r="J16" s="558">
        <f t="shared" si="0"/>
      </c>
      <c r="K16" s="558">
        <f t="shared" si="0"/>
      </c>
      <c r="L16" s="558">
        <f t="shared" si="0"/>
      </c>
      <c r="M16" s="560"/>
      <c r="N16" s="560"/>
    </row>
    <row r="17" spans="1:12" ht="12.75">
      <c r="A17" s="37" t="s">
        <v>486</v>
      </c>
      <c r="B17" s="13"/>
      <c r="C17" s="13"/>
      <c r="D17" s="84"/>
      <c r="E17" s="82"/>
      <c r="F17" s="82"/>
      <c r="G17" s="69"/>
      <c r="H17" s="83"/>
      <c r="I17" s="82"/>
      <c r="J17" s="85"/>
      <c r="K17" s="82"/>
      <c r="L17" s="82"/>
    </row>
    <row r="18" spans="1:12" ht="12.75">
      <c r="A18" s="39" t="s">
        <v>86</v>
      </c>
      <c r="B18" s="23"/>
      <c r="C18" s="101">
        <f>SUM(D18:L18)</f>
        <v>1557</v>
      </c>
      <c r="D18" s="79"/>
      <c r="E18" s="69"/>
      <c r="F18" s="83">
        <v>1557</v>
      </c>
      <c r="G18" s="69"/>
      <c r="H18" s="83"/>
      <c r="I18" s="69"/>
      <c r="J18" s="97"/>
      <c r="K18" s="69"/>
      <c r="L18" s="69"/>
    </row>
    <row r="19" spans="1:12" ht="12.75">
      <c r="A19" s="11" t="s">
        <v>277</v>
      </c>
      <c r="B19" s="168" t="s">
        <v>172</v>
      </c>
      <c r="C19" s="101">
        <f>SUM(D19:L19)</f>
        <v>1770</v>
      </c>
      <c r="D19" s="69"/>
      <c r="E19" s="69"/>
      <c r="F19" s="69">
        <v>1770</v>
      </c>
      <c r="G19" s="79"/>
      <c r="H19" s="69"/>
      <c r="I19" s="69"/>
      <c r="J19" s="69"/>
      <c r="K19" s="69"/>
      <c r="L19" s="69"/>
    </row>
    <row r="20" spans="1:12" ht="12.75">
      <c r="A20" s="11" t="s">
        <v>289</v>
      </c>
      <c r="B20" s="168"/>
      <c r="C20" s="101">
        <f>SUM(D20:L20)</f>
        <v>1769</v>
      </c>
      <c r="D20" s="79"/>
      <c r="E20" s="79"/>
      <c r="F20" s="69">
        <v>1769</v>
      </c>
      <c r="G20" s="79"/>
      <c r="H20" s="69"/>
      <c r="I20" s="79"/>
      <c r="J20" s="69"/>
      <c r="K20" s="69"/>
      <c r="L20" s="69"/>
    </row>
    <row r="21" spans="1:12" ht="12.75">
      <c r="A21" s="11" t="s">
        <v>290</v>
      </c>
      <c r="B21" s="167"/>
      <c r="C21" s="558">
        <f aca="true" t="shared" si="1" ref="C21:L21">IF(C19&lt;&gt;0,C20/C19,"")</f>
        <v>0.9994350282485875</v>
      </c>
      <c r="D21" s="558">
        <f t="shared" si="1"/>
      </c>
      <c r="E21" s="558">
        <f t="shared" si="1"/>
      </c>
      <c r="F21" s="558">
        <f t="shared" si="1"/>
        <v>0.9994350282485875</v>
      </c>
      <c r="G21" s="558">
        <f t="shared" si="1"/>
      </c>
      <c r="H21" s="558">
        <f t="shared" si="1"/>
      </c>
      <c r="I21" s="558">
        <f t="shared" si="1"/>
      </c>
      <c r="J21" s="558">
        <f t="shared" si="1"/>
      </c>
      <c r="K21" s="558">
        <f t="shared" si="1"/>
      </c>
      <c r="L21" s="558">
        <f t="shared" si="1"/>
      </c>
    </row>
    <row r="22" spans="1:12" ht="12.75">
      <c r="A22" s="37" t="s">
        <v>483</v>
      </c>
      <c r="B22" s="19"/>
      <c r="C22" s="13"/>
      <c r="D22" s="84"/>
      <c r="E22" s="82"/>
      <c r="F22" s="86"/>
      <c r="G22" s="82"/>
      <c r="H22" s="86"/>
      <c r="I22" s="82"/>
      <c r="J22" s="85"/>
      <c r="K22" s="82"/>
      <c r="L22" s="82"/>
    </row>
    <row r="23" spans="1:12" ht="12.75">
      <c r="A23" s="39" t="s">
        <v>86</v>
      </c>
      <c r="B23" s="19"/>
      <c r="C23" s="101">
        <f>SUM(D23:L23)</f>
        <v>35169</v>
      </c>
      <c r="D23" s="79"/>
      <c r="E23" s="69"/>
      <c r="F23" s="83">
        <v>1419</v>
      </c>
      <c r="G23" s="69"/>
      <c r="H23" s="83"/>
      <c r="I23" s="69">
        <v>2000</v>
      </c>
      <c r="J23" s="97">
        <v>31750</v>
      </c>
      <c r="K23" s="69"/>
      <c r="L23" s="69"/>
    </row>
    <row r="24" spans="1:12" ht="12.75">
      <c r="A24" s="11" t="s">
        <v>277</v>
      </c>
      <c r="B24" s="168" t="s">
        <v>172</v>
      </c>
      <c r="C24" s="101">
        <f>SUM(D24:L24)</f>
        <v>34078</v>
      </c>
      <c r="D24" s="69"/>
      <c r="E24" s="69"/>
      <c r="F24" s="69">
        <v>2328</v>
      </c>
      <c r="G24" s="79"/>
      <c r="H24" s="69"/>
      <c r="I24" s="69"/>
      <c r="J24" s="69">
        <v>31750</v>
      </c>
      <c r="K24" s="69"/>
      <c r="L24" s="69"/>
    </row>
    <row r="25" spans="1:12" ht="12.75">
      <c r="A25" s="11" t="s">
        <v>289</v>
      </c>
      <c r="B25" s="168"/>
      <c r="C25" s="101">
        <f>SUM(D25:L25)</f>
        <v>34048</v>
      </c>
      <c r="D25" s="79"/>
      <c r="E25" s="79"/>
      <c r="F25" s="69">
        <v>2327</v>
      </c>
      <c r="G25" s="79"/>
      <c r="H25" s="69"/>
      <c r="I25" s="79"/>
      <c r="J25" s="69">
        <v>31721</v>
      </c>
      <c r="K25" s="69"/>
      <c r="L25" s="69"/>
    </row>
    <row r="26" spans="1:12" ht="12.75">
      <c r="A26" s="15" t="s">
        <v>290</v>
      </c>
      <c r="B26" s="167"/>
      <c r="C26" s="558">
        <f aca="true" t="shared" si="2" ref="C26:L26">IF(C24&lt;&gt;0,C25/C24,"")</f>
        <v>0.9991196666471037</v>
      </c>
      <c r="D26" s="558">
        <f t="shared" si="2"/>
      </c>
      <c r="E26" s="558">
        <f t="shared" si="2"/>
      </c>
      <c r="F26" s="558">
        <f t="shared" si="2"/>
        <v>0.9995704467353952</v>
      </c>
      <c r="G26" s="558">
        <f t="shared" si="2"/>
      </c>
      <c r="H26" s="558">
        <f t="shared" si="2"/>
      </c>
      <c r="I26" s="558">
        <f t="shared" si="2"/>
      </c>
      <c r="J26" s="558">
        <f t="shared" si="2"/>
        <v>0.9990866141732283</v>
      </c>
      <c r="K26" s="558">
        <f t="shared" si="2"/>
      </c>
      <c r="L26" s="558">
        <f t="shared" si="2"/>
      </c>
    </row>
    <row r="27" spans="1:12" ht="12.75">
      <c r="A27" s="68" t="s">
        <v>611</v>
      </c>
      <c r="B27" s="381"/>
      <c r="C27" s="382"/>
      <c r="D27" s="383"/>
      <c r="E27" s="382"/>
      <c r="F27" s="382"/>
      <c r="G27" s="382"/>
      <c r="H27" s="384"/>
      <c r="I27" s="382"/>
      <c r="J27" s="385"/>
      <c r="K27" s="382"/>
      <c r="L27" s="382"/>
    </row>
    <row r="28" spans="1:12" ht="12.75">
      <c r="A28" s="39" t="s">
        <v>86</v>
      </c>
      <c r="B28" s="168"/>
      <c r="C28" s="69">
        <f>SUM(D28:L28)</f>
        <v>0</v>
      </c>
      <c r="D28" s="79"/>
      <c r="E28" s="69"/>
      <c r="F28" s="69"/>
      <c r="G28" s="69"/>
      <c r="H28" s="83"/>
      <c r="I28" s="69"/>
      <c r="J28" s="97"/>
      <c r="K28" s="69"/>
      <c r="L28" s="69"/>
    </row>
    <row r="29" spans="1:12" ht="12.75">
      <c r="A29" s="11" t="s">
        <v>277</v>
      </c>
      <c r="B29" s="168" t="s">
        <v>173</v>
      </c>
      <c r="C29" s="69">
        <f>SUM(D29:L29)</f>
        <v>0</v>
      </c>
      <c r="D29" s="79"/>
      <c r="E29" s="69"/>
      <c r="F29" s="69"/>
      <c r="G29" s="69"/>
      <c r="H29" s="641"/>
      <c r="I29" s="69"/>
      <c r="J29" s="97"/>
      <c r="K29" s="69"/>
      <c r="L29" s="69"/>
    </row>
    <row r="30" spans="1:12" ht="12.75">
      <c r="A30" s="11" t="s">
        <v>289</v>
      </c>
      <c r="B30" s="168"/>
      <c r="C30" s="69">
        <f>SUM(D30:L30)</f>
        <v>0</v>
      </c>
      <c r="D30" s="79"/>
      <c r="E30" s="69"/>
      <c r="F30" s="69"/>
      <c r="G30" s="69"/>
      <c r="H30" s="83"/>
      <c r="I30" s="69"/>
      <c r="J30" s="97"/>
      <c r="K30" s="69"/>
      <c r="L30" s="69"/>
    </row>
    <row r="31" spans="1:12" ht="12.75">
      <c r="A31" s="11" t="s">
        <v>290</v>
      </c>
      <c r="B31" s="167"/>
      <c r="C31" s="558">
        <f aca="true" t="shared" si="3" ref="C31:L31">IF(C29&lt;&gt;0,C30/C29,"")</f>
      </c>
      <c r="D31" s="558">
        <f t="shared" si="3"/>
      </c>
      <c r="E31" s="558">
        <f t="shared" si="3"/>
      </c>
      <c r="F31" s="558">
        <f t="shared" si="3"/>
      </c>
      <c r="G31" s="558">
        <f t="shared" si="3"/>
      </c>
      <c r="H31" s="558">
        <f t="shared" si="3"/>
      </c>
      <c r="I31" s="558">
        <f t="shared" si="3"/>
      </c>
      <c r="J31" s="558">
        <f t="shared" si="3"/>
      </c>
      <c r="K31" s="558">
        <f t="shared" si="3"/>
      </c>
      <c r="L31" s="558">
        <f t="shared" si="3"/>
      </c>
    </row>
    <row r="32" spans="1:12" ht="12.75">
      <c r="A32" s="181" t="s">
        <v>642</v>
      </c>
      <c r="B32" s="19"/>
      <c r="C32" s="23"/>
      <c r="D32" s="84"/>
      <c r="E32" s="82"/>
      <c r="F32" s="82"/>
      <c r="G32" s="84"/>
      <c r="H32" s="86"/>
      <c r="I32" s="82"/>
      <c r="J32" s="85"/>
      <c r="K32" s="82"/>
      <c r="L32" s="82"/>
    </row>
    <row r="33" spans="1:12" ht="12.75">
      <c r="A33" s="39" t="s">
        <v>86</v>
      </c>
      <c r="B33" s="19"/>
      <c r="C33" s="101">
        <f>SUM(D33:L33)</f>
        <v>77885</v>
      </c>
      <c r="D33" s="79">
        <v>360</v>
      </c>
      <c r="E33" s="69">
        <v>70</v>
      </c>
      <c r="F33" s="69">
        <v>59755</v>
      </c>
      <c r="G33" s="79"/>
      <c r="H33" s="83"/>
      <c r="I33" s="69">
        <v>11700</v>
      </c>
      <c r="J33" s="97">
        <v>6000</v>
      </c>
      <c r="K33" s="69"/>
      <c r="L33" s="69"/>
    </row>
    <row r="34" spans="1:12" ht="12.75">
      <c r="A34" s="11" t="s">
        <v>277</v>
      </c>
      <c r="B34" s="168" t="s">
        <v>172</v>
      </c>
      <c r="C34" s="101">
        <f>SUM(D34:L34)</f>
        <v>88077</v>
      </c>
      <c r="D34" s="69">
        <v>360</v>
      </c>
      <c r="E34" s="69">
        <v>70</v>
      </c>
      <c r="F34" s="69">
        <v>64121</v>
      </c>
      <c r="G34" s="79"/>
      <c r="H34" s="69"/>
      <c r="I34" s="69">
        <v>11700</v>
      </c>
      <c r="J34" s="69">
        <v>8226</v>
      </c>
      <c r="K34" s="69">
        <v>3600</v>
      </c>
      <c r="L34" s="69"/>
    </row>
    <row r="35" spans="1:12" ht="12.75">
      <c r="A35" s="11" t="s">
        <v>289</v>
      </c>
      <c r="B35" s="168"/>
      <c r="C35" s="101">
        <f>SUM(D35:L35)</f>
        <v>77006</v>
      </c>
      <c r="D35" s="79">
        <v>5</v>
      </c>
      <c r="E35" s="79"/>
      <c r="F35" s="69">
        <v>53492</v>
      </c>
      <c r="G35" s="79"/>
      <c r="H35" s="69"/>
      <c r="I35" s="79">
        <v>11683</v>
      </c>
      <c r="J35" s="69">
        <v>8226</v>
      </c>
      <c r="K35" s="69">
        <v>3600</v>
      </c>
      <c r="L35" s="69"/>
    </row>
    <row r="36" spans="1:12" ht="12.75">
      <c r="A36" s="11" t="s">
        <v>290</v>
      </c>
      <c r="B36" s="168"/>
      <c r="C36" s="558">
        <f aca="true" t="shared" si="4" ref="C36:L36">IF(C34&lt;&gt;0,C35/C34,"")</f>
        <v>0.8743031665474528</v>
      </c>
      <c r="D36" s="558">
        <f t="shared" si="4"/>
        <v>0.013888888888888888</v>
      </c>
      <c r="E36" s="558">
        <f t="shared" si="4"/>
        <v>0</v>
      </c>
      <c r="F36" s="558">
        <f t="shared" si="4"/>
        <v>0.8342352739352162</v>
      </c>
      <c r="G36" s="558">
        <f t="shared" si="4"/>
      </c>
      <c r="H36" s="558">
        <f t="shared" si="4"/>
      </c>
      <c r="I36" s="558">
        <f t="shared" si="4"/>
        <v>0.9985470085470085</v>
      </c>
      <c r="J36" s="558">
        <f t="shared" si="4"/>
        <v>1</v>
      </c>
      <c r="K36" s="558">
        <f t="shared" si="4"/>
        <v>1</v>
      </c>
      <c r="L36" s="558">
        <f t="shared" si="4"/>
      </c>
    </row>
    <row r="37" spans="1:12" ht="12.75">
      <c r="A37" s="68" t="s">
        <v>613</v>
      </c>
      <c r="B37" s="381"/>
      <c r="C37" s="382"/>
      <c r="D37" s="383"/>
      <c r="E37" s="382"/>
      <c r="F37" s="382"/>
      <c r="G37" s="382"/>
      <c r="H37" s="384"/>
      <c r="I37" s="382"/>
      <c r="J37" s="385"/>
      <c r="K37" s="382"/>
      <c r="L37" s="382"/>
    </row>
    <row r="38" spans="1:12" ht="12.75">
      <c r="A38" s="39" t="s">
        <v>86</v>
      </c>
      <c r="B38" s="168"/>
      <c r="C38" s="69">
        <f>SUM(D38:L38)</f>
        <v>192</v>
      </c>
      <c r="D38" s="79"/>
      <c r="E38" s="69"/>
      <c r="F38" s="69">
        <v>192</v>
      </c>
      <c r="G38" s="69"/>
      <c r="H38" s="83"/>
      <c r="I38" s="69"/>
      <c r="J38" s="97"/>
      <c r="K38" s="69"/>
      <c r="L38" s="69"/>
    </row>
    <row r="39" spans="1:12" ht="12.75">
      <c r="A39" s="11" t="s">
        <v>277</v>
      </c>
      <c r="B39" s="168" t="s">
        <v>172</v>
      </c>
      <c r="C39" s="69">
        <f>SUM(D39:L39)</f>
        <v>192</v>
      </c>
      <c r="D39" s="79"/>
      <c r="E39" s="69"/>
      <c r="F39" s="69">
        <v>192</v>
      </c>
      <c r="G39" s="69"/>
      <c r="H39" s="641"/>
      <c r="I39" s="69"/>
      <c r="J39" s="97"/>
      <c r="K39" s="69"/>
      <c r="L39" s="69"/>
    </row>
    <row r="40" spans="1:12" ht="12.75">
      <c r="A40" s="11" t="s">
        <v>289</v>
      </c>
      <c r="B40" s="168"/>
      <c r="C40" s="69">
        <f>SUM(D40:L40)</f>
        <v>0</v>
      </c>
      <c r="D40" s="79"/>
      <c r="E40" s="69"/>
      <c r="F40" s="69"/>
      <c r="G40" s="69"/>
      <c r="H40" s="83"/>
      <c r="I40" s="69"/>
      <c r="J40" s="97"/>
      <c r="K40" s="69"/>
      <c r="L40" s="69"/>
    </row>
    <row r="41" spans="1:12" ht="12.75">
      <c r="A41" s="11" t="s">
        <v>290</v>
      </c>
      <c r="B41" s="168"/>
      <c r="C41" s="558">
        <f aca="true" t="shared" si="5" ref="C41:L41">IF(C39&lt;&gt;0,C40/C39,"")</f>
        <v>0</v>
      </c>
      <c r="D41" s="558">
        <f t="shared" si="5"/>
      </c>
      <c r="E41" s="558">
        <f t="shared" si="5"/>
      </c>
      <c r="F41" s="558">
        <f t="shared" si="5"/>
        <v>0</v>
      </c>
      <c r="G41" s="558">
        <f t="shared" si="5"/>
      </c>
      <c r="H41" s="558">
        <f t="shared" si="5"/>
      </c>
      <c r="I41" s="558">
        <f t="shared" si="5"/>
      </c>
      <c r="J41" s="558">
        <f t="shared" si="5"/>
      </c>
      <c r="K41" s="558">
        <f t="shared" si="5"/>
      </c>
      <c r="L41" s="558">
        <f t="shared" si="5"/>
      </c>
    </row>
    <row r="42" spans="1:12" ht="12.75">
      <c r="A42" s="212" t="s">
        <v>614</v>
      </c>
      <c r="B42" s="7"/>
      <c r="C42" s="13"/>
      <c r="D42" s="84"/>
      <c r="E42" s="69"/>
      <c r="F42" s="69"/>
      <c r="G42" s="69"/>
      <c r="H42" s="88"/>
      <c r="I42" s="82"/>
      <c r="J42" s="85"/>
      <c r="K42" s="82"/>
      <c r="L42" s="82"/>
    </row>
    <row r="43" spans="1:12" ht="12.75">
      <c r="A43" s="39" t="s">
        <v>86</v>
      </c>
      <c r="B43" s="19"/>
      <c r="C43" s="101">
        <f>SUM(D43:L43)</f>
        <v>57463</v>
      </c>
      <c r="D43" s="79"/>
      <c r="E43" s="69"/>
      <c r="F43" s="83"/>
      <c r="G43" s="69"/>
      <c r="H43" s="88"/>
      <c r="I43" s="69"/>
      <c r="J43" s="97"/>
      <c r="K43" s="69"/>
      <c r="L43" s="69">
        <v>57463</v>
      </c>
    </row>
    <row r="44" spans="1:12" ht="12.75">
      <c r="A44" s="11" t="s">
        <v>277</v>
      </c>
      <c r="B44" s="168" t="s">
        <v>172</v>
      </c>
      <c r="C44" s="101">
        <f>SUM(D44:L44)</f>
        <v>37895</v>
      </c>
      <c r="D44" s="69"/>
      <c r="E44" s="69"/>
      <c r="F44" s="69">
        <v>8</v>
      </c>
      <c r="G44" s="69"/>
      <c r="H44" s="69">
        <v>8637</v>
      </c>
      <c r="I44" s="69"/>
      <c r="J44" s="69"/>
      <c r="K44" s="69"/>
      <c r="L44" s="69">
        <v>29250</v>
      </c>
    </row>
    <row r="45" spans="1:12" ht="12.75">
      <c r="A45" s="11" t="s">
        <v>289</v>
      </c>
      <c r="B45" s="168"/>
      <c r="C45" s="101">
        <f>SUM(D45:L45)</f>
        <v>37892</v>
      </c>
      <c r="D45" s="79"/>
      <c r="E45" s="79"/>
      <c r="F45" s="69">
        <v>7</v>
      </c>
      <c r="G45" s="79"/>
      <c r="H45" s="69">
        <v>8636</v>
      </c>
      <c r="I45" s="79"/>
      <c r="J45" s="69"/>
      <c r="K45" s="69"/>
      <c r="L45" s="69">
        <v>29249</v>
      </c>
    </row>
    <row r="46" spans="1:12" ht="12.75">
      <c r="A46" s="15" t="s">
        <v>290</v>
      </c>
      <c r="B46" s="167"/>
      <c r="C46" s="558">
        <f aca="true" t="shared" si="6" ref="C46:L46">IF(C44&lt;&gt;0,C45/C44,"")</f>
        <v>0.999920833883098</v>
      </c>
      <c r="D46" s="558">
        <f t="shared" si="6"/>
      </c>
      <c r="E46" s="558">
        <f t="shared" si="6"/>
      </c>
      <c r="F46" s="558">
        <f t="shared" si="6"/>
        <v>0.875</v>
      </c>
      <c r="G46" s="558">
        <f t="shared" si="6"/>
      </c>
      <c r="H46" s="558">
        <f t="shared" si="6"/>
        <v>0.9998842190575431</v>
      </c>
      <c r="I46" s="558">
        <f t="shared" si="6"/>
      </c>
      <c r="J46" s="558">
        <f t="shared" si="6"/>
      </c>
      <c r="K46" s="558">
        <f t="shared" si="6"/>
      </c>
      <c r="L46" s="558">
        <f t="shared" si="6"/>
        <v>0.9999658119658119</v>
      </c>
    </row>
    <row r="47" spans="1:12" ht="12.75">
      <c r="A47" s="68" t="s">
        <v>643</v>
      </c>
      <c r="B47" s="381"/>
      <c r="C47" s="386"/>
      <c r="D47" s="387"/>
      <c r="E47" s="386"/>
      <c r="F47" s="388"/>
      <c r="G47" s="386"/>
      <c r="H47" s="388"/>
      <c r="I47" s="386"/>
      <c r="J47" s="389"/>
      <c r="K47" s="386"/>
      <c r="L47" s="386"/>
    </row>
    <row r="48" spans="1:12" ht="12.75">
      <c r="A48" s="39" t="s">
        <v>86</v>
      </c>
      <c r="B48" s="168"/>
      <c r="C48" s="75">
        <f>SUM(D48:L48)</f>
        <v>85893</v>
      </c>
      <c r="D48" s="390"/>
      <c r="E48" s="75"/>
      <c r="F48" s="88"/>
      <c r="G48" s="75"/>
      <c r="H48" s="88">
        <v>85893</v>
      </c>
      <c r="I48" s="75"/>
      <c r="J48" s="391"/>
      <c r="K48" s="75"/>
      <c r="L48" s="75"/>
    </row>
    <row r="49" spans="1:12" ht="12.75">
      <c r="A49" s="11" t="s">
        <v>277</v>
      </c>
      <c r="B49" s="168" t="s">
        <v>172</v>
      </c>
      <c r="C49" s="75">
        <f>SUM(D49:L49)</f>
        <v>85893</v>
      </c>
      <c r="D49" s="390"/>
      <c r="E49" s="75"/>
      <c r="F49" s="88"/>
      <c r="G49" s="75"/>
      <c r="H49" s="88">
        <v>85893</v>
      </c>
      <c r="I49" s="75"/>
      <c r="J49" s="391"/>
      <c r="K49" s="75"/>
      <c r="L49" s="75"/>
    </row>
    <row r="50" spans="1:12" ht="12.75">
      <c r="A50" s="11" t="s">
        <v>289</v>
      </c>
      <c r="B50" s="168"/>
      <c r="C50" s="75">
        <f>SUM(D50:L50)</f>
        <v>85893</v>
      </c>
      <c r="D50" s="390"/>
      <c r="E50" s="75"/>
      <c r="F50" s="88"/>
      <c r="G50" s="75"/>
      <c r="H50" s="88">
        <v>85893</v>
      </c>
      <c r="I50" s="75"/>
      <c r="J50" s="391"/>
      <c r="K50" s="75"/>
      <c r="L50" s="75"/>
    </row>
    <row r="51" spans="1:12" ht="12.75">
      <c r="A51" s="11" t="s">
        <v>290</v>
      </c>
      <c r="B51" s="168"/>
      <c r="C51" s="558">
        <f aca="true" t="shared" si="7" ref="C51:L51">IF(C49&lt;&gt;0,C50/C49,"")</f>
        <v>1</v>
      </c>
      <c r="D51" s="558">
        <f t="shared" si="7"/>
      </c>
      <c r="E51" s="558">
        <f t="shared" si="7"/>
      </c>
      <c r="F51" s="558">
        <f t="shared" si="7"/>
      </c>
      <c r="G51" s="558">
        <f t="shared" si="7"/>
      </c>
      <c r="H51" s="558">
        <f t="shared" si="7"/>
        <v>1</v>
      </c>
      <c r="I51" s="558">
        <f t="shared" si="7"/>
      </c>
      <c r="J51" s="558">
        <f t="shared" si="7"/>
      </c>
      <c r="K51" s="558">
        <f t="shared" si="7"/>
      </c>
      <c r="L51" s="558">
        <f t="shared" si="7"/>
      </c>
    </row>
    <row r="52" spans="1:12" ht="12.75">
      <c r="A52" s="37" t="s">
        <v>616</v>
      </c>
      <c r="B52" s="7"/>
      <c r="C52" s="13"/>
      <c r="D52" s="84"/>
      <c r="E52" s="82"/>
      <c r="F52" s="86"/>
      <c r="G52" s="82"/>
      <c r="H52" s="86"/>
      <c r="I52" s="82"/>
      <c r="J52" s="85"/>
      <c r="K52" s="82"/>
      <c r="L52" s="82"/>
    </row>
    <row r="53" spans="1:12" ht="12.75">
      <c r="A53" s="39" t="s">
        <v>86</v>
      </c>
      <c r="B53" s="19"/>
      <c r="C53" s="101">
        <f>SUM(D53:L53)</f>
        <v>139130</v>
      </c>
      <c r="D53" s="79"/>
      <c r="E53" s="69"/>
      <c r="F53" s="83"/>
      <c r="G53" s="69"/>
      <c r="H53" s="83">
        <v>139130</v>
      </c>
      <c r="I53" s="69"/>
      <c r="J53" s="97"/>
      <c r="K53" s="69"/>
      <c r="L53" s="69"/>
    </row>
    <row r="54" spans="1:12" ht="12.75">
      <c r="A54" s="11" t="s">
        <v>277</v>
      </c>
      <c r="B54" s="168" t="s">
        <v>172</v>
      </c>
      <c r="C54" s="101">
        <f>SUM(D54:L54)</f>
        <v>188284</v>
      </c>
      <c r="D54" s="69"/>
      <c r="E54" s="69"/>
      <c r="F54" s="69"/>
      <c r="G54" s="79"/>
      <c r="H54" s="69">
        <v>188284</v>
      </c>
      <c r="I54" s="69"/>
      <c r="J54" s="69"/>
      <c r="K54" s="69"/>
      <c r="L54" s="69"/>
    </row>
    <row r="55" spans="1:12" ht="12.75">
      <c r="A55" s="11" t="s">
        <v>289</v>
      </c>
      <c r="B55" s="168"/>
      <c r="C55" s="101">
        <f>SUM(D55:L55)</f>
        <v>188284</v>
      </c>
      <c r="D55" s="79"/>
      <c r="E55" s="79"/>
      <c r="F55" s="69"/>
      <c r="G55" s="79"/>
      <c r="H55" s="69">
        <v>188284</v>
      </c>
      <c r="I55" s="79"/>
      <c r="J55" s="69"/>
      <c r="K55" s="69"/>
      <c r="L55" s="69"/>
    </row>
    <row r="56" spans="1:12" ht="12.75">
      <c r="A56" s="11" t="s">
        <v>290</v>
      </c>
      <c r="B56" s="167"/>
      <c r="C56" s="558">
        <f aca="true" t="shared" si="8" ref="C56:L56">IF(C54&lt;&gt;0,C55/C54,"")</f>
        <v>1</v>
      </c>
      <c r="D56" s="558">
        <f t="shared" si="8"/>
      </c>
      <c r="E56" s="558">
        <f t="shared" si="8"/>
      </c>
      <c r="F56" s="558">
        <f t="shared" si="8"/>
      </c>
      <c r="G56" s="558">
        <f t="shared" si="8"/>
      </c>
      <c r="H56" s="558">
        <f t="shared" si="8"/>
        <v>1</v>
      </c>
      <c r="I56" s="558">
        <f t="shared" si="8"/>
      </c>
      <c r="J56" s="558">
        <f t="shared" si="8"/>
      </c>
      <c r="K56" s="558">
        <f t="shared" si="8"/>
      </c>
      <c r="L56" s="558">
        <f t="shared" si="8"/>
      </c>
    </row>
    <row r="57" spans="1:12" ht="12.75">
      <c r="A57" s="212" t="s">
        <v>617</v>
      </c>
      <c r="B57" s="7"/>
      <c r="C57" s="13"/>
      <c r="D57" s="84"/>
      <c r="E57" s="82"/>
      <c r="F57" s="86"/>
      <c r="G57" s="82"/>
      <c r="H57" s="86"/>
      <c r="I57" s="82"/>
      <c r="J57" s="85"/>
      <c r="K57" s="82"/>
      <c r="L57" s="82"/>
    </row>
    <row r="58" spans="1:12" ht="12.75">
      <c r="A58" s="39" t="s">
        <v>86</v>
      </c>
      <c r="B58" s="19"/>
      <c r="C58" s="101">
        <f>SUM(D58:L58)</f>
        <v>52249</v>
      </c>
      <c r="D58" s="79">
        <v>42646</v>
      </c>
      <c r="E58" s="69">
        <v>4449</v>
      </c>
      <c r="F58" s="83">
        <v>5000</v>
      </c>
      <c r="G58" s="69"/>
      <c r="H58" s="83"/>
      <c r="I58" s="69">
        <v>154</v>
      </c>
      <c r="J58" s="97"/>
      <c r="K58" s="69"/>
      <c r="L58" s="69"/>
    </row>
    <row r="59" spans="1:12" ht="12.75">
      <c r="A59" s="11" t="s">
        <v>277</v>
      </c>
      <c r="B59" s="168" t="s">
        <v>172</v>
      </c>
      <c r="C59" s="101">
        <f>SUM(D59:L59)</f>
        <v>34922</v>
      </c>
      <c r="D59" s="69">
        <v>27787</v>
      </c>
      <c r="E59" s="69">
        <v>3051</v>
      </c>
      <c r="F59" s="69">
        <v>4041</v>
      </c>
      <c r="G59" s="69"/>
      <c r="H59" s="69"/>
      <c r="I59" s="69">
        <v>43</v>
      </c>
      <c r="J59" s="69"/>
      <c r="K59" s="69"/>
      <c r="L59" s="69"/>
    </row>
    <row r="60" spans="1:12" ht="12.75">
      <c r="A60" s="11" t="s">
        <v>289</v>
      </c>
      <c r="B60" s="168"/>
      <c r="C60" s="101">
        <f>SUM(D60:L60)</f>
        <v>34922</v>
      </c>
      <c r="D60" s="79">
        <v>27787</v>
      </c>
      <c r="E60" s="79">
        <v>3051</v>
      </c>
      <c r="F60" s="69">
        <v>4041</v>
      </c>
      <c r="G60" s="79"/>
      <c r="H60" s="69"/>
      <c r="I60" s="79">
        <v>43</v>
      </c>
      <c r="J60" s="69"/>
      <c r="K60" s="69"/>
      <c r="L60" s="69"/>
    </row>
    <row r="61" spans="1:12" ht="12.75">
      <c r="A61" s="11" t="s">
        <v>290</v>
      </c>
      <c r="B61" s="167"/>
      <c r="C61" s="558">
        <f aca="true" t="shared" si="9" ref="C61:L61">IF(C59&lt;&gt;0,C60/C59,"")</f>
        <v>1</v>
      </c>
      <c r="D61" s="558">
        <f t="shared" si="9"/>
        <v>1</v>
      </c>
      <c r="E61" s="558">
        <f t="shared" si="9"/>
        <v>1</v>
      </c>
      <c r="F61" s="558">
        <f t="shared" si="9"/>
        <v>1</v>
      </c>
      <c r="G61" s="558">
        <f t="shared" si="9"/>
      </c>
      <c r="H61" s="558">
        <f t="shared" si="9"/>
      </c>
      <c r="I61" s="558">
        <f t="shared" si="9"/>
        <v>1</v>
      </c>
      <c r="J61" s="558">
        <f t="shared" si="9"/>
      </c>
      <c r="K61" s="558">
        <f t="shared" si="9"/>
      </c>
      <c r="L61" s="558">
        <f t="shared" si="9"/>
      </c>
    </row>
    <row r="62" spans="1:12" s="114" customFormat="1" ht="12.75">
      <c r="A62" s="37" t="s">
        <v>618</v>
      </c>
      <c r="B62" s="7"/>
      <c r="C62" s="13"/>
      <c r="D62" s="84"/>
      <c r="E62" s="82"/>
      <c r="F62" s="86"/>
      <c r="G62" s="82"/>
      <c r="H62" s="86"/>
      <c r="I62" s="82"/>
      <c r="J62" s="85"/>
      <c r="K62" s="82"/>
      <c r="L62" s="82"/>
    </row>
    <row r="63" spans="1:12" s="114" customFormat="1" ht="12.75">
      <c r="A63" s="39" t="s">
        <v>86</v>
      </c>
      <c r="B63" s="19"/>
      <c r="C63" s="101">
        <f>SUM(D63:L63)</f>
        <v>9045</v>
      </c>
      <c r="D63" s="79"/>
      <c r="E63" s="69"/>
      <c r="F63" s="83">
        <v>9045</v>
      </c>
      <c r="G63" s="69"/>
      <c r="H63" s="83"/>
      <c r="I63" s="69"/>
      <c r="J63" s="97"/>
      <c r="K63" s="69"/>
      <c r="L63" s="69"/>
    </row>
    <row r="64" spans="1:12" s="114" customFormat="1" ht="12.75">
      <c r="A64" s="11" t="s">
        <v>277</v>
      </c>
      <c r="B64" s="168" t="s">
        <v>172</v>
      </c>
      <c r="C64" s="101">
        <f>SUM(D64:L64)</f>
        <v>11044</v>
      </c>
      <c r="D64" s="69"/>
      <c r="E64" s="69"/>
      <c r="F64" s="69">
        <v>11044</v>
      </c>
      <c r="G64" s="79"/>
      <c r="H64" s="69"/>
      <c r="I64" s="69"/>
      <c r="J64" s="69"/>
      <c r="K64" s="69"/>
      <c r="L64" s="69"/>
    </row>
    <row r="65" spans="1:12" s="114" customFormat="1" ht="12.75">
      <c r="A65" s="11" t="s">
        <v>289</v>
      </c>
      <c r="B65" s="168"/>
      <c r="C65" s="101">
        <f>SUM(D65:L65)</f>
        <v>11043</v>
      </c>
      <c r="D65" s="79"/>
      <c r="E65" s="79"/>
      <c r="F65" s="69">
        <v>11043</v>
      </c>
      <c r="G65" s="79"/>
      <c r="H65" s="69"/>
      <c r="I65" s="79"/>
      <c r="J65" s="69"/>
      <c r="K65" s="69"/>
      <c r="L65" s="69"/>
    </row>
    <row r="66" spans="1:12" s="114" customFormat="1" ht="12.75">
      <c r="A66" s="11" t="s">
        <v>290</v>
      </c>
      <c r="B66" s="167"/>
      <c r="C66" s="558">
        <f aca="true" t="shared" si="10" ref="C66:L66">IF(C64&lt;&gt;0,C65/C64,"")</f>
        <v>0.9999094530967041</v>
      </c>
      <c r="D66" s="558">
        <f t="shared" si="10"/>
      </c>
      <c r="E66" s="558">
        <f t="shared" si="10"/>
      </c>
      <c r="F66" s="558">
        <f t="shared" si="10"/>
        <v>0.9999094530967041</v>
      </c>
      <c r="G66" s="558">
        <f t="shared" si="10"/>
      </c>
      <c r="H66" s="558">
        <f t="shared" si="10"/>
      </c>
      <c r="I66" s="558">
        <f t="shared" si="10"/>
      </c>
      <c r="J66" s="558">
        <f t="shared" si="10"/>
      </c>
      <c r="K66" s="558">
        <f t="shared" si="10"/>
      </c>
      <c r="L66" s="558">
        <f t="shared" si="10"/>
      </c>
    </row>
    <row r="67" spans="1:12" s="114" customFormat="1" ht="12.75">
      <c r="A67" s="37" t="s">
        <v>619</v>
      </c>
      <c r="B67" s="7"/>
      <c r="C67" s="13"/>
      <c r="D67" s="84"/>
      <c r="E67" s="82"/>
      <c r="F67" s="86"/>
      <c r="G67" s="82"/>
      <c r="H67" s="86"/>
      <c r="I67" s="82"/>
      <c r="J67" s="85"/>
      <c r="K67" s="82"/>
      <c r="L67" s="82"/>
    </row>
    <row r="68" spans="1:12" s="114" customFormat="1" ht="12.75">
      <c r="A68" s="39" t="s">
        <v>86</v>
      </c>
      <c r="B68" s="19"/>
      <c r="C68" s="101">
        <f>SUM(D68:L68)</f>
        <v>59040</v>
      </c>
      <c r="D68" s="79"/>
      <c r="E68" s="69"/>
      <c r="F68" s="83">
        <v>1500</v>
      </c>
      <c r="G68" s="69"/>
      <c r="H68" s="83"/>
      <c r="I68" s="69">
        <v>17540</v>
      </c>
      <c r="J68" s="97">
        <v>40000</v>
      </c>
      <c r="K68" s="69"/>
      <c r="L68" s="69"/>
    </row>
    <row r="69" spans="1:12" s="114" customFormat="1" ht="12.75">
      <c r="A69" s="11" t="s">
        <v>277</v>
      </c>
      <c r="B69" s="168" t="s">
        <v>172</v>
      </c>
      <c r="C69" s="101">
        <f>SUM(D69:L69)</f>
        <v>54577</v>
      </c>
      <c r="D69" s="69"/>
      <c r="E69" s="69"/>
      <c r="F69" s="69"/>
      <c r="G69" s="79"/>
      <c r="H69" s="69"/>
      <c r="I69" s="69"/>
      <c r="J69" s="69">
        <v>54577</v>
      </c>
      <c r="K69" s="69"/>
      <c r="L69" s="69"/>
    </row>
    <row r="70" spans="1:12" s="114" customFormat="1" ht="12.75">
      <c r="A70" s="11" t="s">
        <v>289</v>
      </c>
      <c r="B70" s="168"/>
      <c r="C70" s="101">
        <f>SUM(D70:L70)</f>
        <v>54576</v>
      </c>
      <c r="D70" s="79"/>
      <c r="E70" s="79"/>
      <c r="F70" s="69"/>
      <c r="G70" s="79"/>
      <c r="H70" s="69"/>
      <c r="I70" s="79"/>
      <c r="J70" s="69">
        <v>54576</v>
      </c>
      <c r="K70" s="69"/>
      <c r="L70" s="69"/>
    </row>
    <row r="71" spans="1:12" s="114" customFormat="1" ht="12.75">
      <c r="A71" s="11" t="s">
        <v>290</v>
      </c>
      <c r="B71" s="167"/>
      <c r="C71" s="558">
        <f aca="true" t="shared" si="11" ref="C71:L71">IF(C69&lt;&gt;0,C70/C69,"")</f>
        <v>0.9999816772633161</v>
      </c>
      <c r="D71" s="558">
        <f t="shared" si="11"/>
      </c>
      <c r="E71" s="558">
        <f t="shared" si="11"/>
      </c>
      <c r="F71" s="558">
        <f t="shared" si="11"/>
      </c>
      <c r="G71" s="558">
        <f t="shared" si="11"/>
      </c>
      <c r="H71" s="558">
        <f t="shared" si="11"/>
      </c>
      <c r="I71" s="558">
        <f t="shared" si="11"/>
      </c>
      <c r="J71" s="558">
        <f t="shared" si="11"/>
        <v>0.9999816772633161</v>
      </c>
      <c r="K71" s="558">
        <f t="shared" si="11"/>
      </c>
      <c r="L71" s="558">
        <f t="shared" si="11"/>
      </c>
    </row>
    <row r="72" spans="1:12" ht="12.75">
      <c r="A72" s="37" t="s">
        <v>620</v>
      </c>
      <c r="B72" s="7"/>
      <c r="C72" s="13"/>
      <c r="D72" s="82"/>
      <c r="E72" s="82"/>
      <c r="F72" s="86"/>
      <c r="G72" s="82"/>
      <c r="H72" s="86"/>
      <c r="I72" s="82"/>
      <c r="J72" s="85"/>
      <c r="K72" s="82"/>
      <c r="L72" s="82"/>
    </row>
    <row r="73" spans="1:12" ht="12.75">
      <c r="A73" s="39" t="s">
        <v>86</v>
      </c>
      <c r="B73" s="19"/>
      <c r="C73" s="101">
        <f>SUM(D73:L73)</f>
        <v>55183</v>
      </c>
      <c r="D73" s="83"/>
      <c r="E73" s="69"/>
      <c r="F73" s="83">
        <v>53183</v>
      </c>
      <c r="G73" s="69"/>
      <c r="H73" s="83"/>
      <c r="I73" s="69">
        <v>2000</v>
      </c>
      <c r="J73" s="97"/>
      <c r="K73" s="69"/>
      <c r="L73" s="69"/>
    </row>
    <row r="74" spans="1:12" ht="12.75">
      <c r="A74" s="11" t="s">
        <v>277</v>
      </c>
      <c r="B74" s="168" t="s">
        <v>172</v>
      </c>
      <c r="C74" s="101">
        <f>SUM(D74:L74)</f>
        <v>47084</v>
      </c>
      <c r="D74" s="69"/>
      <c r="E74" s="69"/>
      <c r="F74" s="69">
        <v>47084</v>
      </c>
      <c r="G74" s="69"/>
      <c r="H74" s="69"/>
      <c r="I74" s="69"/>
      <c r="J74" s="69"/>
      <c r="K74" s="69"/>
      <c r="L74" s="69"/>
    </row>
    <row r="75" spans="1:12" ht="12.75">
      <c r="A75" s="11" t="s">
        <v>289</v>
      </c>
      <c r="B75" s="168"/>
      <c r="C75" s="101">
        <f>SUM(D75:L75)</f>
        <v>47083</v>
      </c>
      <c r="D75" s="79"/>
      <c r="E75" s="79"/>
      <c r="F75" s="69">
        <v>47083</v>
      </c>
      <c r="G75" s="79"/>
      <c r="H75" s="69"/>
      <c r="I75" s="79"/>
      <c r="J75" s="69"/>
      <c r="K75" s="69"/>
      <c r="L75" s="69"/>
    </row>
    <row r="76" spans="1:12" ht="12.75">
      <c r="A76" s="11" t="s">
        <v>290</v>
      </c>
      <c r="B76" s="167"/>
      <c r="C76" s="558">
        <f aca="true" t="shared" si="12" ref="C76:L76">IF(C74&lt;&gt;0,C75/C74,"")</f>
        <v>0.9999787613626709</v>
      </c>
      <c r="D76" s="558">
        <f t="shared" si="12"/>
      </c>
      <c r="E76" s="558">
        <f t="shared" si="12"/>
      </c>
      <c r="F76" s="558">
        <f t="shared" si="12"/>
        <v>0.9999787613626709</v>
      </c>
      <c r="G76" s="558">
        <f t="shared" si="12"/>
      </c>
      <c r="H76" s="558">
        <f t="shared" si="12"/>
      </c>
      <c r="I76" s="558">
        <f t="shared" si="12"/>
      </c>
      <c r="J76" s="558">
        <f t="shared" si="12"/>
      </c>
      <c r="K76" s="558">
        <f t="shared" si="12"/>
      </c>
      <c r="L76" s="558">
        <f t="shared" si="12"/>
      </c>
    </row>
    <row r="77" spans="1:12" ht="12.75">
      <c r="A77" s="37" t="s">
        <v>644</v>
      </c>
      <c r="B77" s="7"/>
      <c r="C77" s="13"/>
      <c r="D77" s="82"/>
      <c r="E77" s="82"/>
      <c r="F77" s="86"/>
      <c r="G77" s="82"/>
      <c r="H77" s="86"/>
      <c r="I77" s="82"/>
      <c r="J77" s="85"/>
      <c r="K77" s="82"/>
      <c r="L77" s="82"/>
    </row>
    <row r="78" spans="1:12" ht="12.75">
      <c r="A78" s="39" t="s">
        <v>86</v>
      </c>
      <c r="B78" s="19"/>
      <c r="C78" s="101">
        <f>SUM(D78:L78)</f>
        <v>596447</v>
      </c>
      <c r="D78" s="83"/>
      <c r="E78" s="69"/>
      <c r="F78" s="83">
        <v>2447</v>
      </c>
      <c r="G78" s="69"/>
      <c r="H78" s="83">
        <v>6000</v>
      </c>
      <c r="I78" s="69">
        <v>588000</v>
      </c>
      <c r="J78" s="97"/>
      <c r="K78" s="69"/>
      <c r="L78" s="69"/>
    </row>
    <row r="79" spans="1:12" ht="12.75">
      <c r="A79" s="11" t="s">
        <v>277</v>
      </c>
      <c r="B79" s="168" t="s">
        <v>173</v>
      </c>
      <c r="C79" s="101">
        <f>SUM(D79:L79)</f>
        <v>653585</v>
      </c>
      <c r="D79" s="69">
        <v>455</v>
      </c>
      <c r="E79" s="69">
        <v>76</v>
      </c>
      <c r="F79" s="69">
        <v>130537</v>
      </c>
      <c r="G79" s="69"/>
      <c r="H79" s="69">
        <v>6000</v>
      </c>
      <c r="I79" s="69">
        <v>516517</v>
      </c>
      <c r="J79" s="69"/>
      <c r="K79" s="69"/>
      <c r="L79" s="69"/>
    </row>
    <row r="80" spans="1:12" ht="12.75">
      <c r="A80" s="11" t="s">
        <v>289</v>
      </c>
      <c r="B80" s="168"/>
      <c r="C80" s="101">
        <f>SUM(D80:L80)</f>
        <v>653583</v>
      </c>
      <c r="D80" s="79">
        <v>455</v>
      </c>
      <c r="E80" s="79">
        <v>74</v>
      </c>
      <c r="F80" s="69">
        <v>130537</v>
      </c>
      <c r="G80" s="79"/>
      <c r="H80" s="69">
        <v>6000</v>
      </c>
      <c r="I80" s="79">
        <v>516517</v>
      </c>
      <c r="J80" s="69"/>
      <c r="K80" s="69"/>
      <c r="L80" s="69"/>
    </row>
    <row r="81" spans="1:12" ht="12.75">
      <c r="A81" s="11" t="s">
        <v>290</v>
      </c>
      <c r="B81" s="167"/>
      <c r="C81" s="558">
        <f aca="true" t="shared" si="13" ref="C81:L81">IF(C79&lt;&gt;0,C80/C79,"")</f>
        <v>0.9999969399542523</v>
      </c>
      <c r="D81" s="558">
        <f t="shared" si="13"/>
        <v>1</v>
      </c>
      <c r="E81" s="558">
        <f t="shared" si="13"/>
        <v>0.9736842105263158</v>
      </c>
      <c r="F81" s="558">
        <f t="shared" si="13"/>
        <v>1</v>
      </c>
      <c r="G81" s="558">
        <f t="shared" si="13"/>
      </c>
      <c r="H81" s="558">
        <f t="shared" si="13"/>
        <v>1</v>
      </c>
      <c r="I81" s="558">
        <f t="shared" si="13"/>
        <v>1</v>
      </c>
      <c r="J81" s="558">
        <f t="shared" si="13"/>
      </c>
      <c r="K81" s="558">
        <f t="shared" si="13"/>
      </c>
      <c r="L81" s="558">
        <f t="shared" si="13"/>
      </c>
    </row>
    <row r="82" spans="1:12" ht="12.75">
      <c r="A82" s="68" t="s">
        <v>645</v>
      </c>
      <c r="B82" s="43"/>
      <c r="C82" s="47"/>
      <c r="D82" s="86"/>
      <c r="E82" s="82"/>
      <c r="F82" s="86"/>
      <c r="G82" s="82"/>
      <c r="H82" s="86"/>
      <c r="I82" s="82"/>
      <c r="J82" s="85"/>
      <c r="K82" s="82"/>
      <c r="L82" s="82"/>
    </row>
    <row r="83" spans="1:12" ht="12.75">
      <c r="A83" s="39" t="s">
        <v>86</v>
      </c>
      <c r="B83" s="44"/>
      <c r="C83" s="101">
        <f>SUM(D83:L83)</f>
        <v>13481</v>
      </c>
      <c r="D83" s="83"/>
      <c r="E83" s="69"/>
      <c r="F83" s="83">
        <v>10681</v>
      </c>
      <c r="G83" s="69"/>
      <c r="H83" s="83">
        <v>2800</v>
      </c>
      <c r="I83" s="69"/>
      <c r="J83" s="97"/>
      <c r="K83" s="69"/>
      <c r="L83" s="69"/>
    </row>
    <row r="84" spans="1:12" ht="12.75">
      <c r="A84" s="11" t="s">
        <v>277</v>
      </c>
      <c r="B84" s="168" t="s">
        <v>172</v>
      </c>
      <c r="C84" s="101">
        <f>SUM(D84:L84)</f>
        <v>14722</v>
      </c>
      <c r="D84" s="69"/>
      <c r="E84" s="69"/>
      <c r="F84" s="69">
        <v>14722</v>
      </c>
      <c r="G84" s="79"/>
      <c r="H84" s="69"/>
      <c r="I84" s="69"/>
      <c r="J84" s="69"/>
      <c r="K84" s="69"/>
      <c r="L84" s="69"/>
    </row>
    <row r="85" spans="1:12" ht="12.75">
      <c r="A85" s="11" t="s">
        <v>289</v>
      </c>
      <c r="B85" s="168"/>
      <c r="C85" s="101">
        <f>SUM(D85:L85)</f>
        <v>14722</v>
      </c>
      <c r="D85" s="79"/>
      <c r="E85" s="79"/>
      <c r="F85" s="69">
        <v>14722</v>
      </c>
      <c r="G85" s="79"/>
      <c r="H85" s="69"/>
      <c r="I85" s="79"/>
      <c r="J85" s="69"/>
      <c r="K85" s="69"/>
      <c r="L85" s="69"/>
    </row>
    <row r="86" spans="1:12" ht="12.75">
      <c r="A86" s="11" t="s">
        <v>290</v>
      </c>
      <c r="B86" s="167"/>
      <c r="C86" s="558">
        <f aca="true" t="shared" si="14" ref="C86:L86">IF(C84&lt;&gt;0,C85/C84,"")</f>
        <v>1</v>
      </c>
      <c r="D86" s="558">
        <f t="shared" si="14"/>
      </c>
      <c r="E86" s="558">
        <f t="shared" si="14"/>
      </c>
      <c r="F86" s="558">
        <f t="shared" si="14"/>
        <v>1</v>
      </c>
      <c r="G86" s="558">
        <f t="shared" si="14"/>
      </c>
      <c r="H86" s="558">
        <f t="shared" si="14"/>
      </c>
      <c r="I86" s="558">
        <f t="shared" si="14"/>
      </c>
      <c r="J86" s="558">
        <f t="shared" si="14"/>
      </c>
      <c r="K86" s="558">
        <f t="shared" si="14"/>
      </c>
      <c r="L86" s="558">
        <f t="shared" si="14"/>
      </c>
    </row>
    <row r="87" spans="1:12" ht="12.75">
      <c r="A87" s="68" t="s">
        <v>623</v>
      </c>
      <c r="B87" s="43"/>
      <c r="C87" s="47"/>
      <c r="D87" s="86"/>
      <c r="E87" s="82"/>
      <c r="F87" s="86"/>
      <c r="G87" s="82"/>
      <c r="H87" s="86"/>
      <c r="I87" s="82"/>
      <c r="J87" s="85"/>
      <c r="K87" s="82"/>
      <c r="L87" s="82"/>
    </row>
    <row r="88" spans="1:12" ht="12.75">
      <c r="A88" s="39" t="s">
        <v>86</v>
      </c>
      <c r="B88" s="44"/>
      <c r="C88" s="101">
        <f>SUM(D88:L88)</f>
        <v>6100</v>
      </c>
      <c r="D88" s="83"/>
      <c r="E88" s="69"/>
      <c r="F88" s="83">
        <v>6100</v>
      </c>
      <c r="G88" s="69"/>
      <c r="H88" s="83"/>
      <c r="I88" s="69"/>
      <c r="J88" s="97"/>
      <c r="K88" s="69"/>
      <c r="L88" s="69"/>
    </row>
    <row r="89" spans="1:12" ht="12.75">
      <c r="A89" s="11" t="s">
        <v>277</v>
      </c>
      <c r="B89" s="168" t="s">
        <v>172</v>
      </c>
      <c r="C89" s="101">
        <f>SUM(D89:L89)</f>
        <v>6028</v>
      </c>
      <c r="D89" s="69"/>
      <c r="E89" s="69"/>
      <c r="F89" s="69">
        <v>6028</v>
      </c>
      <c r="G89" s="79"/>
      <c r="H89" s="69"/>
      <c r="I89" s="69"/>
      <c r="J89" s="69"/>
      <c r="K89" s="69"/>
      <c r="L89" s="69"/>
    </row>
    <row r="90" spans="1:12" ht="12.75">
      <c r="A90" s="11" t="s">
        <v>289</v>
      </c>
      <c r="B90" s="168"/>
      <c r="C90" s="101">
        <f>SUM(D90:L90)</f>
        <v>6028</v>
      </c>
      <c r="D90" s="79"/>
      <c r="E90" s="79"/>
      <c r="F90" s="69">
        <v>6028</v>
      </c>
      <c r="G90" s="79"/>
      <c r="H90" s="69"/>
      <c r="I90" s="79"/>
      <c r="J90" s="69"/>
      <c r="K90" s="69"/>
      <c r="L90" s="69"/>
    </row>
    <row r="91" spans="1:12" ht="12.75">
      <c r="A91" s="11" t="s">
        <v>290</v>
      </c>
      <c r="B91" s="167"/>
      <c r="C91" s="558">
        <f aca="true" t="shared" si="15" ref="C91:L91">IF(C89&lt;&gt;0,C90/C89,"")</f>
        <v>1</v>
      </c>
      <c r="D91" s="558">
        <f t="shared" si="15"/>
      </c>
      <c r="E91" s="558">
        <f t="shared" si="15"/>
      </c>
      <c r="F91" s="558">
        <f t="shared" si="15"/>
        <v>1</v>
      </c>
      <c r="G91" s="558">
        <f t="shared" si="15"/>
      </c>
      <c r="H91" s="558">
        <f t="shared" si="15"/>
      </c>
      <c r="I91" s="558">
        <f t="shared" si="15"/>
      </c>
      <c r="J91" s="558">
        <f t="shared" si="15"/>
      </c>
      <c r="K91" s="558">
        <f t="shared" si="15"/>
      </c>
      <c r="L91" s="558">
        <f t="shared" si="15"/>
      </c>
    </row>
    <row r="92" spans="1:12" ht="12.75">
      <c r="A92" s="68" t="s">
        <v>624</v>
      </c>
      <c r="B92" s="43"/>
      <c r="C92" s="47"/>
      <c r="D92" s="86"/>
      <c r="E92" s="82"/>
      <c r="F92" s="82"/>
      <c r="G92" s="82"/>
      <c r="H92" s="86"/>
      <c r="I92" s="82"/>
      <c r="J92" s="86"/>
      <c r="K92" s="82"/>
      <c r="L92" s="82"/>
    </row>
    <row r="93" spans="1:12" ht="12.75">
      <c r="A93" s="39" t="s">
        <v>86</v>
      </c>
      <c r="B93" s="44"/>
      <c r="C93" s="101">
        <f>SUM(D93:L93)</f>
        <v>2000</v>
      </c>
      <c r="D93" s="83"/>
      <c r="E93" s="69"/>
      <c r="F93" s="69"/>
      <c r="G93" s="69"/>
      <c r="H93" s="83"/>
      <c r="I93" s="69">
        <v>2000</v>
      </c>
      <c r="J93" s="83"/>
      <c r="K93" s="69"/>
      <c r="L93" s="69"/>
    </row>
    <row r="94" spans="1:12" ht="12.75">
      <c r="A94" s="11" t="s">
        <v>277</v>
      </c>
      <c r="B94" s="168" t="s">
        <v>172</v>
      </c>
      <c r="C94" s="101">
        <f>SUM(D94:L94)</f>
        <v>1842</v>
      </c>
      <c r="D94" s="69"/>
      <c r="E94" s="69"/>
      <c r="F94" s="69"/>
      <c r="G94" s="69"/>
      <c r="H94" s="69"/>
      <c r="I94" s="69">
        <v>1842</v>
      </c>
      <c r="J94" s="69"/>
      <c r="K94" s="69"/>
      <c r="L94" s="69"/>
    </row>
    <row r="95" spans="1:12" ht="12.75">
      <c r="A95" s="11" t="s">
        <v>289</v>
      </c>
      <c r="B95" s="168"/>
      <c r="C95" s="101">
        <f>SUM(D95:L95)</f>
        <v>1842</v>
      </c>
      <c r="D95" s="79"/>
      <c r="E95" s="79"/>
      <c r="F95" s="69"/>
      <c r="G95" s="79"/>
      <c r="H95" s="69"/>
      <c r="I95" s="79">
        <v>1842</v>
      </c>
      <c r="J95" s="69"/>
      <c r="K95" s="69"/>
      <c r="L95" s="69"/>
    </row>
    <row r="96" spans="1:12" ht="12.75">
      <c r="A96" s="11" t="s">
        <v>290</v>
      </c>
      <c r="B96" s="167"/>
      <c r="C96" s="558">
        <f aca="true" t="shared" si="16" ref="C96:L96">IF(C94&lt;&gt;0,C95/C94,"")</f>
        <v>1</v>
      </c>
      <c r="D96" s="558">
        <f t="shared" si="16"/>
      </c>
      <c r="E96" s="558">
        <f t="shared" si="16"/>
      </c>
      <c r="F96" s="558">
        <f t="shared" si="16"/>
      </c>
      <c r="G96" s="558">
        <f t="shared" si="16"/>
      </c>
      <c r="H96" s="558">
        <f t="shared" si="16"/>
      </c>
      <c r="I96" s="558">
        <f t="shared" si="16"/>
        <v>1</v>
      </c>
      <c r="J96" s="558">
        <f t="shared" si="16"/>
      </c>
      <c r="K96" s="558">
        <f t="shared" si="16"/>
      </c>
      <c r="L96" s="558">
        <f t="shared" si="16"/>
      </c>
    </row>
    <row r="97" spans="1:12" ht="12.75">
      <c r="A97" s="68" t="s">
        <v>625</v>
      </c>
      <c r="B97" s="43"/>
      <c r="C97" s="47"/>
      <c r="D97" s="86"/>
      <c r="E97" s="82"/>
      <c r="F97" s="82"/>
      <c r="G97" s="84"/>
      <c r="H97" s="86"/>
      <c r="I97" s="82"/>
      <c r="J97" s="82"/>
      <c r="K97" s="84"/>
      <c r="L97" s="82"/>
    </row>
    <row r="98" spans="1:12" ht="12.75">
      <c r="A98" s="39" t="s">
        <v>86</v>
      </c>
      <c r="B98" s="44"/>
      <c r="C98" s="101">
        <f>SUM(D98:L98)</f>
        <v>52576</v>
      </c>
      <c r="D98" s="83"/>
      <c r="E98" s="69"/>
      <c r="F98" s="69">
        <v>29076</v>
      </c>
      <c r="G98" s="79"/>
      <c r="H98" s="83"/>
      <c r="I98" s="69">
        <v>23500</v>
      </c>
      <c r="J98" s="69"/>
      <c r="K98" s="79"/>
      <c r="L98" s="69"/>
    </row>
    <row r="99" spans="1:12" ht="12.75">
      <c r="A99" s="11" t="s">
        <v>277</v>
      </c>
      <c r="B99" s="168" t="s">
        <v>172</v>
      </c>
      <c r="C99" s="101">
        <f>SUM(D99:L99)</f>
        <v>42215</v>
      </c>
      <c r="D99" s="69"/>
      <c r="E99" s="69"/>
      <c r="F99" s="69">
        <v>30942</v>
      </c>
      <c r="G99" s="79"/>
      <c r="H99" s="69"/>
      <c r="I99" s="69">
        <v>11273</v>
      </c>
      <c r="J99" s="69"/>
      <c r="K99" s="69"/>
      <c r="L99" s="69"/>
    </row>
    <row r="100" spans="1:12" ht="12.75">
      <c r="A100" s="11" t="s">
        <v>289</v>
      </c>
      <c r="B100" s="168"/>
      <c r="C100" s="101">
        <f>SUM(D100:L100)</f>
        <v>42214</v>
      </c>
      <c r="D100" s="79"/>
      <c r="E100" s="79"/>
      <c r="F100" s="69">
        <v>30941</v>
      </c>
      <c r="G100" s="79"/>
      <c r="H100" s="69"/>
      <c r="I100" s="79">
        <v>11273</v>
      </c>
      <c r="J100" s="69"/>
      <c r="K100" s="69"/>
      <c r="L100" s="69"/>
    </row>
    <row r="101" spans="1:12" ht="12.75">
      <c r="A101" s="11" t="s">
        <v>290</v>
      </c>
      <c r="B101" s="167"/>
      <c r="C101" s="558">
        <f aca="true" t="shared" si="17" ref="C101:L101">IF(C99&lt;&gt;0,C100/C99,"")</f>
        <v>0.9999763117375341</v>
      </c>
      <c r="D101" s="558">
        <f t="shared" si="17"/>
      </c>
      <c r="E101" s="558">
        <f t="shared" si="17"/>
      </c>
      <c r="F101" s="558">
        <f t="shared" si="17"/>
        <v>0.9999676814685541</v>
      </c>
      <c r="G101" s="558">
        <f t="shared" si="17"/>
      </c>
      <c r="H101" s="558">
        <f t="shared" si="17"/>
      </c>
      <c r="I101" s="558">
        <f t="shared" si="17"/>
        <v>1</v>
      </c>
      <c r="J101" s="558">
        <f t="shared" si="17"/>
      </c>
      <c r="K101" s="558">
        <f t="shared" si="17"/>
      </c>
      <c r="L101" s="558">
        <f t="shared" si="17"/>
      </c>
    </row>
    <row r="102" spans="1:12" ht="12.75">
      <c r="A102" s="68" t="s">
        <v>626</v>
      </c>
      <c r="B102" s="44"/>
      <c r="C102" s="47"/>
      <c r="D102" s="82"/>
      <c r="E102" s="84"/>
      <c r="F102" s="86"/>
      <c r="G102" s="82"/>
      <c r="H102" s="86"/>
      <c r="I102" s="82"/>
      <c r="J102" s="86"/>
      <c r="K102" s="82"/>
      <c r="L102" s="82"/>
    </row>
    <row r="103" spans="1:12" ht="12.75">
      <c r="A103" s="39" t="s">
        <v>86</v>
      </c>
      <c r="B103" s="44"/>
      <c r="C103" s="101">
        <f>SUM(D103:L103)</f>
        <v>41662</v>
      </c>
      <c r="D103" s="69"/>
      <c r="E103" s="79"/>
      <c r="F103" s="83">
        <v>35662</v>
      </c>
      <c r="G103" s="69"/>
      <c r="H103" s="83"/>
      <c r="I103" s="69">
        <v>6000</v>
      </c>
      <c r="J103" s="83"/>
      <c r="K103" s="69"/>
      <c r="L103" s="69"/>
    </row>
    <row r="104" spans="1:12" ht="12.75">
      <c r="A104" s="11" t="s">
        <v>277</v>
      </c>
      <c r="B104" s="168" t="s">
        <v>172</v>
      </c>
      <c r="C104" s="101">
        <f>SUM(D104:L104)</f>
        <v>61548</v>
      </c>
      <c r="D104" s="69"/>
      <c r="E104" s="69"/>
      <c r="F104" s="69">
        <v>48286</v>
      </c>
      <c r="G104" s="69"/>
      <c r="H104" s="69"/>
      <c r="I104" s="69">
        <v>13262</v>
      </c>
      <c r="J104" s="69"/>
      <c r="K104" s="69"/>
      <c r="L104" s="69"/>
    </row>
    <row r="105" spans="1:12" ht="12.75">
      <c r="A105" s="11" t="s">
        <v>289</v>
      </c>
      <c r="B105" s="168"/>
      <c r="C105" s="101">
        <f>SUM(D105:L105)</f>
        <v>61547</v>
      </c>
      <c r="D105" s="79"/>
      <c r="E105" s="79"/>
      <c r="F105" s="69">
        <v>48286</v>
      </c>
      <c r="G105" s="79"/>
      <c r="H105" s="69"/>
      <c r="I105" s="79">
        <v>13261</v>
      </c>
      <c r="J105" s="69"/>
      <c r="K105" s="69"/>
      <c r="L105" s="69"/>
    </row>
    <row r="106" spans="1:12" ht="12.75">
      <c r="A106" s="11" t="s">
        <v>290</v>
      </c>
      <c r="B106" s="167"/>
      <c r="C106" s="558">
        <f aca="true" t="shared" si="18" ref="C106:L106">IF(C104&lt;&gt;0,C105/C104,"")</f>
        <v>0.9999837525183597</v>
      </c>
      <c r="D106" s="558">
        <f t="shared" si="18"/>
      </c>
      <c r="E106" s="558">
        <f t="shared" si="18"/>
      </c>
      <c r="F106" s="558">
        <f t="shared" si="18"/>
        <v>1</v>
      </c>
      <c r="G106" s="558">
        <f t="shared" si="18"/>
      </c>
      <c r="H106" s="558">
        <f t="shared" si="18"/>
      </c>
      <c r="I106" s="558">
        <f t="shared" si="18"/>
        <v>0.9999245965917659</v>
      </c>
      <c r="J106" s="558">
        <f t="shared" si="18"/>
      </c>
      <c r="K106" s="558">
        <f t="shared" si="18"/>
      </c>
      <c r="L106" s="558">
        <f t="shared" si="18"/>
      </c>
    </row>
    <row r="107" spans="1:12" ht="12.75">
      <c r="A107" s="68" t="s">
        <v>627</v>
      </c>
      <c r="B107" s="43"/>
      <c r="C107" s="47"/>
      <c r="D107" s="86"/>
      <c r="E107" s="82"/>
      <c r="F107" s="86"/>
      <c r="G107" s="82"/>
      <c r="H107" s="86"/>
      <c r="I107" s="82"/>
      <c r="J107" s="86"/>
      <c r="K107" s="82"/>
      <c r="L107" s="82"/>
    </row>
    <row r="108" spans="1:12" ht="12.75">
      <c r="A108" s="39" t="s">
        <v>86</v>
      </c>
      <c r="B108" s="44"/>
      <c r="C108" s="101">
        <f>SUM(D108:L108)</f>
        <v>1089858</v>
      </c>
      <c r="D108" s="83">
        <v>4064</v>
      </c>
      <c r="E108" s="69">
        <v>772</v>
      </c>
      <c r="F108" s="83">
        <v>189968</v>
      </c>
      <c r="G108" s="69"/>
      <c r="H108" s="83">
        <v>851254</v>
      </c>
      <c r="I108" s="69">
        <v>43000</v>
      </c>
      <c r="J108" s="83"/>
      <c r="K108" s="69">
        <v>800</v>
      </c>
      <c r="L108" s="69"/>
    </row>
    <row r="109" spans="1:12" ht="12.75">
      <c r="A109" s="11" t="s">
        <v>277</v>
      </c>
      <c r="B109" s="168" t="s">
        <v>172</v>
      </c>
      <c r="C109" s="101">
        <f>SUM(D109:L109)</f>
        <v>1553056</v>
      </c>
      <c r="D109" s="69">
        <v>4064</v>
      </c>
      <c r="E109" s="69">
        <v>772</v>
      </c>
      <c r="F109" s="642">
        <v>62726</v>
      </c>
      <c r="G109" s="79"/>
      <c r="H109" s="69">
        <v>1432614</v>
      </c>
      <c r="I109" s="69">
        <v>46931</v>
      </c>
      <c r="J109" s="69">
        <v>5949</v>
      </c>
      <c r="K109" s="69"/>
      <c r="L109" s="69"/>
    </row>
    <row r="110" spans="1:12" ht="12.75">
      <c r="A110" s="11" t="s">
        <v>289</v>
      </c>
      <c r="B110" s="168"/>
      <c r="C110" s="101">
        <f>SUM(D110:L110)</f>
        <v>125704</v>
      </c>
      <c r="D110" s="79">
        <v>5221</v>
      </c>
      <c r="E110" s="79">
        <v>1058</v>
      </c>
      <c r="F110" s="69">
        <v>63497</v>
      </c>
      <c r="G110" s="79"/>
      <c r="H110" s="69">
        <v>3050</v>
      </c>
      <c r="I110" s="79">
        <v>46929</v>
      </c>
      <c r="J110" s="69">
        <v>5949</v>
      </c>
      <c r="K110" s="69"/>
      <c r="L110" s="69"/>
    </row>
    <row r="111" spans="1:12" ht="12.75">
      <c r="A111" s="11" t="s">
        <v>290</v>
      </c>
      <c r="B111" s="167"/>
      <c r="C111" s="558">
        <f aca="true" t="shared" si="19" ref="C111:L111">IF(C109&lt;&gt;0,C110/C109,"")</f>
        <v>0.08093977293800095</v>
      </c>
      <c r="D111" s="558">
        <f t="shared" si="19"/>
        <v>1.2846948818897639</v>
      </c>
      <c r="E111" s="558">
        <f t="shared" si="19"/>
        <v>1.3704663212435233</v>
      </c>
      <c r="F111" s="558">
        <f t="shared" si="19"/>
        <v>1.0122915537416701</v>
      </c>
      <c r="G111" s="558">
        <f t="shared" si="19"/>
      </c>
      <c r="H111" s="558">
        <f t="shared" si="19"/>
        <v>0.002128975425341369</v>
      </c>
      <c r="I111" s="558">
        <f t="shared" si="19"/>
        <v>0.9999573842449554</v>
      </c>
      <c r="J111" s="558">
        <f t="shared" si="19"/>
        <v>1</v>
      </c>
      <c r="K111" s="558">
        <f t="shared" si="19"/>
      </c>
      <c r="L111" s="558">
        <f t="shared" si="19"/>
      </c>
    </row>
    <row r="112" spans="1:12" ht="12.75">
      <c r="A112" s="37" t="s">
        <v>646</v>
      </c>
      <c r="B112" s="19"/>
      <c r="C112" s="13"/>
      <c r="D112" s="86"/>
      <c r="E112" s="82"/>
      <c r="F112" s="86"/>
      <c r="G112" s="82"/>
      <c r="H112" s="86"/>
      <c r="I112" s="82"/>
      <c r="J112" s="85"/>
      <c r="K112" s="82"/>
      <c r="L112" s="82"/>
    </row>
    <row r="113" spans="1:12" ht="12.75">
      <c r="A113" s="39" t="s">
        <v>86</v>
      </c>
      <c r="B113" s="19"/>
      <c r="C113" s="101">
        <f>SUM(D113:L113)</f>
        <v>27957</v>
      </c>
      <c r="D113" s="83"/>
      <c r="E113" s="69"/>
      <c r="F113" s="83">
        <v>21502</v>
      </c>
      <c r="G113" s="69"/>
      <c r="H113" s="83">
        <v>6455</v>
      </c>
      <c r="I113" s="69"/>
      <c r="J113" s="97"/>
      <c r="K113" s="69"/>
      <c r="L113" s="69"/>
    </row>
    <row r="114" spans="1:12" ht="12.75">
      <c r="A114" s="11" t="s">
        <v>277</v>
      </c>
      <c r="B114" s="168" t="s">
        <v>172</v>
      </c>
      <c r="C114" s="101">
        <f>SUM(D114:L114)</f>
        <v>19001</v>
      </c>
      <c r="D114" s="69"/>
      <c r="E114" s="69"/>
      <c r="F114" s="69">
        <v>15166</v>
      </c>
      <c r="G114" s="69"/>
      <c r="H114" s="69">
        <v>3476</v>
      </c>
      <c r="I114" s="69">
        <v>359</v>
      </c>
      <c r="J114" s="69"/>
      <c r="K114" s="69"/>
      <c r="L114" s="69"/>
    </row>
    <row r="115" spans="1:12" ht="12.75">
      <c r="A115" s="11" t="s">
        <v>289</v>
      </c>
      <c r="B115" s="168"/>
      <c r="C115" s="101">
        <f>SUM(D115:L115)</f>
        <v>19000</v>
      </c>
      <c r="D115" s="79"/>
      <c r="E115" s="79"/>
      <c r="F115" s="69">
        <v>15165</v>
      </c>
      <c r="G115" s="79"/>
      <c r="H115" s="69">
        <v>3476</v>
      </c>
      <c r="I115" s="79">
        <v>359</v>
      </c>
      <c r="J115" s="69"/>
      <c r="K115" s="69"/>
      <c r="L115" s="69"/>
    </row>
    <row r="116" spans="1:12" ht="12.75">
      <c r="A116" s="11" t="s">
        <v>290</v>
      </c>
      <c r="B116" s="167"/>
      <c r="C116" s="558">
        <f aca="true" t="shared" si="20" ref="C116:L116">IF(C114&lt;&gt;0,C115/C114,"")</f>
        <v>0.99994737119099</v>
      </c>
      <c r="D116" s="558">
        <f t="shared" si="20"/>
      </c>
      <c r="E116" s="558">
        <f t="shared" si="20"/>
      </c>
      <c r="F116" s="558">
        <f t="shared" si="20"/>
        <v>0.9999340630357378</v>
      </c>
      <c r="G116" s="558">
        <f t="shared" si="20"/>
      </c>
      <c r="H116" s="558">
        <f t="shared" si="20"/>
        <v>1</v>
      </c>
      <c r="I116" s="558">
        <f t="shared" si="20"/>
        <v>1</v>
      </c>
      <c r="J116" s="558">
        <f t="shared" si="20"/>
      </c>
      <c r="K116" s="558">
        <f t="shared" si="20"/>
      </c>
      <c r="L116" s="558">
        <f t="shared" si="20"/>
      </c>
    </row>
    <row r="117" spans="1:12" ht="12.75">
      <c r="A117" s="56" t="s">
        <v>629</v>
      </c>
      <c r="B117" s="7"/>
      <c r="C117" s="30"/>
      <c r="D117" s="82"/>
      <c r="E117" s="86"/>
      <c r="F117" s="82"/>
      <c r="G117" s="86"/>
      <c r="H117" s="82"/>
      <c r="I117" s="86"/>
      <c r="J117" s="82"/>
      <c r="K117" s="82"/>
      <c r="L117" s="84"/>
    </row>
    <row r="118" spans="1:12" ht="12.75">
      <c r="A118" s="39" t="s">
        <v>86</v>
      </c>
      <c r="B118" s="19"/>
      <c r="C118" s="101">
        <f>SUM(D118:L118)</f>
        <v>125256</v>
      </c>
      <c r="D118" s="69">
        <v>687</v>
      </c>
      <c r="E118" s="83"/>
      <c r="F118" s="69">
        <v>2404</v>
      </c>
      <c r="G118" s="83"/>
      <c r="H118" s="69"/>
      <c r="I118" s="83">
        <v>8100</v>
      </c>
      <c r="J118" s="69">
        <v>114065</v>
      </c>
      <c r="K118" s="83"/>
      <c r="L118" s="69"/>
    </row>
    <row r="119" spans="1:12" ht="12.75">
      <c r="A119" s="11" t="s">
        <v>277</v>
      </c>
      <c r="B119" s="168" t="s">
        <v>172</v>
      </c>
      <c r="C119" s="101">
        <f>SUM(D119:L119)</f>
        <v>30854</v>
      </c>
      <c r="D119" s="69"/>
      <c r="E119" s="69"/>
      <c r="F119" s="69">
        <v>1135</v>
      </c>
      <c r="G119" s="79"/>
      <c r="H119" s="69"/>
      <c r="I119" s="69">
        <v>6750</v>
      </c>
      <c r="J119" s="69">
        <v>22969</v>
      </c>
      <c r="K119" s="69"/>
      <c r="L119" s="69"/>
    </row>
    <row r="120" spans="1:12" ht="12.75">
      <c r="A120" s="11" t="s">
        <v>289</v>
      </c>
      <c r="B120" s="168"/>
      <c r="C120" s="101">
        <f>SUM(D120:L120)</f>
        <v>30852</v>
      </c>
      <c r="D120" s="79"/>
      <c r="E120" s="79"/>
      <c r="F120" s="69">
        <v>1134</v>
      </c>
      <c r="G120" s="79"/>
      <c r="H120" s="69"/>
      <c r="I120" s="79">
        <v>6750</v>
      </c>
      <c r="J120" s="69">
        <v>22968</v>
      </c>
      <c r="K120" s="69"/>
      <c r="L120" s="69"/>
    </row>
    <row r="121" spans="1:12" ht="12.75">
      <c r="A121" s="15" t="s">
        <v>290</v>
      </c>
      <c r="B121" s="167"/>
      <c r="C121" s="558">
        <f aca="true" t="shared" si="21" ref="C121:L121">IF(C119&lt;&gt;0,C120/C119,"")</f>
        <v>0.9999351785830038</v>
      </c>
      <c r="D121" s="558">
        <f t="shared" si="21"/>
      </c>
      <c r="E121" s="558">
        <f t="shared" si="21"/>
      </c>
      <c r="F121" s="558">
        <f t="shared" si="21"/>
        <v>0.9991189427312775</v>
      </c>
      <c r="G121" s="558">
        <f t="shared" si="21"/>
      </c>
      <c r="H121" s="558">
        <f t="shared" si="21"/>
      </c>
      <c r="I121" s="558">
        <f t="shared" si="21"/>
        <v>1</v>
      </c>
      <c r="J121" s="558">
        <f t="shared" si="21"/>
        <v>0.9999564630589055</v>
      </c>
      <c r="K121" s="558">
        <f t="shared" si="21"/>
      </c>
      <c r="L121" s="558">
        <f t="shared" si="21"/>
      </c>
    </row>
    <row r="122" spans="1:12" ht="12.75">
      <c r="A122" s="37" t="s">
        <v>508</v>
      </c>
      <c r="B122" s="7"/>
      <c r="C122" s="13"/>
      <c r="D122" s="86"/>
      <c r="E122" s="82"/>
      <c r="F122" s="86"/>
      <c r="G122" s="82"/>
      <c r="H122" s="86"/>
      <c r="I122" s="82"/>
      <c r="J122" s="85"/>
      <c r="K122" s="82"/>
      <c r="L122" s="84"/>
    </row>
    <row r="123" spans="1:12" ht="12.75">
      <c r="A123" s="39" t="s">
        <v>86</v>
      </c>
      <c r="B123" s="19"/>
      <c r="C123" s="101">
        <f>SUM(D123:L123)</f>
        <v>0</v>
      </c>
      <c r="D123" s="83"/>
      <c r="E123" s="69"/>
      <c r="F123" s="83"/>
      <c r="G123" s="69"/>
      <c r="H123" s="83"/>
      <c r="I123" s="69"/>
      <c r="J123" s="97"/>
      <c r="K123" s="69"/>
      <c r="L123" s="79"/>
    </row>
    <row r="124" spans="1:12" ht="12.75">
      <c r="A124" s="11" t="s">
        <v>277</v>
      </c>
      <c r="B124" s="168" t="s">
        <v>173</v>
      </c>
      <c r="C124" s="101">
        <f>SUM(D124:L124)</f>
        <v>13063</v>
      </c>
      <c r="D124" s="69">
        <v>338</v>
      </c>
      <c r="E124" s="69">
        <v>62</v>
      </c>
      <c r="F124" s="69"/>
      <c r="G124" s="79"/>
      <c r="H124" s="69">
        <v>12663</v>
      </c>
      <c r="I124" s="69"/>
      <c r="J124" s="69"/>
      <c r="K124" s="69"/>
      <c r="L124" s="69"/>
    </row>
    <row r="125" spans="1:12" ht="12.75">
      <c r="A125" s="11" t="s">
        <v>289</v>
      </c>
      <c r="B125" s="168"/>
      <c r="C125" s="101">
        <f>SUM(D125:L125)</f>
        <v>13063</v>
      </c>
      <c r="D125" s="79">
        <v>338</v>
      </c>
      <c r="E125" s="79">
        <v>62</v>
      </c>
      <c r="F125" s="69"/>
      <c r="G125" s="79"/>
      <c r="H125" s="69">
        <v>12663</v>
      </c>
      <c r="I125" s="79"/>
      <c r="J125" s="69"/>
      <c r="K125" s="69"/>
      <c r="L125" s="69"/>
    </row>
    <row r="126" spans="1:12" ht="12.75">
      <c r="A126" s="11" t="s">
        <v>290</v>
      </c>
      <c r="B126" s="167"/>
      <c r="C126" s="558">
        <f aca="true" t="shared" si="22" ref="C126:L126">IF(C124&lt;&gt;0,C125/C124,"")</f>
        <v>1</v>
      </c>
      <c r="D126" s="558">
        <f t="shared" si="22"/>
        <v>1</v>
      </c>
      <c r="E126" s="558">
        <f t="shared" si="22"/>
        <v>1</v>
      </c>
      <c r="F126" s="558">
        <f t="shared" si="22"/>
      </c>
      <c r="G126" s="558">
        <f t="shared" si="22"/>
      </c>
      <c r="H126" s="558">
        <f t="shared" si="22"/>
        <v>1</v>
      </c>
      <c r="I126" s="558">
        <f t="shared" si="22"/>
      </c>
      <c r="J126" s="558">
        <f t="shared" si="22"/>
      </c>
      <c r="K126" s="558">
        <f t="shared" si="22"/>
      </c>
      <c r="L126" s="558">
        <f t="shared" si="22"/>
      </c>
    </row>
    <row r="127" spans="1:12" ht="12.75">
      <c r="A127" s="181" t="s">
        <v>630</v>
      </c>
      <c r="B127" s="19"/>
      <c r="C127" s="13"/>
      <c r="D127" s="84"/>
      <c r="E127" s="82"/>
      <c r="F127" s="86"/>
      <c r="G127" s="82"/>
      <c r="H127" s="86"/>
      <c r="I127" s="82"/>
      <c r="J127" s="86"/>
      <c r="K127" s="82"/>
      <c r="L127" s="84"/>
    </row>
    <row r="128" spans="1:12" ht="12.75">
      <c r="A128" s="39" t="s">
        <v>86</v>
      </c>
      <c r="B128" s="19"/>
      <c r="C128" s="101">
        <f>SUM(D128:L128)</f>
        <v>2708</v>
      </c>
      <c r="D128" s="79"/>
      <c r="E128" s="69"/>
      <c r="F128" s="83">
        <v>2708</v>
      </c>
      <c r="G128" s="69"/>
      <c r="H128" s="83"/>
      <c r="I128" s="69"/>
      <c r="J128" s="83"/>
      <c r="K128" s="69"/>
      <c r="L128" s="79"/>
    </row>
    <row r="129" spans="1:12" ht="12.75">
      <c r="A129" s="11" t="s">
        <v>277</v>
      </c>
      <c r="B129" s="168" t="s">
        <v>172</v>
      </c>
      <c r="C129" s="101">
        <f>SUM(D129:L129)</f>
        <v>2974</v>
      </c>
      <c r="D129" s="69"/>
      <c r="E129" s="69"/>
      <c r="F129" s="69">
        <v>2974</v>
      </c>
      <c r="G129" s="79"/>
      <c r="H129" s="69"/>
      <c r="I129" s="69"/>
      <c r="J129" s="69"/>
      <c r="K129" s="69"/>
      <c r="L129" s="69"/>
    </row>
    <row r="130" spans="1:12" ht="12.75">
      <c r="A130" s="11" t="s">
        <v>289</v>
      </c>
      <c r="B130" s="168"/>
      <c r="C130" s="101">
        <f>SUM(D130:L130)</f>
        <v>2973</v>
      </c>
      <c r="D130" s="79"/>
      <c r="E130" s="79"/>
      <c r="F130" s="69">
        <v>2973</v>
      </c>
      <c r="G130" s="79"/>
      <c r="H130" s="69"/>
      <c r="I130" s="79"/>
      <c r="J130" s="69"/>
      <c r="K130" s="69"/>
      <c r="L130" s="69"/>
    </row>
    <row r="131" spans="1:12" ht="12.75">
      <c r="A131" s="11" t="s">
        <v>290</v>
      </c>
      <c r="B131" s="167"/>
      <c r="C131" s="558">
        <f aca="true" t="shared" si="23" ref="C131:L131">IF(C129&lt;&gt;0,C130/C129,"")</f>
        <v>0.9996637525218561</v>
      </c>
      <c r="D131" s="558">
        <f t="shared" si="23"/>
      </c>
      <c r="E131" s="558">
        <f t="shared" si="23"/>
      </c>
      <c r="F131" s="558">
        <f t="shared" si="23"/>
        <v>0.9996637525218561</v>
      </c>
      <c r="G131" s="558">
        <f t="shared" si="23"/>
      </c>
      <c r="H131" s="558">
        <f t="shared" si="23"/>
      </c>
      <c r="I131" s="558">
        <f t="shared" si="23"/>
      </c>
      <c r="J131" s="558">
        <f t="shared" si="23"/>
      </c>
      <c r="K131" s="558">
        <f t="shared" si="23"/>
      </c>
      <c r="L131" s="558">
        <f t="shared" si="23"/>
      </c>
    </row>
    <row r="132" spans="1:12" ht="12.75">
      <c r="A132" s="181" t="s">
        <v>647</v>
      </c>
      <c r="B132" s="19"/>
      <c r="C132" s="13"/>
      <c r="D132" s="84"/>
      <c r="E132" s="82"/>
      <c r="F132" s="86"/>
      <c r="G132" s="82"/>
      <c r="H132" s="86"/>
      <c r="I132" s="82"/>
      <c r="J132" s="86"/>
      <c r="K132" s="82"/>
      <c r="L132" s="84"/>
    </row>
    <row r="133" spans="1:12" ht="12.75">
      <c r="A133" s="39" t="s">
        <v>86</v>
      </c>
      <c r="B133" s="19"/>
      <c r="C133" s="101">
        <f>SUM(D133:L133)</f>
        <v>0</v>
      </c>
      <c r="D133" s="79"/>
      <c r="E133" s="69"/>
      <c r="F133" s="83"/>
      <c r="G133" s="69"/>
      <c r="H133" s="83"/>
      <c r="I133" s="69"/>
      <c r="J133" s="83"/>
      <c r="K133" s="69"/>
      <c r="L133" s="79"/>
    </row>
    <row r="134" spans="1:12" ht="12.75">
      <c r="A134" s="11" t="s">
        <v>277</v>
      </c>
      <c r="B134" s="168" t="s">
        <v>173</v>
      </c>
      <c r="C134" s="101">
        <f>SUM(D134:L134)</f>
        <v>0</v>
      </c>
      <c r="D134" s="69"/>
      <c r="E134" s="69"/>
      <c r="F134" s="69"/>
      <c r="G134" s="79"/>
      <c r="H134" s="69"/>
      <c r="I134" s="69"/>
      <c r="J134" s="69"/>
      <c r="K134" s="69"/>
      <c r="L134" s="69"/>
    </row>
    <row r="135" spans="1:12" ht="12.75">
      <c r="A135" s="11" t="s">
        <v>289</v>
      </c>
      <c r="B135" s="168"/>
      <c r="C135" s="101">
        <f>SUM(D135:L135)</f>
        <v>0</v>
      </c>
      <c r="D135" s="79"/>
      <c r="E135" s="79"/>
      <c r="F135" s="69"/>
      <c r="G135" s="79"/>
      <c r="H135" s="69"/>
      <c r="I135" s="79"/>
      <c r="J135" s="69"/>
      <c r="K135" s="69"/>
      <c r="L135" s="69"/>
    </row>
    <row r="136" spans="1:12" ht="12.75">
      <c r="A136" s="11" t="s">
        <v>290</v>
      </c>
      <c r="B136" s="167"/>
      <c r="C136" s="558">
        <f aca="true" t="shared" si="24" ref="C136:L136">IF(C134&lt;&gt;0,C135/C134,"")</f>
      </c>
      <c r="D136" s="558">
        <f t="shared" si="24"/>
      </c>
      <c r="E136" s="558">
        <f t="shared" si="24"/>
      </c>
      <c r="F136" s="558">
        <f t="shared" si="24"/>
      </c>
      <c r="G136" s="558">
        <f t="shared" si="24"/>
      </c>
      <c r="H136" s="558">
        <f t="shared" si="24"/>
      </c>
      <c r="I136" s="558">
        <f t="shared" si="24"/>
      </c>
      <c r="J136" s="558">
        <f t="shared" si="24"/>
      </c>
      <c r="K136" s="558">
        <f t="shared" si="24"/>
      </c>
      <c r="L136" s="558">
        <f t="shared" si="24"/>
      </c>
    </row>
    <row r="137" spans="1:12" ht="12.75">
      <c r="A137" s="68" t="s">
        <v>633</v>
      </c>
      <c r="B137" s="44"/>
      <c r="C137" s="13"/>
      <c r="D137" s="84"/>
      <c r="E137" s="82"/>
      <c r="F137" s="82"/>
      <c r="G137" s="84"/>
      <c r="H137" s="86"/>
      <c r="I137" s="82"/>
      <c r="J137" s="82"/>
      <c r="K137" s="84"/>
      <c r="L137" s="84"/>
    </row>
    <row r="138" spans="1:12" ht="12.75">
      <c r="A138" s="39" t="s">
        <v>86</v>
      </c>
      <c r="B138" s="44"/>
      <c r="C138" s="101">
        <f>SUM(D138:L138)</f>
        <v>83684</v>
      </c>
      <c r="D138" s="79">
        <v>3332</v>
      </c>
      <c r="E138" s="79">
        <v>1674</v>
      </c>
      <c r="F138" s="69">
        <v>63678</v>
      </c>
      <c r="G138" s="79"/>
      <c r="H138" s="83"/>
      <c r="I138" s="69"/>
      <c r="J138" s="69">
        <v>15000</v>
      </c>
      <c r="K138" s="79"/>
      <c r="L138" s="79"/>
    </row>
    <row r="139" spans="1:12" ht="12.75">
      <c r="A139" s="11" t="s">
        <v>277</v>
      </c>
      <c r="B139" s="168" t="s">
        <v>172</v>
      </c>
      <c r="C139" s="101">
        <f>SUM(D139:L139)</f>
        <v>60905</v>
      </c>
      <c r="D139" s="69">
        <v>3953</v>
      </c>
      <c r="E139" s="69">
        <v>866</v>
      </c>
      <c r="F139" s="69">
        <v>56086</v>
      </c>
      <c r="G139" s="69"/>
      <c r="H139" s="69"/>
      <c r="I139" s="69"/>
      <c r="J139" s="69"/>
      <c r="K139" s="69"/>
      <c r="L139" s="69"/>
    </row>
    <row r="140" spans="1:12" ht="12.75">
      <c r="A140" s="11" t="s">
        <v>289</v>
      </c>
      <c r="B140" s="168"/>
      <c r="C140" s="101">
        <f>SUM(D140:L140)</f>
        <v>58919</v>
      </c>
      <c r="D140" s="79">
        <v>3157</v>
      </c>
      <c r="E140" s="79">
        <v>675</v>
      </c>
      <c r="F140" s="69">
        <v>55087</v>
      </c>
      <c r="G140" s="79"/>
      <c r="H140" s="69"/>
      <c r="I140" s="79"/>
      <c r="J140" s="69"/>
      <c r="K140" s="69"/>
      <c r="L140" s="69"/>
    </row>
    <row r="141" spans="1:12" ht="12.75">
      <c r="A141" s="11" t="s">
        <v>290</v>
      </c>
      <c r="B141" s="167"/>
      <c r="C141" s="558">
        <f aca="true" t="shared" si="25" ref="C141:L141">IF(C139&lt;&gt;0,C140/C139,"")</f>
        <v>0.967391839750431</v>
      </c>
      <c r="D141" s="558">
        <f t="shared" si="25"/>
        <v>0.79863394889957</v>
      </c>
      <c r="E141" s="558">
        <f t="shared" si="25"/>
        <v>0.7794457274826789</v>
      </c>
      <c r="F141" s="558">
        <f t="shared" si="25"/>
        <v>0.9821880683236458</v>
      </c>
      <c r="G141" s="558">
        <f t="shared" si="25"/>
      </c>
      <c r="H141" s="558">
        <f t="shared" si="25"/>
      </c>
      <c r="I141" s="558">
        <f t="shared" si="25"/>
      </c>
      <c r="J141" s="558">
        <f t="shared" si="25"/>
      </c>
      <c r="K141" s="558">
        <f t="shared" si="25"/>
      </c>
      <c r="L141" s="558">
        <f t="shared" si="25"/>
      </c>
    </row>
    <row r="142" spans="1:12" ht="12.75">
      <c r="A142" s="68" t="s">
        <v>648</v>
      </c>
      <c r="B142" s="44"/>
      <c r="C142" s="13"/>
      <c r="D142" s="84"/>
      <c r="E142" s="82"/>
      <c r="F142" s="82"/>
      <c r="G142" s="84"/>
      <c r="H142" s="86"/>
      <c r="I142" s="82"/>
      <c r="J142" s="82"/>
      <c r="K142" s="84"/>
      <c r="L142" s="84"/>
    </row>
    <row r="143" spans="1:12" ht="12.75">
      <c r="A143" s="39" t="s">
        <v>86</v>
      </c>
      <c r="B143" s="44"/>
      <c r="C143" s="101">
        <f>SUM(D143:L143)</f>
        <v>35054</v>
      </c>
      <c r="D143" s="79">
        <v>1213</v>
      </c>
      <c r="E143" s="79">
        <v>284</v>
      </c>
      <c r="F143" s="69">
        <v>8557</v>
      </c>
      <c r="G143" s="79"/>
      <c r="H143" s="83">
        <v>24000</v>
      </c>
      <c r="I143" s="69">
        <v>1000</v>
      </c>
      <c r="J143" s="69"/>
      <c r="K143" s="79"/>
      <c r="L143" s="79"/>
    </row>
    <row r="144" spans="1:12" ht="12.75">
      <c r="A144" s="11" t="s">
        <v>277</v>
      </c>
      <c r="B144" s="168" t="s">
        <v>172</v>
      </c>
      <c r="C144" s="101">
        <f>SUM(D144:L144)</f>
        <v>17525</v>
      </c>
      <c r="D144" s="69">
        <v>1738</v>
      </c>
      <c r="E144" s="69">
        <v>227</v>
      </c>
      <c r="F144" s="69">
        <v>8950</v>
      </c>
      <c r="G144" s="69"/>
      <c r="H144" s="69">
        <v>6400</v>
      </c>
      <c r="I144" s="69">
        <v>210</v>
      </c>
      <c r="J144" s="69"/>
      <c r="K144" s="69"/>
      <c r="L144" s="69"/>
    </row>
    <row r="145" spans="1:12" ht="12.75">
      <c r="A145" s="11" t="s">
        <v>289</v>
      </c>
      <c r="B145" s="168"/>
      <c r="C145" s="101">
        <f>SUM(D145:L145)</f>
        <v>17513</v>
      </c>
      <c r="D145" s="79">
        <v>1738</v>
      </c>
      <c r="E145" s="79">
        <v>226</v>
      </c>
      <c r="F145" s="69">
        <v>8940</v>
      </c>
      <c r="G145" s="79"/>
      <c r="H145" s="69">
        <v>6400</v>
      </c>
      <c r="I145" s="79">
        <v>209</v>
      </c>
      <c r="J145" s="69"/>
      <c r="K145" s="69"/>
      <c r="L145" s="69"/>
    </row>
    <row r="146" spans="1:12" ht="12.75">
      <c r="A146" s="11" t="s">
        <v>290</v>
      </c>
      <c r="B146" s="167"/>
      <c r="C146" s="558">
        <f aca="true" t="shared" si="26" ref="C146:L146">IF(C144&lt;&gt;0,C145/C144,"")</f>
        <v>0.9993152639087018</v>
      </c>
      <c r="D146" s="558">
        <f t="shared" si="26"/>
        <v>1</v>
      </c>
      <c r="E146" s="558">
        <f t="shared" si="26"/>
        <v>0.9955947136563876</v>
      </c>
      <c r="F146" s="558">
        <f t="shared" si="26"/>
        <v>0.9988826815642458</v>
      </c>
      <c r="G146" s="558">
        <f t="shared" si="26"/>
      </c>
      <c r="H146" s="558">
        <f t="shared" si="26"/>
        <v>1</v>
      </c>
      <c r="I146" s="558">
        <f t="shared" si="26"/>
        <v>0.9952380952380953</v>
      </c>
      <c r="J146" s="558">
        <f t="shared" si="26"/>
      </c>
      <c r="K146" s="558">
        <f t="shared" si="26"/>
      </c>
      <c r="L146" s="558">
        <f t="shared" si="26"/>
      </c>
    </row>
    <row r="147" spans="1:12" ht="12.75">
      <c r="A147" s="68" t="s">
        <v>635</v>
      </c>
      <c r="B147" s="44"/>
      <c r="C147" s="47"/>
      <c r="D147" s="82"/>
      <c r="E147" s="86"/>
      <c r="F147" s="82"/>
      <c r="G147" s="86"/>
      <c r="H147" s="82"/>
      <c r="I147" s="86"/>
      <c r="J147" s="82"/>
      <c r="K147" s="86"/>
      <c r="L147" s="82"/>
    </row>
    <row r="148" spans="1:12" ht="12.75">
      <c r="A148" s="39" t="s">
        <v>86</v>
      </c>
      <c r="B148" s="44"/>
      <c r="C148" s="101">
        <f>SUM(D148:L148)</f>
        <v>5636</v>
      </c>
      <c r="D148" s="69"/>
      <c r="E148" s="83"/>
      <c r="F148" s="69"/>
      <c r="G148" s="83"/>
      <c r="H148" s="69">
        <v>5636</v>
      </c>
      <c r="I148" s="83"/>
      <c r="J148" s="69"/>
      <c r="K148" s="83"/>
      <c r="L148" s="69"/>
    </row>
    <row r="149" spans="1:12" ht="12.75">
      <c r="A149" s="11" t="s">
        <v>277</v>
      </c>
      <c r="B149" s="168" t="s">
        <v>173</v>
      </c>
      <c r="C149" s="101">
        <f>SUM(D149:L149)</f>
        <v>5439</v>
      </c>
      <c r="D149" s="69"/>
      <c r="E149" s="69"/>
      <c r="F149" s="69"/>
      <c r="G149" s="79"/>
      <c r="H149" s="69">
        <v>5439</v>
      </c>
      <c r="I149" s="69"/>
      <c r="J149" s="69"/>
      <c r="K149" s="69"/>
      <c r="L149" s="69"/>
    </row>
    <row r="150" spans="1:12" ht="12.75">
      <c r="A150" s="11" t="s">
        <v>289</v>
      </c>
      <c r="B150" s="168"/>
      <c r="C150" s="101">
        <f>SUM(D150:L150)</f>
        <v>5438</v>
      </c>
      <c r="D150" s="79"/>
      <c r="E150" s="79"/>
      <c r="F150" s="69"/>
      <c r="G150" s="79"/>
      <c r="H150" s="69">
        <v>5438</v>
      </c>
      <c r="I150" s="79"/>
      <c r="J150" s="69"/>
      <c r="K150" s="69"/>
      <c r="L150" s="69"/>
    </row>
    <row r="151" spans="1:12" ht="12.75">
      <c r="A151" s="11" t="s">
        <v>290</v>
      </c>
      <c r="B151" s="167"/>
      <c r="C151" s="558">
        <f aca="true" t="shared" si="27" ref="C151:L151">IF(C149&lt;&gt;0,C150/C149,"")</f>
        <v>0.9998161426732856</v>
      </c>
      <c r="D151" s="558">
        <f t="shared" si="27"/>
      </c>
      <c r="E151" s="558">
        <f t="shared" si="27"/>
      </c>
      <c r="F151" s="558">
        <f t="shared" si="27"/>
      </c>
      <c r="G151" s="558">
        <f t="shared" si="27"/>
      </c>
      <c r="H151" s="558">
        <f t="shared" si="27"/>
        <v>0.9998161426732856</v>
      </c>
      <c r="I151" s="558">
        <f t="shared" si="27"/>
      </c>
      <c r="J151" s="558">
        <f t="shared" si="27"/>
      </c>
      <c r="K151" s="558">
        <f t="shared" si="27"/>
      </c>
      <c r="L151" s="558">
        <f t="shared" si="27"/>
      </c>
    </row>
    <row r="152" spans="1:12" ht="12.75">
      <c r="A152" s="68" t="s">
        <v>636</v>
      </c>
      <c r="B152" s="144"/>
      <c r="C152" s="47"/>
      <c r="D152" s="84"/>
      <c r="E152" s="82"/>
      <c r="F152" s="84"/>
      <c r="G152" s="84"/>
      <c r="H152" s="86"/>
      <c r="I152" s="82"/>
      <c r="J152" s="86"/>
      <c r="K152" s="82"/>
      <c r="L152" s="84"/>
    </row>
    <row r="153" spans="1:12" ht="12.75">
      <c r="A153" s="39" t="s">
        <v>86</v>
      </c>
      <c r="B153" s="173"/>
      <c r="C153" s="101">
        <f>SUM(D153:L153)</f>
        <v>5285</v>
      </c>
      <c r="D153" s="79"/>
      <c r="E153" s="69"/>
      <c r="F153" s="83">
        <v>4785</v>
      </c>
      <c r="G153" s="69"/>
      <c r="H153" s="83"/>
      <c r="I153" s="69"/>
      <c r="J153" s="83">
        <v>500</v>
      </c>
      <c r="K153" s="69"/>
      <c r="L153" s="79"/>
    </row>
    <row r="154" spans="1:12" ht="12.75">
      <c r="A154" s="11" t="s">
        <v>277</v>
      </c>
      <c r="B154" s="168" t="s">
        <v>172</v>
      </c>
      <c r="C154" s="101">
        <f>SUM(D154:L154)</f>
        <v>15310</v>
      </c>
      <c r="D154" s="69"/>
      <c r="E154" s="69"/>
      <c r="F154" s="69">
        <v>6810</v>
      </c>
      <c r="G154" s="79"/>
      <c r="H154" s="69"/>
      <c r="I154" s="69">
        <v>8500</v>
      </c>
      <c r="J154" s="69"/>
      <c r="K154" s="69"/>
      <c r="L154" s="69"/>
    </row>
    <row r="155" spans="1:12" ht="12.75">
      <c r="A155" s="11" t="s">
        <v>289</v>
      </c>
      <c r="B155" s="168"/>
      <c r="C155" s="101">
        <f>SUM(D155:L155)</f>
        <v>15277</v>
      </c>
      <c r="D155" s="79"/>
      <c r="E155" s="79"/>
      <c r="F155" s="69">
        <v>6807</v>
      </c>
      <c r="G155" s="79"/>
      <c r="H155" s="69"/>
      <c r="I155" s="79">
        <v>8470</v>
      </c>
      <c r="J155" s="69"/>
      <c r="K155" s="69"/>
      <c r="L155" s="69"/>
    </row>
    <row r="156" spans="1:12" ht="12.75">
      <c r="A156" s="11" t="s">
        <v>290</v>
      </c>
      <c r="B156" s="167"/>
      <c r="C156" s="558">
        <f aca="true" t="shared" si="28" ref="C156:L156">IF(C154&lt;&gt;0,C155/C154,"")</f>
        <v>0.9978445460483344</v>
      </c>
      <c r="D156" s="558">
        <f t="shared" si="28"/>
      </c>
      <c r="E156" s="558">
        <f t="shared" si="28"/>
      </c>
      <c r="F156" s="558">
        <f t="shared" si="28"/>
        <v>0.9995594713656387</v>
      </c>
      <c r="G156" s="558">
        <f t="shared" si="28"/>
      </c>
      <c r="H156" s="558">
        <f t="shared" si="28"/>
      </c>
      <c r="I156" s="558">
        <f t="shared" si="28"/>
        <v>0.9964705882352941</v>
      </c>
      <c r="J156" s="558">
        <f t="shared" si="28"/>
      </c>
      <c r="K156" s="558">
        <f t="shared" si="28"/>
      </c>
      <c r="L156" s="558">
        <f t="shared" si="28"/>
      </c>
    </row>
    <row r="157" spans="1:12" ht="12.75">
      <c r="A157" s="68" t="s">
        <v>649</v>
      </c>
      <c r="B157" s="144"/>
      <c r="C157" s="47"/>
      <c r="D157" s="84"/>
      <c r="E157" s="82"/>
      <c r="F157" s="86"/>
      <c r="G157" s="82"/>
      <c r="H157" s="86"/>
      <c r="I157" s="82"/>
      <c r="J157" s="86"/>
      <c r="K157" s="82"/>
      <c r="L157" s="84"/>
    </row>
    <row r="158" spans="1:12" ht="12.75">
      <c r="A158" s="39" t="s">
        <v>86</v>
      </c>
      <c r="B158" s="173"/>
      <c r="C158" s="101">
        <f>SUM(D158:L158)</f>
        <v>362538</v>
      </c>
      <c r="D158" s="79"/>
      <c r="E158" s="69"/>
      <c r="F158" s="83">
        <v>2538</v>
      </c>
      <c r="G158" s="69"/>
      <c r="H158" s="83"/>
      <c r="I158" s="69"/>
      <c r="J158" s="83">
        <v>360000</v>
      </c>
      <c r="K158" s="69"/>
      <c r="L158" s="79"/>
    </row>
    <row r="159" spans="1:12" ht="12.75">
      <c r="A159" s="11" t="s">
        <v>277</v>
      </c>
      <c r="B159" s="168" t="s">
        <v>172</v>
      </c>
      <c r="C159" s="101">
        <f>SUM(D159:L159)</f>
        <v>464731</v>
      </c>
      <c r="D159" s="69">
        <v>990</v>
      </c>
      <c r="E159" s="69">
        <v>240</v>
      </c>
      <c r="F159" s="69">
        <v>7898</v>
      </c>
      <c r="G159" s="79"/>
      <c r="H159" s="69">
        <v>579</v>
      </c>
      <c r="I159" s="69">
        <v>200</v>
      </c>
      <c r="J159" s="69">
        <v>454824</v>
      </c>
      <c r="K159" s="69"/>
      <c r="L159" s="69"/>
    </row>
    <row r="160" spans="1:12" ht="12.75">
      <c r="A160" s="11" t="s">
        <v>289</v>
      </c>
      <c r="B160" s="168"/>
      <c r="C160" s="101">
        <f>SUM(D160:L160)</f>
        <v>464682</v>
      </c>
      <c r="D160" s="79">
        <v>985</v>
      </c>
      <c r="E160" s="79">
        <v>218</v>
      </c>
      <c r="F160" s="69">
        <v>7877</v>
      </c>
      <c r="G160" s="79"/>
      <c r="H160" s="69">
        <v>579</v>
      </c>
      <c r="I160" s="79">
        <v>200</v>
      </c>
      <c r="J160" s="69">
        <v>454823</v>
      </c>
      <c r="K160" s="69"/>
      <c r="L160" s="69"/>
    </row>
    <row r="161" spans="1:12" ht="12.75">
      <c r="A161" s="11" t="s">
        <v>290</v>
      </c>
      <c r="B161" s="167"/>
      <c r="C161" s="558">
        <f aca="true" t="shared" si="29" ref="C161:L161">IF(C159&lt;&gt;0,C160/C159,"")</f>
        <v>0.9998945626609802</v>
      </c>
      <c r="D161" s="558">
        <f t="shared" si="29"/>
        <v>0.9949494949494949</v>
      </c>
      <c r="E161" s="558">
        <f t="shared" si="29"/>
        <v>0.9083333333333333</v>
      </c>
      <c r="F161" s="558">
        <f t="shared" si="29"/>
        <v>0.9973410990124082</v>
      </c>
      <c r="G161" s="558">
        <f t="shared" si="29"/>
      </c>
      <c r="H161" s="558">
        <f t="shared" si="29"/>
        <v>1</v>
      </c>
      <c r="I161" s="558">
        <f t="shared" si="29"/>
        <v>1</v>
      </c>
      <c r="J161" s="558">
        <f t="shared" si="29"/>
        <v>0.9999978013473344</v>
      </c>
      <c r="K161" s="558">
        <f t="shared" si="29"/>
      </c>
      <c r="L161" s="558">
        <f t="shared" si="29"/>
      </c>
    </row>
    <row r="162" spans="1:12" ht="12.75">
      <c r="A162" s="68" t="s">
        <v>650</v>
      </c>
      <c r="B162" s="144"/>
      <c r="C162" s="47"/>
      <c r="D162" s="84"/>
      <c r="E162" s="82"/>
      <c r="F162" s="86"/>
      <c r="G162" s="82"/>
      <c r="H162" s="86"/>
      <c r="I162" s="82"/>
      <c r="J162" s="86"/>
      <c r="K162" s="82"/>
      <c r="L162" s="84"/>
    </row>
    <row r="163" spans="1:12" ht="12.75">
      <c r="A163" s="39" t="s">
        <v>86</v>
      </c>
      <c r="B163" s="173"/>
      <c r="C163" s="101">
        <f>SUM(D163:L163)</f>
        <v>0</v>
      </c>
      <c r="D163" s="79"/>
      <c r="E163" s="69"/>
      <c r="F163" s="83"/>
      <c r="G163" s="69"/>
      <c r="H163" s="83"/>
      <c r="I163" s="69"/>
      <c r="J163" s="83"/>
      <c r="K163" s="69"/>
      <c r="L163" s="79"/>
    </row>
    <row r="164" spans="1:12" ht="12.75">
      <c r="A164" s="11" t="s">
        <v>277</v>
      </c>
      <c r="B164" s="168" t="s">
        <v>172</v>
      </c>
      <c r="C164" s="101">
        <f>SUM(D164:L164)</f>
        <v>0</v>
      </c>
      <c r="D164" s="69"/>
      <c r="E164" s="69"/>
      <c r="F164" s="69"/>
      <c r="G164" s="79"/>
      <c r="H164" s="69"/>
      <c r="I164" s="69"/>
      <c r="J164" s="69"/>
      <c r="K164" s="69"/>
      <c r="L164" s="69"/>
    </row>
    <row r="165" spans="1:12" ht="12.75">
      <c r="A165" s="11" t="s">
        <v>289</v>
      </c>
      <c r="B165" s="168"/>
      <c r="C165" s="101">
        <f>SUM(D165:L165)</f>
        <v>0</v>
      </c>
      <c r="D165" s="79"/>
      <c r="E165" s="79"/>
      <c r="F165" s="69"/>
      <c r="G165" s="79"/>
      <c r="H165" s="69"/>
      <c r="I165" s="79"/>
      <c r="J165" s="69"/>
      <c r="K165" s="69"/>
      <c r="L165" s="69"/>
    </row>
    <row r="166" spans="1:12" ht="12.75">
      <c r="A166" s="11" t="s">
        <v>290</v>
      </c>
      <c r="B166" s="167"/>
      <c r="C166" s="558">
        <f aca="true" t="shared" si="30" ref="C166:L166">IF(C164&lt;&gt;0,C165/C164,"")</f>
      </c>
      <c r="D166" s="558">
        <f t="shared" si="30"/>
      </c>
      <c r="E166" s="558">
        <f t="shared" si="30"/>
      </c>
      <c r="F166" s="558">
        <f t="shared" si="30"/>
      </c>
      <c r="G166" s="558">
        <f t="shared" si="30"/>
      </c>
      <c r="H166" s="558">
        <f t="shared" si="30"/>
      </c>
      <c r="I166" s="558">
        <f t="shared" si="30"/>
      </c>
      <c r="J166" s="558">
        <f t="shared" si="30"/>
      </c>
      <c r="K166" s="558">
        <f t="shared" si="30"/>
      </c>
      <c r="L166" s="558">
        <f t="shared" si="30"/>
      </c>
    </row>
    <row r="167" spans="1:12" ht="12.75">
      <c r="A167" s="68" t="s">
        <v>639</v>
      </c>
      <c r="B167" s="144"/>
      <c r="C167" s="47"/>
      <c r="D167" s="82"/>
      <c r="E167" s="86"/>
      <c r="F167" s="82"/>
      <c r="G167" s="86"/>
      <c r="H167" s="82"/>
      <c r="I167" s="86"/>
      <c r="J167" s="82"/>
      <c r="K167" s="86"/>
      <c r="L167" s="82"/>
    </row>
    <row r="168" spans="1:12" ht="12.75">
      <c r="A168" s="39" t="s">
        <v>86</v>
      </c>
      <c r="B168" s="173"/>
      <c r="C168" s="101">
        <f>SUM(D168:L168)</f>
        <v>0</v>
      </c>
      <c r="D168" s="69"/>
      <c r="E168" s="83"/>
      <c r="F168" s="69"/>
      <c r="G168" s="83"/>
      <c r="H168" s="69"/>
      <c r="I168" s="83"/>
      <c r="J168" s="69"/>
      <c r="K168" s="83"/>
      <c r="L168" s="69"/>
    </row>
    <row r="169" spans="1:12" ht="12.75">
      <c r="A169" s="11" t="s">
        <v>277</v>
      </c>
      <c r="B169" s="168" t="s">
        <v>172</v>
      </c>
      <c r="C169" s="101">
        <f>SUM(D169:L169)</f>
        <v>0</v>
      </c>
      <c r="D169" s="69"/>
      <c r="E169" s="69"/>
      <c r="F169" s="69"/>
      <c r="G169" s="69"/>
      <c r="H169" s="69"/>
      <c r="I169" s="69"/>
      <c r="J169" s="69"/>
      <c r="K169" s="69"/>
      <c r="L169" s="69"/>
    </row>
    <row r="170" spans="1:12" ht="12.75">
      <c r="A170" s="11" t="s">
        <v>289</v>
      </c>
      <c r="B170" s="168"/>
      <c r="C170" s="101">
        <f>SUM(D170:L170)</f>
        <v>0</v>
      </c>
      <c r="D170" s="79"/>
      <c r="E170" s="79"/>
      <c r="F170" s="69"/>
      <c r="G170" s="79"/>
      <c r="H170" s="69"/>
      <c r="I170" s="79"/>
      <c r="J170" s="69"/>
      <c r="K170" s="69"/>
      <c r="L170" s="69"/>
    </row>
    <row r="171" spans="1:12" ht="12.75">
      <c r="A171" s="11" t="s">
        <v>290</v>
      </c>
      <c r="B171" s="167"/>
      <c r="C171" s="558">
        <f aca="true" t="shared" si="31" ref="C171:L171">IF(C169&lt;&gt;0,C170/C169,"")</f>
      </c>
      <c r="D171" s="558">
        <f t="shared" si="31"/>
      </c>
      <c r="E171" s="558">
        <f t="shared" si="31"/>
      </c>
      <c r="F171" s="558">
        <f t="shared" si="31"/>
      </c>
      <c r="G171" s="558">
        <f t="shared" si="31"/>
      </c>
      <c r="H171" s="558">
        <f t="shared" si="31"/>
      </c>
      <c r="I171" s="558">
        <f t="shared" si="31"/>
      </c>
      <c r="J171" s="558">
        <f t="shared" si="31"/>
      </c>
      <c r="K171" s="558">
        <f t="shared" si="31"/>
      </c>
      <c r="L171" s="558">
        <f t="shared" si="31"/>
      </c>
    </row>
    <row r="172" spans="1:12" ht="12.75">
      <c r="A172" s="68" t="s">
        <v>651</v>
      </c>
      <c r="B172" s="144"/>
      <c r="C172" s="47"/>
      <c r="D172" s="82"/>
      <c r="E172" s="86"/>
      <c r="F172" s="82"/>
      <c r="G172" s="86"/>
      <c r="H172" s="82"/>
      <c r="I172" s="86"/>
      <c r="J172" s="82"/>
      <c r="K172" s="86"/>
      <c r="L172" s="82"/>
    </row>
    <row r="173" spans="1:12" ht="12.75">
      <c r="A173" s="39" t="s">
        <v>86</v>
      </c>
      <c r="B173" s="173"/>
      <c r="C173" s="101">
        <f>SUM(D173:L173)</f>
        <v>0</v>
      </c>
      <c r="D173" s="69"/>
      <c r="E173" s="83"/>
      <c r="F173" s="69"/>
      <c r="G173" s="83"/>
      <c r="H173" s="69"/>
      <c r="I173" s="83"/>
      <c r="J173" s="69"/>
      <c r="K173" s="83"/>
      <c r="L173" s="69"/>
    </row>
    <row r="174" spans="1:12" ht="12.75">
      <c r="A174" s="11" t="s">
        <v>277</v>
      </c>
      <c r="B174" s="168" t="s">
        <v>172</v>
      </c>
      <c r="C174" s="101">
        <f>SUM(D174:L174)</f>
        <v>880</v>
      </c>
      <c r="D174" s="69"/>
      <c r="E174" s="69"/>
      <c r="F174" s="69">
        <v>880</v>
      </c>
      <c r="G174" s="69"/>
      <c r="H174" s="69"/>
      <c r="I174" s="69"/>
      <c r="J174" s="69"/>
      <c r="K174" s="69"/>
      <c r="L174" s="69"/>
    </row>
    <row r="175" spans="1:12" ht="12.75">
      <c r="A175" s="11" t="s">
        <v>289</v>
      </c>
      <c r="B175" s="168"/>
      <c r="C175" s="101">
        <f>SUM(D175:L175)</f>
        <v>880</v>
      </c>
      <c r="D175" s="79"/>
      <c r="E175" s="79"/>
      <c r="F175" s="69">
        <v>880</v>
      </c>
      <c r="G175" s="79"/>
      <c r="H175" s="69"/>
      <c r="I175" s="79"/>
      <c r="J175" s="69"/>
      <c r="K175" s="69"/>
      <c r="L175" s="69"/>
    </row>
    <row r="176" spans="1:12" ht="12.75">
      <c r="A176" s="15" t="s">
        <v>290</v>
      </c>
      <c r="B176" s="167"/>
      <c r="C176" s="558">
        <f aca="true" t="shared" si="32" ref="C176:L176">IF(C174&lt;&gt;0,C175/C174,"")</f>
        <v>1</v>
      </c>
      <c r="D176" s="558">
        <f t="shared" si="32"/>
      </c>
      <c r="E176" s="558">
        <f t="shared" si="32"/>
      </c>
      <c r="F176" s="558">
        <f t="shared" si="32"/>
        <v>1</v>
      </c>
      <c r="G176" s="558">
        <f t="shared" si="32"/>
      </c>
      <c r="H176" s="558">
        <f t="shared" si="32"/>
      </c>
      <c r="I176" s="558">
        <f t="shared" si="32"/>
      </c>
      <c r="J176" s="558">
        <f t="shared" si="32"/>
      </c>
      <c r="K176" s="558">
        <f t="shared" si="32"/>
      </c>
      <c r="L176" s="558">
        <f t="shared" si="32"/>
      </c>
    </row>
    <row r="177" spans="1:13" ht="12.75">
      <c r="A177" s="161" t="s">
        <v>641</v>
      </c>
      <c r="B177" s="52"/>
      <c r="C177" s="124"/>
      <c r="D177" s="86"/>
      <c r="E177" s="82"/>
      <c r="F177" s="86"/>
      <c r="G177" s="82"/>
      <c r="H177" s="86"/>
      <c r="I177" s="82"/>
      <c r="J177" s="86"/>
      <c r="K177" s="82"/>
      <c r="L177" s="82"/>
      <c r="M177" s="5"/>
    </row>
    <row r="178" spans="1:13" ht="12.75">
      <c r="A178" s="39" t="s">
        <v>86</v>
      </c>
      <c r="B178" s="117"/>
      <c r="C178" s="101">
        <f>SUM(D178:L178)</f>
        <v>8099</v>
      </c>
      <c r="D178" s="83"/>
      <c r="E178" s="69"/>
      <c r="F178" s="83">
        <v>3799</v>
      </c>
      <c r="G178" s="69"/>
      <c r="H178" s="83"/>
      <c r="I178" s="69"/>
      <c r="J178" s="83">
        <v>4300</v>
      </c>
      <c r="K178" s="69"/>
      <c r="L178" s="69"/>
      <c r="M178" s="5"/>
    </row>
    <row r="179" spans="1:13" ht="12.75">
      <c r="A179" s="11" t="s">
        <v>277</v>
      </c>
      <c r="B179" s="168" t="s">
        <v>173</v>
      </c>
      <c r="C179" s="101">
        <f>SUM(D179:L179)</f>
        <v>6364</v>
      </c>
      <c r="D179" s="69"/>
      <c r="E179" s="69"/>
      <c r="F179" s="69">
        <v>1579</v>
      </c>
      <c r="G179" s="69"/>
      <c r="H179" s="69"/>
      <c r="I179" s="69">
        <v>485</v>
      </c>
      <c r="J179" s="69">
        <v>4300</v>
      </c>
      <c r="K179" s="69"/>
      <c r="L179" s="69"/>
      <c r="M179" s="5"/>
    </row>
    <row r="180" spans="1:13" ht="12.75">
      <c r="A180" s="11" t="s">
        <v>289</v>
      </c>
      <c r="B180" s="168"/>
      <c r="C180" s="101">
        <f>SUM(D180:L180)</f>
        <v>6274</v>
      </c>
      <c r="D180" s="79"/>
      <c r="E180" s="79"/>
      <c r="F180" s="97">
        <v>1572</v>
      </c>
      <c r="G180" s="69"/>
      <c r="H180" s="69"/>
      <c r="I180" s="79">
        <v>483</v>
      </c>
      <c r="J180" s="69">
        <v>4219</v>
      </c>
      <c r="K180" s="69"/>
      <c r="L180" s="69"/>
      <c r="M180" s="5"/>
    </row>
    <row r="181" spans="1:13" ht="12.75">
      <c r="A181" s="11" t="s">
        <v>290</v>
      </c>
      <c r="B181" s="167"/>
      <c r="C181" s="558">
        <f aca="true" t="shared" si="33" ref="C181:L181">IF(C179&lt;&gt;0,C180/C179,"")</f>
        <v>0.98585795097423</v>
      </c>
      <c r="D181" s="558">
        <f t="shared" si="33"/>
      </c>
      <c r="E181" s="558">
        <f t="shared" si="33"/>
      </c>
      <c r="F181" s="558">
        <f t="shared" si="33"/>
        <v>0.9955668144395187</v>
      </c>
      <c r="G181" s="558">
        <f t="shared" si="33"/>
      </c>
      <c r="H181" s="558">
        <f t="shared" si="33"/>
      </c>
      <c r="I181" s="558">
        <f t="shared" si="33"/>
        <v>0.9958762886597938</v>
      </c>
      <c r="J181" s="558">
        <f t="shared" si="33"/>
        <v>0.9811627906976744</v>
      </c>
      <c r="K181" s="558">
        <f t="shared" si="33"/>
      </c>
      <c r="L181" s="558">
        <f t="shared" si="33"/>
      </c>
      <c r="M181" s="5"/>
    </row>
    <row r="182" spans="1:13" ht="12.75">
      <c r="A182" s="161" t="s">
        <v>0</v>
      </c>
      <c r="B182" s="52"/>
      <c r="C182" s="124"/>
      <c r="D182" s="86"/>
      <c r="E182" s="82"/>
      <c r="F182" s="86"/>
      <c r="G182" s="82"/>
      <c r="H182" s="86"/>
      <c r="I182" s="82"/>
      <c r="J182" s="86"/>
      <c r="K182" s="82"/>
      <c r="L182" s="82"/>
      <c r="M182" s="5"/>
    </row>
    <row r="183" spans="1:13" ht="12.75">
      <c r="A183" s="39" t="s">
        <v>86</v>
      </c>
      <c r="B183" s="117"/>
      <c r="C183" s="101">
        <f>SUM(D183:L183)</f>
        <v>405</v>
      </c>
      <c r="D183" s="83"/>
      <c r="E183" s="69"/>
      <c r="F183" s="83">
        <v>405</v>
      </c>
      <c r="G183" s="69"/>
      <c r="H183" s="83"/>
      <c r="I183" s="69"/>
      <c r="J183" s="83"/>
      <c r="K183" s="69"/>
      <c r="L183" s="69"/>
      <c r="M183" s="5"/>
    </row>
    <row r="184" spans="1:13" ht="12.75">
      <c r="A184" s="11" t="s">
        <v>277</v>
      </c>
      <c r="B184" s="168" t="s">
        <v>173</v>
      </c>
      <c r="C184" s="101">
        <f>SUM(D184:L184)</f>
        <v>1372</v>
      </c>
      <c r="D184" s="69"/>
      <c r="E184" s="69"/>
      <c r="F184" s="69">
        <v>1372</v>
      </c>
      <c r="G184" s="69"/>
      <c r="H184" s="69"/>
      <c r="I184" s="69"/>
      <c r="J184" s="69"/>
      <c r="K184" s="69"/>
      <c r="L184" s="69"/>
      <c r="M184" s="5"/>
    </row>
    <row r="185" spans="1:13" ht="12.75">
      <c r="A185" s="11" t="s">
        <v>289</v>
      </c>
      <c r="B185" s="168"/>
      <c r="C185" s="101">
        <f>SUM(D185:L185)</f>
        <v>1372</v>
      </c>
      <c r="D185" s="79"/>
      <c r="E185" s="79"/>
      <c r="F185" s="97">
        <v>1372</v>
      </c>
      <c r="G185" s="69"/>
      <c r="H185" s="69"/>
      <c r="I185" s="79"/>
      <c r="J185" s="69"/>
      <c r="K185" s="69"/>
      <c r="L185" s="69"/>
      <c r="M185" s="5"/>
    </row>
    <row r="186" spans="1:13" ht="12.75">
      <c r="A186" s="11" t="s">
        <v>290</v>
      </c>
      <c r="B186" s="167"/>
      <c r="C186" s="558">
        <f aca="true" t="shared" si="34" ref="C186:L186">IF(C184&lt;&gt;0,C185/C184,"")</f>
        <v>1</v>
      </c>
      <c r="D186" s="558">
        <f t="shared" si="34"/>
      </c>
      <c r="E186" s="558">
        <f t="shared" si="34"/>
      </c>
      <c r="F186" s="558">
        <f t="shared" si="34"/>
        <v>1</v>
      </c>
      <c r="G186" s="558">
        <f t="shared" si="34"/>
      </c>
      <c r="H186" s="558">
        <f t="shared" si="34"/>
      </c>
      <c r="I186" s="558">
        <f t="shared" si="34"/>
      </c>
      <c r="J186" s="558">
        <f t="shared" si="34"/>
      </c>
      <c r="K186" s="558">
        <f t="shared" si="34"/>
      </c>
      <c r="L186" s="558">
        <f t="shared" si="34"/>
      </c>
      <c r="M186" s="5"/>
    </row>
    <row r="187" spans="1:12" ht="12.75">
      <c r="A187" s="161" t="s">
        <v>1</v>
      </c>
      <c r="B187" s="44"/>
      <c r="C187" s="124"/>
      <c r="D187" s="82"/>
      <c r="E187" s="86"/>
      <c r="F187" s="82"/>
      <c r="G187" s="86"/>
      <c r="H187" s="82"/>
      <c r="I187" s="86"/>
      <c r="J187" s="82"/>
      <c r="K187" s="86"/>
      <c r="L187" s="82"/>
    </row>
    <row r="188" spans="1:12" ht="12.75">
      <c r="A188" s="39" t="s">
        <v>86</v>
      </c>
      <c r="B188" s="44"/>
      <c r="C188" s="101">
        <f>SUM(D188:L188)</f>
        <v>0</v>
      </c>
      <c r="D188" s="69"/>
      <c r="E188" s="83"/>
      <c r="F188" s="69"/>
      <c r="G188" s="83"/>
      <c r="H188" s="69"/>
      <c r="I188" s="83"/>
      <c r="J188" s="69"/>
      <c r="K188" s="83"/>
      <c r="L188" s="69"/>
    </row>
    <row r="189" spans="1:12" ht="12.75">
      <c r="A189" s="11" t="s">
        <v>277</v>
      </c>
      <c r="B189" s="168" t="s">
        <v>173</v>
      </c>
      <c r="C189" s="101">
        <f>SUM(D189:L189)</f>
        <v>0</v>
      </c>
      <c r="D189" s="69"/>
      <c r="E189" s="69"/>
      <c r="F189" s="69"/>
      <c r="G189" s="69"/>
      <c r="H189" s="69"/>
      <c r="I189" s="69"/>
      <c r="J189" s="69"/>
      <c r="K189" s="69"/>
      <c r="L189" s="69"/>
    </row>
    <row r="190" spans="1:12" ht="12.75">
      <c r="A190" s="11" t="s">
        <v>289</v>
      </c>
      <c r="B190" s="168"/>
      <c r="C190" s="101">
        <f>SUM(D190:L190)</f>
        <v>0</v>
      </c>
      <c r="D190" s="79"/>
      <c r="E190" s="79"/>
      <c r="F190" s="69"/>
      <c r="G190" s="79"/>
      <c r="H190" s="69"/>
      <c r="I190" s="79"/>
      <c r="J190" s="69"/>
      <c r="K190" s="69"/>
      <c r="L190" s="69"/>
    </row>
    <row r="191" spans="1:12" ht="12.75">
      <c r="A191" s="11" t="s">
        <v>290</v>
      </c>
      <c r="B191" s="167"/>
      <c r="C191" s="558">
        <f aca="true" t="shared" si="35" ref="C191:L191">IF(C189&lt;&gt;0,C190/C189,"")</f>
      </c>
      <c r="D191" s="558">
        <f t="shared" si="35"/>
      </c>
      <c r="E191" s="558">
        <f t="shared" si="35"/>
      </c>
      <c r="F191" s="558">
        <f t="shared" si="35"/>
      </c>
      <c r="G191" s="558">
        <f t="shared" si="35"/>
      </c>
      <c r="H191" s="558">
        <f t="shared" si="35"/>
      </c>
      <c r="I191" s="558">
        <f t="shared" si="35"/>
      </c>
      <c r="J191" s="558">
        <f t="shared" si="35"/>
      </c>
      <c r="K191" s="558">
        <f t="shared" si="35"/>
      </c>
      <c r="L191" s="558">
        <f t="shared" si="35"/>
      </c>
    </row>
    <row r="192" spans="1:12" ht="12.75">
      <c r="A192" s="37" t="s">
        <v>652</v>
      </c>
      <c r="B192" s="7"/>
      <c r="C192" s="47"/>
      <c r="D192" s="86"/>
      <c r="E192" s="82"/>
      <c r="F192" s="86"/>
      <c r="G192" s="82"/>
      <c r="H192" s="82"/>
      <c r="I192" s="82"/>
      <c r="J192" s="86"/>
      <c r="K192" s="82"/>
      <c r="L192" s="84"/>
    </row>
    <row r="193" spans="1:12" ht="12.75">
      <c r="A193" s="39" t="s">
        <v>86</v>
      </c>
      <c r="B193" s="19"/>
      <c r="C193" s="101">
        <f>SUM(D193:L193)</f>
        <v>0</v>
      </c>
      <c r="D193" s="83"/>
      <c r="E193" s="69"/>
      <c r="F193" s="83"/>
      <c r="G193" s="69"/>
      <c r="H193" s="69"/>
      <c r="I193" s="69"/>
      <c r="J193" s="83"/>
      <c r="K193" s="69"/>
      <c r="L193" s="79"/>
    </row>
    <row r="194" spans="1:12" ht="12.75">
      <c r="A194" s="11" t="s">
        <v>277</v>
      </c>
      <c r="B194" s="168" t="s">
        <v>173</v>
      </c>
      <c r="C194" s="101">
        <f>SUM(D194:L194)</f>
        <v>0</v>
      </c>
      <c r="D194" s="69"/>
      <c r="E194" s="69"/>
      <c r="F194" s="69"/>
      <c r="G194" s="79"/>
      <c r="H194" s="69"/>
      <c r="I194" s="69"/>
      <c r="J194" s="69"/>
      <c r="K194" s="69"/>
      <c r="L194" s="69"/>
    </row>
    <row r="195" spans="1:12" ht="12.75">
      <c r="A195" s="11" t="s">
        <v>289</v>
      </c>
      <c r="B195" s="168"/>
      <c r="C195" s="101">
        <f>SUM(D195:L195)</f>
        <v>0</v>
      </c>
      <c r="D195" s="79"/>
      <c r="E195" s="79"/>
      <c r="F195" s="69"/>
      <c r="G195" s="79"/>
      <c r="H195" s="69"/>
      <c r="I195" s="79"/>
      <c r="J195" s="69"/>
      <c r="K195" s="69"/>
      <c r="L195" s="69"/>
    </row>
    <row r="196" spans="1:12" ht="12.75">
      <c r="A196" s="15" t="s">
        <v>290</v>
      </c>
      <c r="B196" s="167"/>
      <c r="C196" s="558">
        <f aca="true" t="shared" si="36" ref="C196:L196">IF(C194&lt;&gt;0,C195/C194,"")</f>
      </c>
      <c r="D196" s="558">
        <f t="shared" si="36"/>
      </c>
      <c r="E196" s="558">
        <f t="shared" si="36"/>
      </c>
      <c r="F196" s="558">
        <f t="shared" si="36"/>
      </c>
      <c r="G196" s="558">
        <f t="shared" si="36"/>
      </c>
      <c r="H196" s="558">
        <f t="shared" si="36"/>
      </c>
      <c r="I196" s="558">
        <f t="shared" si="36"/>
      </c>
      <c r="J196" s="558">
        <f t="shared" si="36"/>
      </c>
      <c r="K196" s="558">
        <f t="shared" si="36"/>
      </c>
      <c r="L196" s="558">
        <f t="shared" si="36"/>
      </c>
    </row>
    <row r="197" spans="1:12" ht="12.75">
      <c r="A197" s="181" t="s">
        <v>3</v>
      </c>
      <c r="B197" s="7"/>
      <c r="C197" s="13"/>
      <c r="D197" s="86"/>
      <c r="E197" s="82"/>
      <c r="F197" s="86"/>
      <c r="G197" s="82"/>
      <c r="H197" s="82"/>
      <c r="I197" s="82"/>
      <c r="J197" s="86"/>
      <c r="K197" s="82"/>
      <c r="L197" s="84"/>
    </row>
    <row r="198" spans="1:12" ht="12.75">
      <c r="A198" s="39" t="s">
        <v>86</v>
      </c>
      <c r="B198" s="19"/>
      <c r="C198" s="101">
        <f>SUM(D198:L198)</f>
        <v>3194</v>
      </c>
      <c r="D198" s="83"/>
      <c r="E198" s="69"/>
      <c r="F198" s="83">
        <v>3194</v>
      </c>
      <c r="G198" s="69"/>
      <c r="H198" s="69"/>
      <c r="I198" s="69"/>
      <c r="J198" s="83"/>
      <c r="K198" s="69"/>
      <c r="L198" s="79"/>
    </row>
    <row r="199" spans="1:12" ht="12.75">
      <c r="A199" s="11" t="s">
        <v>277</v>
      </c>
      <c r="B199" s="168" t="s">
        <v>172</v>
      </c>
      <c r="C199" s="101">
        <f>SUM(D199:L199)</f>
        <v>1440</v>
      </c>
      <c r="D199" s="69"/>
      <c r="E199" s="69"/>
      <c r="F199" s="69">
        <v>1440</v>
      </c>
      <c r="G199" s="79"/>
      <c r="H199" s="69"/>
      <c r="I199" s="69"/>
      <c r="J199" s="69"/>
      <c r="K199" s="69"/>
      <c r="L199" s="69"/>
    </row>
    <row r="200" spans="1:12" ht="12.75">
      <c r="A200" s="11" t="s">
        <v>289</v>
      </c>
      <c r="B200" s="168"/>
      <c r="C200" s="101">
        <f>SUM(D200:L200)</f>
        <v>1437</v>
      </c>
      <c r="D200" s="79"/>
      <c r="E200" s="79"/>
      <c r="F200" s="69">
        <v>1437</v>
      </c>
      <c r="G200" s="79"/>
      <c r="H200" s="69"/>
      <c r="I200" s="79"/>
      <c r="J200" s="69"/>
      <c r="K200" s="69"/>
      <c r="L200" s="69"/>
    </row>
    <row r="201" spans="1:12" ht="12.75">
      <c r="A201" s="15" t="s">
        <v>290</v>
      </c>
      <c r="B201" s="167"/>
      <c r="C201" s="558">
        <f aca="true" t="shared" si="37" ref="C201:L201">IF(C199&lt;&gt;0,C200/C199,"")</f>
        <v>0.9979166666666667</v>
      </c>
      <c r="D201" s="558">
        <f t="shared" si="37"/>
      </c>
      <c r="E201" s="558">
        <f t="shared" si="37"/>
      </c>
      <c r="F201" s="558">
        <f t="shared" si="37"/>
        <v>0.9979166666666667</v>
      </c>
      <c r="G201" s="558">
        <f t="shared" si="37"/>
      </c>
      <c r="H201" s="558">
        <f t="shared" si="37"/>
      </c>
      <c r="I201" s="558">
        <f t="shared" si="37"/>
      </c>
      <c r="J201" s="558">
        <f t="shared" si="37"/>
      </c>
      <c r="K201" s="558">
        <f t="shared" si="37"/>
      </c>
      <c r="L201" s="558">
        <f t="shared" si="37"/>
      </c>
    </row>
    <row r="202" spans="1:12" s="114" customFormat="1" ht="12.75">
      <c r="A202" s="68" t="s">
        <v>653</v>
      </c>
      <c r="B202" s="44"/>
      <c r="C202" s="13"/>
      <c r="D202" s="86"/>
      <c r="E202" s="82"/>
      <c r="F202" s="86"/>
      <c r="G202" s="82"/>
      <c r="H202" s="82"/>
      <c r="I202" s="82"/>
      <c r="J202" s="86"/>
      <c r="K202" s="82"/>
      <c r="L202" s="84"/>
    </row>
    <row r="203" spans="1:12" s="114" customFormat="1" ht="12.75">
      <c r="A203" s="39" t="s">
        <v>86</v>
      </c>
      <c r="B203" s="44"/>
      <c r="C203" s="101">
        <f>SUM(D203:L203)</f>
        <v>1296</v>
      </c>
      <c r="D203" s="83"/>
      <c r="E203" s="69"/>
      <c r="F203" s="83">
        <v>1296</v>
      </c>
      <c r="G203" s="69"/>
      <c r="H203" s="69"/>
      <c r="I203" s="69"/>
      <c r="J203" s="83"/>
      <c r="K203" s="69"/>
      <c r="L203" s="79"/>
    </row>
    <row r="204" spans="1:12" s="114" customFormat="1" ht="12.75">
      <c r="A204" s="11" t="s">
        <v>277</v>
      </c>
      <c r="B204" s="168" t="s">
        <v>172</v>
      </c>
      <c r="C204" s="101">
        <f>SUM(D204:L204)</f>
        <v>1169</v>
      </c>
      <c r="D204" s="69"/>
      <c r="E204" s="69"/>
      <c r="F204" s="69">
        <v>1169</v>
      </c>
      <c r="G204" s="79"/>
      <c r="H204" s="69"/>
      <c r="I204" s="69"/>
      <c r="J204" s="69"/>
      <c r="K204" s="69"/>
      <c r="L204" s="69"/>
    </row>
    <row r="205" spans="1:12" s="114" customFormat="1" ht="12.75">
      <c r="A205" s="11" t="s">
        <v>289</v>
      </c>
      <c r="B205" s="168"/>
      <c r="C205" s="101">
        <f>SUM(D205:L205)</f>
        <v>1168</v>
      </c>
      <c r="D205" s="79"/>
      <c r="E205" s="79"/>
      <c r="F205" s="69">
        <v>1168</v>
      </c>
      <c r="G205" s="79"/>
      <c r="H205" s="69"/>
      <c r="I205" s="79"/>
      <c r="J205" s="69"/>
      <c r="K205" s="69"/>
      <c r="L205" s="69"/>
    </row>
    <row r="206" spans="1:12" s="114" customFormat="1" ht="12.75">
      <c r="A206" s="15" t="s">
        <v>290</v>
      </c>
      <c r="B206" s="167"/>
      <c r="C206" s="558">
        <f aca="true" t="shared" si="38" ref="C206:L206">IF(C204&lt;&gt;0,C205/C204,"")</f>
        <v>0.9991445680068435</v>
      </c>
      <c r="D206" s="558">
        <f t="shared" si="38"/>
      </c>
      <c r="E206" s="558">
        <f t="shared" si="38"/>
      </c>
      <c r="F206" s="558">
        <f t="shared" si="38"/>
        <v>0.9991445680068435</v>
      </c>
      <c r="G206" s="558">
        <f t="shared" si="38"/>
      </c>
      <c r="H206" s="558">
        <f t="shared" si="38"/>
      </c>
      <c r="I206" s="558">
        <f t="shared" si="38"/>
      </c>
      <c r="J206" s="558">
        <f t="shared" si="38"/>
      </c>
      <c r="K206" s="558">
        <f t="shared" si="38"/>
      </c>
      <c r="L206" s="558">
        <f t="shared" si="38"/>
      </c>
    </row>
    <row r="207" spans="1:12" ht="12.75">
      <c r="A207" s="68" t="s">
        <v>654</v>
      </c>
      <c r="B207" s="43"/>
      <c r="C207" s="47"/>
      <c r="D207" s="86"/>
      <c r="E207" s="82"/>
      <c r="F207" s="82"/>
      <c r="G207" s="84"/>
      <c r="H207" s="82"/>
      <c r="I207" s="82"/>
      <c r="J207" s="86"/>
      <c r="K207" s="82"/>
      <c r="L207" s="84"/>
    </row>
    <row r="208" spans="1:12" ht="12.75">
      <c r="A208" s="39" t="s">
        <v>86</v>
      </c>
      <c r="B208" s="44"/>
      <c r="C208" s="101">
        <f>SUM(D208:L208)</f>
        <v>3921</v>
      </c>
      <c r="D208" s="83"/>
      <c r="E208" s="69"/>
      <c r="F208" s="83"/>
      <c r="G208" s="69"/>
      <c r="H208" s="69">
        <v>3921</v>
      </c>
      <c r="I208" s="69"/>
      <c r="J208" s="83"/>
      <c r="K208" s="69"/>
      <c r="L208" s="79"/>
    </row>
    <row r="209" spans="1:12" ht="12.75">
      <c r="A209" s="11" t="s">
        <v>277</v>
      </c>
      <c r="B209" s="168" t="s">
        <v>172</v>
      </c>
      <c r="C209" s="101">
        <f>SUM(D209:L209)</f>
        <v>0</v>
      </c>
      <c r="D209" s="69"/>
      <c r="E209" s="69"/>
      <c r="F209" s="69"/>
      <c r="G209" s="69"/>
      <c r="H209" s="69"/>
      <c r="I209" s="69"/>
      <c r="J209" s="69"/>
      <c r="K209" s="69"/>
      <c r="L209" s="69"/>
    </row>
    <row r="210" spans="1:12" ht="12.75">
      <c r="A210" s="11" t="s">
        <v>289</v>
      </c>
      <c r="B210" s="168"/>
      <c r="C210" s="101">
        <f>SUM(D210:L210)</f>
        <v>0</v>
      </c>
      <c r="D210" s="79"/>
      <c r="E210" s="79"/>
      <c r="F210" s="69"/>
      <c r="G210" s="79"/>
      <c r="H210" s="69"/>
      <c r="I210" s="79"/>
      <c r="J210" s="69"/>
      <c r="K210" s="69"/>
      <c r="L210" s="69"/>
    </row>
    <row r="211" spans="1:12" ht="12.75">
      <c r="A211" s="11" t="s">
        <v>290</v>
      </c>
      <c r="B211" s="167"/>
      <c r="C211" s="558">
        <f aca="true" t="shared" si="39" ref="C211:L211">IF(C209&lt;&gt;0,C210/C209,"")</f>
      </c>
      <c r="D211" s="558">
        <f t="shared" si="39"/>
      </c>
      <c r="E211" s="558">
        <f t="shared" si="39"/>
      </c>
      <c r="F211" s="558">
        <f t="shared" si="39"/>
      </c>
      <c r="G211" s="558">
        <f t="shared" si="39"/>
      </c>
      <c r="H211" s="558">
        <f t="shared" si="39"/>
      </c>
      <c r="I211" s="558">
        <f t="shared" si="39"/>
      </c>
      <c r="J211" s="558">
        <f t="shared" si="39"/>
      </c>
      <c r="K211" s="558">
        <f t="shared" si="39"/>
      </c>
      <c r="L211" s="558">
        <f t="shared" si="39"/>
      </c>
    </row>
    <row r="212" spans="1:12" ht="12.75">
      <c r="A212" s="37" t="s">
        <v>6</v>
      </c>
      <c r="B212" s="7"/>
      <c r="C212" s="13"/>
      <c r="D212" s="86"/>
      <c r="E212" s="82"/>
      <c r="F212" s="86"/>
      <c r="G212" s="82"/>
      <c r="H212" s="82"/>
      <c r="I212" s="82"/>
      <c r="J212" s="86"/>
      <c r="K212" s="82"/>
      <c r="L212" s="84"/>
    </row>
    <row r="213" spans="1:12" ht="12.75">
      <c r="A213" s="39" t="s">
        <v>86</v>
      </c>
      <c r="B213" s="19"/>
      <c r="C213" s="101">
        <f>SUM(D213:L213)</f>
        <v>1642</v>
      </c>
      <c r="D213" s="83"/>
      <c r="E213" s="69"/>
      <c r="F213" s="83"/>
      <c r="G213" s="69">
        <v>1642</v>
      </c>
      <c r="H213" s="69"/>
      <c r="I213" s="69"/>
      <c r="J213" s="83"/>
      <c r="K213" s="69"/>
      <c r="L213" s="79"/>
    </row>
    <row r="214" spans="1:12" ht="12.75">
      <c r="A214" s="11" t="s">
        <v>277</v>
      </c>
      <c r="B214" s="168" t="s">
        <v>172</v>
      </c>
      <c r="C214" s="101">
        <f>SUM(D214:L214)</f>
        <v>0</v>
      </c>
      <c r="D214" s="69"/>
      <c r="E214" s="69"/>
      <c r="F214" s="69"/>
      <c r="G214" s="69"/>
      <c r="H214" s="69"/>
      <c r="I214" s="69"/>
      <c r="J214" s="69"/>
      <c r="K214" s="69"/>
      <c r="L214" s="69"/>
    </row>
    <row r="215" spans="1:12" ht="12.75">
      <c r="A215" s="11" t="s">
        <v>289</v>
      </c>
      <c r="B215" s="168"/>
      <c r="C215" s="101">
        <f>SUM(D215:L215)</f>
        <v>0</v>
      </c>
      <c r="D215" s="79"/>
      <c r="E215" s="79"/>
      <c r="F215" s="69"/>
      <c r="G215" s="79"/>
      <c r="H215" s="69"/>
      <c r="I215" s="79"/>
      <c r="J215" s="69"/>
      <c r="K215" s="69"/>
      <c r="L215" s="69"/>
    </row>
    <row r="216" spans="1:12" ht="12.75">
      <c r="A216" s="11" t="s">
        <v>290</v>
      </c>
      <c r="B216" s="167"/>
      <c r="C216" s="558">
        <f aca="true" t="shared" si="40" ref="C216:L216">IF(C214&lt;&gt;0,C215/C214,"")</f>
      </c>
      <c r="D216" s="558">
        <f t="shared" si="40"/>
      </c>
      <c r="E216" s="558">
        <f t="shared" si="40"/>
      </c>
      <c r="F216" s="558">
        <f t="shared" si="40"/>
      </c>
      <c r="G216" s="558">
        <f t="shared" si="40"/>
      </c>
      <c r="H216" s="558">
        <f t="shared" si="40"/>
      </c>
      <c r="I216" s="558">
        <f t="shared" si="40"/>
      </c>
      <c r="J216" s="558">
        <f t="shared" si="40"/>
      </c>
      <c r="K216" s="558">
        <f t="shared" si="40"/>
      </c>
      <c r="L216" s="558">
        <f t="shared" si="40"/>
      </c>
    </row>
    <row r="217" spans="1:12" ht="12.75">
      <c r="A217" s="37" t="s">
        <v>7</v>
      </c>
      <c r="B217" s="7"/>
      <c r="C217" s="50"/>
      <c r="D217" s="83"/>
      <c r="E217" s="69"/>
      <c r="F217" s="83"/>
      <c r="G217" s="69"/>
      <c r="H217" s="69"/>
      <c r="I217" s="69"/>
      <c r="J217" s="83"/>
      <c r="K217" s="69"/>
      <c r="L217" s="79"/>
    </row>
    <row r="218" spans="1:12" ht="12.75">
      <c r="A218" s="39" t="s">
        <v>86</v>
      </c>
      <c r="B218" s="19"/>
      <c r="C218" s="101">
        <f>SUM(D218:L218)</f>
        <v>0</v>
      </c>
      <c r="D218" s="83"/>
      <c r="E218" s="69"/>
      <c r="F218" s="83"/>
      <c r="G218" s="69"/>
      <c r="H218" s="69"/>
      <c r="I218" s="69"/>
      <c r="J218" s="83"/>
      <c r="K218" s="69"/>
      <c r="L218" s="79"/>
    </row>
    <row r="219" spans="1:12" ht="12.75">
      <c r="A219" s="11" t="s">
        <v>277</v>
      </c>
      <c r="B219" s="168" t="s">
        <v>172</v>
      </c>
      <c r="C219" s="101">
        <f>SUM(D219:L219)</f>
        <v>0</v>
      </c>
      <c r="D219" s="69"/>
      <c r="E219" s="69"/>
      <c r="F219" s="69"/>
      <c r="G219" s="69"/>
      <c r="H219" s="69"/>
      <c r="I219" s="69"/>
      <c r="J219" s="69"/>
      <c r="K219" s="69"/>
      <c r="L219" s="69"/>
    </row>
    <row r="220" spans="1:12" ht="12.75">
      <c r="A220" s="11" t="s">
        <v>289</v>
      </c>
      <c r="B220" s="168"/>
      <c r="C220" s="101">
        <f>SUM(D220:L220)</f>
        <v>0</v>
      </c>
      <c r="D220" s="79"/>
      <c r="E220" s="79"/>
      <c r="F220" s="69"/>
      <c r="G220" s="79"/>
      <c r="H220" s="69"/>
      <c r="I220" s="79"/>
      <c r="J220" s="69"/>
      <c r="K220" s="69"/>
      <c r="L220" s="69"/>
    </row>
    <row r="221" spans="1:12" ht="12.75">
      <c r="A221" s="11" t="s">
        <v>290</v>
      </c>
      <c r="B221" s="167"/>
      <c r="C221" s="558">
        <f aca="true" t="shared" si="41" ref="C221:L221">IF(C219&lt;&gt;0,C220/C219,"")</f>
      </c>
      <c r="D221" s="558">
        <f t="shared" si="41"/>
      </c>
      <c r="E221" s="558">
        <f t="shared" si="41"/>
      </c>
      <c r="F221" s="558">
        <f t="shared" si="41"/>
      </c>
      <c r="G221" s="558">
        <f t="shared" si="41"/>
      </c>
      <c r="H221" s="558">
        <f t="shared" si="41"/>
      </c>
      <c r="I221" s="558">
        <f t="shared" si="41"/>
      </c>
      <c r="J221" s="558">
        <f t="shared" si="41"/>
      </c>
      <c r="K221" s="558">
        <f t="shared" si="41"/>
      </c>
      <c r="L221" s="558">
        <f t="shared" si="41"/>
      </c>
    </row>
    <row r="222" spans="1:12" ht="12.75">
      <c r="A222" s="68" t="s">
        <v>813</v>
      </c>
      <c r="B222" s="186"/>
      <c r="C222" s="13"/>
      <c r="D222" s="82"/>
      <c r="E222" s="86"/>
      <c r="F222" s="82"/>
      <c r="G222" s="86"/>
      <c r="H222" s="82"/>
      <c r="I222" s="86"/>
      <c r="J222" s="82"/>
      <c r="K222" s="86"/>
      <c r="L222" s="82"/>
    </row>
    <row r="223" spans="1:12" ht="12.75">
      <c r="A223" s="11" t="s">
        <v>86</v>
      </c>
      <c r="B223" s="185"/>
      <c r="C223" s="101">
        <f>SUM(D223:L223)</f>
        <v>3733</v>
      </c>
      <c r="D223" s="69"/>
      <c r="E223" s="83"/>
      <c r="F223" s="69">
        <v>3733</v>
      </c>
      <c r="G223" s="83"/>
      <c r="H223" s="69"/>
      <c r="I223" s="83"/>
      <c r="J223" s="69"/>
      <c r="K223" s="83"/>
      <c r="L223" s="69"/>
    </row>
    <row r="224" spans="1:12" ht="12.75">
      <c r="A224" s="11" t="s">
        <v>277</v>
      </c>
      <c r="B224" s="168" t="s">
        <v>172</v>
      </c>
      <c r="C224" s="101">
        <f>SUM(D224:L224)</f>
        <v>3853</v>
      </c>
      <c r="D224" s="69"/>
      <c r="E224" s="69"/>
      <c r="F224" s="69">
        <v>3853</v>
      </c>
      <c r="G224" s="79"/>
      <c r="H224" s="69"/>
      <c r="I224" s="69"/>
      <c r="J224" s="69"/>
      <c r="K224" s="69"/>
      <c r="L224" s="69"/>
    </row>
    <row r="225" spans="1:12" ht="12.75">
      <c r="A225" s="11" t="s">
        <v>289</v>
      </c>
      <c r="B225" s="168"/>
      <c r="C225" s="101">
        <f>SUM(D225:L225)</f>
        <v>3852</v>
      </c>
      <c r="D225" s="79"/>
      <c r="E225" s="79"/>
      <c r="F225" s="69">
        <v>3852</v>
      </c>
      <c r="G225" s="79"/>
      <c r="H225" s="69"/>
      <c r="I225" s="79"/>
      <c r="J225" s="69"/>
      <c r="K225" s="69"/>
      <c r="L225" s="69"/>
    </row>
    <row r="226" spans="1:12" ht="12.75">
      <c r="A226" s="11" t="s">
        <v>290</v>
      </c>
      <c r="B226" s="167"/>
      <c r="C226" s="558">
        <f aca="true" t="shared" si="42" ref="C226:L226">IF(C224&lt;&gt;0,C225/C224,"")</f>
        <v>0.9997404619776797</v>
      </c>
      <c r="D226" s="558">
        <f t="shared" si="42"/>
      </c>
      <c r="E226" s="558">
        <f t="shared" si="42"/>
      </c>
      <c r="F226" s="558">
        <f t="shared" si="42"/>
        <v>0.9997404619776797</v>
      </c>
      <c r="G226" s="558">
        <f t="shared" si="42"/>
      </c>
      <c r="H226" s="558">
        <f t="shared" si="42"/>
      </c>
      <c r="I226" s="558">
        <f t="shared" si="42"/>
      </c>
      <c r="J226" s="558">
        <f t="shared" si="42"/>
      </c>
      <c r="K226" s="558">
        <f t="shared" si="42"/>
      </c>
      <c r="L226" s="558">
        <f t="shared" si="42"/>
      </c>
    </row>
    <row r="227" spans="1:12" s="114" customFormat="1" ht="12.75">
      <c r="A227" s="68" t="s">
        <v>814</v>
      </c>
      <c r="B227" s="186"/>
      <c r="C227" s="13"/>
      <c r="D227" s="82"/>
      <c r="E227" s="86"/>
      <c r="F227" s="82"/>
      <c r="G227" s="86"/>
      <c r="H227" s="82"/>
      <c r="I227" s="86"/>
      <c r="J227" s="82"/>
      <c r="K227" s="86"/>
      <c r="L227" s="82"/>
    </row>
    <row r="228" spans="1:12" s="114" customFormat="1" ht="12.75">
      <c r="A228" s="11" t="s">
        <v>86</v>
      </c>
      <c r="B228" s="185"/>
      <c r="C228" s="101">
        <f>SUM(D228:L228)</f>
        <v>13658</v>
      </c>
      <c r="D228" s="69"/>
      <c r="E228" s="83"/>
      <c r="F228" s="69"/>
      <c r="G228" s="83"/>
      <c r="H228" s="69">
        <v>13658</v>
      </c>
      <c r="I228" s="83"/>
      <c r="J228" s="69"/>
      <c r="K228" s="83"/>
      <c r="L228" s="69"/>
    </row>
    <row r="229" spans="1:12" ht="12.75">
      <c r="A229" s="11" t="s">
        <v>277</v>
      </c>
      <c r="B229" s="168" t="s">
        <v>172</v>
      </c>
      <c r="C229" s="101">
        <f>SUM(D229:L229)</f>
        <v>0</v>
      </c>
      <c r="D229" s="69"/>
      <c r="E229" s="69"/>
      <c r="F229" s="69"/>
      <c r="G229" s="79"/>
      <c r="H229" s="69"/>
      <c r="I229" s="69"/>
      <c r="J229" s="69"/>
      <c r="K229" s="69"/>
      <c r="L229" s="69"/>
    </row>
    <row r="230" spans="1:12" ht="12.75">
      <c r="A230" s="11" t="s">
        <v>289</v>
      </c>
      <c r="B230" s="168"/>
      <c r="C230" s="101">
        <f>SUM(D230:L230)</f>
        <v>0</v>
      </c>
      <c r="D230" s="79"/>
      <c r="E230" s="79"/>
      <c r="F230" s="69"/>
      <c r="G230" s="79"/>
      <c r="H230" s="69"/>
      <c r="I230" s="79"/>
      <c r="J230" s="69"/>
      <c r="K230" s="69"/>
      <c r="L230" s="69"/>
    </row>
    <row r="231" spans="1:12" ht="12.75">
      <c r="A231" s="11" t="s">
        <v>290</v>
      </c>
      <c r="B231" s="167"/>
      <c r="C231" s="558">
        <f aca="true" t="shared" si="43" ref="C231:L231">IF(C229&lt;&gt;0,C230/C229,"")</f>
      </c>
      <c r="D231" s="558">
        <f t="shared" si="43"/>
      </c>
      <c r="E231" s="558">
        <f t="shared" si="43"/>
      </c>
      <c r="F231" s="558">
        <f t="shared" si="43"/>
      </c>
      <c r="G231" s="558">
        <f t="shared" si="43"/>
      </c>
      <c r="H231" s="558">
        <f t="shared" si="43"/>
      </c>
      <c r="I231" s="558">
        <f t="shared" si="43"/>
      </c>
      <c r="J231" s="558">
        <f t="shared" si="43"/>
      </c>
      <c r="K231" s="558">
        <f t="shared" si="43"/>
      </c>
      <c r="L231" s="558">
        <f t="shared" si="43"/>
      </c>
    </row>
    <row r="232" spans="1:12" ht="12.75">
      <c r="A232" s="37" t="s">
        <v>815</v>
      </c>
      <c r="B232" s="7"/>
      <c r="C232" s="47"/>
      <c r="D232" s="86"/>
      <c r="E232" s="82"/>
      <c r="F232" s="86"/>
      <c r="G232" s="82"/>
      <c r="H232" s="82"/>
      <c r="I232" s="82"/>
      <c r="J232" s="86"/>
      <c r="K232" s="82"/>
      <c r="L232" s="84"/>
    </row>
    <row r="233" spans="1:12" ht="12.75">
      <c r="A233" s="39" t="s">
        <v>86</v>
      </c>
      <c r="B233" s="19"/>
      <c r="C233" s="101">
        <f>SUM(D233:L233)</f>
        <v>0</v>
      </c>
      <c r="D233" s="83"/>
      <c r="E233" s="69"/>
      <c r="F233" s="83"/>
      <c r="G233" s="69"/>
      <c r="H233" s="69"/>
      <c r="I233" s="69"/>
      <c r="J233" s="83"/>
      <c r="K233" s="69"/>
      <c r="L233" s="79"/>
    </row>
    <row r="234" spans="1:12" ht="12.75">
      <c r="A234" s="11" t="s">
        <v>277</v>
      </c>
      <c r="B234" s="168" t="s">
        <v>172</v>
      </c>
      <c r="C234" s="101">
        <f>SUM(D234:L234)</f>
        <v>0</v>
      </c>
      <c r="D234" s="69"/>
      <c r="E234" s="69"/>
      <c r="F234" s="69"/>
      <c r="G234" s="79"/>
      <c r="H234" s="69"/>
      <c r="I234" s="69"/>
      <c r="J234" s="69"/>
      <c r="K234" s="69"/>
      <c r="L234" s="69"/>
    </row>
    <row r="235" spans="1:12" ht="12.75">
      <c r="A235" s="11" t="s">
        <v>289</v>
      </c>
      <c r="B235" s="168"/>
      <c r="C235" s="101">
        <f>SUM(D235:L235)</f>
        <v>0</v>
      </c>
      <c r="D235" s="79"/>
      <c r="E235" s="79"/>
      <c r="F235" s="69"/>
      <c r="G235" s="79"/>
      <c r="H235" s="69"/>
      <c r="I235" s="79"/>
      <c r="J235" s="69"/>
      <c r="K235" s="69"/>
      <c r="L235" s="69"/>
    </row>
    <row r="236" spans="1:12" ht="12.75">
      <c r="A236" s="11" t="s">
        <v>290</v>
      </c>
      <c r="B236" s="167"/>
      <c r="C236" s="558">
        <f aca="true" t="shared" si="44" ref="C236:L236">IF(C234&lt;&gt;0,C235/C234,"")</f>
      </c>
      <c r="D236" s="558">
        <f t="shared" si="44"/>
      </c>
      <c r="E236" s="558">
        <f t="shared" si="44"/>
      </c>
      <c r="F236" s="558">
        <f t="shared" si="44"/>
      </c>
      <c r="G236" s="558">
        <f t="shared" si="44"/>
      </c>
      <c r="H236" s="558">
        <f t="shared" si="44"/>
      </c>
      <c r="I236" s="558">
        <f t="shared" si="44"/>
      </c>
      <c r="J236" s="558">
        <f t="shared" si="44"/>
      </c>
      <c r="K236" s="558">
        <f t="shared" si="44"/>
      </c>
      <c r="L236" s="558">
        <f t="shared" si="44"/>
      </c>
    </row>
    <row r="237" spans="1:12" ht="12.75">
      <c r="A237" s="37" t="s">
        <v>816</v>
      </c>
      <c r="B237" s="7"/>
      <c r="C237" s="47"/>
      <c r="D237" s="86"/>
      <c r="E237" s="82"/>
      <c r="F237" s="86"/>
      <c r="G237" s="82"/>
      <c r="H237" s="82"/>
      <c r="I237" s="82"/>
      <c r="J237" s="86"/>
      <c r="K237" s="82"/>
      <c r="L237" s="84"/>
    </row>
    <row r="238" spans="1:12" ht="12.75">
      <c r="A238" s="39" t="s">
        <v>86</v>
      </c>
      <c r="B238" s="19"/>
      <c r="C238" s="101">
        <f>SUM(D238:L238)</f>
        <v>9000</v>
      </c>
      <c r="D238" s="83"/>
      <c r="E238" s="69"/>
      <c r="F238" s="83"/>
      <c r="G238" s="69">
        <v>9000</v>
      </c>
      <c r="H238" s="69"/>
      <c r="I238" s="69"/>
      <c r="J238" s="83"/>
      <c r="K238" s="69"/>
      <c r="L238" s="79"/>
    </row>
    <row r="239" spans="1:12" ht="12.75">
      <c r="A239" s="11" t="s">
        <v>277</v>
      </c>
      <c r="B239" s="168" t="s">
        <v>172</v>
      </c>
      <c r="C239" s="101">
        <f>SUM(D239:L239)</f>
        <v>11652</v>
      </c>
      <c r="D239" s="69"/>
      <c r="E239" s="69"/>
      <c r="F239" s="69"/>
      <c r="G239" s="79">
        <v>11652</v>
      </c>
      <c r="H239" s="69"/>
      <c r="I239" s="69"/>
      <c r="J239" s="69"/>
      <c r="K239" s="69"/>
      <c r="L239" s="69"/>
    </row>
    <row r="240" spans="1:12" ht="12.75">
      <c r="A240" s="11" t="s">
        <v>289</v>
      </c>
      <c r="B240" s="168"/>
      <c r="C240" s="101">
        <f>SUM(D240:L240)</f>
        <v>11652</v>
      </c>
      <c r="D240" s="79"/>
      <c r="E240" s="79"/>
      <c r="F240" s="69"/>
      <c r="G240" s="79">
        <v>11652</v>
      </c>
      <c r="H240" s="69"/>
      <c r="I240" s="79"/>
      <c r="J240" s="69"/>
      <c r="K240" s="69"/>
      <c r="L240" s="69"/>
    </row>
    <row r="241" spans="1:12" ht="12.75">
      <c r="A241" s="15" t="s">
        <v>290</v>
      </c>
      <c r="B241" s="167"/>
      <c r="C241" s="558">
        <f aca="true" t="shared" si="45" ref="C241:L241">IF(C239&lt;&gt;0,C240/C239,"")</f>
        <v>1</v>
      </c>
      <c r="D241" s="558">
        <f t="shared" si="45"/>
      </c>
      <c r="E241" s="558">
        <f t="shared" si="45"/>
      </c>
      <c r="F241" s="558">
        <f t="shared" si="45"/>
      </c>
      <c r="G241" s="558">
        <f t="shared" si="45"/>
        <v>1</v>
      </c>
      <c r="H241" s="558">
        <f t="shared" si="45"/>
      </c>
      <c r="I241" s="558">
        <f t="shared" si="45"/>
      </c>
      <c r="J241" s="558">
        <f t="shared" si="45"/>
      </c>
      <c r="K241" s="558">
        <f t="shared" si="45"/>
      </c>
      <c r="L241" s="558">
        <f t="shared" si="45"/>
      </c>
    </row>
    <row r="242" spans="1:12" ht="12.75">
      <c r="A242" s="172" t="s">
        <v>817</v>
      </c>
      <c r="B242" s="168"/>
      <c r="C242" s="382"/>
      <c r="D242" s="382"/>
      <c r="E242" s="384"/>
      <c r="F242" s="382"/>
      <c r="G242" s="384"/>
      <c r="H242" s="382"/>
      <c r="I242" s="384"/>
      <c r="J242" s="382"/>
      <c r="K242" s="384"/>
      <c r="L242" s="382"/>
    </row>
    <row r="243" spans="1:12" ht="12.75">
      <c r="A243" s="39" t="s">
        <v>86</v>
      </c>
      <c r="B243" s="168"/>
      <c r="C243" s="69">
        <f>SUM(D243:L243)</f>
        <v>0</v>
      </c>
      <c r="D243" s="69"/>
      <c r="E243" s="83"/>
      <c r="F243" s="69"/>
      <c r="G243" s="83"/>
      <c r="H243" s="69"/>
      <c r="I243" s="83"/>
      <c r="J243" s="69"/>
      <c r="K243" s="83"/>
      <c r="L243" s="69"/>
    </row>
    <row r="244" spans="1:12" ht="12.75">
      <c r="A244" s="11" t="s">
        <v>277</v>
      </c>
      <c r="B244" s="168" t="s">
        <v>172</v>
      </c>
      <c r="C244" s="69">
        <f>SUM(D244:L244)</f>
        <v>0</v>
      </c>
      <c r="D244" s="69"/>
      <c r="E244" s="83"/>
      <c r="F244" s="69"/>
      <c r="G244" s="83"/>
      <c r="H244" s="69"/>
      <c r="I244" s="83"/>
      <c r="J244" s="69"/>
      <c r="K244" s="83"/>
      <c r="L244" s="69"/>
    </row>
    <row r="245" spans="1:12" ht="12.75">
      <c r="A245" s="11" t="s">
        <v>289</v>
      </c>
      <c r="B245" s="168"/>
      <c r="C245" s="69">
        <f>SUM(D245:L245)</f>
        <v>0</v>
      </c>
      <c r="D245" s="69"/>
      <c r="E245" s="83"/>
      <c r="F245" s="69"/>
      <c r="G245" s="83"/>
      <c r="H245" s="69"/>
      <c r="I245" s="83"/>
      <c r="J245" s="69"/>
      <c r="K245" s="83"/>
      <c r="L245" s="69"/>
    </row>
    <row r="246" spans="1:12" ht="12.75">
      <c r="A246" s="15" t="s">
        <v>290</v>
      </c>
      <c r="B246" s="167"/>
      <c r="C246" s="558">
        <f aca="true" t="shared" si="46" ref="C246:L246">IF(C244&lt;&gt;0,C245/C244,"")</f>
      </c>
      <c r="D246" s="558">
        <f t="shared" si="46"/>
      </c>
      <c r="E246" s="558">
        <f t="shared" si="46"/>
      </c>
      <c r="F246" s="558">
        <f t="shared" si="46"/>
      </c>
      <c r="G246" s="558">
        <f t="shared" si="46"/>
      </c>
      <c r="H246" s="558">
        <f t="shared" si="46"/>
      </c>
      <c r="I246" s="558">
        <f t="shared" si="46"/>
      </c>
      <c r="J246" s="558">
        <f t="shared" si="46"/>
      </c>
      <c r="K246" s="558">
        <f t="shared" si="46"/>
      </c>
      <c r="L246" s="558">
        <f t="shared" si="46"/>
      </c>
    </row>
    <row r="247" spans="1:12" ht="12.75">
      <c r="A247" s="68" t="s">
        <v>818</v>
      </c>
      <c r="B247" s="43"/>
      <c r="C247" s="47"/>
      <c r="D247" s="86"/>
      <c r="E247" s="82"/>
      <c r="F247" s="82"/>
      <c r="G247" s="84"/>
      <c r="H247" s="82"/>
      <c r="I247" s="82"/>
      <c r="J247" s="86"/>
      <c r="K247" s="82"/>
      <c r="L247" s="84"/>
    </row>
    <row r="248" spans="1:12" ht="12.75">
      <c r="A248" s="39" t="s">
        <v>86</v>
      </c>
      <c r="B248" s="44"/>
      <c r="C248" s="101">
        <f>SUM(D248:L248)</f>
        <v>0</v>
      </c>
      <c r="D248" s="83"/>
      <c r="E248" s="69"/>
      <c r="F248" s="83"/>
      <c r="G248" s="69"/>
      <c r="H248" s="69"/>
      <c r="I248" s="69"/>
      <c r="J248" s="83"/>
      <c r="K248" s="69"/>
      <c r="L248" s="79"/>
    </row>
    <row r="249" spans="1:12" ht="12.75">
      <c r="A249" s="11" t="s">
        <v>277</v>
      </c>
      <c r="B249" s="168" t="s">
        <v>172</v>
      </c>
      <c r="C249" s="101">
        <f>SUM(D249:L249)</f>
        <v>0</v>
      </c>
      <c r="D249" s="69"/>
      <c r="E249" s="69"/>
      <c r="F249" s="69"/>
      <c r="G249" s="69"/>
      <c r="H249" s="69"/>
      <c r="I249" s="69"/>
      <c r="J249" s="69"/>
      <c r="K249" s="69"/>
      <c r="L249" s="69"/>
    </row>
    <row r="250" spans="1:12" ht="12.75">
      <c r="A250" s="11" t="s">
        <v>289</v>
      </c>
      <c r="B250" s="168"/>
      <c r="C250" s="101">
        <f>SUM(D250:L250)</f>
        <v>0</v>
      </c>
      <c r="D250" s="79"/>
      <c r="E250" s="79"/>
      <c r="F250" s="69"/>
      <c r="G250" s="79"/>
      <c r="H250" s="69"/>
      <c r="I250" s="79"/>
      <c r="J250" s="69"/>
      <c r="K250" s="69"/>
      <c r="L250" s="69"/>
    </row>
    <row r="251" spans="1:12" ht="12.75">
      <c r="A251" s="11" t="s">
        <v>290</v>
      </c>
      <c r="B251" s="167"/>
      <c r="C251" s="558">
        <f aca="true" t="shared" si="47" ref="C251:L251">IF(C249&lt;&gt;0,C250/C249,"")</f>
      </c>
      <c r="D251" s="558">
        <f t="shared" si="47"/>
      </c>
      <c r="E251" s="558">
        <f t="shared" si="47"/>
      </c>
      <c r="F251" s="558">
        <f t="shared" si="47"/>
      </c>
      <c r="G251" s="558">
        <f t="shared" si="47"/>
      </c>
      <c r="H251" s="558">
        <f t="shared" si="47"/>
      </c>
      <c r="I251" s="558">
        <f t="shared" si="47"/>
      </c>
      <c r="J251" s="558">
        <f t="shared" si="47"/>
      </c>
      <c r="K251" s="558">
        <f t="shared" si="47"/>
      </c>
      <c r="L251" s="558">
        <f t="shared" si="47"/>
      </c>
    </row>
    <row r="252" spans="1:16" ht="12.75">
      <c r="A252" s="68" t="s">
        <v>819</v>
      </c>
      <c r="B252" s="43"/>
      <c r="C252" s="47"/>
      <c r="D252" s="86"/>
      <c r="E252" s="82"/>
      <c r="F252" s="86"/>
      <c r="G252" s="82"/>
      <c r="H252" s="82"/>
      <c r="I252" s="82"/>
      <c r="J252" s="86"/>
      <c r="K252" s="82"/>
      <c r="L252" s="84"/>
      <c r="P252" s="561"/>
    </row>
    <row r="253" spans="1:12" ht="12.75">
      <c r="A253" s="39" t="s">
        <v>86</v>
      </c>
      <c r="B253" s="44"/>
      <c r="C253" s="101">
        <f>SUM(D253:L253)</f>
        <v>0</v>
      </c>
      <c r="D253" s="83"/>
      <c r="E253" s="69"/>
      <c r="F253" s="83"/>
      <c r="G253" s="69"/>
      <c r="H253" s="227"/>
      <c r="I253" s="69"/>
      <c r="J253" s="83"/>
      <c r="K253" s="69"/>
      <c r="L253" s="79"/>
    </row>
    <row r="254" spans="1:12" ht="12.75">
      <c r="A254" s="11" t="s">
        <v>277</v>
      </c>
      <c r="B254" s="168" t="s">
        <v>172</v>
      </c>
      <c r="C254" s="101">
        <f>SUM(D254:L254)</f>
        <v>0</v>
      </c>
      <c r="D254" s="69"/>
      <c r="E254" s="69"/>
      <c r="F254" s="69"/>
      <c r="G254" s="79"/>
      <c r="H254" s="69"/>
      <c r="I254" s="69"/>
      <c r="J254" s="69"/>
      <c r="K254" s="69"/>
      <c r="L254" s="69"/>
    </row>
    <row r="255" spans="1:12" ht="12.75">
      <c r="A255" s="11" t="s">
        <v>289</v>
      </c>
      <c r="B255" s="168"/>
      <c r="C255" s="101">
        <f>SUM(D255:L255)</f>
        <v>0</v>
      </c>
      <c r="D255" s="79"/>
      <c r="E255" s="79"/>
      <c r="F255" s="69"/>
      <c r="G255" s="79"/>
      <c r="H255" s="69"/>
      <c r="I255" s="79"/>
      <c r="J255" s="69"/>
      <c r="K255" s="69"/>
      <c r="L255" s="69"/>
    </row>
    <row r="256" spans="1:12" ht="12.75">
      <c r="A256" s="15" t="s">
        <v>290</v>
      </c>
      <c r="B256" s="167"/>
      <c r="C256" s="558">
        <f aca="true" t="shared" si="48" ref="C256:L256">IF(C254&lt;&gt;0,C255/C254,"")</f>
      </c>
      <c r="D256" s="558">
        <f t="shared" si="48"/>
      </c>
      <c r="E256" s="558">
        <f t="shared" si="48"/>
      </c>
      <c r="F256" s="558">
        <f t="shared" si="48"/>
      </c>
      <c r="G256" s="558">
        <f t="shared" si="48"/>
      </c>
      <c r="H256" s="558">
        <f t="shared" si="48"/>
      </c>
      <c r="I256" s="558">
        <f t="shared" si="48"/>
      </c>
      <c r="J256" s="558">
        <f t="shared" si="48"/>
      </c>
      <c r="K256" s="558">
        <f t="shared" si="48"/>
      </c>
      <c r="L256" s="558">
        <f t="shared" si="48"/>
      </c>
    </row>
    <row r="257" spans="1:12" ht="12.75">
      <c r="A257" s="172" t="s">
        <v>820</v>
      </c>
      <c r="B257" s="168"/>
      <c r="C257" s="69"/>
      <c r="D257" s="79"/>
      <c r="E257" s="79"/>
      <c r="F257" s="83"/>
      <c r="G257" s="82"/>
      <c r="H257" s="69"/>
      <c r="I257" s="69"/>
      <c r="J257" s="83"/>
      <c r="K257" s="69"/>
      <c r="L257" s="79"/>
    </row>
    <row r="258" spans="1:12" ht="12.75">
      <c r="A258" s="39" t="s">
        <v>86</v>
      </c>
      <c r="B258" s="168"/>
      <c r="C258" s="69">
        <f>SUM(D258:L258)</f>
        <v>300000</v>
      </c>
      <c r="D258" s="79"/>
      <c r="E258" s="79"/>
      <c r="F258" s="83">
        <v>15000</v>
      </c>
      <c r="G258" s="69"/>
      <c r="H258" s="69"/>
      <c r="I258" s="69"/>
      <c r="J258" s="83"/>
      <c r="K258" s="69"/>
      <c r="L258" s="79">
        <v>285000</v>
      </c>
    </row>
    <row r="259" spans="1:12" ht="12.75">
      <c r="A259" s="11" t="s">
        <v>277</v>
      </c>
      <c r="B259" s="347" t="s">
        <v>173</v>
      </c>
      <c r="C259" s="69">
        <f>SUM(D259:L259)</f>
        <v>0</v>
      </c>
      <c r="D259" s="79"/>
      <c r="E259" s="79"/>
      <c r="F259" s="83"/>
      <c r="G259" s="69"/>
      <c r="H259" s="69"/>
      <c r="I259" s="69"/>
      <c r="J259" s="83"/>
      <c r="K259" s="69"/>
      <c r="L259" s="79"/>
    </row>
    <row r="260" spans="1:12" ht="12.75">
      <c r="A260" s="11" t="s">
        <v>289</v>
      </c>
      <c r="B260" s="168"/>
      <c r="C260" s="69">
        <f>SUM(D260:L260)</f>
        <v>0</v>
      </c>
      <c r="D260" s="79"/>
      <c r="E260" s="79"/>
      <c r="F260" s="83"/>
      <c r="G260" s="69"/>
      <c r="H260" s="69"/>
      <c r="I260" s="69"/>
      <c r="J260" s="83"/>
      <c r="K260" s="69"/>
      <c r="L260" s="79"/>
    </row>
    <row r="261" spans="1:12" ht="12.75">
      <c r="A261" s="15" t="s">
        <v>290</v>
      </c>
      <c r="B261" s="167"/>
      <c r="C261" s="558">
        <f aca="true" t="shared" si="49" ref="C261:L261">IF(C259&lt;&gt;0,C260/C259,"")</f>
      </c>
      <c r="D261" s="558">
        <f t="shared" si="49"/>
      </c>
      <c r="E261" s="558">
        <f t="shared" si="49"/>
      </c>
      <c r="F261" s="558">
        <f t="shared" si="49"/>
      </c>
      <c r="G261" s="558">
        <f t="shared" si="49"/>
      </c>
      <c r="H261" s="558">
        <f t="shared" si="49"/>
      </c>
      <c r="I261" s="558">
        <f t="shared" si="49"/>
      </c>
      <c r="J261" s="558">
        <f t="shared" si="49"/>
      </c>
      <c r="K261" s="558">
        <f t="shared" si="49"/>
      </c>
      <c r="L261" s="558">
        <f t="shared" si="49"/>
      </c>
    </row>
    <row r="262" spans="1:12" ht="12.75">
      <c r="A262" s="37" t="s">
        <v>87</v>
      </c>
      <c r="B262" s="23"/>
      <c r="C262" s="23"/>
      <c r="D262" s="94"/>
      <c r="E262" s="91"/>
      <c r="F262" s="92"/>
      <c r="G262" s="91"/>
      <c r="H262" s="91"/>
      <c r="I262" s="91"/>
      <c r="J262" s="93"/>
      <c r="K262" s="91"/>
      <c r="L262" s="94"/>
    </row>
    <row r="263" spans="1:12" ht="12.75">
      <c r="A263" s="39" t="s">
        <v>86</v>
      </c>
      <c r="B263" s="23"/>
      <c r="C263" s="91">
        <f>SUM(D263:L263)</f>
        <v>3411166</v>
      </c>
      <c r="D263" s="555">
        <f aca="true" t="shared" si="50" ref="D263:L263">SUMIF($A13:$A261,$A13,D13:D261)</f>
        <v>84324</v>
      </c>
      <c r="E263" s="555">
        <f t="shared" si="50"/>
        <v>13334</v>
      </c>
      <c r="F263" s="555">
        <f t="shared" si="50"/>
        <v>540874</v>
      </c>
      <c r="G263" s="555">
        <f t="shared" si="50"/>
        <v>10642</v>
      </c>
      <c r="H263" s="555">
        <f t="shared" si="50"/>
        <v>1139120</v>
      </c>
      <c r="I263" s="555">
        <f t="shared" si="50"/>
        <v>704994</v>
      </c>
      <c r="J263" s="555">
        <f t="shared" si="50"/>
        <v>574615</v>
      </c>
      <c r="K263" s="555">
        <f t="shared" si="50"/>
        <v>800</v>
      </c>
      <c r="L263" s="555">
        <f t="shared" si="50"/>
        <v>342463</v>
      </c>
    </row>
    <row r="264" spans="1:12" ht="12.75">
      <c r="A264" s="11" t="s">
        <v>277</v>
      </c>
      <c r="B264" s="23"/>
      <c r="C264" s="369">
        <f>SUM(D264:L264)</f>
        <v>3617983</v>
      </c>
      <c r="D264" s="555">
        <f aca="true" t="shared" si="51" ref="D264:L264">SUMIF($A13:$A261,$A14,D13:D261)</f>
        <v>75425</v>
      </c>
      <c r="E264" s="555">
        <f t="shared" si="51"/>
        <v>11682</v>
      </c>
      <c r="F264" s="555">
        <f t="shared" si="51"/>
        <v>534260</v>
      </c>
      <c r="G264" s="555">
        <f t="shared" si="51"/>
        <v>11652</v>
      </c>
      <c r="H264" s="555">
        <f t="shared" si="51"/>
        <v>1749985</v>
      </c>
      <c r="I264" s="555">
        <f t="shared" si="51"/>
        <v>619534</v>
      </c>
      <c r="J264" s="555">
        <f t="shared" si="51"/>
        <v>582595</v>
      </c>
      <c r="K264" s="555">
        <f t="shared" si="51"/>
        <v>3600</v>
      </c>
      <c r="L264" s="555">
        <f t="shared" si="51"/>
        <v>29250</v>
      </c>
    </row>
    <row r="265" spans="1:12" ht="12.75">
      <c r="A265" s="11" t="s">
        <v>289</v>
      </c>
      <c r="B265" s="168"/>
      <c r="C265" s="369">
        <f>SUM(D265:L265)</f>
        <v>2177139</v>
      </c>
      <c r="D265" s="764">
        <f aca="true" t="shared" si="52" ref="D265:L265">SUMIF($A13:$A261,$A15,D13:D261)</f>
        <v>75426</v>
      </c>
      <c r="E265" s="764">
        <f t="shared" si="52"/>
        <v>11678</v>
      </c>
      <c r="F265" s="764">
        <f t="shared" si="52"/>
        <v>523152</v>
      </c>
      <c r="G265" s="764">
        <f t="shared" si="52"/>
        <v>11652</v>
      </c>
      <c r="H265" s="764">
        <f t="shared" si="52"/>
        <v>320419</v>
      </c>
      <c r="I265" s="764">
        <f t="shared" si="52"/>
        <v>619481</v>
      </c>
      <c r="J265" s="764">
        <f t="shared" si="52"/>
        <v>582482</v>
      </c>
      <c r="K265" s="764">
        <f t="shared" si="52"/>
        <v>3600</v>
      </c>
      <c r="L265" s="764">
        <f t="shared" si="52"/>
        <v>29249</v>
      </c>
    </row>
    <row r="266" spans="1:12" ht="12.75">
      <c r="A266" s="15" t="s">
        <v>290</v>
      </c>
      <c r="B266" s="167"/>
      <c r="C266" s="558">
        <f aca="true" t="shared" si="53" ref="C266:L266">IF(C264&lt;&gt;0,C265/C264,"")</f>
        <v>0.6017549004514394</v>
      </c>
      <c r="D266" s="558">
        <f t="shared" si="53"/>
        <v>1.0000132582035135</v>
      </c>
      <c r="E266" s="558">
        <f t="shared" si="53"/>
        <v>0.9996575928779319</v>
      </c>
      <c r="F266" s="558">
        <f t="shared" si="53"/>
        <v>0.9792086250140382</v>
      </c>
      <c r="G266" s="558">
        <f t="shared" si="53"/>
        <v>1</v>
      </c>
      <c r="H266" s="558">
        <f t="shared" si="53"/>
        <v>0.1830981408412072</v>
      </c>
      <c r="I266" s="558">
        <f t="shared" si="53"/>
        <v>0.9999144518299238</v>
      </c>
      <c r="J266" s="558">
        <f t="shared" si="53"/>
        <v>0.999806040216617</v>
      </c>
      <c r="K266" s="558">
        <f t="shared" si="53"/>
        <v>1</v>
      </c>
      <c r="L266" s="808">
        <f t="shared" si="53"/>
        <v>0.9999658119658119</v>
      </c>
    </row>
    <row r="267" spans="1:12" ht="12.75">
      <c r="A267" s="139" t="s">
        <v>257</v>
      </c>
      <c r="B267" s="13"/>
      <c r="C267" s="183">
        <f>SUM(D267:L267)</f>
        <v>2457409</v>
      </c>
      <c r="D267" s="176">
        <f>(D263-D271-D275)</f>
        <v>52302</v>
      </c>
      <c r="E267" s="183">
        <f aca="true" t="shared" si="54" ref="E267:L267">(E263-E271-E275)</f>
        <v>7249</v>
      </c>
      <c r="F267" s="183">
        <f t="shared" si="54"/>
        <v>517533</v>
      </c>
      <c r="G267" s="183">
        <f t="shared" si="54"/>
        <v>10642</v>
      </c>
      <c r="H267" s="183">
        <f t="shared" si="54"/>
        <v>1127111</v>
      </c>
      <c r="I267" s="183">
        <f t="shared" si="54"/>
        <v>116994</v>
      </c>
      <c r="J267" s="183">
        <f t="shared" si="54"/>
        <v>567315</v>
      </c>
      <c r="K267" s="183">
        <f t="shared" si="54"/>
        <v>800</v>
      </c>
      <c r="L267" s="183">
        <f t="shared" si="54"/>
        <v>57463</v>
      </c>
    </row>
    <row r="268" spans="1:12" ht="12.75">
      <c r="A268" s="158" t="s">
        <v>293</v>
      </c>
      <c r="B268" s="23"/>
      <c r="C268" s="184">
        <f>SUM(D268:L268)</f>
        <v>2893521</v>
      </c>
      <c r="D268" s="162">
        <f>(D264-D272-D276)</f>
        <v>38892</v>
      </c>
      <c r="E268" s="184">
        <f aca="true" t="shared" si="55" ref="E268:L268">(E264-E272-E276)</f>
        <v>5226</v>
      </c>
      <c r="F268" s="184">
        <f t="shared" si="55"/>
        <v>399653</v>
      </c>
      <c r="G268" s="184">
        <f t="shared" si="55"/>
        <v>11652</v>
      </c>
      <c r="H268" s="184">
        <f t="shared" si="55"/>
        <v>1725883</v>
      </c>
      <c r="I268" s="184">
        <f t="shared" si="55"/>
        <v>101070</v>
      </c>
      <c r="J268" s="184">
        <f t="shared" si="55"/>
        <v>578295</v>
      </c>
      <c r="K268" s="184">
        <f t="shared" si="55"/>
        <v>3600</v>
      </c>
      <c r="L268" s="184">
        <f t="shared" si="55"/>
        <v>29250</v>
      </c>
    </row>
    <row r="269" spans="1:12" ht="12.75">
      <c r="A269" s="11" t="s">
        <v>289</v>
      </c>
      <c r="B269" s="168"/>
      <c r="C269" s="184">
        <f>SUM(D269:L269)</f>
        <v>1452778</v>
      </c>
      <c r="D269" s="162">
        <f>(D265-D273-D277)</f>
        <v>38893</v>
      </c>
      <c r="E269" s="79">
        <f aca="true" t="shared" si="56" ref="E269:L269">(E265-E273-E277)</f>
        <v>5228</v>
      </c>
      <c r="F269" s="79">
        <f t="shared" si="56"/>
        <v>388556</v>
      </c>
      <c r="G269" s="79">
        <f t="shared" si="56"/>
        <v>11652</v>
      </c>
      <c r="H269" s="79">
        <f t="shared" si="56"/>
        <v>296318</v>
      </c>
      <c r="I269" s="79">
        <f t="shared" si="56"/>
        <v>101019</v>
      </c>
      <c r="J269" s="79">
        <f t="shared" si="56"/>
        <v>578263</v>
      </c>
      <c r="K269" s="79">
        <f t="shared" si="56"/>
        <v>3600</v>
      </c>
      <c r="L269" s="79">
        <f t="shared" si="56"/>
        <v>29249</v>
      </c>
    </row>
    <row r="270" spans="1:12" ht="12.75">
      <c r="A270" s="50" t="s">
        <v>290</v>
      </c>
      <c r="B270" s="167"/>
      <c r="C270" s="558">
        <f aca="true" t="shared" si="57" ref="C270:L270">IF(C268&lt;&gt;0,C269/C268,"")</f>
        <v>0.5020796462164954</v>
      </c>
      <c r="D270" s="558">
        <f t="shared" si="57"/>
        <v>1.000025712228736</v>
      </c>
      <c r="E270" s="558">
        <f t="shared" si="57"/>
        <v>1.0003827018752391</v>
      </c>
      <c r="F270" s="558">
        <f t="shared" si="57"/>
        <v>0.972233412485331</v>
      </c>
      <c r="G270" s="558">
        <f t="shared" si="57"/>
        <v>1</v>
      </c>
      <c r="H270" s="558">
        <f t="shared" si="57"/>
        <v>0.17169066501031646</v>
      </c>
      <c r="I270" s="558">
        <f t="shared" si="57"/>
        <v>0.9994953992282577</v>
      </c>
      <c r="J270" s="558">
        <f t="shared" si="57"/>
        <v>0.9999446649201532</v>
      </c>
      <c r="K270" s="558">
        <f t="shared" si="57"/>
        <v>1</v>
      </c>
      <c r="L270" s="558">
        <f t="shared" si="57"/>
        <v>0.9999658119658119</v>
      </c>
    </row>
    <row r="271" spans="1:12" ht="12.75">
      <c r="A271" s="139" t="s">
        <v>258</v>
      </c>
      <c r="B271" s="23"/>
      <c r="C271" s="182">
        <f>SUM(D271:L271)</f>
        <v>910587</v>
      </c>
      <c r="D271" s="162">
        <f aca="true" t="shared" si="58" ref="D271:L271">D28+D78+D123+D133+D148+D178+D183+D188+D193+D258</f>
        <v>0</v>
      </c>
      <c r="E271" s="162">
        <f t="shared" si="58"/>
        <v>0</v>
      </c>
      <c r="F271" s="162">
        <f t="shared" si="58"/>
        <v>21651</v>
      </c>
      <c r="G271" s="162">
        <f t="shared" si="58"/>
        <v>0</v>
      </c>
      <c r="H271" s="162">
        <f t="shared" si="58"/>
        <v>11636</v>
      </c>
      <c r="I271" s="162">
        <f t="shared" si="58"/>
        <v>588000</v>
      </c>
      <c r="J271" s="162">
        <f t="shared" si="58"/>
        <v>4300</v>
      </c>
      <c r="K271" s="162">
        <f t="shared" si="58"/>
        <v>0</v>
      </c>
      <c r="L271" s="162">
        <f t="shared" si="58"/>
        <v>285000</v>
      </c>
    </row>
    <row r="272" spans="1:12" ht="12.75">
      <c r="A272" s="158" t="s">
        <v>298</v>
      </c>
      <c r="B272" s="23"/>
      <c r="C272" s="182">
        <f>SUM(D272:L272)</f>
        <v>679823</v>
      </c>
      <c r="D272" s="162">
        <f aca="true" t="shared" si="59" ref="D272:L272">D29+D79+D124+D134+D149+D179+D184+D189+D194+D259</f>
        <v>793</v>
      </c>
      <c r="E272" s="162">
        <f t="shared" si="59"/>
        <v>138</v>
      </c>
      <c r="F272" s="162">
        <f t="shared" si="59"/>
        <v>133488</v>
      </c>
      <c r="G272" s="162">
        <f t="shared" si="59"/>
        <v>0</v>
      </c>
      <c r="H272" s="162">
        <f t="shared" si="59"/>
        <v>24102</v>
      </c>
      <c r="I272" s="162">
        <f t="shared" si="59"/>
        <v>517002</v>
      </c>
      <c r="J272" s="162">
        <f t="shared" si="59"/>
        <v>4300</v>
      </c>
      <c r="K272" s="162">
        <f t="shared" si="59"/>
        <v>0</v>
      </c>
      <c r="L272" s="162">
        <f t="shared" si="59"/>
        <v>0</v>
      </c>
    </row>
    <row r="273" spans="1:12" ht="12.75">
      <c r="A273" s="11" t="s">
        <v>289</v>
      </c>
      <c r="B273" s="168"/>
      <c r="C273" s="101">
        <f>SUM(D273:L273)</f>
        <v>679730</v>
      </c>
      <c r="D273" s="162">
        <f aca="true" t="shared" si="60" ref="D273:L273">D30+D80+D125+D135+D150+D180+D185+D190+D195+D260</f>
        <v>793</v>
      </c>
      <c r="E273" s="162">
        <f t="shared" si="60"/>
        <v>136</v>
      </c>
      <c r="F273" s="162">
        <f t="shared" si="60"/>
        <v>133481</v>
      </c>
      <c r="G273" s="162">
        <f t="shared" si="60"/>
        <v>0</v>
      </c>
      <c r="H273" s="162">
        <f t="shared" si="60"/>
        <v>24101</v>
      </c>
      <c r="I273" s="162">
        <f t="shared" si="60"/>
        <v>517000</v>
      </c>
      <c r="J273" s="162">
        <f t="shared" si="60"/>
        <v>4219</v>
      </c>
      <c r="K273" s="162">
        <f t="shared" si="60"/>
        <v>0</v>
      </c>
      <c r="L273" s="162">
        <f t="shared" si="60"/>
        <v>0</v>
      </c>
    </row>
    <row r="274" spans="1:12" ht="12.75">
      <c r="A274" s="42" t="s">
        <v>290</v>
      </c>
      <c r="B274" s="167"/>
      <c r="C274" s="558">
        <f aca="true" t="shared" si="61" ref="C274:L274">IF(C272&lt;&gt;0,C273/C272,"")</f>
        <v>0.9998631996858006</v>
      </c>
      <c r="D274" s="558">
        <f t="shared" si="61"/>
        <v>1</v>
      </c>
      <c r="E274" s="558">
        <f t="shared" si="61"/>
        <v>0.9855072463768116</v>
      </c>
      <c r="F274" s="558">
        <f t="shared" si="61"/>
        <v>0.9999475608294378</v>
      </c>
      <c r="G274" s="558">
        <f t="shared" si="61"/>
      </c>
      <c r="H274" s="558">
        <f t="shared" si="61"/>
        <v>0.9999585096672475</v>
      </c>
      <c r="I274" s="558">
        <f t="shared" si="61"/>
        <v>0.9999961315430115</v>
      </c>
      <c r="J274" s="558">
        <f t="shared" si="61"/>
        <v>0.9811627906976744</v>
      </c>
      <c r="K274" s="558">
        <f t="shared" si="61"/>
      </c>
      <c r="L274" s="558">
        <f t="shared" si="61"/>
      </c>
    </row>
    <row r="275" spans="1:12" ht="12.75">
      <c r="A275" s="158" t="s">
        <v>259</v>
      </c>
      <c r="B275" s="13"/>
      <c r="C275" s="183">
        <f>SUM(D275:L275)</f>
        <v>43170</v>
      </c>
      <c r="D275" s="162">
        <f>D13</f>
        <v>32022</v>
      </c>
      <c r="E275" s="183">
        <f aca="true" t="shared" si="62" ref="E275:L277">SUM(E13)</f>
        <v>6085</v>
      </c>
      <c r="F275" s="183">
        <f t="shared" si="62"/>
        <v>1690</v>
      </c>
      <c r="G275" s="183">
        <f t="shared" si="62"/>
        <v>0</v>
      </c>
      <c r="H275" s="183">
        <f t="shared" si="62"/>
        <v>373</v>
      </c>
      <c r="I275" s="183">
        <f t="shared" si="62"/>
        <v>0</v>
      </c>
      <c r="J275" s="183">
        <f t="shared" si="62"/>
        <v>3000</v>
      </c>
      <c r="K275" s="183">
        <f t="shared" si="62"/>
        <v>0</v>
      </c>
      <c r="L275" s="183">
        <f t="shared" si="62"/>
        <v>0</v>
      </c>
    </row>
    <row r="276" spans="1:12" ht="12.75">
      <c r="A276" s="158" t="s">
        <v>295</v>
      </c>
      <c r="B276" s="23"/>
      <c r="C276" s="182">
        <f>SUM(D276:L276)</f>
        <v>44639</v>
      </c>
      <c r="D276" s="162">
        <f>D14</f>
        <v>35740</v>
      </c>
      <c r="E276" s="91">
        <f t="shared" si="62"/>
        <v>6318</v>
      </c>
      <c r="F276" s="91">
        <f t="shared" si="62"/>
        <v>1119</v>
      </c>
      <c r="G276" s="91">
        <f t="shared" si="62"/>
        <v>0</v>
      </c>
      <c r="H276" s="91">
        <f t="shared" si="62"/>
        <v>0</v>
      </c>
      <c r="I276" s="91">
        <f t="shared" si="62"/>
        <v>1462</v>
      </c>
      <c r="J276" s="91">
        <f t="shared" si="62"/>
        <v>0</v>
      </c>
      <c r="K276" s="91">
        <f t="shared" si="62"/>
        <v>0</v>
      </c>
      <c r="L276" s="91">
        <f t="shared" si="62"/>
        <v>0</v>
      </c>
    </row>
    <row r="277" spans="1:12" ht="12.75">
      <c r="A277" s="11" t="s">
        <v>289</v>
      </c>
      <c r="B277" s="168"/>
      <c r="C277" s="182">
        <f>SUM(D277:L277)</f>
        <v>44631</v>
      </c>
      <c r="D277" s="162">
        <f>D15</f>
        <v>35740</v>
      </c>
      <c r="E277" s="184">
        <f t="shared" si="62"/>
        <v>6314</v>
      </c>
      <c r="F277" s="184">
        <f t="shared" si="62"/>
        <v>1115</v>
      </c>
      <c r="G277" s="184">
        <f t="shared" si="62"/>
        <v>0</v>
      </c>
      <c r="H277" s="184">
        <f t="shared" si="62"/>
        <v>0</v>
      </c>
      <c r="I277" s="184">
        <f t="shared" si="62"/>
        <v>1462</v>
      </c>
      <c r="J277" s="184">
        <f t="shared" si="62"/>
        <v>0</v>
      </c>
      <c r="K277" s="184">
        <f t="shared" si="62"/>
        <v>0</v>
      </c>
      <c r="L277" s="184">
        <f t="shared" si="62"/>
        <v>0</v>
      </c>
    </row>
    <row r="278" spans="1:12" ht="12.75">
      <c r="A278" s="42" t="s">
        <v>290</v>
      </c>
      <c r="B278" s="167"/>
      <c r="C278" s="558">
        <f aca="true" t="shared" si="63" ref="C278:L278">IF(C276&lt;&gt;0,C277/C276,"")</f>
        <v>0.9998207845157822</v>
      </c>
      <c r="D278" s="558">
        <f t="shared" si="63"/>
        <v>1</v>
      </c>
      <c r="E278" s="558">
        <f t="shared" si="63"/>
        <v>0.9993668882557771</v>
      </c>
      <c r="F278" s="558">
        <f t="shared" si="63"/>
        <v>0.9964253798033958</v>
      </c>
      <c r="G278" s="558">
        <f t="shared" si="63"/>
      </c>
      <c r="H278" s="558">
        <f t="shared" si="63"/>
      </c>
      <c r="I278" s="558">
        <f t="shared" si="63"/>
        <v>1</v>
      </c>
      <c r="J278" s="558">
        <f t="shared" si="63"/>
      </c>
      <c r="K278" s="558">
        <f t="shared" si="63"/>
      </c>
      <c r="L278" s="558">
        <f t="shared" si="63"/>
      </c>
    </row>
    <row r="279" spans="1:12" ht="12.75">
      <c r="A279" s="140"/>
      <c r="B279" s="140"/>
      <c r="C279" s="140"/>
      <c r="D279" s="112"/>
      <c r="E279" s="112"/>
      <c r="F279" s="112"/>
      <c r="G279" s="112"/>
      <c r="H279" s="112"/>
      <c r="I279" s="112"/>
      <c r="J279" s="112"/>
      <c r="K279" s="112"/>
      <c r="L279" s="112"/>
    </row>
    <row r="280" spans="1:12" ht="12.75">
      <c r="A280" s="1"/>
      <c r="B280" s="1"/>
      <c r="C280" s="1"/>
      <c r="D280" s="112"/>
      <c r="E280" s="112"/>
      <c r="F280" s="112"/>
      <c r="G280" s="112"/>
      <c r="H280" s="112"/>
      <c r="I280" s="112"/>
      <c r="J280" s="112"/>
      <c r="K280" s="112"/>
      <c r="L280" s="112"/>
    </row>
    <row r="281" spans="1:12" ht="12.75">
      <c r="A281" s="1"/>
      <c r="B281" s="1"/>
      <c r="C281" s="1"/>
      <c r="D281" s="112"/>
      <c r="E281" s="112"/>
      <c r="F281" s="112"/>
      <c r="G281" s="112"/>
      <c r="H281" s="112"/>
      <c r="I281" s="112"/>
      <c r="J281" s="112"/>
      <c r="K281" s="112"/>
      <c r="L281" s="112"/>
    </row>
    <row r="282" spans="1:12" ht="12.75">
      <c r="A282" s="1"/>
      <c r="B282" s="1"/>
      <c r="C282" s="1"/>
      <c r="D282" s="112"/>
      <c r="E282" s="112"/>
      <c r="F282" s="112"/>
      <c r="G282" s="112"/>
      <c r="H282" s="112"/>
      <c r="I282" s="112"/>
      <c r="J282" s="112"/>
      <c r="K282" s="112"/>
      <c r="L282" s="112"/>
    </row>
    <row r="283" spans="1:12" ht="12.75">
      <c r="A283" s="1"/>
      <c r="B283" s="1"/>
      <c r="C283" s="1"/>
      <c r="D283" s="112"/>
      <c r="E283" s="112"/>
      <c r="F283" s="112"/>
      <c r="G283" s="112"/>
      <c r="H283" s="112"/>
      <c r="I283" s="112"/>
      <c r="J283" s="112"/>
      <c r="K283" s="112"/>
      <c r="L283" s="112"/>
    </row>
    <row r="284" spans="1:12" ht="12.75">
      <c r="A284" s="1"/>
      <c r="B284" s="1"/>
      <c r="C284" s="1"/>
      <c r="D284" s="112"/>
      <c r="E284" s="1"/>
      <c r="F284" s="1"/>
      <c r="G284" s="1"/>
      <c r="H284" s="1"/>
      <c r="I284" s="1"/>
      <c r="J284" s="1"/>
      <c r="K284" s="1"/>
      <c r="L284" s="1"/>
    </row>
    <row r="285" spans="1:12" ht="12.75">
      <c r="A285" s="1"/>
      <c r="B285" s="1"/>
      <c r="C285" s="1"/>
      <c r="D285" s="112"/>
      <c r="E285" s="1"/>
      <c r="F285" s="1"/>
      <c r="G285" s="1"/>
      <c r="H285" s="1"/>
      <c r="I285" s="1"/>
      <c r="J285" s="1"/>
      <c r="K285" s="1"/>
      <c r="L285" s="1"/>
    </row>
    <row r="286" spans="1:12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1:12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1:12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1:12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1:12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1:12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1:12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1:12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1:12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1:12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1:12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1:12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1:12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1:12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1:12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1:12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1:12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</sheetData>
  <sheetProtection/>
  <mergeCells count="17">
    <mergeCell ref="A7:A10"/>
    <mergeCell ref="K8:K10"/>
    <mergeCell ref="D7:H7"/>
    <mergeCell ref="I7:K7"/>
    <mergeCell ref="J8:J10"/>
    <mergeCell ref="G8:G10"/>
    <mergeCell ref="H8:H10"/>
    <mergeCell ref="A3:L3"/>
    <mergeCell ref="A4:L4"/>
    <mergeCell ref="A5:L5"/>
    <mergeCell ref="L7:L10"/>
    <mergeCell ref="D8:D10"/>
    <mergeCell ref="E8:E10"/>
    <mergeCell ref="F8:F10"/>
    <mergeCell ref="B7:B10"/>
    <mergeCell ref="C7:C10"/>
    <mergeCell ref="I8:I10"/>
  </mergeCells>
  <printOptions horizontalCentered="1"/>
  <pageMargins left="0.3937007874015748" right="0.3937007874015748" top="0.5905511811023623" bottom="0.5905511811023623" header="0.5118110236220472" footer="0.5118110236220472"/>
  <pageSetup fitToHeight="10" horizontalDpi="600" verticalDpi="600" orientation="landscape" paperSize="9" scale="72" r:id="rId1"/>
  <headerFooter alignWithMargins="0">
    <oddFooter>&amp;C&amp;P. oldal</oddFooter>
  </headerFooter>
  <rowBreaks count="2" manualBreakCount="2">
    <brk id="46" max="11" man="1"/>
    <brk id="96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B1:M204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2.75"/>
  <cols>
    <col min="2" max="2" width="42.421875" style="0" customWidth="1"/>
    <col min="3" max="3" width="11.140625" style="0" customWidth="1"/>
    <col min="4" max="4" width="11.57421875" style="0" customWidth="1"/>
    <col min="5" max="5" width="13.7109375" style="0" bestFit="1" customWidth="1"/>
    <col min="6" max="6" width="11.00390625" style="0" customWidth="1"/>
    <col min="7" max="8" width="9.7109375" style="0" customWidth="1"/>
    <col min="9" max="9" width="13.140625" style="0" customWidth="1"/>
    <col min="10" max="10" width="11.421875" style="0" customWidth="1"/>
    <col min="11" max="11" width="9.7109375" style="0" customWidth="1"/>
    <col min="12" max="13" width="10.7109375" style="0" customWidth="1"/>
    <col min="14" max="14" width="9.8515625" style="0" bestFit="1" customWidth="1"/>
  </cols>
  <sheetData>
    <row r="1" spans="2:13" ht="15.75">
      <c r="B1" s="4" t="s">
        <v>967</v>
      </c>
      <c r="C1" s="4"/>
      <c r="D1" s="4"/>
      <c r="E1" s="4"/>
      <c r="F1" s="4"/>
      <c r="G1" s="4"/>
      <c r="H1" s="4"/>
      <c r="I1" s="4"/>
      <c r="J1" s="4"/>
      <c r="K1" s="5"/>
      <c r="L1" s="5"/>
      <c r="M1" s="5"/>
    </row>
    <row r="2" spans="2:13" ht="15.75">
      <c r="B2" s="4"/>
      <c r="C2" s="4"/>
      <c r="D2" s="4"/>
      <c r="E2" s="4"/>
      <c r="F2" s="4"/>
      <c r="G2" s="4"/>
      <c r="H2" s="4"/>
      <c r="I2" s="4"/>
      <c r="J2" s="4"/>
      <c r="K2" s="5"/>
      <c r="L2" s="5"/>
      <c r="M2" s="5"/>
    </row>
    <row r="3" spans="2:13" ht="15.75">
      <c r="B3" s="865" t="s">
        <v>79</v>
      </c>
      <c r="C3" s="824"/>
      <c r="D3" s="824"/>
      <c r="E3" s="824"/>
      <c r="F3" s="824"/>
      <c r="G3" s="824"/>
      <c r="H3" s="824"/>
      <c r="I3" s="824"/>
      <c r="J3" s="824"/>
      <c r="K3" s="824"/>
      <c r="L3" s="824"/>
      <c r="M3" s="824"/>
    </row>
    <row r="4" spans="2:13" ht="15.75">
      <c r="B4" s="865" t="s">
        <v>781</v>
      </c>
      <c r="C4" s="824"/>
      <c r="D4" s="824"/>
      <c r="E4" s="824"/>
      <c r="F4" s="824"/>
      <c r="G4" s="824"/>
      <c r="H4" s="824"/>
      <c r="I4" s="824"/>
      <c r="J4" s="824"/>
      <c r="K4" s="824"/>
      <c r="L4" s="824"/>
      <c r="M4" s="824"/>
    </row>
    <row r="5" spans="2:13" ht="15.75">
      <c r="B5" s="865" t="s">
        <v>66</v>
      </c>
      <c r="C5" s="824"/>
      <c r="D5" s="824"/>
      <c r="E5" s="824"/>
      <c r="F5" s="824"/>
      <c r="G5" s="824"/>
      <c r="H5" s="824"/>
      <c r="I5" s="824"/>
      <c r="J5" s="824"/>
      <c r="K5" s="824"/>
      <c r="L5" s="824"/>
      <c r="M5" s="824"/>
    </row>
    <row r="6" spans="2:13" ht="12.75">
      <c r="B6" s="5"/>
      <c r="C6" s="5"/>
      <c r="D6" s="5"/>
      <c r="E6" s="5"/>
      <c r="F6" s="5"/>
      <c r="G6" s="5"/>
      <c r="H6" s="5"/>
      <c r="I6" s="5"/>
      <c r="J6" s="5"/>
      <c r="K6" s="5" t="s">
        <v>74</v>
      </c>
      <c r="L6" s="5"/>
      <c r="M6" s="5"/>
    </row>
    <row r="7" spans="2:13" ht="12.75" customHeight="1">
      <c r="B7" s="814" t="s">
        <v>260</v>
      </c>
      <c r="C7" s="814" t="s">
        <v>233</v>
      </c>
      <c r="D7" s="814" t="s">
        <v>263</v>
      </c>
      <c r="E7" s="835" t="s">
        <v>81</v>
      </c>
      <c r="F7" s="858"/>
      <c r="G7" s="858"/>
      <c r="H7" s="858"/>
      <c r="I7" s="858"/>
      <c r="J7" s="869" t="s">
        <v>82</v>
      </c>
      <c r="K7" s="859"/>
      <c r="L7" s="859"/>
      <c r="M7" s="814" t="s">
        <v>193</v>
      </c>
    </row>
    <row r="8" spans="2:13" ht="12.75" customHeight="1">
      <c r="B8" s="827"/>
      <c r="C8" s="866"/>
      <c r="D8" s="827"/>
      <c r="E8" s="814" t="s">
        <v>114</v>
      </c>
      <c r="F8" s="814" t="s">
        <v>115</v>
      </c>
      <c r="G8" s="814" t="s">
        <v>120</v>
      </c>
      <c r="H8" s="818" t="s">
        <v>212</v>
      </c>
      <c r="I8" s="828" t="s">
        <v>190</v>
      </c>
      <c r="J8" s="814" t="s">
        <v>84</v>
      </c>
      <c r="K8" s="814" t="s">
        <v>83</v>
      </c>
      <c r="L8" s="862" t="s">
        <v>221</v>
      </c>
      <c r="M8" s="827"/>
    </row>
    <row r="9" spans="2:13" ht="12.75">
      <c r="B9" s="827"/>
      <c r="C9" s="866"/>
      <c r="D9" s="827"/>
      <c r="E9" s="827"/>
      <c r="F9" s="827"/>
      <c r="G9" s="827"/>
      <c r="H9" s="861"/>
      <c r="I9" s="867"/>
      <c r="J9" s="827"/>
      <c r="K9" s="827"/>
      <c r="L9" s="863"/>
      <c r="M9" s="827"/>
    </row>
    <row r="10" spans="2:13" ht="12.75">
      <c r="B10" s="815"/>
      <c r="C10" s="815"/>
      <c r="D10" s="815"/>
      <c r="E10" s="815"/>
      <c r="F10" s="815"/>
      <c r="G10" s="815"/>
      <c r="H10" s="819"/>
      <c r="I10" s="868"/>
      <c r="J10" s="815"/>
      <c r="K10" s="815"/>
      <c r="L10" s="864"/>
      <c r="M10" s="815"/>
    </row>
    <row r="11" spans="2:13" ht="12.75">
      <c r="B11" s="7" t="s">
        <v>54</v>
      </c>
      <c r="C11" s="9"/>
      <c r="D11" s="18" t="s">
        <v>55</v>
      </c>
      <c r="E11" s="9" t="s">
        <v>56</v>
      </c>
      <c r="F11" s="18" t="s">
        <v>57</v>
      </c>
      <c r="G11" s="9" t="s">
        <v>58</v>
      </c>
      <c r="H11" s="18" t="s">
        <v>59</v>
      </c>
      <c r="I11" s="17" t="s">
        <v>60</v>
      </c>
      <c r="J11" s="9" t="s">
        <v>62</v>
      </c>
      <c r="K11" s="9" t="s">
        <v>63</v>
      </c>
      <c r="L11" s="18" t="s">
        <v>64</v>
      </c>
      <c r="M11" s="9" t="s">
        <v>65</v>
      </c>
    </row>
    <row r="12" spans="2:13" ht="12.75">
      <c r="B12" s="37" t="s">
        <v>222</v>
      </c>
      <c r="C12" s="7"/>
      <c r="D12" s="7"/>
      <c r="E12" s="82"/>
      <c r="F12" s="82"/>
      <c r="G12" s="86"/>
      <c r="H12" s="82"/>
      <c r="I12" s="86"/>
      <c r="J12" s="82"/>
      <c r="K12" s="85"/>
      <c r="L12" s="82"/>
      <c r="M12" s="82"/>
    </row>
    <row r="13" spans="2:13" ht="12.75">
      <c r="B13" s="39" t="s">
        <v>86</v>
      </c>
      <c r="C13" s="19"/>
      <c r="D13" s="174">
        <f>SUM(E13:M13)</f>
        <v>276052</v>
      </c>
      <c r="E13" s="69">
        <v>190211</v>
      </c>
      <c r="F13" s="69">
        <v>36141</v>
      </c>
      <c r="G13" s="83">
        <v>43237</v>
      </c>
      <c r="H13" s="69"/>
      <c r="I13" s="83"/>
      <c r="J13" s="69">
        <v>6463</v>
      </c>
      <c r="K13" s="97"/>
      <c r="L13" s="69"/>
      <c r="M13" s="69"/>
    </row>
    <row r="14" spans="2:13" ht="12.75">
      <c r="B14" s="11" t="s">
        <v>275</v>
      </c>
      <c r="C14" s="168" t="s">
        <v>174</v>
      </c>
      <c r="D14" s="174">
        <v>272580</v>
      </c>
      <c r="E14" s="69">
        <v>188403</v>
      </c>
      <c r="F14" s="69">
        <v>35073</v>
      </c>
      <c r="G14" s="69">
        <v>46777</v>
      </c>
      <c r="H14" s="69"/>
      <c r="I14" s="69"/>
      <c r="J14" s="69">
        <v>2363</v>
      </c>
      <c r="K14" s="69"/>
      <c r="L14" s="69"/>
      <c r="M14" s="69"/>
    </row>
    <row r="15" spans="2:13" ht="12.75">
      <c r="B15" s="11" t="s">
        <v>289</v>
      </c>
      <c r="C15" s="168"/>
      <c r="D15" s="174">
        <f>SUM(E15:M15)</f>
        <v>269056</v>
      </c>
      <c r="E15" s="69">
        <v>185627</v>
      </c>
      <c r="F15" s="69">
        <v>35072</v>
      </c>
      <c r="G15" s="69">
        <v>45995</v>
      </c>
      <c r="H15" s="79"/>
      <c r="I15" s="69"/>
      <c r="J15" s="79">
        <v>2362</v>
      </c>
      <c r="K15" s="69"/>
      <c r="L15" s="69"/>
      <c r="M15" s="69"/>
    </row>
    <row r="16" spans="2:13" ht="12.75">
      <c r="B16" s="11" t="s">
        <v>290</v>
      </c>
      <c r="C16" s="167"/>
      <c r="D16" s="558">
        <f aca="true" t="shared" si="0" ref="D16:M16">IF(D14&lt;&gt;0,D15/D14,"")</f>
        <v>0.9870716853767701</v>
      </c>
      <c r="E16" s="558">
        <f t="shared" si="0"/>
        <v>0.9852656274050838</v>
      </c>
      <c r="F16" s="558">
        <f t="shared" si="0"/>
        <v>0.9999714880392324</v>
      </c>
      <c r="G16" s="558">
        <f t="shared" si="0"/>
        <v>0.9832823823674027</v>
      </c>
      <c r="H16" s="558">
        <f t="shared" si="0"/>
      </c>
      <c r="I16" s="558">
        <f t="shared" si="0"/>
      </c>
      <c r="J16" s="558">
        <f t="shared" si="0"/>
        <v>0.9995768091409225</v>
      </c>
      <c r="K16" s="558">
        <f t="shared" si="0"/>
      </c>
      <c r="L16" s="558">
        <f t="shared" si="0"/>
      </c>
      <c r="M16" s="558">
        <f t="shared" si="0"/>
      </c>
    </row>
    <row r="17" spans="2:13" ht="12.75">
      <c r="B17" s="37" t="s">
        <v>509</v>
      </c>
      <c r="C17" s="7"/>
      <c r="D17" s="159"/>
      <c r="E17" s="89"/>
      <c r="F17" s="82"/>
      <c r="G17" s="86"/>
      <c r="H17" s="82"/>
      <c r="I17" s="86"/>
      <c r="J17" s="90"/>
      <c r="K17" s="85"/>
      <c r="L17" s="82"/>
      <c r="M17" s="82"/>
    </row>
    <row r="18" spans="2:13" ht="12.75">
      <c r="B18" s="39" t="s">
        <v>86</v>
      </c>
      <c r="C18" s="19"/>
      <c r="D18" s="174">
        <f>SUM(E18:M18)</f>
        <v>0</v>
      </c>
      <c r="E18" s="88"/>
      <c r="F18" s="69"/>
      <c r="G18" s="83"/>
      <c r="H18" s="69"/>
      <c r="I18" s="83"/>
      <c r="J18" s="75"/>
      <c r="K18" s="97"/>
      <c r="L18" s="69"/>
      <c r="M18" s="69"/>
    </row>
    <row r="19" spans="2:13" ht="12.75">
      <c r="B19" s="11" t="s">
        <v>275</v>
      </c>
      <c r="C19" s="168" t="s">
        <v>174</v>
      </c>
      <c r="D19" s="174">
        <f>SUM(E19:M19)</f>
        <v>6108</v>
      </c>
      <c r="E19" s="79">
        <v>4592</v>
      </c>
      <c r="F19" s="69">
        <v>895</v>
      </c>
      <c r="G19" s="69">
        <v>621</v>
      </c>
      <c r="H19" s="69"/>
      <c r="I19" s="69"/>
      <c r="J19" s="75"/>
      <c r="K19" s="97"/>
      <c r="L19" s="69"/>
      <c r="M19" s="69"/>
    </row>
    <row r="20" spans="2:13" ht="12.75">
      <c r="B20" s="11" t="s">
        <v>289</v>
      </c>
      <c r="C20" s="168"/>
      <c r="D20" s="101">
        <f>SUM(E20:M20)</f>
        <v>6105</v>
      </c>
      <c r="E20" s="69">
        <v>4591</v>
      </c>
      <c r="F20" s="79">
        <v>895</v>
      </c>
      <c r="G20" s="69">
        <v>619</v>
      </c>
      <c r="H20" s="69"/>
      <c r="I20" s="69"/>
      <c r="J20" s="69"/>
      <c r="K20" s="69"/>
      <c r="L20" s="69"/>
      <c r="M20" s="69"/>
    </row>
    <row r="21" spans="2:13" ht="12.75">
      <c r="B21" s="11" t="s">
        <v>290</v>
      </c>
      <c r="C21" s="167"/>
      <c r="D21" s="558">
        <f aca="true" t="shared" si="1" ref="D21:M21">IF(D19&lt;&gt;0,D20/D19,"")</f>
        <v>0.99950884086444</v>
      </c>
      <c r="E21" s="558">
        <f t="shared" si="1"/>
        <v>0.9997822299651568</v>
      </c>
      <c r="F21" s="558">
        <f t="shared" si="1"/>
        <v>1</v>
      </c>
      <c r="G21" s="558">
        <f t="shared" si="1"/>
        <v>0.9967793880837359</v>
      </c>
      <c r="H21" s="558">
        <f t="shared" si="1"/>
      </c>
      <c r="I21" s="558">
        <f t="shared" si="1"/>
      </c>
      <c r="J21" s="558">
        <f t="shared" si="1"/>
      </c>
      <c r="K21" s="558">
        <f t="shared" si="1"/>
      </c>
      <c r="L21" s="558">
        <f t="shared" si="1"/>
      </c>
      <c r="M21" s="558">
        <f t="shared" si="1"/>
      </c>
    </row>
    <row r="22" spans="2:13" ht="12.75">
      <c r="B22" s="37" t="s">
        <v>487</v>
      </c>
      <c r="C22" s="7"/>
      <c r="D22" s="159"/>
      <c r="E22" s="89"/>
      <c r="F22" s="82"/>
      <c r="G22" s="86"/>
      <c r="H22" s="82"/>
      <c r="I22" s="86"/>
      <c r="J22" s="90"/>
      <c r="K22" s="85"/>
      <c r="L22" s="82"/>
      <c r="M22" s="82"/>
    </row>
    <row r="23" spans="2:13" ht="12.75">
      <c r="B23" s="39" t="s">
        <v>86</v>
      </c>
      <c r="C23" s="19"/>
      <c r="D23" s="174">
        <f>SUM(E23:M23)</f>
        <v>0</v>
      </c>
      <c r="E23" s="88"/>
      <c r="F23" s="69"/>
      <c r="G23" s="83"/>
      <c r="H23" s="69"/>
      <c r="I23" s="83"/>
      <c r="J23" s="75"/>
      <c r="K23" s="97"/>
      <c r="L23" s="69"/>
      <c r="M23" s="69"/>
    </row>
    <row r="24" spans="2:13" ht="12.75">
      <c r="B24" s="11" t="s">
        <v>275</v>
      </c>
      <c r="C24" s="168" t="s">
        <v>174</v>
      </c>
      <c r="D24" s="174">
        <f>SUM(E24:M24)</f>
        <v>0</v>
      </c>
      <c r="E24" s="79"/>
      <c r="F24" s="69"/>
      <c r="G24" s="69"/>
      <c r="H24" s="69"/>
      <c r="I24" s="69"/>
      <c r="J24" s="75"/>
      <c r="K24" s="97"/>
      <c r="L24" s="69"/>
      <c r="M24" s="69"/>
    </row>
    <row r="25" spans="2:13" ht="12.75">
      <c r="B25" s="11" t="s">
        <v>289</v>
      </c>
      <c r="C25" s="168"/>
      <c r="D25" s="101">
        <f>SUM(E25:M25)</f>
        <v>0</v>
      </c>
      <c r="E25" s="69"/>
      <c r="F25" s="79"/>
      <c r="G25" s="69"/>
      <c r="H25" s="69"/>
      <c r="I25" s="69"/>
      <c r="J25" s="69"/>
      <c r="K25" s="69"/>
      <c r="L25" s="69"/>
      <c r="M25" s="69"/>
    </row>
    <row r="26" spans="2:13" ht="12.75">
      <c r="B26" s="11" t="s">
        <v>290</v>
      </c>
      <c r="C26" s="167"/>
      <c r="D26" s="558">
        <f aca="true" t="shared" si="2" ref="D26:M26">IF(D24&lt;&gt;0,D25/D24,"")</f>
      </c>
      <c r="E26" s="558">
        <f t="shared" si="2"/>
      </c>
      <c r="F26" s="558">
        <f t="shared" si="2"/>
      </c>
      <c r="G26" s="558">
        <f t="shared" si="2"/>
      </c>
      <c r="H26" s="558">
        <f t="shared" si="2"/>
      </c>
      <c r="I26" s="558">
        <f t="shared" si="2"/>
      </c>
      <c r="J26" s="558">
        <f t="shared" si="2"/>
      </c>
      <c r="K26" s="558">
        <f t="shared" si="2"/>
      </c>
      <c r="L26" s="558">
        <f t="shared" si="2"/>
      </c>
      <c r="M26" s="558">
        <f t="shared" si="2"/>
      </c>
    </row>
    <row r="27" spans="2:13" ht="12.75">
      <c r="B27" s="37" t="s">
        <v>485</v>
      </c>
      <c r="C27" s="7"/>
      <c r="D27" s="159"/>
      <c r="E27" s="82"/>
      <c r="F27" s="82"/>
      <c r="G27" s="86"/>
      <c r="H27" s="82"/>
      <c r="I27" s="86"/>
      <c r="J27" s="82"/>
      <c r="K27" s="85"/>
      <c r="L27" s="82"/>
      <c r="M27" s="82"/>
    </row>
    <row r="28" spans="2:13" ht="12.75">
      <c r="B28" s="39" t="s">
        <v>86</v>
      </c>
      <c r="C28" s="19"/>
      <c r="D28" s="174">
        <f>SUM(E28:M28)</f>
        <v>0</v>
      </c>
      <c r="E28" s="69"/>
      <c r="F28" s="69"/>
      <c r="G28" s="83"/>
      <c r="H28" s="69"/>
      <c r="I28" s="83"/>
      <c r="J28" s="69"/>
      <c r="K28" s="97"/>
      <c r="L28" s="69"/>
      <c r="M28" s="69"/>
    </row>
    <row r="29" spans="2:13" ht="11.25" customHeight="1">
      <c r="B29" s="11" t="s">
        <v>275</v>
      </c>
      <c r="C29" s="168" t="s">
        <v>172</v>
      </c>
      <c r="D29" s="174">
        <f>SUM(E29:M29)</f>
        <v>0</v>
      </c>
      <c r="E29" s="69"/>
      <c r="F29" s="69"/>
      <c r="G29" s="83"/>
      <c r="H29" s="69"/>
      <c r="I29" s="83"/>
      <c r="J29" s="69"/>
      <c r="K29" s="69"/>
      <c r="L29" s="69"/>
      <c r="M29" s="69"/>
    </row>
    <row r="30" spans="2:13" ht="11.25" customHeight="1">
      <c r="B30" s="11" t="s">
        <v>289</v>
      </c>
      <c r="C30" s="168"/>
      <c r="D30" s="101">
        <f>SUM(E30:M30)</f>
        <v>0</v>
      </c>
      <c r="E30" s="69"/>
      <c r="F30" s="69"/>
      <c r="G30" s="69"/>
      <c r="H30" s="69"/>
      <c r="I30" s="69"/>
      <c r="J30" s="69"/>
      <c r="K30" s="69"/>
      <c r="L30" s="69"/>
      <c r="M30" s="69"/>
    </row>
    <row r="31" spans="2:13" ht="11.25" customHeight="1">
      <c r="B31" s="11" t="s">
        <v>290</v>
      </c>
      <c r="C31" s="167"/>
      <c r="D31" s="558">
        <f aca="true" t="shared" si="3" ref="D31:M31">IF(D29&lt;&gt;0,D30/D29,"")</f>
      </c>
      <c r="E31" s="558">
        <f t="shared" si="3"/>
      </c>
      <c r="F31" s="558">
        <f t="shared" si="3"/>
      </c>
      <c r="G31" s="558">
        <f t="shared" si="3"/>
      </c>
      <c r="H31" s="558">
        <f t="shared" si="3"/>
      </c>
      <c r="I31" s="558">
        <f t="shared" si="3"/>
      </c>
      <c r="J31" s="558">
        <f t="shared" si="3"/>
      </c>
      <c r="K31" s="558">
        <f t="shared" si="3"/>
      </c>
      <c r="L31" s="558">
        <f t="shared" si="3"/>
      </c>
      <c r="M31" s="558">
        <f t="shared" si="3"/>
      </c>
    </row>
    <row r="32" spans="2:13" ht="12.75">
      <c r="B32" s="37" t="s">
        <v>655</v>
      </c>
      <c r="C32" s="7"/>
      <c r="D32" s="159"/>
      <c r="E32" s="82"/>
      <c r="F32" s="82"/>
      <c r="G32" s="86"/>
      <c r="H32" s="82"/>
      <c r="I32" s="86"/>
      <c r="J32" s="82"/>
      <c r="K32" s="85"/>
      <c r="L32" s="82"/>
      <c r="M32" s="82"/>
    </row>
    <row r="33" spans="2:13" ht="12.75">
      <c r="B33" s="39" t="s">
        <v>86</v>
      </c>
      <c r="C33" s="19"/>
      <c r="D33" s="174">
        <f>SUM(E33:M33)</f>
        <v>560</v>
      </c>
      <c r="E33" s="69"/>
      <c r="F33" s="69"/>
      <c r="G33" s="83">
        <v>560</v>
      </c>
      <c r="H33" s="69"/>
      <c r="I33" s="83"/>
      <c r="J33" s="69"/>
      <c r="K33" s="97"/>
      <c r="L33" s="69"/>
      <c r="M33" s="69"/>
    </row>
    <row r="34" spans="2:13" ht="12.75">
      <c r="B34" s="11" t="s">
        <v>275</v>
      </c>
      <c r="C34" s="168" t="s">
        <v>172</v>
      </c>
      <c r="D34" s="174">
        <f>SUM(E34:M34)</f>
        <v>0</v>
      </c>
      <c r="E34" s="69"/>
      <c r="F34" s="69"/>
      <c r="G34" s="83"/>
      <c r="H34" s="69"/>
      <c r="I34" s="83"/>
      <c r="J34" s="69"/>
      <c r="K34" s="97"/>
      <c r="L34" s="69"/>
      <c r="M34" s="69"/>
    </row>
    <row r="35" spans="2:13" ht="12.75">
      <c r="B35" s="11" t="s">
        <v>289</v>
      </c>
      <c r="C35" s="168"/>
      <c r="D35" s="174">
        <f>SUM(E35:M35)</f>
        <v>0</v>
      </c>
      <c r="E35" s="69"/>
      <c r="F35" s="69"/>
      <c r="G35" s="69"/>
      <c r="H35" s="79"/>
      <c r="I35" s="69"/>
      <c r="J35" s="69"/>
      <c r="K35" s="69"/>
      <c r="L35" s="69"/>
      <c r="M35" s="69"/>
    </row>
    <row r="36" spans="2:13" ht="12.75">
      <c r="B36" s="11" t="s">
        <v>290</v>
      </c>
      <c r="C36" s="167"/>
      <c r="D36" s="558">
        <f aca="true" t="shared" si="4" ref="D36:M36">IF(D34&lt;&gt;0,D35/D34,"")</f>
      </c>
      <c r="E36" s="558">
        <f t="shared" si="4"/>
      </c>
      <c r="F36" s="558">
        <f t="shared" si="4"/>
      </c>
      <c r="G36" s="558">
        <f t="shared" si="4"/>
      </c>
      <c r="H36" s="558">
        <f t="shared" si="4"/>
      </c>
      <c r="I36" s="558">
        <f t="shared" si="4"/>
      </c>
      <c r="J36" s="558">
        <f t="shared" si="4"/>
      </c>
      <c r="K36" s="558">
        <f t="shared" si="4"/>
      </c>
      <c r="L36" s="558">
        <f t="shared" si="4"/>
      </c>
      <c r="M36" s="558">
        <f t="shared" si="4"/>
      </c>
    </row>
    <row r="37" spans="2:13" ht="12.75">
      <c r="B37" s="37" t="s">
        <v>88</v>
      </c>
      <c r="C37" s="7"/>
      <c r="D37" s="159"/>
      <c r="E37" s="82"/>
      <c r="F37" s="84"/>
      <c r="G37" s="82"/>
      <c r="H37" s="84"/>
      <c r="I37" s="82"/>
      <c r="J37" s="84"/>
      <c r="K37" s="85"/>
      <c r="L37" s="82"/>
      <c r="M37" s="82"/>
    </row>
    <row r="38" spans="2:13" ht="12.75">
      <c r="B38" s="50" t="s">
        <v>86</v>
      </c>
      <c r="C38" s="19"/>
      <c r="D38" s="174">
        <f aca="true" t="shared" si="5" ref="D38:D48">SUM(E38:M38)</f>
        <v>276612</v>
      </c>
      <c r="E38" s="69">
        <f>SUM(E13,E18,E28,E33,E23)</f>
        <v>190211</v>
      </c>
      <c r="F38" s="69">
        <f aca="true" t="shared" si="6" ref="F38:M38">SUM(F13,F18,F28,F33,F23)</f>
        <v>36141</v>
      </c>
      <c r="G38" s="69">
        <f t="shared" si="6"/>
        <v>43797</v>
      </c>
      <c r="H38" s="69">
        <f t="shared" si="6"/>
        <v>0</v>
      </c>
      <c r="I38" s="69">
        <f t="shared" si="6"/>
        <v>0</v>
      </c>
      <c r="J38" s="69">
        <f t="shared" si="6"/>
        <v>6463</v>
      </c>
      <c r="K38" s="69">
        <f t="shared" si="6"/>
        <v>0</v>
      </c>
      <c r="L38" s="69">
        <f t="shared" si="6"/>
        <v>0</v>
      </c>
      <c r="M38" s="69">
        <f t="shared" si="6"/>
        <v>0</v>
      </c>
    </row>
    <row r="39" spans="2:13" s="113" customFormat="1" ht="12.75">
      <c r="B39" s="50" t="s">
        <v>281</v>
      </c>
      <c r="C39" s="19"/>
      <c r="D39" s="174">
        <f t="shared" si="5"/>
        <v>278724</v>
      </c>
      <c r="E39" s="69">
        <f>SUM(E14,E19,E29,E34,E24)</f>
        <v>192995</v>
      </c>
      <c r="F39" s="69">
        <f aca="true" t="shared" si="7" ref="F39:M39">SUM(F14,F19,F29,F34,F24)</f>
        <v>35968</v>
      </c>
      <c r="G39" s="69">
        <f t="shared" si="7"/>
        <v>47398</v>
      </c>
      <c r="H39" s="69">
        <f t="shared" si="7"/>
        <v>0</v>
      </c>
      <c r="I39" s="69">
        <f t="shared" si="7"/>
        <v>0</v>
      </c>
      <c r="J39" s="69">
        <f t="shared" si="7"/>
        <v>2363</v>
      </c>
      <c r="K39" s="69">
        <f t="shared" si="7"/>
        <v>0</v>
      </c>
      <c r="L39" s="69">
        <f t="shared" si="7"/>
        <v>0</v>
      </c>
      <c r="M39" s="69">
        <f t="shared" si="7"/>
        <v>0</v>
      </c>
    </row>
    <row r="40" spans="2:13" s="113" customFormat="1" ht="12.75">
      <c r="B40" s="11" t="s">
        <v>289</v>
      </c>
      <c r="C40" s="168"/>
      <c r="D40" s="174">
        <f t="shared" si="5"/>
        <v>275161</v>
      </c>
      <c r="E40" s="69">
        <f>SUM(E15,E20,E30,E35,E25)</f>
        <v>190218</v>
      </c>
      <c r="F40" s="69">
        <f aca="true" t="shared" si="8" ref="F40:M40">SUM(F15,F20,F30,F35,F25)</f>
        <v>35967</v>
      </c>
      <c r="G40" s="69">
        <f t="shared" si="8"/>
        <v>46614</v>
      </c>
      <c r="H40" s="69">
        <f t="shared" si="8"/>
        <v>0</v>
      </c>
      <c r="I40" s="69">
        <f t="shared" si="8"/>
        <v>0</v>
      </c>
      <c r="J40" s="69">
        <f t="shared" si="8"/>
        <v>2362</v>
      </c>
      <c r="K40" s="69">
        <f t="shared" si="8"/>
        <v>0</v>
      </c>
      <c r="L40" s="69">
        <f t="shared" si="8"/>
        <v>0</v>
      </c>
      <c r="M40" s="69">
        <f t="shared" si="8"/>
        <v>0</v>
      </c>
    </row>
    <row r="41" spans="2:13" s="113" customFormat="1" ht="12.75">
      <c r="B41" s="15" t="s">
        <v>290</v>
      </c>
      <c r="C41" s="167"/>
      <c r="D41" s="558">
        <f aca="true" t="shared" si="9" ref="D41:M41">IF(D39&lt;&gt;0,D40/D39,"")</f>
        <v>0.9872167448802399</v>
      </c>
      <c r="E41" s="558">
        <f t="shared" si="9"/>
        <v>0.9856110261923884</v>
      </c>
      <c r="F41" s="558">
        <f t="shared" si="9"/>
        <v>0.9999721975088968</v>
      </c>
      <c r="G41" s="558">
        <f t="shared" si="9"/>
        <v>0.9834592176885101</v>
      </c>
      <c r="H41" s="558">
        <f t="shared" si="9"/>
      </c>
      <c r="I41" s="558">
        <f t="shared" si="9"/>
      </c>
      <c r="J41" s="558">
        <f t="shared" si="9"/>
        <v>0.9995768091409225</v>
      </c>
      <c r="K41" s="558">
        <f t="shared" si="9"/>
      </c>
      <c r="L41" s="558">
        <f t="shared" si="9"/>
      </c>
      <c r="M41" s="558">
        <f t="shared" si="9"/>
      </c>
    </row>
    <row r="42" spans="2:13" ht="12.75">
      <c r="B42" s="139" t="s">
        <v>257</v>
      </c>
      <c r="C42" s="228"/>
      <c r="D42" s="187">
        <f t="shared" si="5"/>
        <v>560</v>
      </c>
      <c r="E42" s="188">
        <f>SUM(E28+E33)</f>
        <v>0</v>
      </c>
      <c r="F42" s="188">
        <f aca="true" t="shared" si="10" ref="F42:M42">SUM(F28+F33)</f>
        <v>0</v>
      </c>
      <c r="G42" s="188">
        <f t="shared" si="10"/>
        <v>560</v>
      </c>
      <c r="H42" s="188">
        <f t="shared" si="10"/>
        <v>0</v>
      </c>
      <c r="I42" s="188">
        <f t="shared" si="10"/>
        <v>0</v>
      </c>
      <c r="J42" s="188">
        <f t="shared" si="10"/>
        <v>0</v>
      </c>
      <c r="K42" s="188">
        <f t="shared" si="10"/>
        <v>0</v>
      </c>
      <c r="L42" s="188">
        <f t="shared" si="10"/>
        <v>0</v>
      </c>
      <c r="M42" s="188">
        <f t="shared" si="10"/>
        <v>0</v>
      </c>
    </row>
    <row r="43" spans="2:13" ht="12.75">
      <c r="B43" s="158" t="s">
        <v>299</v>
      </c>
      <c r="C43" s="393" t="s">
        <v>172</v>
      </c>
      <c r="D43" s="174">
        <f t="shared" si="5"/>
        <v>0</v>
      </c>
      <c r="E43" s="224">
        <f>SUM(E29+E34)</f>
        <v>0</v>
      </c>
      <c r="F43" s="224">
        <f aca="true" t="shared" si="11" ref="F43:M43">SUM(F29+F34)</f>
        <v>0</v>
      </c>
      <c r="G43" s="224">
        <f t="shared" si="11"/>
        <v>0</v>
      </c>
      <c r="H43" s="224">
        <f t="shared" si="11"/>
        <v>0</v>
      </c>
      <c r="I43" s="224">
        <f t="shared" si="11"/>
        <v>0</v>
      </c>
      <c r="J43" s="224">
        <f t="shared" si="11"/>
        <v>0</v>
      </c>
      <c r="K43" s="224">
        <f t="shared" si="11"/>
        <v>0</v>
      </c>
      <c r="L43" s="224">
        <f t="shared" si="11"/>
        <v>0</v>
      </c>
      <c r="M43" s="224">
        <f t="shared" si="11"/>
        <v>0</v>
      </c>
    </row>
    <row r="44" spans="2:13" ht="12.75">
      <c r="B44" s="50" t="s">
        <v>289</v>
      </c>
      <c r="C44" s="168"/>
      <c r="D44" s="101">
        <f>SUM(E44:M44)</f>
        <v>0</v>
      </c>
      <c r="E44" s="224">
        <f>SUM(E30+E35)</f>
        <v>0</v>
      </c>
      <c r="F44" s="224">
        <f aca="true" t="shared" si="12" ref="F44:M44">SUM(F30+F35)</f>
        <v>0</v>
      </c>
      <c r="G44" s="224">
        <f t="shared" si="12"/>
        <v>0</v>
      </c>
      <c r="H44" s="224">
        <f t="shared" si="12"/>
        <v>0</v>
      </c>
      <c r="I44" s="224">
        <f t="shared" si="12"/>
        <v>0</v>
      </c>
      <c r="J44" s="224">
        <f t="shared" si="12"/>
        <v>0</v>
      </c>
      <c r="K44" s="224">
        <f t="shared" si="12"/>
        <v>0</v>
      </c>
      <c r="L44" s="224">
        <f t="shared" si="12"/>
        <v>0</v>
      </c>
      <c r="M44" s="224">
        <f t="shared" si="12"/>
        <v>0</v>
      </c>
    </row>
    <row r="45" spans="2:13" ht="12.75">
      <c r="B45" s="50" t="s">
        <v>290</v>
      </c>
      <c r="C45" s="167"/>
      <c r="D45" s="558">
        <f aca="true" t="shared" si="13" ref="D45:M45">IF(D43&lt;&gt;0,D44/D43,"")</f>
      </c>
      <c r="E45" s="558">
        <f t="shared" si="13"/>
      </c>
      <c r="F45" s="558">
        <f t="shared" si="13"/>
      </c>
      <c r="G45" s="558">
        <f t="shared" si="13"/>
      </c>
      <c r="H45" s="558">
        <f t="shared" si="13"/>
      </c>
      <c r="I45" s="558">
        <f t="shared" si="13"/>
      </c>
      <c r="J45" s="558">
        <f t="shared" si="13"/>
      </c>
      <c r="K45" s="558">
        <f t="shared" si="13"/>
      </c>
      <c r="L45" s="558">
        <f t="shared" si="13"/>
      </c>
      <c r="M45" s="558">
        <f t="shared" si="13"/>
      </c>
    </row>
    <row r="46" spans="2:13" ht="12.75">
      <c r="B46" s="139" t="s">
        <v>258</v>
      </c>
      <c r="C46" s="229"/>
      <c r="D46" s="174">
        <f t="shared" si="5"/>
        <v>0</v>
      </c>
      <c r="E46" s="189">
        <v>0</v>
      </c>
      <c r="F46" s="189">
        <v>0</v>
      </c>
      <c r="G46" s="189">
        <v>0</v>
      </c>
      <c r="H46" s="225">
        <v>0</v>
      </c>
      <c r="I46" s="189">
        <v>0</v>
      </c>
      <c r="J46" s="189">
        <v>0</v>
      </c>
      <c r="K46" s="189">
        <v>0</v>
      </c>
      <c r="L46" s="189">
        <v>0</v>
      </c>
      <c r="M46" s="189">
        <v>0</v>
      </c>
    </row>
    <row r="47" spans="2:13" ht="12.75">
      <c r="B47" s="158" t="s">
        <v>300</v>
      </c>
      <c r="C47" s="393" t="s">
        <v>173</v>
      </c>
      <c r="D47" s="174">
        <f t="shared" si="5"/>
        <v>0</v>
      </c>
      <c r="E47" s="189"/>
      <c r="F47" s="189"/>
      <c r="G47" s="189"/>
      <c r="H47" s="189"/>
      <c r="I47" s="189"/>
      <c r="J47" s="189"/>
      <c r="K47" s="189"/>
      <c r="L47" s="189"/>
      <c r="M47" s="189"/>
    </row>
    <row r="48" spans="2:13" ht="12.75">
      <c r="B48" s="50" t="s">
        <v>289</v>
      </c>
      <c r="C48" s="394"/>
      <c r="D48" s="174">
        <f t="shared" si="5"/>
        <v>0</v>
      </c>
      <c r="E48" s="69"/>
      <c r="F48" s="79"/>
      <c r="G48" s="69"/>
      <c r="H48" s="79"/>
      <c r="I48" s="69"/>
      <c r="J48" s="79"/>
      <c r="K48" s="69"/>
      <c r="L48" s="69"/>
      <c r="M48" s="69"/>
    </row>
    <row r="49" spans="2:13" ht="12.75">
      <c r="B49" s="50" t="s">
        <v>290</v>
      </c>
      <c r="C49" s="395"/>
      <c r="D49" s="558">
        <f aca="true" t="shared" si="14" ref="D49:M49">IF(D47&lt;&gt;0,D48/D47,"")</f>
      </c>
      <c r="E49" s="558">
        <f t="shared" si="14"/>
      </c>
      <c r="F49" s="558">
        <f t="shared" si="14"/>
      </c>
      <c r="G49" s="558">
        <f t="shared" si="14"/>
      </c>
      <c r="H49" s="558">
        <f t="shared" si="14"/>
      </c>
      <c r="I49" s="558">
        <f t="shared" si="14"/>
      </c>
      <c r="J49" s="558">
        <f t="shared" si="14"/>
      </c>
      <c r="K49" s="558">
        <f t="shared" si="14"/>
      </c>
      <c r="L49" s="558">
        <f t="shared" si="14"/>
      </c>
      <c r="M49" s="558">
        <f t="shared" si="14"/>
      </c>
    </row>
    <row r="50" spans="2:13" ht="12.75">
      <c r="B50" s="47" t="s">
        <v>259</v>
      </c>
      <c r="C50" s="319"/>
      <c r="D50" s="187">
        <f>SUM(E50:M50)</f>
        <v>276052</v>
      </c>
      <c r="E50" s="392">
        <f aca="true" t="shared" si="15" ref="E50:M50">SUM(E13+E18+E23)</f>
        <v>190211</v>
      </c>
      <c r="F50" s="392">
        <f t="shared" si="15"/>
        <v>36141</v>
      </c>
      <c r="G50" s="392">
        <f t="shared" si="15"/>
        <v>43237</v>
      </c>
      <c r="H50" s="392">
        <f t="shared" si="15"/>
        <v>0</v>
      </c>
      <c r="I50" s="392">
        <f t="shared" si="15"/>
        <v>0</v>
      </c>
      <c r="J50" s="392">
        <f t="shared" si="15"/>
        <v>6463</v>
      </c>
      <c r="K50" s="392">
        <f t="shared" si="15"/>
        <v>0</v>
      </c>
      <c r="L50" s="392">
        <f t="shared" si="15"/>
        <v>0</v>
      </c>
      <c r="M50" s="392">
        <f t="shared" si="15"/>
        <v>0</v>
      </c>
    </row>
    <row r="51" spans="2:13" ht="12.75">
      <c r="B51" s="158" t="s">
        <v>301</v>
      </c>
      <c r="C51" s="393" t="s">
        <v>174</v>
      </c>
      <c r="D51" s="184">
        <f>SUM(E51:M51)</f>
        <v>278724</v>
      </c>
      <c r="E51" s="197">
        <f aca="true" t="shared" si="16" ref="E51:M51">SUM(E14+E19+E24)</f>
        <v>192995</v>
      </c>
      <c r="F51" s="197">
        <f t="shared" si="16"/>
        <v>35968</v>
      </c>
      <c r="G51" s="197">
        <f t="shared" si="16"/>
        <v>47398</v>
      </c>
      <c r="H51" s="197">
        <f t="shared" si="16"/>
        <v>0</v>
      </c>
      <c r="I51" s="197">
        <f t="shared" si="16"/>
        <v>0</v>
      </c>
      <c r="J51" s="197">
        <f t="shared" si="16"/>
        <v>2363</v>
      </c>
      <c r="K51" s="197">
        <f t="shared" si="16"/>
        <v>0</v>
      </c>
      <c r="L51" s="197">
        <f t="shared" si="16"/>
        <v>0</v>
      </c>
      <c r="M51" s="197">
        <f t="shared" si="16"/>
        <v>0</v>
      </c>
    </row>
    <row r="52" spans="2:13" ht="12.75">
      <c r="B52" s="50" t="s">
        <v>289</v>
      </c>
      <c r="C52" s="394"/>
      <c r="D52" s="184">
        <f>SUM(E52:M52)</f>
        <v>275161</v>
      </c>
      <c r="E52" s="197">
        <f aca="true" t="shared" si="17" ref="E52:M52">SUM(E15+E20+E25)</f>
        <v>190218</v>
      </c>
      <c r="F52" s="197">
        <f t="shared" si="17"/>
        <v>35967</v>
      </c>
      <c r="G52" s="197">
        <f t="shared" si="17"/>
        <v>46614</v>
      </c>
      <c r="H52" s="197">
        <f t="shared" si="17"/>
        <v>0</v>
      </c>
      <c r="I52" s="197">
        <f t="shared" si="17"/>
        <v>0</v>
      </c>
      <c r="J52" s="197">
        <f t="shared" si="17"/>
        <v>2362</v>
      </c>
      <c r="K52" s="197">
        <f t="shared" si="17"/>
        <v>0</v>
      </c>
      <c r="L52" s="197">
        <f t="shared" si="17"/>
        <v>0</v>
      </c>
      <c r="M52" s="197">
        <f t="shared" si="17"/>
        <v>0</v>
      </c>
    </row>
    <row r="53" spans="2:13" ht="12.75">
      <c r="B53" s="565" t="s">
        <v>290</v>
      </c>
      <c r="C53" s="167"/>
      <c r="D53" s="558">
        <f aca="true" t="shared" si="18" ref="D53:M53">IF(D51&lt;&gt;0,D52/D51,"")</f>
        <v>0.9872167448802399</v>
      </c>
      <c r="E53" s="558">
        <f t="shared" si="18"/>
        <v>0.9856110261923884</v>
      </c>
      <c r="F53" s="558">
        <f t="shared" si="18"/>
        <v>0.9999721975088968</v>
      </c>
      <c r="G53" s="558">
        <f t="shared" si="18"/>
        <v>0.9834592176885101</v>
      </c>
      <c r="H53" s="558">
        <f t="shared" si="18"/>
      </c>
      <c r="I53" s="558">
        <f t="shared" si="18"/>
      </c>
      <c r="J53" s="558">
        <f t="shared" si="18"/>
        <v>0.9995768091409225</v>
      </c>
      <c r="K53" s="558">
        <f t="shared" si="18"/>
      </c>
      <c r="L53" s="558">
        <f t="shared" si="18"/>
      </c>
      <c r="M53" s="558">
        <f t="shared" si="18"/>
      </c>
    </row>
    <row r="54" spans="2:13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2:13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2:13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2:13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2:13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2:13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2:13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2:13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2:13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2:13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2:13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2:13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2:13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2:13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2:13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2:13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2:13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2:13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2:13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2:13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2:13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2:13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2:13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2:13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2:13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2:13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2:13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2:13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2:13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2:13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2:13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2:13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2:13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2:13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2:13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2:13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2:13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2:13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2:13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2:13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2:13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2:13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2:13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2:13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2:13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2:13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2:13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2:13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2:13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2:13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2:13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2:13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2:13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2:13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2:13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2:13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2:13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2:13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2:13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2:13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2:13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2:13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2:13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2:13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2:13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2:13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2:13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2:13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2:13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2:13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2:13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2:13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2:13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2:13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2:13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2:13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2:13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2:13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2:13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2:13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2:13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2:13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2:13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2:13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2:13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2:13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2:13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2:13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2:13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2:13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2:13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2:13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2:13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2:13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2:13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2:13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2:13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2:13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2:13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2:13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2:13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2:13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2:13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2:13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2:13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2:13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2:13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2:13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2:13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2:13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2:13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2:13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2:13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2:13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2:13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2:13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2:13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2:13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2:13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2:13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2:13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2:13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2:13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2:13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2:13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2:13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2:13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2:13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2:13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2:13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2:13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2:13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2:13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2:13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2:13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2:13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2:13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2:13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2:13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2:13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2:13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2:13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2:13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2:13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2:13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2:13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2:13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2:13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2:13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2:13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2:13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</sheetData>
  <sheetProtection/>
  <mergeCells count="17">
    <mergeCell ref="L8:L10"/>
    <mergeCell ref="E7:I7"/>
    <mergeCell ref="J7:L7"/>
    <mergeCell ref="B3:M3"/>
    <mergeCell ref="B4:M4"/>
    <mergeCell ref="B5:M5"/>
    <mergeCell ref="M7:M10"/>
    <mergeCell ref="E8:E10"/>
    <mergeCell ref="F8:F10"/>
    <mergeCell ref="G8:G10"/>
    <mergeCell ref="B7:B10"/>
    <mergeCell ref="C7:C10"/>
    <mergeCell ref="D7:D10"/>
    <mergeCell ref="K8:K10"/>
    <mergeCell ref="H8:H10"/>
    <mergeCell ref="I8:I10"/>
    <mergeCell ref="J8:J10"/>
  </mergeCells>
  <printOptions horizontalCentered="1"/>
  <pageMargins left="0.3937007874015748" right="0.3937007874015748" top="0.5905511811023623" bottom="0.5905511811023623" header="0.5118110236220472" footer="0.5118110236220472"/>
  <pageSetup fitToHeight="10" horizontalDpi="600" verticalDpi="600" orientation="landscape" paperSize="9" scale="86" r:id="rId1"/>
  <headerFooter alignWithMargins="0">
    <oddFooter>&amp;C&amp;P. oldal</oddFooter>
  </headerFooter>
  <rowBreaks count="1" manualBreakCount="1">
    <brk id="41" min="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262"/>
  <sheetViews>
    <sheetView view="pageBreakPreview" zoomScaleSheetLayoutView="100" zoomScalePageLayoutView="0" workbookViewId="0" topLeftCell="A1">
      <pane ySplit="11" topLeftCell="A10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6.7109375" style="413" customWidth="1"/>
    <col min="2" max="2" width="8.57421875" style="413" customWidth="1"/>
    <col min="3" max="3" width="10.140625" style="413" customWidth="1"/>
    <col min="4" max="4" width="11.00390625" style="413" customWidth="1"/>
    <col min="5" max="5" width="10.57421875" style="413" customWidth="1"/>
    <col min="6" max="6" width="11.57421875" style="413" bestFit="1" customWidth="1"/>
    <col min="7" max="7" width="14.00390625" style="413" bestFit="1" customWidth="1"/>
    <col min="8" max="8" width="12.00390625" style="413" customWidth="1"/>
    <col min="9" max="9" width="10.28125" style="413" customWidth="1"/>
    <col min="10" max="10" width="11.140625" style="413" customWidth="1"/>
    <col min="11" max="11" width="13.57421875" style="413" customWidth="1"/>
    <col min="12" max="12" width="10.140625" style="413" customWidth="1"/>
    <col min="13" max="16384" width="9.140625" style="413" customWidth="1"/>
  </cols>
  <sheetData>
    <row r="1" spans="1:15" ht="15.75" customHeight="1">
      <c r="A1" s="474" t="s">
        <v>968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14"/>
    </row>
    <row r="2" spans="1:15" ht="15.75" customHeight="1">
      <c r="A2" s="474"/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14"/>
    </row>
    <row r="3" spans="1:12" ht="15.75">
      <c r="A3" s="855" t="s">
        <v>85</v>
      </c>
      <c r="B3" s="855"/>
      <c r="C3" s="855"/>
      <c r="D3" s="855"/>
      <c r="E3" s="855"/>
      <c r="F3" s="855"/>
      <c r="G3" s="855"/>
      <c r="H3" s="855"/>
      <c r="I3" s="855"/>
      <c r="J3" s="855"/>
      <c r="K3" s="855"/>
      <c r="L3" s="855"/>
    </row>
    <row r="4" spans="1:12" ht="15.75">
      <c r="A4" s="855" t="s">
        <v>780</v>
      </c>
      <c r="B4" s="855"/>
      <c r="C4" s="855"/>
      <c r="D4" s="855"/>
      <c r="E4" s="855"/>
      <c r="F4" s="855"/>
      <c r="G4" s="855"/>
      <c r="H4" s="855"/>
      <c r="I4" s="855"/>
      <c r="J4" s="855"/>
      <c r="K4" s="855"/>
      <c r="L4" s="855"/>
    </row>
    <row r="5" spans="1:12" ht="15.75">
      <c r="A5" s="855" t="s">
        <v>66</v>
      </c>
      <c r="B5" s="855"/>
      <c r="C5" s="855"/>
      <c r="D5" s="855"/>
      <c r="E5" s="855"/>
      <c r="F5" s="855"/>
      <c r="G5" s="855"/>
      <c r="H5" s="855"/>
      <c r="I5" s="855"/>
      <c r="J5" s="855"/>
      <c r="K5" s="855"/>
      <c r="L5" s="855"/>
    </row>
    <row r="6" spans="1:12" ht="15">
      <c r="A6" s="137"/>
      <c r="B6" s="137"/>
      <c r="C6" s="137"/>
      <c r="D6" s="133"/>
      <c r="E6" s="137"/>
      <c r="F6" s="137"/>
      <c r="G6" s="137"/>
      <c r="H6" s="137"/>
      <c r="I6" s="875" t="s">
        <v>74</v>
      </c>
      <c r="J6" s="875"/>
      <c r="K6" s="875"/>
      <c r="L6" s="875"/>
    </row>
    <row r="7" spans="1:17" ht="15" customHeight="1">
      <c r="A7" s="415" t="s">
        <v>543</v>
      </c>
      <c r="B7" s="846" t="s">
        <v>233</v>
      </c>
      <c r="C7" s="872" t="s">
        <v>544</v>
      </c>
      <c r="D7" s="878" t="s">
        <v>81</v>
      </c>
      <c r="E7" s="879"/>
      <c r="F7" s="879"/>
      <c r="G7" s="879"/>
      <c r="H7" s="880"/>
      <c r="I7" s="881" t="s">
        <v>82</v>
      </c>
      <c r="J7" s="882"/>
      <c r="K7" s="882"/>
      <c r="L7" s="846" t="s">
        <v>545</v>
      </c>
      <c r="Q7" s="423"/>
    </row>
    <row r="8" spans="1:12" ht="12.75" customHeight="1">
      <c r="A8" s="416" t="s">
        <v>546</v>
      </c>
      <c r="B8" s="847"/>
      <c r="C8" s="876"/>
      <c r="D8" s="846" t="s">
        <v>114</v>
      </c>
      <c r="E8" s="846" t="s">
        <v>115</v>
      </c>
      <c r="F8" s="846" t="s">
        <v>120</v>
      </c>
      <c r="G8" s="846" t="s">
        <v>212</v>
      </c>
      <c r="H8" s="846" t="s">
        <v>190</v>
      </c>
      <c r="I8" s="872" t="s">
        <v>84</v>
      </c>
      <c r="J8" s="846" t="s">
        <v>83</v>
      </c>
      <c r="K8" s="870" t="s">
        <v>220</v>
      </c>
      <c r="L8" s="849"/>
    </row>
    <row r="9" spans="1:12" ht="15">
      <c r="A9" s="416"/>
      <c r="B9" s="847"/>
      <c r="C9" s="876"/>
      <c r="D9" s="849"/>
      <c r="E9" s="849"/>
      <c r="F9" s="849"/>
      <c r="G9" s="849"/>
      <c r="H9" s="849"/>
      <c r="I9" s="873"/>
      <c r="J9" s="849"/>
      <c r="K9" s="871"/>
      <c r="L9" s="849"/>
    </row>
    <row r="10" spans="1:12" ht="29.25" customHeight="1">
      <c r="A10" s="417"/>
      <c r="B10" s="848"/>
      <c r="C10" s="877"/>
      <c r="D10" s="850"/>
      <c r="E10" s="850"/>
      <c r="F10" s="850"/>
      <c r="G10" s="850"/>
      <c r="H10" s="850"/>
      <c r="I10" s="874"/>
      <c r="J10" s="850"/>
      <c r="K10" s="851"/>
      <c r="L10" s="850"/>
    </row>
    <row r="11" spans="1:12" ht="15">
      <c r="A11" s="419" t="s">
        <v>54</v>
      </c>
      <c r="B11" s="419" t="s">
        <v>55</v>
      </c>
      <c r="C11" s="419" t="s">
        <v>56</v>
      </c>
      <c r="D11" s="419" t="s">
        <v>57</v>
      </c>
      <c r="E11" s="419" t="s">
        <v>58</v>
      </c>
      <c r="F11" s="419" t="s">
        <v>59</v>
      </c>
      <c r="G11" s="419" t="s">
        <v>60</v>
      </c>
      <c r="H11" s="419" t="s">
        <v>61</v>
      </c>
      <c r="I11" s="419" t="s">
        <v>62</v>
      </c>
      <c r="J11" s="419" t="s">
        <v>63</v>
      </c>
      <c r="K11" s="419" t="s">
        <v>64</v>
      </c>
      <c r="L11" s="419" t="s">
        <v>412</v>
      </c>
    </row>
    <row r="12" spans="1:12" ht="15">
      <c r="A12" s="126" t="s">
        <v>547</v>
      </c>
      <c r="B12" s="420" t="s">
        <v>535</v>
      </c>
      <c r="C12" s="449"/>
      <c r="D12" s="450"/>
      <c r="E12" s="451"/>
      <c r="F12" s="450"/>
      <c r="G12" s="451"/>
      <c r="H12" s="451"/>
      <c r="I12" s="450"/>
      <c r="J12" s="451"/>
      <c r="K12" s="450"/>
      <c r="L12" s="451"/>
    </row>
    <row r="13" spans="1:15" ht="15">
      <c r="A13" s="138" t="s">
        <v>536</v>
      </c>
      <c r="B13" s="138"/>
      <c r="C13" s="134">
        <f>SUM(D13:I13)</f>
        <v>139810</v>
      </c>
      <c r="D13" s="133">
        <v>90162</v>
      </c>
      <c r="E13" s="134">
        <v>18656</v>
      </c>
      <c r="F13" s="133">
        <v>30103</v>
      </c>
      <c r="G13" s="134"/>
      <c r="H13" s="134"/>
      <c r="I13" s="133">
        <v>889</v>
      </c>
      <c r="J13" s="134"/>
      <c r="K13" s="133"/>
      <c r="L13" s="134"/>
      <c r="M13" s="421">
        <f>SUM(D13:L13)</f>
        <v>139810</v>
      </c>
      <c r="N13" s="421">
        <f>M13-C13</f>
        <v>0</v>
      </c>
      <c r="O13" s="421"/>
    </row>
    <row r="14" spans="1:15" ht="15">
      <c r="A14" s="138" t="s">
        <v>537</v>
      </c>
      <c r="B14" s="138"/>
      <c r="C14" s="134">
        <f>SUM(D14:L14)</f>
        <v>146606</v>
      </c>
      <c r="D14" s="133">
        <v>90985</v>
      </c>
      <c r="E14" s="134">
        <v>17834</v>
      </c>
      <c r="F14" s="133">
        <v>36898</v>
      </c>
      <c r="G14" s="134"/>
      <c r="H14" s="134"/>
      <c r="I14" s="133">
        <v>889</v>
      </c>
      <c r="J14" s="134"/>
      <c r="K14" s="133"/>
      <c r="L14" s="134"/>
      <c r="M14" s="421">
        <f aca="true" t="shared" si="0" ref="M14:M92">SUM(D14:L14)</f>
        <v>146606</v>
      </c>
      <c r="N14" s="421">
        <f aca="true" t="shared" si="1" ref="N14:N92">M14-C14</f>
        <v>0</v>
      </c>
      <c r="O14" s="421"/>
    </row>
    <row r="15" spans="1:18" ht="15">
      <c r="A15" s="138" t="s">
        <v>291</v>
      </c>
      <c r="B15" s="138"/>
      <c r="C15" s="134">
        <f>SUM(D15:L15)</f>
        <v>136868</v>
      </c>
      <c r="D15" s="129">
        <v>90979</v>
      </c>
      <c r="E15" s="129">
        <v>17529</v>
      </c>
      <c r="F15" s="129">
        <v>27864</v>
      </c>
      <c r="G15" s="129"/>
      <c r="H15" s="129"/>
      <c r="I15" s="129">
        <v>496</v>
      </c>
      <c r="J15" s="129"/>
      <c r="K15" s="129"/>
      <c r="L15" s="129"/>
      <c r="M15" s="421">
        <f t="shared" si="0"/>
        <v>136868</v>
      </c>
      <c r="N15" s="421">
        <f t="shared" si="1"/>
        <v>0</v>
      </c>
      <c r="O15" s="129"/>
      <c r="P15" s="422"/>
      <c r="Q15" s="422"/>
      <c r="R15" s="422"/>
    </row>
    <row r="16" spans="1:18" ht="15">
      <c r="A16" s="424" t="s">
        <v>292</v>
      </c>
      <c r="B16" s="424"/>
      <c r="C16" s="558">
        <f aca="true" t="shared" si="2" ref="C16:L16">IF(C14&lt;&gt;0,C15/C14,"")</f>
        <v>0.9335770705155314</v>
      </c>
      <c r="D16" s="558">
        <f t="shared" si="2"/>
        <v>0.9999340550640216</v>
      </c>
      <c r="E16" s="558">
        <f t="shared" si="2"/>
        <v>0.982897835594931</v>
      </c>
      <c r="F16" s="558">
        <f t="shared" si="2"/>
        <v>0.7551628814569895</v>
      </c>
      <c r="G16" s="558">
        <f t="shared" si="2"/>
      </c>
      <c r="H16" s="558">
        <f t="shared" si="2"/>
      </c>
      <c r="I16" s="558">
        <f t="shared" si="2"/>
        <v>0.5579302587176603</v>
      </c>
      <c r="J16" s="558">
        <f t="shared" si="2"/>
      </c>
      <c r="K16" s="558">
        <f t="shared" si="2"/>
      </c>
      <c r="L16" s="558">
        <f t="shared" si="2"/>
      </c>
      <c r="M16" s="421">
        <f t="shared" si="0"/>
        <v>3.2959250308336028</v>
      </c>
      <c r="N16" s="421">
        <f t="shared" si="1"/>
        <v>2.3623479603180715</v>
      </c>
      <c r="O16" s="350"/>
      <c r="P16" s="422"/>
      <c r="Q16" s="422"/>
      <c r="R16" s="422"/>
    </row>
    <row r="17" spans="1:15" ht="15">
      <c r="A17" s="126" t="s">
        <v>548</v>
      </c>
      <c r="B17" s="420" t="s">
        <v>535</v>
      </c>
      <c r="C17" s="134"/>
      <c r="D17" s="450"/>
      <c r="E17" s="451"/>
      <c r="F17" s="450"/>
      <c r="G17" s="451"/>
      <c r="H17" s="451"/>
      <c r="I17" s="450"/>
      <c r="J17" s="451"/>
      <c r="K17" s="450"/>
      <c r="L17" s="451"/>
      <c r="M17" s="421">
        <f t="shared" si="0"/>
        <v>0</v>
      </c>
      <c r="N17" s="421">
        <f t="shared" si="1"/>
        <v>0</v>
      </c>
      <c r="O17" s="421"/>
    </row>
    <row r="18" spans="1:15" s="423" customFormat="1" ht="15">
      <c r="A18" s="138" t="s">
        <v>536</v>
      </c>
      <c r="B18" s="138"/>
      <c r="C18" s="134">
        <f>SUM(D18:I18)</f>
        <v>129512</v>
      </c>
      <c r="D18" s="133">
        <v>83878</v>
      </c>
      <c r="E18" s="134">
        <v>15446</v>
      </c>
      <c r="F18" s="133">
        <v>27673</v>
      </c>
      <c r="G18" s="134"/>
      <c r="H18" s="134"/>
      <c r="I18" s="133">
        <v>2515</v>
      </c>
      <c r="J18" s="134"/>
      <c r="K18" s="133"/>
      <c r="L18" s="134"/>
      <c r="M18" s="421">
        <f t="shared" si="0"/>
        <v>129512</v>
      </c>
      <c r="N18" s="421">
        <f t="shared" si="1"/>
        <v>0</v>
      </c>
      <c r="O18" s="421"/>
    </row>
    <row r="19" spans="1:15" ht="15">
      <c r="A19" s="138" t="s">
        <v>537</v>
      </c>
      <c r="B19" s="138"/>
      <c r="C19" s="134">
        <f>SUM(D19:I19)</f>
        <v>131969</v>
      </c>
      <c r="D19" s="133">
        <v>84234</v>
      </c>
      <c r="E19" s="134">
        <v>15502</v>
      </c>
      <c r="F19" s="133">
        <v>29718</v>
      </c>
      <c r="G19" s="134"/>
      <c r="H19" s="134"/>
      <c r="I19" s="133">
        <v>2515</v>
      </c>
      <c r="J19" s="134"/>
      <c r="K19" s="133"/>
      <c r="L19" s="134"/>
      <c r="M19" s="421">
        <f t="shared" si="0"/>
        <v>131969</v>
      </c>
      <c r="N19" s="421">
        <f t="shared" si="1"/>
        <v>0</v>
      </c>
      <c r="O19" s="421"/>
    </row>
    <row r="20" spans="1:18" ht="15">
      <c r="A20" s="138" t="s">
        <v>291</v>
      </c>
      <c r="B20" s="138"/>
      <c r="C20" s="134">
        <f>SUM(D20:I20)</f>
        <v>120958</v>
      </c>
      <c r="D20" s="129">
        <v>81479</v>
      </c>
      <c r="E20" s="129">
        <v>15345</v>
      </c>
      <c r="F20" s="129">
        <v>22613</v>
      </c>
      <c r="G20" s="129"/>
      <c r="H20" s="129"/>
      <c r="I20" s="129">
        <v>1521</v>
      </c>
      <c r="J20" s="129"/>
      <c r="K20" s="129"/>
      <c r="L20" s="129"/>
      <c r="M20" s="421">
        <f t="shared" si="0"/>
        <v>120958</v>
      </c>
      <c r="N20" s="421">
        <f t="shared" si="1"/>
        <v>0</v>
      </c>
      <c r="O20" s="129"/>
      <c r="P20" s="422"/>
      <c r="Q20" s="422"/>
      <c r="R20" s="422"/>
    </row>
    <row r="21" spans="1:18" ht="15">
      <c r="A21" s="424" t="s">
        <v>292</v>
      </c>
      <c r="B21" s="424"/>
      <c r="C21" s="558">
        <f aca="true" t="shared" si="3" ref="C21:L21">IF(C19&lt;&gt;0,C20/C19,"")</f>
        <v>0.9165637384537277</v>
      </c>
      <c r="D21" s="558">
        <f t="shared" si="3"/>
        <v>0.967293491939122</v>
      </c>
      <c r="E21" s="558">
        <f t="shared" si="3"/>
        <v>0.98987227454522</v>
      </c>
      <c r="F21" s="558">
        <f t="shared" si="3"/>
        <v>0.7609193081634027</v>
      </c>
      <c r="G21" s="558">
        <f t="shared" si="3"/>
      </c>
      <c r="H21" s="558">
        <f t="shared" si="3"/>
      </c>
      <c r="I21" s="558">
        <f t="shared" si="3"/>
        <v>0.6047713717693837</v>
      </c>
      <c r="J21" s="558">
        <f t="shared" si="3"/>
      </c>
      <c r="K21" s="558">
        <f t="shared" si="3"/>
      </c>
      <c r="L21" s="558">
        <f t="shared" si="3"/>
      </c>
      <c r="M21" s="421">
        <f t="shared" si="0"/>
        <v>3.3228564464171284</v>
      </c>
      <c r="N21" s="421">
        <f t="shared" si="1"/>
        <v>2.4062927079634004</v>
      </c>
      <c r="O21" s="350"/>
      <c r="P21" s="422"/>
      <c r="Q21" s="422"/>
      <c r="R21" s="422"/>
    </row>
    <row r="22" spans="1:15" ht="15">
      <c r="A22" s="438" t="s">
        <v>549</v>
      </c>
      <c r="B22" s="420" t="s">
        <v>535</v>
      </c>
      <c r="C22" s="134"/>
      <c r="D22" s="133"/>
      <c r="E22" s="134"/>
      <c r="F22" s="133"/>
      <c r="G22" s="134"/>
      <c r="H22" s="134"/>
      <c r="I22" s="133"/>
      <c r="J22" s="134"/>
      <c r="K22" s="133"/>
      <c r="L22" s="134"/>
      <c r="M22" s="421">
        <f t="shared" si="0"/>
        <v>0</v>
      </c>
      <c r="N22" s="421">
        <f t="shared" si="1"/>
        <v>0</v>
      </c>
      <c r="O22" s="421"/>
    </row>
    <row r="23" spans="1:15" s="423" customFormat="1" ht="15">
      <c r="A23" s="138" t="s">
        <v>536</v>
      </c>
      <c r="B23" s="138"/>
      <c r="C23" s="134">
        <f>SUM(D23:I23)</f>
        <v>72137</v>
      </c>
      <c r="D23" s="133">
        <v>45056</v>
      </c>
      <c r="E23" s="134">
        <v>8490</v>
      </c>
      <c r="F23" s="133">
        <v>17389</v>
      </c>
      <c r="G23" s="134"/>
      <c r="H23" s="134"/>
      <c r="I23" s="133">
        <v>1202</v>
      </c>
      <c r="J23" s="134"/>
      <c r="K23" s="133"/>
      <c r="L23" s="134"/>
      <c r="M23" s="421">
        <f t="shared" si="0"/>
        <v>72137</v>
      </c>
      <c r="N23" s="421">
        <f t="shared" si="1"/>
        <v>0</v>
      </c>
      <c r="O23" s="421"/>
    </row>
    <row r="24" spans="1:15" ht="15">
      <c r="A24" s="138" t="s">
        <v>537</v>
      </c>
      <c r="B24" s="138"/>
      <c r="C24" s="134">
        <f>SUM(D24:I24)</f>
        <v>73088</v>
      </c>
      <c r="D24" s="133">
        <v>46206</v>
      </c>
      <c r="E24" s="134">
        <v>8710</v>
      </c>
      <c r="F24" s="133">
        <v>16970</v>
      </c>
      <c r="G24" s="134"/>
      <c r="H24" s="134"/>
      <c r="I24" s="133">
        <v>1202</v>
      </c>
      <c r="J24" s="134"/>
      <c r="K24" s="133"/>
      <c r="L24" s="134"/>
      <c r="M24" s="421">
        <f t="shared" si="0"/>
        <v>73088</v>
      </c>
      <c r="N24" s="421">
        <f t="shared" si="1"/>
        <v>0</v>
      </c>
      <c r="O24" s="421"/>
    </row>
    <row r="25" spans="1:18" ht="15">
      <c r="A25" s="138" t="s">
        <v>291</v>
      </c>
      <c r="B25" s="138"/>
      <c r="C25" s="134">
        <f>SUM(D25:I25)</f>
        <v>69271</v>
      </c>
      <c r="D25" s="129">
        <v>45829</v>
      </c>
      <c r="E25" s="129">
        <v>8573</v>
      </c>
      <c r="F25" s="129">
        <v>14267</v>
      </c>
      <c r="G25" s="129"/>
      <c r="H25" s="129"/>
      <c r="I25" s="129">
        <v>602</v>
      </c>
      <c r="J25" s="129"/>
      <c r="K25" s="129"/>
      <c r="L25" s="129"/>
      <c r="M25" s="421">
        <f t="shared" si="0"/>
        <v>69271</v>
      </c>
      <c r="N25" s="421">
        <f t="shared" si="1"/>
        <v>0</v>
      </c>
      <c r="O25" s="129"/>
      <c r="P25" s="422"/>
      <c r="Q25" s="422"/>
      <c r="R25" s="422"/>
    </row>
    <row r="26" spans="1:18" ht="15">
      <c r="A26" s="424" t="s">
        <v>292</v>
      </c>
      <c r="B26" s="424"/>
      <c r="C26" s="558">
        <f aca="true" t="shared" si="4" ref="C26:L26">IF(C24&lt;&gt;0,C25/C24,"")</f>
        <v>0.9477752845884413</v>
      </c>
      <c r="D26" s="558">
        <f t="shared" si="4"/>
        <v>0.9918408864649613</v>
      </c>
      <c r="E26" s="558">
        <f t="shared" si="4"/>
        <v>0.9842709529276693</v>
      </c>
      <c r="F26" s="558">
        <f t="shared" si="4"/>
        <v>0.8407189157336477</v>
      </c>
      <c r="G26" s="558">
        <f t="shared" si="4"/>
      </c>
      <c r="H26" s="558">
        <f t="shared" si="4"/>
      </c>
      <c r="I26" s="558">
        <f t="shared" si="4"/>
        <v>0.5008319467554077</v>
      </c>
      <c r="J26" s="558">
        <f t="shared" si="4"/>
      </c>
      <c r="K26" s="558">
        <f t="shared" si="4"/>
      </c>
      <c r="L26" s="558">
        <f t="shared" si="4"/>
      </c>
      <c r="M26" s="421">
        <f t="shared" si="0"/>
        <v>3.317662701881686</v>
      </c>
      <c r="N26" s="421">
        <f t="shared" si="1"/>
        <v>2.3698874172932447</v>
      </c>
      <c r="O26" s="350"/>
      <c r="P26" s="422"/>
      <c r="Q26" s="422"/>
      <c r="R26" s="422"/>
    </row>
    <row r="27" spans="1:15" ht="15">
      <c r="A27" s="438" t="s">
        <v>550</v>
      </c>
      <c r="B27" s="438"/>
      <c r="C27" s="134"/>
      <c r="D27" s="133"/>
      <c r="E27" s="134"/>
      <c r="F27" s="450"/>
      <c r="G27" s="451"/>
      <c r="H27" s="451"/>
      <c r="I27" s="450"/>
      <c r="J27" s="451"/>
      <c r="K27" s="450"/>
      <c r="L27" s="451"/>
      <c r="M27" s="421">
        <f t="shared" si="0"/>
        <v>0</v>
      </c>
      <c r="N27" s="421">
        <f t="shared" si="1"/>
        <v>0</v>
      </c>
      <c r="O27" s="421"/>
    </row>
    <row r="28" spans="1:15" s="423" customFormat="1" ht="15">
      <c r="A28" s="138" t="s">
        <v>536</v>
      </c>
      <c r="B28" s="420" t="s">
        <v>535</v>
      </c>
      <c r="C28" s="134">
        <f>SUM(D28:I28)</f>
        <v>41453</v>
      </c>
      <c r="D28" s="133">
        <f>D33+D38</f>
        <v>25090</v>
      </c>
      <c r="E28" s="133">
        <f aca="true" t="shared" si="5" ref="E28:L28">E33+E38</f>
        <v>4717</v>
      </c>
      <c r="F28" s="133">
        <f t="shared" si="5"/>
        <v>9203</v>
      </c>
      <c r="G28" s="133">
        <f t="shared" si="5"/>
        <v>0</v>
      </c>
      <c r="H28" s="133">
        <f t="shared" si="5"/>
        <v>0</v>
      </c>
      <c r="I28" s="133">
        <f t="shared" si="5"/>
        <v>2443</v>
      </c>
      <c r="J28" s="133">
        <f t="shared" si="5"/>
        <v>0</v>
      </c>
      <c r="K28" s="133">
        <f t="shared" si="5"/>
        <v>0</v>
      </c>
      <c r="L28" s="133">
        <f t="shared" si="5"/>
        <v>0</v>
      </c>
      <c r="M28" s="421">
        <f t="shared" si="0"/>
        <v>41453</v>
      </c>
      <c r="N28" s="421">
        <f t="shared" si="1"/>
        <v>0</v>
      </c>
      <c r="O28" s="421"/>
    </row>
    <row r="29" spans="1:15" ht="15">
      <c r="A29" s="138" t="s">
        <v>537</v>
      </c>
      <c r="B29" s="425"/>
      <c r="C29" s="134">
        <f>SUM(D29:I29)</f>
        <v>44505</v>
      </c>
      <c r="D29" s="133">
        <f aca="true" t="shared" si="6" ref="D29:L30">D34+D39</f>
        <v>26503</v>
      </c>
      <c r="E29" s="133">
        <f t="shared" si="6"/>
        <v>5217</v>
      </c>
      <c r="F29" s="133">
        <f t="shared" si="6"/>
        <v>9600</v>
      </c>
      <c r="G29" s="133">
        <f t="shared" si="6"/>
        <v>0</v>
      </c>
      <c r="H29" s="133">
        <f t="shared" si="6"/>
        <v>0</v>
      </c>
      <c r="I29" s="133">
        <f t="shared" si="6"/>
        <v>3185</v>
      </c>
      <c r="J29" s="133">
        <f t="shared" si="6"/>
        <v>0</v>
      </c>
      <c r="K29" s="133">
        <f t="shared" si="6"/>
        <v>0</v>
      </c>
      <c r="L29" s="133">
        <f t="shared" si="6"/>
        <v>0</v>
      </c>
      <c r="M29" s="421">
        <f t="shared" si="0"/>
        <v>44505</v>
      </c>
      <c r="N29" s="421">
        <f t="shared" si="1"/>
        <v>0</v>
      </c>
      <c r="O29" s="421"/>
    </row>
    <row r="30" spans="1:18" ht="15">
      <c r="A30" s="138" t="s">
        <v>291</v>
      </c>
      <c r="B30" s="138"/>
      <c r="C30" s="134">
        <f>SUM(D30:I30)</f>
        <v>42820</v>
      </c>
      <c r="D30" s="133">
        <f t="shared" si="6"/>
        <v>25375</v>
      </c>
      <c r="E30" s="133">
        <f t="shared" si="6"/>
        <v>5158</v>
      </c>
      <c r="F30" s="133">
        <f t="shared" si="6"/>
        <v>9213</v>
      </c>
      <c r="G30" s="133">
        <f t="shared" si="6"/>
        <v>0</v>
      </c>
      <c r="H30" s="133">
        <f t="shared" si="6"/>
        <v>0</v>
      </c>
      <c r="I30" s="133">
        <f t="shared" si="6"/>
        <v>3074</v>
      </c>
      <c r="J30" s="133">
        <f t="shared" si="6"/>
        <v>0</v>
      </c>
      <c r="K30" s="133">
        <f t="shared" si="6"/>
        <v>0</v>
      </c>
      <c r="L30" s="133">
        <f t="shared" si="6"/>
        <v>0</v>
      </c>
      <c r="M30" s="421">
        <f t="shared" si="0"/>
        <v>42820</v>
      </c>
      <c r="N30" s="421">
        <f t="shared" si="1"/>
        <v>0</v>
      </c>
      <c r="O30" s="129"/>
      <c r="P30" s="422"/>
      <c r="Q30" s="422"/>
      <c r="R30" s="422"/>
    </row>
    <row r="31" spans="1:18" ht="15">
      <c r="A31" s="424" t="s">
        <v>292</v>
      </c>
      <c r="B31" s="424"/>
      <c r="C31" s="558">
        <f aca="true" t="shared" si="7" ref="C31:L31">IF(C29&lt;&gt;0,C30/C29,"")</f>
        <v>0.9621390854960117</v>
      </c>
      <c r="D31" s="558">
        <f t="shared" si="7"/>
        <v>0.9574387805154133</v>
      </c>
      <c r="E31" s="558">
        <f t="shared" si="7"/>
        <v>0.9886908184780525</v>
      </c>
      <c r="F31" s="558">
        <f t="shared" si="7"/>
        <v>0.9596875</v>
      </c>
      <c r="G31" s="558">
        <f t="shared" si="7"/>
      </c>
      <c r="H31" s="558">
        <f t="shared" si="7"/>
      </c>
      <c r="I31" s="558">
        <f t="shared" si="7"/>
        <v>0.965149136577708</v>
      </c>
      <c r="J31" s="558">
        <f t="shared" si="7"/>
      </c>
      <c r="K31" s="558">
        <f t="shared" si="7"/>
      </c>
      <c r="L31" s="558">
        <f t="shared" si="7"/>
      </c>
      <c r="M31" s="421">
        <f t="shared" si="0"/>
        <v>3.870966235571174</v>
      </c>
      <c r="N31" s="421">
        <f t="shared" si="1"/>
        <v>2.908827150075162</v>
      </c>
      <c r="O31" s="350"/>
      <c r="P31" s="422"/>
      <c r="Q31" s="422"/>
      <c r="R31" s="422"/>
    </row>
    <row r="32" spans="1:18" s="562" customFormat="1" ht="15">
      <c r="A32" s="132" t="s">
        <v>824</v>
      </c>
      <c r="B32" s="438"/>
      <c r="C32" s="134"/>
      <c r="D32" s="133"/>
      <c r="E32" s="134"/>
      <c r="F32" s="450"/>
      <c r="G32" s="451"/>
      <c r="H32" s="451"/>
      <c r="I32" s="450"/>
      <c r="J32" s="451"/>
      <c r="K32" s="450"/>
      <c r="L32" s="451"/>
      <c r="M32" s="422"/>
      <c r="N32" s="422"/>
      <c r="O32" s="669"/>
      <c r="P32" s="422"/>
      <c r="Q32" s="422"/>
      <c r="R32" s="422"/>
    </row>
    <row r="33" spans="1:18" s="562" customFormat="1" ht="15">
      <c r="A33" s="138" t="s">
        <v>536</v>
      </c>
      <c r="B33" s="420" t="s">
        <v>535</v>
      </c>
      <c r="C33" s="134">
        <f>SUM(D33:I33)</f>
        <v>35168</v>
      </c>
      <c r="D33" s="133">
        <v>21858</v>
      </c>
      <c r="E33" s="134">
        <v>4113</v>
      </c>
      <c r="F33" s="133">
        <v>6974</v>
      </c>
      <c r="G33" s="134"/>
      <c r="H33" s="134"/>
      <c r="I33" s="133">
        <v>2223</v>
      </c>
      <c r="J33" s="134"/>
      <c r="K33" s="133"/>
      <c r="L33" s="134"/>
      <c r="M33" s="422"/>
      <c r="N33" s="422"/>
      <c r="O33" s="669"/>
      <c r="P33" s="422"/>
      <c r="Q33" s="422"/>
      <c r="R33" s="422"/>
    </row>
    <row r="34" spans="1:18" s="562" customFormat="1" ht="15">
      <c r="A34" s="138" t="s">
        <v>537</v>
      </c>
      <c r="B34" s="425"/>
      <c r="C34" s="134">
        <f>SUM(D34:I34)</f>
        <v>38885</v>
      </c>
      <c r="D34" s="133">
        <v>22533</v>
      </c>
      <c r="E34" s="134">
        <v>4537</v>
      </c>
      <c r="F34" s="133">
        <v>9250</v>
      </c>
      <c r="G34" s="134"/>
      <c r="H34" s="134"/>
      <c r="I34" s="133">
        <v>2565</v>
      </c>
      <c r="J34" s="134"/>
      <c r="K34" s="133"/>
      <c r="L34" s="134"/>
      <c r="M34" s="422"/>
      <c r="N34" s="422"/>
      <c r="O34" s="669"/>
      <c r="P34" s="422"/>
      <c r="Q34" s="422"/>
      <c r="R34" s="422"/>
    </row>
    <row r="35" spans="1:18" s="562" customFormat="1" ht="15">
      <c r="A35" s="138" t="s">
        <v>291</v>
      </c>
      <c r="B35" s="138"/>
      <c r="C35" s="134">
        <f>SUM(D35:I35)</f>
        <v>37216</v>
      </c>
      <c r="D35" s="129">
        <v>21412</v>
      </c>
      <c r="E35" s="129">
        <v>4481</v>
      </c>
      <c r="F35" s="129">
        <v>8866</v>
      </c>
      <c r="G35" s="129"/>
      <c r="H35" s="129"/>
      <c r="I35" s="129">
        <v>2457</v>
      </c>
      <c r="J35" s="129"/>
      <c r="K35" s="129"/>
      <c r="L35" s="129"/>
      <c r="M35" s="422"/>
      <c r="N35" s="422"/>
      <c r="O35" s="669"/>
      <c r="P35" s="422"/>
      <c r="Q35" s="422"/>
      <c r="R35" s="422"/>
    </row>
    <row r="36" spans="1:18" s="562" customFormat="1" ht="15">
      <c r="A36" s="424" t="s">
        <v>292</v>
      </c>
      <c r="B36" s="424"/>
      <c r="C36" s="558">
        <f aca="true" t="shared" si="8" ref="C36:L36">IF(C34&lt;&gt;0,C35/C34,"")</f>
        <v>0.9570785649993571</v>
      </c>
      <c r="D36" s="558">
        <f t="shared" si="8"/>
        <v>0.9502507433541917</v>
      </c>
      <c r="E36" s="558">
        <f t="shared" si="8"/>
        <v>0.9876570420983029</v>
      </c>
      <c r="F36" s="558">
        <f t="shared" si="8"/>
        <v>0.9584864864864865</v>
      </c>
      <c r="G36" s="558">
        <f t="shared" si="8"/>
      </c>
      <c r="H36" s="558">
        <f t="shared" si="8"/>
      </c>
      <c r="I36" s="558">
        <f t="shared" si="8"/>
        <v>0.9578947368421052</v>
      </c>
      <c r="J36" s="558">
        <f t="shared" si="8"/>
      </c>
      <c r="K36" s="558">
        <f t="shared" si="8"/>
      </c>
      <c r="L36" s="558">
        <f t="shared" si="8"/>
      </c>
      <c r="M36" s="422"/>
      <c r="N36" s="422"/>
      <c r="O36" s="669"/>
      <c r="P36" s="422"/>
      <c r="Q36" s="422"/>
      <c r="R36" s="422"/>
    </row>
    <row r="37" spans="1:18" s="562" customFormat="1" ht="15">
      <c r="A37" s="438" t="s">
        <v>825</v>
      </c>
      <c r="B37" s="438"/>
      <c r="C37" s="134"/>
      <c r="D37" s="133"/>
      <c r="E37" s="134"/>
      <c r="F37" s="450"/>
      <c r="G37" s="451"/>
      <c r="H37" s="451"/>
      <c r="I37" s="450"/>
      <c r="J37" s="451"/>
      <c r="K37" s="450"/>
      <c r="L37" s="451"/>
      <c r="M37" s="422"/>
      <c r="N37" s="422"/>
      <c r="O37" s="669"/>
      <c r="P37" s="422"/>
      <c r="Q37" s="422"/>
      <c r="R37" s="422"/>
    </row>
    <row r="38" spans="1:18" s="562" customFormat="1" ht="15">
      <c r="A38" s="138" t="s">
        <v>536</v>
      </c>
      <c r="B38" s="420" t="s">
        <v>535</v>
      </c>
      <c r="C38" s="134">
        <f>SUM(D38:I38)</f>
        <v>6285</v>
      </c>
      <c r="D38" s="133">
        <v>3232</v>
      </c>
      <c r="E38" s="134">
        <v>604</v>
      </c>
      <c r="F38" s="133">
        <v>2229</v>
      </c>
      <c r="G38" s="134"/>
      <c r="H38" s="134"/>
      <c r="I38" s="133">
        <v>220</v>
      </c>
      <c r="J38" s="134"/>
      <c r="K38" s="133"/>
      <c r="L38" s="134"/>
      <c r="M38" s="422"/>
      <c r="N38" s="422"/>
      <c r="O38" s="669"/>
      <c r="P38" s="422"/>
      <c r="Q38" s="422"/>
      <c r="R38" s="422"/>
    </row>
    <row r="39" spans="1:18" s="562" customFormat="1" ht="15">
      <c r="A39" s="138" t="s">
        <v>537</v>
      </c>
      <c r="B39" s="425"/>
      <c r="C39" s="134">
        <f>SUM(D39:I39)</f>
        <v>5620</v>
      </c>
      <c r="D39" s="133">
        <v>3970</v>
      </c>
      <c r="E39" s="134">
        <v>680</v>
      </c>
      <c r="F39" s="133">
        <v>350</v>
      </c>
      <c r="G39" s="134"/>
      <c r="H39" s="134"/>
      <c r="I39" s="133">
        <v>620</v>
      </c>
      <c r="J39" s="134"/>
      <c r="K39" s="133"/>
      <c r="L39" s="134"/>
      <c r="M39" s="422"/>
      <c r="N39" s="422"/>
      <c r="O39" s="669"/>
      <c r="P39" s="422"/>
      <c r="Q39" s="422"/>
      <c r="R39" s="422"/>
    </row>
    <row r="40" spans="1:18" s="562" customFormat="1" ht="15">
      <c r="A40" s="138" t="s">
        <v>291</v>
      </c>
      <c r="B40" s="138"/>
      <c r="C40" s="134">
        <f>SUM(D40:I40)</f>
        <v>5604</v>
      </c>
      <c r="D40" s="129">
        <v>3963</v>
      </c>
      <c r="E40" s="129">
        <v>677</v>
      </c>
      <c r="F40" s="129">
        <v>347</v>
      </c>
      <c r="G40" s="129"/>
      <c r="H40" s="129"/>
      <c r="I40" s="129">
        <v>617</v>
      </c>
      <c r="J40" s="129"/>
      <c r="K40" s="129"/>
      <c r="L40" s="129"/>
      <c r="M40" s="422"/>
      <c r="N40" s="422"/>
      <c r="O40" s="669"/>
      <c r="P40" s="422"/>
      <c r="Q40" s="422"/>
      <c r="R40" s="422"/>
    </row>
    <row r="41" spans="1:18" s="562" customFormat="1" ht="15">
      <c r="A41" s="424" t="s">
        <v>292</v>
      </c>
      <c r="B41" s="424"/>
      <c r="C41" s="558">
        <f aca="true" t="shared" si="9" ref="C41:L41">IF(C39&lt;&gt;0,C40/C39,"")</f>
        <v>0.9971530249110321</v>
      </c>
      <c r="D41" s="558">
        <f t="shared" si="9"/>
        <v>0.9982367758186398</v>
      </c>
      <c r="E41" s="558">
        <f t="shared" si="9"/>
        <v>0.9955882352941177</v>
      </c>
      <c r="F41" s="558">
        <f t="shared" si="9"/>
        <v>0.9914285714285714</v>
      </c>
      <c r="G41" s="558">
        <f t="shared" si="9"/>
      </c>
      <c r="H41" s="558">
        <f t="shared" si="9"/>
      </c>
      <c r="I41" s="558">
        <f t="shared" si="9"/>
        <v>0.9951612903225806</v>
      </c>
      <c r="J41" s="558">
        <f t="shared" si="9"/>
      </c>
      <c r="K41" s="558">
        <f t="shared" si="9"/>
      </c>
      <c r="L41" s="558">
        <f t="shared" si="9"/>
      </c>
      <c r="M41" s="422"/>
      <c r="N41" s="422"/>
      <c r="O41" s="669"/>
      <c r="P41" s="422"/>
      <c r="Q41" s="422"/>
      <c r="R41" s="422"/>
    </row>
    <row r="42" spans="1:15" ht="15">
      <c r="A42" s="438" t="s">
        <v>228</v>
      </c>
      <c r="B42" s="425" t="s">
        <v>538</v>
      </c>
      <c r="C42" s="134"/>
      <c r="D42" s="451"/>
      <c r="E42" s="451"/>
      <c r="F42" s="450"/>
      <c r="G42" s="451"/>
      <c r="H42" s="451"/>
      <c r="I42" s="450"/>
      <c r="J42" s="451"/>
      <c r="K42" s="450"/>
      <c r="L42" s="451"/>
      <c r="M42" s="421">
        <f t="shared" si="0"/>
        <v>0</v>
      </c>
      <c r="N42" s="421">
        <f t="shared" si="1"/>
        <v>0</v>
      </c>
      <c r="O42" s="421"/>
    </row>
    <row r="43" spans="1:15" ht="15">
      <c r="A43" s="138" t="s">
        <v>536</v>
      </c>
      <c r="B43" s="425"/>
      <c r="C43" s="134">
        <f>SUM(D43:I43)</f>
        <v>220936</v>
      </c>
      <c r="D43" s="134">
        <f>D48+D53</f>
        <v>109589</v>
      </c>
      <c r="E43" s="134">
        <f aca="true" t="shared" si="10" ref="E43:L43">E48+E53</f>
        <v>21539</v>
      </c>
      <c r="F43" s="134">
        <f t="shared" si="10"/>
        <v>82570</v>
      </c>
      <c r="G43" s="134">
        <f t="shared" si="10"/>
        <v>120</v>
      </c>
      <c r="H43" s="134">
        <f t="shared" si="10"/>
        <v>0</v>
      </c>
      <c r="I43" s="134">
        <f t="shared" si="10"/>
        <v>7118</v>
      </c>
      <c r="J43" s="134">
        <f t="shared" si="10"/>
        <v>0</v>
      </c>
      <c r="K43" s="134">
        <f t="shared" si="10"/>
        <v>0</v>
      </c>
      <c r="L43" s="134">
        <f t="shared" si="10"/>
        <v>0</v>
      </c>
      <c r="M43" s="421">
        <f t="shared" si="0"/>
        <v>220936</v>
      </c>
      <c r="N43" s="421">
        <f t="shared" si="1"/>
        <v>0</v>
      </c>
      <c r="O43" s="421"/>
    </row>
    <row r="44" spans="1:15" ht="15">
      <c r="A44" s="138" t="s">
        <v>537</v>
      </c>
      <c r="B44" s="425"/>
      <c r="C44" s="134">
        <f>SUM(D44:I44)</f>
        <v>223108</v>
      </c>
      <c r="D44" s="134">
        <f aca="true" t="shared" si="11" ref="D44:L45">D49+D54</f>
        <v>109589</v>
      </c>
      <c r="E44" s="134">
        <f t="shared" si="11"/>
        <v>21539</v>
      </c>
      <c r="F44" s="134">
        <f t="shared" si="11"/>
        <v>86144</v>
      </c>
      <c r="G44" s="134">
        <f t="shared" si="11"/>
        <v>120</v>
      </c>
      <c r="H44" s="134">
        <f t="shared" si="11"/>
        <v>0</v>
      </c>
      <c r="I44" s="134">
        <f t="shared" si="11"/>
        <v>5716</v>
      </c>
      <c r="J44" s="134">
        <f t="shared" si="11"/>
        <v>0</v>
      </c>
      <c r="K44" s="134">
        <f t="shared" si="11"/>
        <v>0</v>
      </c>
      <c r="L44" s="134">
        <f t="shared" si="11"/>
        <v>0</v>
      </c>
      <c r="M44" s="421">
        <f t="shared" si="0"/>
        <v>223108</v>
      </c>
      <c r="N44" s="421">
        <f t="shared" si="1"/>
        <v>0</v>
      </c>
      <c r="O44" s="421"/>
    </row>
    <row r="45" spans="1:18" ht="15">
      <c r="A45" s="138" t="s">
        <v>291</v>
      </c>
      <c r="B45" s="138"/>
      <c r="C45" s="134">
        <f>SUM(D45:I45)</f>
        <v>215913</v>
      </c>
      <c r="D45" s="134">
        <f t="shared" si="11"/>
        <v>109341</v>
      </c>
      <c r="E45" s="134">
        <f t="shared" si="11"/>
        <v>21398</v>
      </c>
      <c r="F45" s="134">
        <f t="shared" si="11"/>
        <v>80013</v>
      </c>
      <c r="G45" s="134">
        <f t="shared" si="11"/>
        <v>120</v>
      </c>
      <c r="H45" s="134">
        <f t="shared" si="11"/>
        <v>0</v>
      </c>
      <c r="I45" s="134">
        <f t="shared" si="11"/>
        <v>5041</v>
      </c>
      <c r="J45" s="134">
        <f t="shared" si="11"/>
        <v>0</v>
      </c>
      <c r="K45" s="134">
        <f t="shared" si="11"/>
        <v>0</v>
      </c>
      <c r="L45" s="134">
        <f t="shared" si="11"/>
        <v>0</v>
      </c>
      <c r="M45" s="421">
        <f t="shared" si="0"/>
        <v>215913</v>
      </c>
      <c r="N45" s="421">
        <f t="shared" si="1"/>
        <v>0</v>
      </c>
      <c r="O45" s="129"/>
      <c r="P45" s="422"/>
      <c r="Q45" s="422"/>
      <c r="R45" s="422"/>
    </row>
    <row r="46" spans="1:18" ht="15">
      <c r="A46" s="424" t="s">
        <v>292</v>
      </c>
      <c r="B46" s="424"/>
      <c r="C46" s="558">
        <f aca="true" t="shared" si="12" ref="C46:L46">IF(C44&lt;&gt;0,C45/C44,"")</f>
        <v>0.9677510443372717</v>
      </c>
      <c r="D46" s="558">
        <f t="shared" si="12"/>
        <v>0.9977369991513747</v>
      </c>
      <c r="E46" s="558">
        <f t="shared" si="12"/>
        <v>0.9934537350851943</v>
      </c>
      <c r="F46" s="558">
        <f t="shared" si="12"/>
        <v>0.9288284732540861</v>
      </c>
      <c r="G46" s="558">
        <f t="shared" si="12"/>
        <v>1</v>
      </c>
      <c r="H46" s="558">
        <f t="shared" si="12"/>
      </c>
      <c r="I46" s="558">
        <f t="shared" si="12"/>
        <v>0.8819104268719384</v>
      </c>
      <c r="J46" s="558">
        <f t="shared" si="12"/>
      </c>
      <c r="K46" s="558">
        <f t="shared" si="12"/>
      </c>
      <c r="L46" s="558">
        <f t="shared" si="12"/>
      </c>
      <c r="M46" s="421">
        <f t="shared" si="0"/>
        <v>4.801929634362593</v>
      </c>
      <c r="N46" s="421">
        <f t="shared" si="1"/>
        <v>3.8341785900253216</v>
      </c>
      <c r="O46" s="350"/>
      <c r="P46" s="422"/>
      <c r="Q46" s="422"/>
      <c r="R46" s="422"/>
    </row>
    <row r="47" spans="1:15" ht="15">
      <c r="A47" s="132" t="s">
        <v>155</v>
      </c>
      <c r="B47" s="132"/>
      <c r="C47" s="134"/>
      <c r="D47" s="133"/>
      <c r="E47" s="134"/>
      <c r="F47" s="133"/>
      <c r="G47" s="134"/>
      <c r="H47" s="134"/>
      <c r="I47" s="133"/>
      <c r="J47" s="134"/>
      <c r="K47" s="133"/>
      <c r="L47" s="134"/>
      <c r="M47" s="421">
        <f t="shared" si="0"/>
        <v>0</v>
      </c>
      <c r="N47" s="421">
        <f t="shared" si="1"/>
        <v>0</v>
      </c>
      <c r="O47" s="421"/>
    </row>
    <row r="48" spans="1:15" ht="15">
      <c r="A48" s="138" t="s">
        <v>536</v>
      </c>
      <c r="B48" s="138"/>
      <c r="C48" s="134">
        <f>SUM(D48:I48)</f>
        <v>134935</v>
      </c>
      <c r="D48" s="133">
        <v>62192</v>
      </c>
      <c r="E48" s="134">
        <v>11712</v>
      </c>
      <c r="F48" s="133">
        <v>54809</v>
      </c>
      <c r="G48" s="134">
        <v>120</v>
      </c>
      <c r="H48" s="134"/>
      <c r="I48" s="133">
        <v>6102</v>
      </c>
      <c r="J48" s="134"/>
      <c r="K48" s="133"/>
      <c r="L48" s="134"/>
      <c r="M48" s="421">
        <f t="shared" si="0"/>
        <v>134935</v>
      </c>
      <c r="N48" s="421">
        <f t="shared" si="1"/>
        <v>0</v>
      </c>
      <c r="O48" s="421"/>
    </row>
    <row r="49" spans="1:15" ht="15">
      <c r="A49" s="138" t="s">
        <v>537</v>
      </c>
      <c r="B49" s="138"/>
      <c r="C49" s="134">
        <f>SUM(D49:I49)</f>
        <v>139302</v>
      </c>
      <c r="D49" s="133">
        <v>65070</v>
      </c>
      <c r="E49" s="134">
        <v>11936</v>
      </c>
      <c r="F49" s="133">
        <v>57476</v>
      </c>
      <c r="G49" s="134">
        <v>120</v>
      </c>
      <c r="H49" s="134"/>
      <c r="I49" s="133">
        <v>4700</v>
      </c>
      <c r="J49" s="134"/>
      <c r="K49" s="133"/>
      <c r="L49" s="134"/>
      <c r="M49" s="421">
        <f t="shared" si="0"/>
        <v>139302</v>
      </c>
      <c r="N49" s="421">
        <f t="shared" si="1"/>
        <v>0</v>
      </c>
      <c r="O49" s="421"/>
    </row>
    <row r="50" spans="1:18" ht="15">
      <c r="A50" s="138" t="s">
        <v>291</v>
      </c>
      <c r="B50" s="138"/>
      <c r="C50" s="134">
        <f>SUM(D50:I50)</f>
        <v>135188</v>
      </c>
      <c r="D50" s="129">
        <v>65067</v>
      </c>
      <c r="E50" s="129">
        <v>11936</v>
      </c>
      <c r="F50" s="129">
        <v>53448</v>
      </c>
      <c r="G50" s="129">
        <v>120</v>
      </c>
      <c r="H50" s="129"/>
      <c r="I50" s="129">
        <v>4617</v>
      </c>
      <c r="J50" s="129"/>
      <c r="K50" s="129"/>
      <c r="L50" s="129"/>
      <c r="M50" s="421">
        <f t="shared" si="0"/>
        <v>135188</v>
      </c>
      <c r="N50" s="421">
        <f t="shared" si="1"/>
        <v>0</v>
      </c>
      <c r="O50" s="129"/>
      <c r="P50" s="422"/>
      <c r="Q50" s="422"/>
      <c r="R50" s="422"/>
    </row>
    <row r="51" spans="1:18" ht="15">
      <c r="A51" s="424" t="s">
        <v>292</v>
      </c>
      <c r="B51" s="424"/>
      <c r="C51" s="558">
        <f aca="true" t="shared" si="13" ref="C51:L51">IF(C49&lt;&gt;0,C50/C49,"")</f>
        <v>0.9704670428278129</v>
      </c>
      <c r="D51" s="558">
        <f t="shared" si="13"/>
        <v>0.9999538958045182</v>
      </c>
      <c r="E51" s="558">
        <f t="shared" si="13"/>
        <v>1</v>
      </c>
      <c r="F51" s="558">
        <f t="shared" si="13"/>
        <v>0.929918574709444</v>
      </c>
      <c r="G51" s="558">
        <f t="shared" si="13"/>
        <v>1</v>
      </c>
      <c r="H51" s="558">
        <f t="shared" si="13"/>
      </c>
      <c r="I51" s="558">
        <f t="shared" si="13"/>
        <v>0.9823404255319149</v>
      </c>
      <c r="J51" s="558">
        <f t="shared" si="13"/>
      </c>
      <c r="K51" s="558">
        <f t="shared" si="13"/>
      </c>
      <c r="L51" s="558">
        <f t="shared" si="13"/>
      </c>
      <c r="M51" s="421">
        <f t="shared" si="0"/>
        <v>4.912212896045877</v>
      </c>
      <c r="N51" s="421">
        <f t="shared" si="1"/>
        <v>3.941745853218064</v>
      </c>
      <c r="O51" s="350"/>
      <c r="P51" s="422"/>
      <c r="Q51" s="422"/>
      <c r="R51" s="422"/>
    </row>
    <row r="52" spans="1:15" ht="15">
      <c r="A52" s="132" t="s">
        <v>156</v>
      </c>
      <c r="B52" s="132"/>
      <c r="C52" s="134"/>
      <c r="D52" s="133"/>
      <c r="E52" s="134"/>
      <c r="F52" s="133"/>
      <c r="G52" s="134"/>
      <c r="H52" s="134"/>
      <c r="I52" s="133"/>
      <c r="J52" s="134"/>
      <c r="K52" s="133"/>
      <c r="L52" s="134"/>
      <c r="M52" s="421">
        <f t="shared" si="0"/>
        <v>0</v>
      </c>
      <c r="N52" s="421">
        <f t="shared" si="1"/>
        <v>0</v>
      </c>
      <c r="O52" s="421"/>
    </row>
    <row r="53" spans="1:15" s="423" customFormat="1" ht="15">
      <c r="A53" s="138" t="s">
        <v>536</v>
      </c>
      <c r="B53" s="138"/>
      <c r="C53" s="134">
        <f>SUM(D53:I53)</f>
        <v>86001</v>
      </c>
      <c r="D53" s="133">
        <v>47397</v>
      </c>
      <c r="E53" s="134">
        <v>9827</v>
      </c>
      <c r="F53" s="133">
        <v>27761</v>
      </c>
      <c r="G53" s="134"/>
      <c r="H53" s="134"/>
      <c r="I53" s="133">
        <v>1016</v>
      </c>
      <c r="J53" s="134"/>
      <c r="K53" s="133"/>
      <c r="L53" s="134"/>
      <c r="M53" s="421">
        <f t="shared" si="0"/>
        <v>86001</v>
      </c>
      <c r="N53" s="421">
        <f t="shared" si="1"/>
        <v>0</v>
      </c>
      <c r="O53" s="421"/>
    </row>
    <row r="54" spans="1:15" s="423" customFormat="1" ht="15">
      <c r="A54" s="138" t="s">
        <v>537</v>
      </c>
      <c r="B54" s="138"/>
      <c r="C54" s="134">
        <f>SUM(D54:I54)</f>
        <v>83806</v>
      </c>
      <c r="D54" s="133">
        <v>44519</v>
      </c>
      <c r="E54" s="134">
        <v>9603</v>
      </c>
      <c r="F54" s="133">
        <v>28668</v>
      </c>
      <c r="G54" s="134"/>
      <c r="H54" s="134"/>
      <c r="I54" s="133">
        <v>1016</v>
      </c>
      <c r="J54" s="134"/>
      <c r="K54" s="133"/>
      <c r="L54" s="134"/>
      <c r="M54" s="421">
        <f t="shared" si="0"/>
        <v>83806</v>
      </c>
      <c r="N54" s="421">
        <f t="shared" si="1"/>
        <v>0</v>
      </c>
      <c r="O54" s="421"/>
    </row>
    <row r="55" spans="1:18" ht="15">
      <c r="A55" s="138" t="s">
        <v>291</v>
      </c>
      <c r="B55" s="138"/>
      <c r="C55" s="134">
        <f>SUM(D55:I55)</f>
        <v>80725</v>
      </c>
      <c r="D55" s="129">
        <v>44274</v>
      </c>
      <c r="E55" s="129">
        <v>9462</v>
      </c>
      <c r="F55" s="129">
        <v>26565</v>
      </c>
      <c r="G55" s="129"/>
      <c r="H55" s="129"/>
      <c r="I55" s="129">
        <v>424</v>
      </c>
      <c r="J55" s="129"/>
      <c r="K55" s="129"/>
      <c r="L55" s="129"/>
      <c r="M55" s="421">
        <f t="shared" si="0"/>
        <v>80725</v>
      </c>
      <c r="N55" s="421">
        <f t="shared" si="1"/>
        <v>0</v>
      </c>
      <c r="O55" s="129"/>
      <c r="P55" s="422"/>
      <c r="Q55" s="422"/>
      <c r="R55" s="422"/>
    </row>
    <row r="56" spans="1:18" ht="15">
      <c r="A56" s="424" t="s">
        <v>292</v>
      </c>
      <c r="B56" s="424"/>
      <c r="C56" s="558">
        <f aca="true" t="shared" si="14" ref="C56:L56">IF(C54&lt;&gt;0,C55/C54,"")</f>
        <v>0.9632365224446937</v>
      </c>
      <c r="D56" s="558">
        <f t="shared" si="14"/>
        <v>0.9944967317325187</v>
      </c>
      <c r="E56" s="558">
        <f t="shared" si="14"/>
        <v>0.9853170884098719</v>
      </c>
      <c r="F56" s="558">
        <f t="shared" si="14"/>
        <v>0.9266429468396818</v>
      </c>
      <c r="G56" s="558">
        <f t="shared" si="14"/>
      </c>
      <c r="H56" s="558">
        <f t="shared" si="14"/>
      </c>
      <c r="I56" s="558">
        <f t="shared" si="14"/>
        <v>0.41732283464566927</v>
      </c>
      <c r="J56" s="558">
        <f t="shared" si="14"/>
      </c>
      <c r="K56" s="558">
        <f t="shared" si="14"/>
      </c>
      <c r="L56" s="558">
        <f t="shared" si="14"/>
      </c>
      <c r="M56" s="421">
        <f t="shared" si="0"/>
        <v>3.323779601627742</v>
      </c>
      <c r="N56" s="421">
        <f t="shared" si="1"/>
        <v>2.3605430791830484</v>
      </c>
      <c r="O56" s="350"/>
      <c r="P56" s="422"/>
      <c r="Q56" s="422"/>
      <c r="R56" s="422"/>
    </row>
    <row r="57" spans="1:15" ht="15">
      <c r="A57" s="438" t="s">
        <v>551</v>
      </c>
      <c r="B57" s="420" t="s">
        <v>535</v>
      </c>
      <c r="C57" s="134"/>
      <c r="D57" s="133"/>
      <c r="E57" s="134"/>
      <c r="F57" s="133"/>
      <c r="G57" s="134"/>
      <c r="H57" s="134"/>
      <c r="I57" s="134"/>
      <c r="J57" s="134"/>
      <c r="K57" s="133"/>
      <c r="L57" s="134"/>
      <c r="M57" s="421">
        <f t="shared" si="0"/>
        <v>0</v>
      </c>
      <c r="N57" s="421">
        <f t="shared" si="1"/>
        <v>0</v>
      </c>
      <c r="O57" s="421"/>
    </row>
    <row r="58" spans="1:15" s="423" customFormat="1" ht="15">
      <c r="A58" s="138" t="s">
        <v>536</v>
      </c>
      <c r="B58" s="426"/>
      <c r="C58" s="134">
        <f>SUM(D58:I58)</f>
        <v>62455</v>
      </c>
      <c r="D58" s="133">
        <v>41632</v>
      </c>
      <c r="E58" s="134">
        <v>7810</v>
      </c>
      <c r="F58" s="133">
        <v>12575</v>
      </c>
      <c r="G58" s="134"/>
      <c r="H58" s="134"/>
      <c r="I58" s="134">
        <v>438</v>
      </c>
      <c r="J58" s="134"/>
      <c r="K58" s="133"/>
      <c r="L58" s="134"/>
      <c r="M58" s="421">
        <f t="shared" si="0"/>
        <v>62455</v>
      </c>
      <c r="N58" s="421">
        <f t="shared" si="1"/>
        <v>0</v>
      </c>
      <c r="O58" s="421"/>
    </row>
    <row r="59" spans="1:15" ht="15">
      <c r="A59" s="138" t="s">
        <v>537</v>
      </c>
      <c r="B59" s="426"/>
      <c r="C59" s="134">
        <f>SUM(D59:I59)</f>
        <v>65023</v>
      </c>
      <c r="D59" s="133">
        <v>42242</v>
      </c>
      <c r="E59" s="134">
        <v>7930</v>
      </c>
      <c r="F59" s="133">
        <v>14413</v>
      </c>
      <c r="G59" s="134"/>
      <c r="H59" s="134"/>
      <c r="I59" s="452">
        <v>438</v>
      </c>
      <c r="J59" s="134"/>
      <c r="K59" s="133"/>
      <c r="L59" s="134"/>
      <c r="M59" s="421">
        <f t="shared" si="0"/>
        <v>65023</v>
      </c>
      <c r="N59" s="421">
        <f t="shared" si="1"/>
        <v>0</v>
      </c>
      <c r="O59" s="421"/>
    </row>
    <row r="60" spans="1:18" ht="15">
      <c r="A60" s="138" t="s">
        <v>291</v>
      </c>
      <c r="B60" s="138"/>
      <c r="C60" s="134">
        <f>SUM(D60:I60)</f>
        <v>62536</v>
      </c>
      <c r="D60" s="129">
        <v>41772</v>
      </c>
      <c r="E60" s="129">
        <v>7781</v>
      </c>
      <c r="F60" s="129">
        <v>12833</v>
      </c>
      <c r="G60" s="129"/>
      <c r="H60" s="129"/>
      <c r="I60" s="129">
        <v>150</v>
      </c>
      <c r="J60" s="129"/>
      <c r="K60" s="129"/>
      <c r="L60" s="129"/>
      <c r="M60" s="421">
        <f t="shared" si="0"/>
        <v>62536</v>
      </c>
      <c r="N60" s="421">
        <f t="shared" si="1"/>
        <v>0</v>
      </c>
      <c r="O60" s="129"/>
      <c r="P60" s="422"/>
      <c r="Q60" s="422"/>
      <c r="R60" s="422"/>
    </row>
    <row r="61" spans="1:18" ht="15">
      <c r="A61" s="424" t="s">
        <v>292</v>
      </c>
      <c r="B61" s="424"/>
      <c r="C61" s="558">
        <f aca="true" t="shared" si="15" ref="C61:L61">IF(C59&lt;&gt;0,C60/C59,"")</f>
        <v>0.9617519954477647</v>
      </c>
      <c r="D61" s="558">
        <f t="shared" si="15"/>
        <v>0.9888736328772312</v>
      </c>
      <c r="E61" s="558">
        <f t="shared" si="15"/>
        <v>0.9812105926860025</v>
      </c>
      <c r="F61" s="558">
        <f t="shared" si="15"/>
        <v>0.8903767432179283</v>
      </c>
      <c r="G61" s="558">
        <f t="shared" si="15"/>
      </c>
      <c r="H61" s="558">
        <f t="shared" si="15"/>
      </c>
      <c r="I61" s="558">
        <f t="shared" si="15"/>
        <v>0.3424657534246575</v>
      </c>
      <c r="J61" s="558">
        <f t="shared" si="15"/>
      </c>
      <c r="K61" s="558">
        <f t="shared" si="15"/>
      </c>
      <c r="L61" s="558">
        <f t="shared" si="15"/>
      </c>
      <c r="M61" s="421">
        <f t="shared" si="0"/>
        <v>3.2029267222058198</v>
      </c>
      <c r="N61" s="421">
        <f t="shared" si="1"/>
        <v>2.241174726758055</v>
      </c>
      <c r="O61" s="350"/>
      <c r="P61" s="422"/>
      <c r="Q61" s="422"/>
      <c r="R61" s="422"/>
    </row>
    <row r="62" spans="1:15" s="456" customFormat="1" ht="15" customHeight="1">
      <c r="A62" s="453" t="s">
        <v>230</v>
      </c>
      <c r="B62" s="427"/>
      <c r="C62" s="134"/>
      <c r="D62" s="432"/>
      <c r="E62" s="429"/>
      <c r="F62" s="428"/>
      <c r="G62" s="429"/>
      <c r="H62" s="429"/>
      <c r="I62" s="454"/>
      <c r="J62" s="428"/>
      <c r="K62" s="429"/>
      <c r="L62" s="455"/>
      <c r="M62" s="421">
        <f t="shared" si="0"/>
        <v>0</v>
      </c>
      <c r="N62" s="421">
        <f t="shared" si="1"/>
        <v>0</v>
      </c>
      <c r="O62" s="421"/>
    </row>
    <row r="63" spans="1:15" s="456" customFormat="1" ht="15" customHeight="1">
      <c r="A63" s="138" t="s">
        <v>536</v>
      </c>
      <c r="B63" s="431"/>
      <c r="C63" s="134">
        <f>SUM(D63:I63)</f>
        <v>160583</v>
      </c>
      <c r="D63" s="134">
        <f>D68+D73+D78+D83+D88</f>
        <v>52416</v>
      </c>
      <c r="E63" s="134">
        <f aca="true" t="shared" si="16" ref="E63:L63">E68+E73+E78+E83+E88</f>
        <v>9870</v>
      </c>
      <c r="F63" s="134">
        <f t="shared" si="16"/>
        <v>66314</v>
      </c>
      <c r="G63" s="134">
        <f t="shared" si="16"/>
        <v>0</v>
      </c>
      <c r="H63" s="134">
        <f t="shared" si="16"/>
        <v>27300</v>
      </c>
      <c r="I63" s="134">
        <f t="shared" si="16"/>
        <v>4683</v>
      </c>
      <c r="J63" s="134">
        <f t="shared" si="16"/>
        <v>0</v>
      </c>
      <c r="K63" s="134">
        <f t="shared" si="16"/>
        <v>0</v>
      </c>
      <c r="L63" s="134">
        <f t="shared" si="16"/>
        <v>0</v>
      </c>
      <c r="M63" s="421">
        <f t="shared" si="0"/>
        <v>160583</v>
      </c>
      <c r="N63" s="421">
        <f t="shared" si="1"/>
        <v>0</v>
      </c>
      <c r="O63" s="421"/>
    </row>
    <row r="64" spans="1:15" s="456" customFormat="1" ht="15" customHeight="1">
      <c r="A64" s="138" t="s">
        <v>537</v>
      </c>
      <c r="B64" s="431"/>
      <c r="C64" s="134">
        <f>SUM(D64:I64)</f>
        <v>238120</v>
      </c>
      <c r="D64" s="134">
        <f aca="true" t="shared" si="17" ref="D64:L65">D69+D74+D79+D84+D89</f>
        <v>54906</v>
      </c>
      <c r="E64" s="134">
        <f>E69+E74+E79+E84+E89</f>
        <v>10792</v>
      </c>
      <c r="F64" s="134">
        <f t="shared" si="17"/>
        <v>71372</v>
      </c>
      <c r="G64" s="134">
        <f t="shared" si="17"/>
        <v>0</v>
      </c>
      <c r="H64" s="134">
        <f t="shared" si="17"/>
        <v>28080</v>
      </c>
      <c r="I64" s="134">
        <f t="shared" si="17"/>
        <v>72970</v>
      </c>
      <c r="J64" s="134">
        <f t="shared" si="17"/>
        <v>0</v>
      </c>
      <c r="K64" s="134">
        <f t="shared" si="17"/>
        <v>0</v>
      </c>
      <c r="L64" s="134">
        <f t="shared" si="17"/>
        <v>0</v>
      </c>
      <c r="M64" s="421">
        <f t="shared" si="0"/>
        <v>238120</v>
      </c>
      <c r="N64" s="421">
        <f t="shared" si="1"/>
        <v>0</v>
      </c>
      <c r="O64" s="421"/>
    </row>
    <row r="65" spans="1:17" ht="15">
      <c r="A65" s="138" t="s">
        <v>291</v>
      </c>
      <c r="B65" s="138"/>
      <c r="C65" s="134">
        <f>SUM(D65:I65)</f>
        <v>220351</v>
      </c>
      <c r="D65" s="134">
        <f t="shared" si="17"/>
        <v>54900</v>
      </c>
      <c r="E65" s="134">
        <f t="shared" si="17"/>
        <v>10790</v>
      </c>
      <c r="F65" s="134">
        <f t="shared" si="17"/>
        <v>58466</v>
      </c>
      <c r="G65" s="134">
        <f t="shared" si="17"/>
        <v>0</v>
      </c>
      <c r="H65" s="134">
        <f t="shared" si="17"/>
        <v>28080</v>
      </c>
      <c r="I65" s="134">
        <f t="shared" si="17"/>
        <v>68115</v>
      </c>
      <c r="J65" s="134">
        <f t="shared" si="17"/>
        <v>0</v>
      </c>
      <c r="K65" s="134">
        <f t="shared" si="17"/>
        <v>0</v>
      </c>
      <c r="L65" s="134">
        <f t="shared" si="17"/>
        <v>0</v>
      </c>
      <c r="M65" s="421">
        <f t="shared" si="0"/>
        <v>220351</v>
      </c>
      <c r="N65" s="421">
        <f t="shared" si="1"/>
        <v>0</v>
      </c>
      <c r="O65" s="422"/>
      <c r="P65" s="422"/>
      <c r="Q65" s="422"/>
    </row>
    <row r="66" spans="1:17" ht="15">
      <c r="A66" s="424" t="s">
        <v>292</v>
      </c>
      <c r="B66" s="424"/>
      <c r="C66" s="558">
        <f aca="true" t="shared" si="18" ref="C66:L66">IF(C64&lt;&gt;0,C65/C64,"")</f>
        <v>0.925377960692088</v>
      </c>
      <c r="D66" s="558">
        <f t="shared" si="18"/>
        <v>0.9998907223254289</v>
      </c>
      <c r="E66" s="558">
        <f t="shared" si="18"/>
        <v>0.9998146775389177</v>
      </c>
      <c r="F66" s="558">
        <f t="shared" si="18"/>
        <v>0.8191727848455977</v>
      </c>
      <c r="G66" s="558">
        <f t="shared" si="18"/>
      </c>
      <c r="H66" s="558">
        <f t="shared" si="18"/>
        <v>1</v>
      </c>
      <c r="I66" s="558">
        <f t="shared" si="18"/>
        <v>0.9334658078662464</v>
      </c>
      <c r="J66" s="558">
        <f t="shared" si="18"/>
      </c>
      <c r="K66" s="558">
        <f t="shared" si="18"/>
      </c>
      <c r="L66" s="558">
        <f t="shared" si="18"/>
      </c>
      <c r="M66" s="421">
        <f t="shared" si="0"/>
        <v>4.752343992576191</v>
      </c>
      <c r="N66" s="421">
        <f t="shared" si="1"/>
        <v>3.826966031884103</v>
      </c>
      <c r="O66" s="422"/>
      <c r="P66" s="422"/>
      <c r="Q66" s="422"/>
    </row>
    <row r="67" spans="1:15" ht="15">
      <c r="A67" s="457" t="s">
        <v>144</v>
      </c>
      <c r="B67" s="425" t="s">
        <v>538</v>
      </c>
      <c r="C67" s="134"/>
      <c r="D67" s="432"/>
      <c r="E67" s="429"/>
      <c r="F67" s="428"/>
      <c r="G67" s="429"/>
      <c r="H67" s="429"/>
      <c r="I67" s="454"/>
      <c r="J67" s="428"/>
      <c r="K67" s="429"/>
      <c r="L67" s="430"/>
      <c r="M67" s="421">
        <f t="shared" si="0"/>
        <v>0</v>
      </c>
      <c r="N67" s="421">
        <f t="shared" si="1"/>
        <v>0</v>
      </c>
      <c r="O67" s="421"/>
    </row>
    <row r="68" spans="1:15" ht="15">
      <c r="A68" s="138" t="s">
        <v>536</v>
      </c>
      <c r="B68" s="434"/>
      <c r="C68" s="134">
        <f>SUM(D68:I68)</f>
        <v>63968</v>
      </c>
      <c r="D68" s="432">
        <v>19446</v>
      </c>
      <c r="E68" s="429">
        <v>3675</v>
      </c>
      <c r="F68" s="428">
        <v>39221</v>
      </c>
      <c r="G68" s="429"/>
      <c r="H68" s="429"/>
      <c r="I68" s="454">
        <v>1626</v>
      </c>
      <c r="J68" s="428"/>
      <c r="K68" s="429"/>
      <c r="L68" s="430"/>
      <c r="M68" s="421">
        <f t="shared" si="0"/>
        <v>63968</v>
      </c>
      <c r="N68" s="421">
        <f t="shared" si="1"/>
        <v>0</v>
      </c>
      <c r="O68" s="421"/>
    </row>
    <row r="69" spans="1:15" ht="15">
      <c r="A69" s="138" t="s">
        <v>537</v>
      </c>
      <c r="B69" s="434"/>
      <c r="C69" s="134">
        <f>SUM(D69:I69)</f>
        <v>67393</v>
      </c>
      <c r="D69" s="432">
        <v>19730</v>
      </c>
      <c r="E69" s="429">
        <v>3895</v>
      </c>
      <c r="F69" s="428">
        <v>40042</v>
      </c>
      <c r="G69" s="429"/>
      <c r="H69" s="429"/>
      <c r="I69" s="454">
        <v>3726</v>
      </c>
      <c r="J69" s="428"/>
      <c r="K69" s="429"/>
      <c r="L69" s="430"/>
      <c r="M69" s="421">
        <f t="shared" si="0"/>
        <v>67393</v>
      </c>
      <c r="N69" s="421">
        <f t="shared" si="1"/>
        <v>0</v>
      </c>
      <c r="O69" s="421"/>
    </row>
    <row r="70" spans="1:17" ht="15">
      <c r="A70" s="138" t="s">
        <v>291</v>
      </c>
      <c r="B70" s="138"/>
      <c r="C70" s="134">
        <f>SUM(D70:I70)</f>
        <v>64472</v>
      </c>
      <c r="D70" s="129">
        <v>19975</v>
      </c>
      <c r="E70" s="129">
        <v>3704</v>
      </c>
      <c r="F70" s="129">
        <v>40097</v>
      </c>
      <c r="G70" s="129"/>
      <c r="H70" s="129"/>
      <c r="I70" s="129">
        <v>696</v>
      </c>
      <c r="J70" s="129"/>
      <c r="K70" s="129"/>
      <c r="L70" s="129"/>
      <c r="M70" s="421">
        <f t="shared" si="0"/>
        <v>64472</v>
      </c>
      <c r="N70" s="421">
        <f t="shared" si="1"/>
        <v>0</v>
      </c>
      <c r="O70" s="422"/>
      <c r="P70" s="422"/>
      <c r="Q70" s="422"/>
    </row>
    <row r="71" spans="1:17" ht="15">
      <c r="A71" s="424" t="s">
        <v>292</v>
      </c>
      <c r="B71" s="424"/>
      <c r="C71" s="558">
        <f aca="true" t="shared" si="19" ref="C71:L71">IF(C69&lt;&gt;0,C70/C69,"")</f>
        <v>0.9566572195925392</v>
      </c>
      <c r="D71" s="558">
        <f t="shared" si="19"/>
        <v>1.0124176381145464</v>
      </c>
      <c r="E71" s="558">
        <f t="shared" si="19"/>
        <v>0.9509627727856226</v>
      </c>
      <c r="F71" s="558">
        <f t="shared" si="19"/>
        <v>1.0013735577643474</v>
      </c>
      <c r="G71" s="558">
        <f t="shared" si="19"/>
      </c>
      <c r="H71" s="558">
        <f t="shared" si="19"/>
      </c>
      <c r="I71" s="558">
        <f t="shared" si="19"/>
        <v>0.18679549114331723</v>
      </c>
      <c r="J71" s="558">
        <f t="shared" si="19"/>
      </c>
      <c r="K71" s="558">
        <f t="shared" si="19"/>
      </c>
      <c r="L71" s="558">
        <f t="shared" si="19"/>
      </c>
      <c r="M71" s="421">
        <f t="shared" si="0"/>
        <v>3.1515494598078337</v>
      </c>
      <c r="N71" s="421">
        <f t="shared" si="1"/>
        <v>2.1948922402152946</v>
      </c>
      <c r="O71" s="422"/>
      <c r="P71" s="422"/>
      <c r="Q71" s="422"/>
    </row>
    <row r="72" spans="1:15" ht="15">
      <c r="A72" s="457" t="s">
        <v>808</v>
      </c>
      <c r="B72" s="425" t="s">
        <v>535</v>
      </c>
      <c r="C72" s="134"/>
      <c r="D72" s="432"/>
      <c r="E72" s="429"/>
      <c r="F72" s="428"/>
      <c r="G72" s="429"/>
      <c r="H72" s="429"/>
      <c r="I72" s="454"/>
      <c r="J72" s="428"/>
      <c r="K72" s="429"/>
      <c r="L72" s="432"/>
      <c r="M72" s="421">
        <f t="shared" si="0"/>
        <v>0</v>
      </c>
      <c r="N72" s="421">
        <f t="shared" si="1"/>
        <v>0</v>
      </c>
      <c r="O72" s="421"/>
    </row>
    <row r="73" spans="1:15" ht="15">
      <c r="A73" s="138" t="s">
        <v>536</v>
      </c>
      <c r="B73" s="434"/>
      <c r="C73" s="134">
        <f>SUM(D73:I73)</f>
        <v>11739</v>
      </c>
      <c r="D73" s="432">
        <v>4687</v>
      </c>
      <c r="E73" s="429">
        <v>876</v>
      </c>
      <c r="F73" s="428">
        <v>5565</v>
      </c>
      <c r="G73" s="429"/>
      <c r="H73" s="429"/>
      <c r="I73" s="454">
        <v>611</v>
      </c>
      <c r="J73" s="428"/>
      <c r="K73" s="429"/>
      <c r="L73" s="432"/>
      <c r="M73" s="421">
        <f t="shared" si="0"/>
        <v>11739</v>
      </c>
      <c r="N73" s="421">
        <f t="shared" si="1"/>
        <v>0</v>
      </c>
      <c r="O73" s="421"/>
    </row>
    <row r="74" spans="1:15" ht="15">
      <c r="A74" s="138" t="s">
        <v>537</v>
      </c>
      <c r="B74" s="434"/>
      <c r="C74" s="134">
        <f>SUM(D74:I74)</f>
        <v>12572</v>
      </c>
      <c r="D74" s="432">
        <v>5410</v>
      </c>
      <c r="E74" s="429">
        <v>1016</v>
      </c>
      <c r="F74" s="428">
        <v>5535</v>
      </c>
      <c r="G74" s="429"/>
      <c r="H74" s="429"/>
      <c r="I74" s="454">
        <v>611</v>
      </c>
      <c r="J74" s="428"/>
      <c r="K74" s="429"/>
      <c r="L74" s="432"/>
      <c r="M74" s="421">
        <f t="shared" si="0"/>
        <v>12572</v>
      </c>
      <c r="N74" s="421">
        <f t="shared" si="1"/>
        <v>0</v>
      </c>
      <c r="O74" s="421"/>
    </row>
    <row r="75" spans="1:17" ht="15">
      <c r="A75" s="138" t="s">
        <v>291</v>
      </c>
      <c r="B75" s="138"/>
      <c r="C75" s="134">
        <f>SUM(D75:I75)</f>
        <v>7809</v>
      </c>
      <c r="D75" s="129">
        <v>5409</v>
      </c>
      <c r="E75" s="129">
        <v>1002</v>
      </c>
      <c r="F75" s="129">
        <v>870</v>
      </c>
      <c r="G75" s="129"/>
      <c r="H75" s="129"/>
      <c r="I75" s="129">
        <v>528</v>
      </c>
      <c r="J75" s="129"/>
      <c r="K75" s="129"/>
      <c r="L75" s="129"/>
      <c r="M75" s="421">
        <f t="shared" si="0"/>
        <v>7809</v>
      </c>
      <c r="N75" s="421">
        <f t="shared" si="1"/>
        <v>0</v>
      </c>
      <c r="O75" s="422"/>
      <c r="P75" s="422"/>
      <c r="Q75" s="422"/>
    </row>
    <row r="76" spans="1:17" ht="15">
      <c r="A76" s="424" t="s">
        <v>292</v>
      </c>
      <c r="B76" s="424"/>
      <c r="C76" s="558">
        <f aca="true" t="shared" si="20" ref="C76:L76">IF(C74&lt;&gt;0,C75/C74,"")</f>
        <v>0.6211422208081451</v>
      </c>
      <c r="D76" s="558">
        <f t="shared" si="20"/>
        <v>0.999815157116451</v>
      </c>
      <c r="E76" s="558">
        <f t="shared" si="20"/>
        <v>0.9862204724409449</v>
      </c>
      <c r="F76" s="558">
        <f t="shared" si="20"/>
        <v>0.15718157181571815</v>
      </c>
      <c r="G76" s="558">
        <f t="shared" si="20"/>
      </c>
      <c r="H76" s="558">
        <f t="shared" si="20"/>
      </c>
      <c r="I76" s="558">
        <f t="shared" si="20"/>
        <v>0.8641571194762684</v>
      </c>
      <c r="J76" s="558">
        <f t="shared" si="20"/>
      </c>
      <c r="K76" s="558">
        <f t="shared" si="20"/>
      </c>
      <c r="L76" s="558">
        <f t="shared" si="20"/>
      </c>
      <c r="M76" s="421">
        <f t="shared" si="0"/>
        <v>3.0073743208493826</v>
      </c>
      <c r="N76" s="421">
        <f t="shared" si="1"/>
        <v>2.3862321000412376</v>
      </c>
      <c r="O76" s="422"/>
      <c r="P76" s="422"/>
      <c r="Q76" s="422"/>
    </row>
    <row r="77" spans="1:15" ht="15">
      <c r="A77" s="457" t="s">
        <v>146</v>
      </c>
      <c r="B77" s="425" t="s">
        <v>535</v>
      </c>
      <c r="C77" s="134"/>
      <c r="D77" s="432"/>
      <c r="E77" s="429"/>
      <c r="F77" s="428"/>
      <c r="G77" s="429"/>
      <c r="H77" s="429"/>
      <c r="I77" s="454"/>
      <c r="J77" s="428"/>
      <c r="K77" s="429"/>
      <c r="L77" s="432"/>
      <c r="M77" s="421">
        <f t="shared" si="0"/>
        <v>0</v>
      </c>
      <c r="N77" s="421">
        <f t="shared" si="1"/>
        <v>0</v>
      </c>
      <c r="O77" s="421"/>
    </row>
    <row r="78" spans="1:15" ht="15">
      <c r="A78" s="138" t="s">
        <v>536</v>
      </c>
      <c r="B78" s="434"/>
      <c r="C78" s="134">
        <f>SUM(D78:I78)</f>
        <v>12813</v>
      </c>
      <c r="D78" s="432">
        <v>5960</v>
      </c>
      <c r="E78" s="429">
        <v>1137</v>
      </c>
      <c r="F78" s="428">
        <v>4461</v>
      </c>
      <c r="G78" s="429"/>
      <c r="H78" s="429"/>
      <c r="I78" s="454">
        <v>1255</v>
      </c>
      <c r="J78" s="428"/>
      <c r="K78" s="429"/>
      <c r="L78" s="432"/>
      <c r="M78" s="421">
        <f t="shared" si="0"/>
        <v>12813</v>
      </c>
      <c r="N78" s="421">
        <f t="shared" si="1"/>
        <v>0</v>
      </c>
      <c r="O78" s="421"/>
    </row>
    <row r="79" spans="1:15" ht="15">
      <c r="A79" s="138" t="s">
        <v>537</v>
      </c>
      <c r="B79" s="434"/>
      <c r="C79" s="134">
        <f>SUM(D79:I79)</f>
        <v>15419</v>
      </c>
      <c r="D79" s="432">
        <v>6050</v>
      </c>
      <c r="E79" s="429">
        <v>1217</v>
      </c>
      <c r="F79" s="428">
        <v>6897</v>
      </c>
      <c r="G79" s="429"/>
      <c r="H79" s="429"/>
      <c r="I79" s="454">
        <v>1255</v>
      </c>
      <c r="J79" s="428"/>
      <c r="K79" s="429"/>
      <c r="L79" s="432"/>
      <c r="M79" s="421">
        <f t="shared" si="0"/>
        <v>15419</v>
      </c>
      <c r="N79" s="421">
        <f t="shared" si="1"/>
        <v>0</v>
      </c>
      <c r="O79" s="421"/>
    </row>
    <row r="80" spans="1:17" ht="15">
      <c r="A80" s="138" t="s">
        <v>291</v>
      </c>
      <c r="B80" s="138"/>
      <c r="C80" s="134">
        <f>SUM(D80:I80)</f>
        <v>10824</v>
      </c>
      <c r="D80" s="129">
        <v>6047</v>
      </c>
      <c r="E80" s="129">
        <v>1139</v>
      </c>
      <c r="F80" s="129">
        <v>3508</v>
      </c>
      <c r="G80" s="129"/>
      <c r="H80" s="129"/>
      <c r="I80" s="129">
        <v>130</v>
      </c>
      <c r="J80" s="129"/>
      <c r="K80" s="129"/>
      <c r="L80" s="129"/>
      <c r="M80" s="421">
        <f t="shared" si="0"/>
        <v>10824</v>
      </c>
      <c r="N80" s="421">
        <f t="shared" si="1"/>
        <v>0</v>
      </c>
      <c r="O80" s="422"/>
      <c r="P80" s="422"/>
      <c r="Q80" s="422"/>
    </row>
    <row r="81" spans="1:17" ht="15">
      <c r="A81" s="424" t="s">
        <v>292</v>
      </c>
      <c r="B81" s="424"/>
      <c r="C81" s="558">
        <f aca="true" t="shared" si="21" ref="C81:L81">IF(C79&lt;&gt;0,C80/C79,"")</f>
        <v>0.7019910500032428</v>
      </c>
      <c r="D81" s="558">
        <f t="shared" si="21"/>
        <v>0.999504132231405</v>
      </c>
      <c r="E81" s="558">
        <f t="shared" si="21"/>
        <v>0.9359079704190633</v>
      </c>
      <c r="F81" s="558">
        <f t="shared" si="21"/>
        <v>0.5086269392489489</v>
      </c>
      <c r="G81" s="558">
        <f t="shared" si="21"/>
      </c>
      <c r="H81" s="558">
        <f t="shared" si="21"/>
      </c>
      <c r="I81" s="558">
        <f t="shared" si="21"/>
        <v>0.10358565737051793</v>
      </c>
      <c r="J81" s="558">
        <f t="shared" si="21"/>
      </c>
      <c r="K81" s="558">
        <f t="shared" si="21"/>
      </c>
      <c r="L81" s="558">
        <f t="shared" si="21"/>
      </c>
      <c r="M81" s="421">
        <f t="shared" si="0"/>
        <v>2.547624699269935</v>
      </c>
      <c r="N81" s="421">
        <f t="shared" si="1"/>
        <v>1.8456336492666923</v>
      </c>
      <c r="O81" s="422"/>
      <c r="P81" s="422"/>
      <c r="Q81" s="422"/>
    </row>
    <row r="82" spans="1:15" ht="15">
      <c r="A82" s="457" t="s">
        <v>145</v>
      </c>
      <c r="B82" s="425" t="s">
        <v>535</v>
      </c>
      <c r="C82" s="134"/>
      <c r="D82" s="432"/>
      <c r="E82" s="429"/>
      <c r="F82" s="428"/>
      <c r="G82" s="429"/>
      <c r="H82" s="429"/>
      <c r="I82" s="454"/>
      <c r="J82" s="428"/>
      <c r="K82" s="429"/>
      <c r="L82" s="432"/>
      <c r="M82" s="421">
        <f t="shared" si="0"/>
        <v>0</v>
      </c>
      <c r="N82" s="421">
        <f t="shared" si="1"/>
        <v>0</v>
      </c>
      <c r="O82" s="421"/>
    </row>
    <row r="83" spans="1:15" s="459" customFormat="1" ht="15">
      <c r="A83" s="138" t="s">
        <v>536</v>
      </c>
      <c r="B83" s="434"/>
      <c r="C83" s="134">
        <f>SUM(D83:L83)</f>
        <v>68174</v>
      </c>
      <c r="D83" s="458">
        <v>22323</v>
      </c>
      <c r="E83" s="429">
        <v>4182</v>
      </c>
      <c r="F83" s="428">
        <v>14019</v>
      </c>
      <c r="G83" s="429"/>
      <c r="H83" s="429">
        <v>27300</v>
      </c>
      <c r="I83" s="454">
        <v>350</v>
      </c>
      <c r="J83" s="429"/>
      <c r="K83" s="428"/>
      <c r="L83" s="432"/>
      <c r="M83" s="421">
        <f t="shared" si="0"/>
        <v>68174</v>
      </c>
      <c r="N83" s="421">
        <f t="shared" si="1"/>
        <v>0</v>
      </c>
      <c r="O83" s="421"/>
    </row>
    <row r="84" spans="1:15" s="423" customFormat="1" ht="15">
      <c r="A84" s="138" t="s">
        <v>537</v>
      </c>
      <c r="B84" s="434"/>
      <c r="C84" s="134">
        <f>SUM(D84:L84)</f>
        <v>138847</v>
      </c>
      <c r="D84" s="458">
        <v>23716</v>
      </c>
      <c r="E84" s="429">
        <v>4664</v>
      </c>
      <c r="F84" s="428">
        <v>15850</v>
      </c>
      <c r="G84" s="429"/>
      <c r="H84" s="429">
        <v>28080</v>
      </c>
      <c r="I84" s="454">
        <v>66537</v>
      </c>
      <c r="J84" s="429"/>
      <c r="K84" s="428"/>
      <c r="L84" s="432"/>
      <c r="M84" s="421">
        <f t="shared" si="0"/>
        <v>138847</v>
      </c>
      <c r="N84" s="421">
        <f t="shared" si="1"/>
        <v>0</v>
      </c>
      <c r="O84" s="421"/>
    </row>
    <row r="85" spans="1:17" ht="15">
      <c r="A85" s="138" t="s">
        <v>291</v>
      </c>
      <c r="B85" s="138"/>
      <c r="C85" s="134">
        <f>SUM(D85:L85)</f>
        <v>137044</v>
      </c>
      <c r="D85" s="129">
        <v>23469</v>
      </c>
      <c r="E85" s="129">
        <v>4945</v>
      </c>
      <c r="F85" s="129">
        <v>13940</v>
      </c>
      <c r="G85" s="129"/>
      <c r="H85" s="129">
        <v>28080</v>
      </c>
      <c r="I85" s="129">
        <v>66610</v>
      </c>
      <c r="J85" s="129"/>
      <c r="K85" s="129"/>
      <c r="L85" s="129"/>
      <c r="M85" s="421">
        <f t="shared" si="0"/>
        <v>137044</v>
      </c>
      <c r="N85" s="421">
        <f t="shared" si="1"/>
        <v>0</v>
      </c>
      <c r="O85" s="422"/>
      <c r="P85" s="422"/>
      <c r="Q85" s="422"/>
    </row>
    <row r="86" spans="1:17" ht="15">
      <c r="A86" s="424" t="s">
        <v>292</v>
      </c>
      <c r="B86" s="424"/>
      <c r="C86" s="558">
        <f aca="true" t="shared" si="22" ref="C86:L86">IF(C84&lt;&gt;0,C85/C84,"")</f>
        <v>0.9870144835682442</v>
      </c>
      <c r="D86" s="558">
        <f t="shared" si="22"/>
        <v>0.9895850902344409</v>
      </c>
      <c r="E86" s="558">
        <f t="shared" si="22"/>
        <v>1.0602487135506002</v>
      </c>
      <c r="F86" s="558">
        <f t="shared" si="22"/>
        <v>0.8794952681388013</v>
      </c>
      <c r="G86" s="558">
        <f t="shared" si="22"/>
      </c>
      <c r="H86" s="558">
        <f t="shared" si="22"/>
        <v>1</v>
      </c>
      <c r="I86" s="558">
        <f t="shared" si="22"/>
        <v>1.001097133925485</v>
      </c>
      <c r="J86" s="558">
        <f t="shared" si="22"/>
      </c>
      <c r="K86" s="558">
        <f t="shared" si="22"/>
      </c>
      <c r="L86" s="558">
        <f t="shared" si="22"/>
      </c>
      <c r="M86" s="421">
        <f t="shared" si="0"/>
        <v>4.930426205849328</v>
      </c>
      <c r="N86" s="421">
        <f t="shared" si="1"/>
        <v>3.943411722281083</v>
      </c>
      <c r="O86" s="422"/>
      <c r="P86" s="422"/>
      <c r="Q86" s="422"/>
    </row>
    <row r="87" spans="1:15" ht="15">
      <c r="A87" s="457" t="s">
        <v>656</v>
      </c>
      <c r="B87" s="425" t="s">
        <v>535</v>
      </c>
      <c r="C87" s="134"/>
      <c r="D87" s="432"/>
      <c r="E87" s="429"/>
      <c r="F87" s="428"/>
      <c r="G87" s="429"/>
      <c r="H87" s="429"/>
      <c r="I87" s="454"/>
      <c r="J87" s="428"/>
      <c r="K87" s="429"/>
      <c r="L87" s="432"/>
      <c r="M87" s="421">
        <f>SUM(D87:L87)</f>
        <v>0</v>
      </c>
      <c r="N87" s="421">
        <f>M87-C87</f>
        <v>0</v>
      </c>
      <c r="O87" s="421"/>
    </row>
    <row r="88" spans="1:15" s="459" customFormat="1" ht="15">
      <c r="A88" s="138" t="s">
        <v>536</v>
      </c>
      <c r="B88" s="434"/>
      <c r="C88" s="134">
        <f>SUM(D88:L88)</f>
        <v>3889</v>
      </c>
      <c r="D88" s="458"/>
      <c r="E88" s="429"/>
      <c r="F88" s="428">
        <v>3048</v>
      </c>
      <c r="G88" s="429"/>
      <c r="H88" s="429"/>
      <c r="I88" s="454">
        <v>841</v>
      </c>
      <c r="J88" s="429"/>
      <c r="K88" s="428"/>
      <c r="L88" s="432"/>
      <c r="M88" s="421">
        <f>SUM(D88:L88)</f>
        <v>3889</v>
      </c>
      <c r="N88" s="421">
        <f>M88-C88</f>
        <v>0</v>
      </c>
      <c r="O88" s="421"/>
    </row>
    <row r="89" spans="1:15" s="423" customFormat="1" ht="15">
      <c r="A89" s="138" t="s">
        <v>537</v>
      </c>
      <c r="B89" s="434"/>
      <c r="C89" s="134">
        <f>SUM(D89:L89)</f>
        <v>3889</v>
      </c>
      <c r="D89" s="458"/>
      <c r="E89" s="429"/>
      <c r="F89" s="428">
        <v>3048</v>
      </c>
      <c r="G89" s="429"/>
      <c r="H89" s="429"/>
      <c r="I89" s="454">
        <v>841</v>
      </c>
      <c r="J89" s="429"/>
      <c r="K89" s="428"/>
      <c r="L89" s="432"/>
      <c r="M89" s="421">
        <f>SUM(D89:L89)</f>
        <v>3889</v>
      </c>
      <c r="N89" s="421">
        <f>M89-C89</f>
        <v>0</v>
      </c>
      <c r="O89" s="421"/>
    </row>
    <row r="90" spans="1:17" ht="15">
      <c r="A90" s="138" t="s">
        <v>291</v>
      </c>
      <c r="B90" s="138"/>
      <c r="C90" s="134">
        <f>SUM(D90:L90)</f>
        <v>202</v>
      </c>
      <c r="D90" s="129"/>
      <c r="E90" s="129"/>
      <c r="F90" s="129">
        <v>51</v>
      </c>
      <c r="G90" s="129"/>
      <c r="H90" s="129"/>
      <c r="I90" s="129">
        <v>151</v>
      </c>
      <c r="J90" s="129"/>
      <c r="K90" s="129"/>
      <c r="L90" s="129"/>
      <c r="M90" s="421">
        <f>SUM(D90:L90)</f>
        <v>202</v>
      </c>
      <c r="N90" s="421">
        <f>M90-C90</f>
        <v>0</v>
      </c>
      <c r="O90" s="422"/>
      <c r="P90" s="422"/>
      <c r="Q90" s="422"/>
    </row>
    <row r="91" spans="1:17" ht="15">
      <c r="A91" s="424" t="s">
        <v>292</v>
      </c>
      <c r="B91" s="424"/>
      <c r="C91" s="558">
        <f aca="true" t="shared" si="23" ref="C91:L91">IF(C89&lt;&gt;0,C90/C89,"")</f>
        <v>0.051941373103625614</v>
      </c>
      <c r="D91" s="558">
        <f t="shared" si="23"/>
      </c>
      <c r="E91" s="558">
        <f t="shared" si="23"/>
      </c>
      <c r="F91" s="558">
        <f t="shared" si="23"/>
        <v>0.01673228346456693</v>
      </c>
      <c r="G91" s="558">
        <f t="shared" si="23"/>
      </c>
      <c r="H91" s="558">
        <f t="shared" si="23"/>
      </c>
      <c r="I91" s="558">
        <f t="shared" si="23"/>
        <v>0.17954815695600476</v>
      </c>
      <c r="J91" s="558">
        <f t="shared" si="23"/>
      </c>
      <c r="K91" s="558">
        <f t="shared" si="23"/>
      </c>
      <c r="L91" s="558">
        <f t="shared" si="23"/>
      </c>
      <c r="M91" s="421">
        <f>SUM(D91:L91)</f>
        <v>0.1962804404205717</v>
      </c>
      <c r="N91" s="421">
        <f>M91-C91</f>
        <v>0.14433906731694607</v>
      </c>
      <c r="O91" s="422"/>
      <c r="P91" s="422"/>
      <c r="Q91" s="422"/>
    </row>
    <row r="92" spans="1:15" ht="15">
      <c r="A92" s="460" t="s">
        <v>552</v>
      </c>
      <c r="B92" s="420" t="s">
        <v>535</v>
      </c>
      <c r="C92" s="451"/>
      <c r="D92" s="461"/>
      <c r="E92" s="462"/>
      <c r="F92" s="463"/>
      <c r="G92" s="462"/>
      <c r="H92" s="462"/>
      <c r="I92" s="464"/>
      <c r="J92" s="462"/>
      <c r="K92" s="463"/>
      <c r="L92" s="465"/>
      <c r="M92" s="421">
        <f t="shared" si="0"/>
        <v>0</v>
      </c>
      <c r="N92" s="421">
        <f t="shared" si="1"/>
        <v>0</v>
      </c>
      <c r="O92" s="421"/>
    </row>
    <row r="93" spans="1:15" s="414" customFormat="1" ht="15">
      <c r="A93" s="138" t="s">
        <v>536</v>
      </c>
      <c r="B93" s="134"/>
      <c r="C93" s="134">
        <f>SUM(D93:I93)</f>
        <v>53713</v>
      </c>
      <c r="D93" s="134">
        <v>31709</v>
      </c>
      <c r="E93" s="134">
        <v>5600</v>
      </c>
      <c r="F93" s="134">
        <v>13404</v>
      </c>
      <c r="G93" s="134"/>
      <c r="H93" s="134"/>
      <c r="I93" s="134">
        <v>3000</v>
      </c>
      <c r="J93" s="134"/>
      <c r="K93" s="134"/>
      <c r="L93" s="134"/>
      <c r="M93" s="421">
        <f aca="true" t="shared" si="24" ref="M93:M156">SUM(D93:L93)</f>
        <v>53713</v>
      </c>
      <c r="N93" s="421">
        <f aca="true" t="shared" si="25" ref="N93:N156">M93-C93</f>
        <v>0</v>
      </c>
      <c r="O93" s="421"/>
    </row>
    <row r="94" spans="1:17" ht="15">
      <c r="A94" s="138" t="s">
        <v>537</v>
      </c>
      <c r="B94" s="134"/>
      <c r="C94" s="134">
        <f>SUM(D94:I94)</f>
        <v>55728</v>
      </c>
      <c r="D94" s="134">
        <v>28879</v>
      </c>
      <c r="E94" s="134">
        <v>5459</v>
      </c>
      <c r="F94" s="134">
        <v>21280</v>
      </c>
      <c r="G94" s="134"/>
      <c r="H94" s="134"/>
      <c r="I94" s="134">
        <v>110</v>
      </c>
      <c r="J94" s="134"/>
      <c r="K94" s="134"/>
      <c r="L94" s="134"/>
      <c r="M94" s="421">
        <f t="shared" si="24"/>
        <v>55728</v>
      </c>
      <c r="N94" s="421">
        <f t="shared" si="25"/>
        <v>0</v>
      </c>
      <c r="O94" s="422"/>
      <c r="P94" s="422"/>
      <c r="Q94" s="422"/>
    </row>
    <row r="95" spans="1:17" ht="15">
      <c r="A95" s="138" t="s">
        <v>291</v>
      </c>
      <c r="B95" s="138"/>
      <c r="C95" s="134">
        <f>SUM(D95:I95)</f>
        <v>45868</v>
      </c>
      <c r="D95" s="129">
        <v>22171</v>
      </c>
      <c r="E95" s="129">
        <v>4154</v>
      </c>
      <c r="F95" s="129">
        <v>19436</v>
      </c>
      <c r="G95" s="129"/>
      <c r="H95" s="129"/>
      <c r="I95" s="129">
        <v>107</v>
      </c>
      <c r="J95" s="129"/>
      <c r="K95" s="129"/>
      <c r="L95" s="129"/>
      <c r="M95" s="421">
        <f t="shared" si="24"/>
        <v>45868</v>
      </c>
      <c r="N95" s="421">
        <f t="shared" si="25"/>
        <v>0</v>
      </c>
      <c r="O95" s="422"/>
      <c r="P95" s="422"/>
      <c r="Q95" s="422"/>
    </row>
    <row r="96" spans="1:17" ht="15">
      <c r="A96" s="424" t="s">
        <v>292</v>
      </c>
      <c r="B96" s="424"/>
      <c r="C96" s="558">
        <f aca="true" t="shared" si="26" ref="C96:L96">IF(C94&lt;&gt;0,C95/C94,"")</f>
        <v>0.823069193224232</v>
      </c>
      <c r="D96" s="558">
        <f t="shared" si="26"/>
        <v>0.7677204889365975</v>
      </c>
      <c r="E96" s="558">
        <f t="shared" si="26"/>
        <v>0.760945228063748</v>
      </c>
      <c r="F96" s="558">
        <f t="shared" si="26"/>
        <v>0.9133458646616541</v>
      </c>
      <c r="G96" s="558">
        <f t="shared" si="26"/>
      </c>
      <c r="H96" s="558">
        <f t="shared" si="26"/>
      </c>
      <c r="I96" s="558">
        <f t="shared" si="26"/>
        <v>0.9727272727272728</v>
      </c>
      <c r="J96" s="558">
        <f t="shared" si="26"/>
      </c>
      <c r="K96" s="558">
        <f t="shared" si="26"/>
      </c>
      <c r="L96" s="558">
        <f t="shared" si="26"/>
      </c>
      <c r="M96" s="421">
        <f t="shared" si="24"/>
        <v>3.414738854389272</v>
      </c>
      <c r="N96" s="421">
        <f t="shared" si="25"/>
        <v>2.59166966116504</v>
      </c>
      <c r="O96" s="422"/>
      <c r="P96" s="422"/>
      <c r="Q96" s="422"/>
    </row>
    <row r="97" spans="1:15" s="441" customFormat="1" ht="15">
      <c r="A97" s="438" t="s">
        <v>232</v>
      </c>
      <c r="B97" s="438"/>
      <c r="C97" s="134"/>
      <c r="D97" s="466"/>
      <c r="E97" s="467"/>
      <c r="F97" s="466"/>
      <c r="G97" s="467"/>
      <c r="H97" s="467"/>
      <c r="I97" s="466"/>
      <c r="J97" s="467"/>
      <c r="K97" s="466"/>
      <c r="L97" s="467"/>
      <c r="M97" s="421">
        <f t="shared" si="24"/>
        <v>0</v>
      </c>
      <c r="N97" s="421">
        <f t="shared" si="25"/>
        <v>0</v>
      </c>
      <c r="O97" s="421"/>
    </row>
    <row r="98" spans="1:15" s="423" customFormat="1" ht="15">
      <c r="A98" s="138" t="s">
        <v>536</v>
      </c>
      <c r="B98" s="138"/>
      <c r="C98" s="134">
        <f>SUM(D98:L98)</f>
        <v>458961</v>
      </c>
      <c r="D98" s="134">
        <f aca="true" t="shared" si="27" ref="D98:L98">D103+D108+D113</f>
        <v>128112</v>
      </c>
      <c r="E98" s="134">
        <f t="shared" si="27"/>
        <v>25002</v>
      </c>
      <c r="F98" s="134">
        <f t="shared" si="27"/>
        <v>303311</v>
      </c>
      <c r="G98" s="134">
        <f t="shared" si="27"/>
        <v>0</v>
      </c>
      <c r="H98" s="134">
        <f t="shared" si="27"/>
        <v>0</v>
      </c>
      <c r="I98" s="134">
        <f t="shared" si="27"/>
        <v>2536</v>
      </c>
      <c r="J98" s="134">
        <f t="shared" si="27"/>
        <v>0</v>
      </c>
      <c r="K98" s="134">
        <f t="shared" si="27"/>
        <v>0</v>
      </c>
      <c r="L98" s="134">
        <f t="shared" si="27"/>
        <v>0</v>
      </c>
      <c r="M98" s="421">
        <f t="shared" si="24"/>
        <v>458961</v>
      </c>
      <c r="N98" s="421">
        <f t="shared" si="25"/>
        <v>0</v>
      </c>
      <c r="O98" s="421"/>
    </row>
    <row r="99" spans="1:15" s="423" customFormat="1" ht="15">
      <c r="A99" s="138" t="s">
        <v>537</v>
      </c>
      <c r="B99" s="138"/>
      <c r="C99" s="134">
        <f>SUM(D99:L99)</f>
        <v>467504</v>
      </c>
      <c r="D99" s="134">
        <f aca="true" t="shared" si="28" ref="D99:L100">D104+D109+D114</f>
        <v>134319</v>
      </c>
      <c r="E99" s="134">
        <f t="shared" si="28"/>
        <v>26393</v>
      </c>
      <c r="F99" s="134">
        <f t="shared" si="28"/>
        <v>303807</v>
      </c>
      <c r="G99" s="134">
        <f t="shared" si="28"/>
        <v>0</v>
      </c>
      <c r="H99" s="134">
        <f t="shared" si="28"/>
        <v>0</v>
      </c>
      <c r="I99" s="134">
        <f t="shared" si="28"/>
        <v>2985</v>
      </c>
      <c r="J99" s="134">
        <f t="shared" si="28"/>
        <v>0</v>
      </c>
      <c r="K99" s="134">
        <f t="shared" si="28"/>
        <v>0</v>
      </c>
      <c r="L99" s="134">
        <f t="shared" si="28"/>
        <v>0</v>
      </c>
      <c r="M99" s="421">
        <f t="shared" si="24"/>
        <v>467504</v>
      </c>
      <c r="N99" s="421">
        <f t="shared" si="25"/>
        <v>0</v>
      </c>
      <c r="O99" s="421"/>
    </row>
    <row r="100" spans="1:15" s="423" customFormat="1" ht="15">
      <c r="A100" s="138" t="s">
        <v>540</v>
      </c>
      <c r="B100" s="138"/>
      <c r="C100" s="134">
        <f>SUM(D100:L100)</f>
        <v>400001</v>
      </c>
      <c r="D100" s="134">
        <f t="shared" si="28"/>
        <v>123500</v>
      </c>
      <c r="E100" s="134">
        <f t="shared" si="28"/>
        <v>25428</v>
      </c>
      <c r="F100" s="134">
        <f t="shared" si="28"/>
        <v>248811</v>
      </c>
      <c r="G100" s="134">
        <f t="shared" si="28"/>
        <v>0</v>
      </c>
      <c r="H100" s="134">
        <f t="shared" si="28"/>
        <v>0</v>
      </c>
      <c r="I100" s="134">
        <f t="shared" si="28"/>
        <v>2262</v>
      </c>
      <c r="J100" s="134">
        <f t="shared" si="28"/>
        <v>0</v>
      </c>
      <c r="K100" s="134">
        <f t="shared" si="28"/>
        <v>0</v>
      </c>
      <c r="L100" s="134">
        <f t="shared" si="28"/>
        <v>0</v>
      </c>
      <c r="M100" s="421">
        <f t="shared" si="24"/>
        <v>400001</v>
      </c>
      <c r="N100" s="421">
        <f t="shared" si="25"/>
        <v>0</v>
      </c>
      <c r="O100" s="421"/>
    </row>
    <row r="101" spans="1:17" ht="15">
      <c r="A101" s="424" t="s">
        <v>292</v>
      </c>
      <c r="B101" s="424"/>
      <c r="C101" s="558">
        <f aca="true" t="shared" si="29" ref="C101:L101">IF(C99&lt;&gt;0,C100/C99,"")</f>
        <v>0.8556097915739759</v>
      </c>
      <c r="D101" s="558">
        <f t="shared" si="29"/>
        <v>0.9194529441106619</v>
      </c>
      <c r="E101" s="558">
        <f t="shared" si="29"/>
        <v>0.9634372750350472</v>
      </c>
      <c r="F101" s="558">
        <f t="shared" si="29"/>
        <v>0.8189771795909904</v>
      </c>
      <c r="G101" s="558">
        <f t="shared" si="29"/>
      </c>
      <c r="H101" s="558">
        <f t="shared" si="29"/>
      </c>
      <c r="I101" s="558">
        <f t="shared" si="29"/>
        <v>0.7577889447236181</v>
      </c>
      <c r="J101" s="558">
        <f t="shared" si="29"/>
      </c>
      <c r="K101" s="558">
        <f t="shared" si="29"/>
      </c>
      <c r="L101" s="558">
        <f t="shared" si="29"/>
      </c>
      <c r="M101" s="421">
        <f>SUM(D101:L101)</f>
        <v>3.459656343460318</v>
      </c>
      <c r="N101" s="421">
        <f t="shared" si="25"/>
        <v>2.604046551886342</v>
      </c>
      <c r="O101" s="422"/>
      <c r="P101" s="422"/>
      <c r="Q101" s="422"/>
    </row>
    <row r="102" spans="1:15" s="423" customFormat="1" ht="15">
      <c r="A102" s="468" t="s">
        <v>553</v>
      </c>
      <c r="B102" s="425" t="s">
        <v>535</v>
      </c>
      <c r="C102" s="134"/>
      <c r="D102" s="466"/>
      <c r="E102" s="467"/>
      <c r="F102" s="466"/>
      <c r="G102" s="467"/>
      <c r="H102" s="467"/>
      <c r="I102" s="466"/>
      <c r="J102" s="467"/>
      <c r="K102" s="466"/>
      <c r="L102" s="467"/>
      <c r="M102" s="421">
        <f t="shared" si="24"/>
        <v>0</v>
      </c>
      <c r="N102" s="421">
        <f t="shared" si="25"/>
        <v>0</v>
      </c>
      <c r="O102" s="421"/>
    </row>
    <row r="103" spans="1:15" ht="15">
      <c r="A103" s="138" t="s">
        <v>536</v>
      </c>
      <c r="B103" s="138"/>
      <c r="C103" s="134">
        <f>SUM(D103:I103)</f>
        <v>44875</v>
      </c>
      <c r="D103" s="133">
        <v>28823</v>
      </c>
      <c r="E103" s="134">
        <v>5492</v>
      </c>
      <c r="F103" s="133">
        <v>8439</v>
      </c>
      <c r="G103" s="134"/>
      <c r="H103" s="134"/>
      <c r="I103" s="133">
        <v>2121</v>
      </c>
      <c r="J103" s="134"/>
      <c r="K103" s="133"/>
      <c r="L103" s="134"/>
      <c r="M103" s="421">
        <f t="shared" si="24"/>
        <v>44875</v>
      </c>
      <c r="N103" s="421">
        <f t="shared" si="25"/>
        <v>0</v>
      </c>
      <c r="O103" s="421"/>
    </row>
    <row r="104" spans="1:15" ht="15">
      <c r="A104" s="138" t="s">
        <v>537</v>
      </c>
      <c r="B104" s="138"/>
      <c r="C104" s="134">
        <f>SUM(D104:I104)</f>
        <v>49418</v>
      </c>
      <c r="D104" s="133">
        <v>31964</v>
      </c>
      <c r="E104" s="134">
        <v>6051</v>
      </c>
      <c r="F104" s="133">
        <v>8901</v>
      </c>
      <c r="G104" s="134"/>
      <c r="H104" s="134"/>
      <c r="I104" s="133">
        <v>2502</v>
      </c>
      <c r="J104" s="134"/>
      <c r="K104" s="133"/>
      <c r="L104" s="134"/>
      <c r="M104" s="421">
        <f t="shared" si="24"/>
        <v>49418</v>
      </c>
      <c r="N104" s="421">
        <f t="shared" si="25"/>
        <v>0</v>
      </c>
      <c r="O104" s="421"/>
    </row>
    <row r="105" spans="1:17" ht="15">
      <c r="A105" s="138" t="s">
        <v>291</v>
      </c>
      <c r="B105" s="138"/>
      <c r="C105" s="134">
        <f>SUM(D105:I105)</f>
        <v>48538</v>
      </c>
      <c r="D105" s="129">
        <v>30878</v>
      </c>
      <c r="E105" s="129">
        <v>5890</v>
      </c>
      <c r="F105" s="129">
        <v>9843</v>
      </c>
      <c r="G105" s="129"/>
      <c r="H105" s="129"/>
      <c r="I105" s="129">
        <v>1927</v>
      </c>
      <c r="J105" s="129"/>
      <c r="K105" s="129"/>
      <c r="L105" s="129"/>
      <c r="M105" s="421">
        <f t="shared" si="24"/>
        <v>48538</v>
      </c>
      <c r="N105" s="421">
        <f t="shared" si="25"/>
        <v>0</v>
      </c>
      <c r="O105" s="422"/>
      <c r="P105" s="422"/>
      <c r="Q105" s="422"/>
    </row>
    <row r="106" spans="1:17" ht="15">
      <c r="A106" s="424" t="s">
        <v>292</v>
      </c>
      <c r="B106" s="424"/>
      <c r="C106" s="558">
        <f aca="true" t="shared" si="30" ref="C106:L106">IF(C104&lt;&gt;0,C105/C104,"")</f>
        <v>0.9821927232992027</v>
      </c>
      <c r="D106" s="558">
        <f t="shared" si="30"/>
        <v>0.9660242773119759</v>
      </c>
      <c r="E106" s="558">
        <f t="shared" si="30"/>
        <v>0.9733928276317964</v>
      </c>
      <c r="F106" s="558">
        <f t="shared" si="30"/>
        <v>1.1058308055274688</v>
      </c>
      <c r="G106" s="558">
        <f t="shared" si="30"/>
      </c>
      <c r="H106" s="558">
        <f t="shared" si="30"/>
      </c>
      <c r="I106" s="558">
        <f t="shared" si="30"/>
        <v>0.7701838529176659</v>
      </c>
      <c r="J106" s="558">
        <f t="shared" si="30"/>
      </c>
      <c r="K106" s="558">
        <f t="shared" si="30"/>
      </c>
      <c r="L106" s="558">
        <f t="shared" si="30"/>
      </c>
      <c r="M106" s="421">
        <f t="shared" si="24"/>
        <v>3.815431763388907</v>
      </c>
      <c r="N106" s="421">
        <f t="shared" si="25"/>
        <v>2.8332390400897043</v>
      </c>
      <c r="O106" s="422"/>
      <c r="P106" s="422"/>
      <c r="Q106" s="422"/>
    </row>
    <row r="107" spans="1:15" ht="15">
      <c r="A107" s="132" t="s">
        <v>554</v>
      </c>
      <c r="B107" s="132" t="s">
        <v>535</v>
      </c>
      <c r="C107" s="134"/>
      <c r="D107" s="133"/>
      <c r="E107" s="134"/>
      <c r="F107" s="133"/>
      <c r="G107" s="134"/>
      <c r="H107" s="134"/>
      <c r="I107" s="133"/>
      <c r="J107" s="134"/>
      <c r="K107" s="133"/>
      <c r="L107" s="134"/>
      <c r="M107" s="421">
        <f t="shared" si="24"/>
        <v>0</v>
      </c>
      <c r="N107" s="421">
        <f t="shared" si="25"/>
        <v>0</v>
      </c>
      <c r="O107" s="421"/>
    </row>
    <row r="108" spans="1:15" ht="15">
      <c r="A108" s="138" t="s">
        <v>536</v>
      </c>
      <c r="B108" s="138"/>
      <c r="C108" s="134">
        <f>SUM(D108:I108)</f>
        <v>29115</v>
      </c>
      <c r="D108" s="133">
        <v>21389</v>
      </c>
      <c r="E108" s="134">
        <v>4057</v>
      </c>
      <c r="F108" s="133">
        <v>3584</v>
      </c>
      <c r="G108" s="134"/>
      <c r="H108" s="134"/>
      <c r="I108" s="133">
        <v>85</v>
      </c>
      <c r="J108" s="134"/>
      <c r="K108" s="133"/>
      <c r="L108" s="134"/>
      <c r="M108" s="421">
        <f t="shared" si="24"/>
        <v>29115</v>
      </c>
      <c r="N108" s="421">
        <f t="shared" si="25"/>
        <v>0</v>
      </c>
      <c r="O108" s="421"/>
    </row>
    <row r="109" spans="1:15" ht="15">
      <c r="A109" s="138" t="s">
        <v>537</v>
      </c>
      <c r="B109" s="138"/>
      <c r="C109" s="134">
        <f>SUM(D109:I109)</f>
        <v>32043</v>
      </c>
      <c r="D109" s="133">
        <v>23683</v>
      </c>
      <c r="E109" s="134">
        <v>4736</v>
      </c>
      <c r="F109" s="133">
        <v>3471</v>
      </c>
      <c r="G109" s="134"/>
      <c r="H109" s="134"/>
      <c r="I109" s="133">
        <v>153</v>
      </c>
      <c r="J109" s="134"/>
      <c r="K109" s="133"/>
      <c r="L109" s="134"/>
      <c r="M109" s="421">
        <f t="shared" si="24"/>
        <v>32043</v>
      </c>
      <c r="N109" s="421">
        <f t="shared" si="25"/>
        <v>0</v>
      </c>
      <c r="O109" s="421"/>
    </row>
    <row r="110" spans="1:17" ht="15">
      <c r="A110" s="138" t="s">
        <v>291</v>
      </c>
      <c r="B110" s="138"/>
      <c r="C110" s="134">
        <f>SUM(D110:I110)</f>
        <v>32043</v>
      </c>
      <c r="D110" s="129">
        <v>23683</v>
      </c>
      <c r="E110" s="129">
        <v>4736</v>
      </c>
      <c r="F110" s="129">
        <v>3471</v>
      </c>
      <c r="G110" s="129"/>
      <c r="H110" s="129"/>
      <c r="I110" s="129">
        <v>153</v>
      </c>
      <c r="J110" s="129"/>
      <c r="K110" s="129"/>
      <c r="L110" s="129"/>
      <c r="M110" s="421">
        <f t="shared" si="24"/>
        <v>32043</v>
      </c>
      <c r="N110" s="421">
        <f t="shared" si="25"/>
        <v>0</v>
      </c>
      <c r="O110" s="422"/>
      <c r="P110" s="422"/>
      <c r="Q110" s="422"/>
    </row>
    <row r="111" spans="1:17" ht="15">
      <c r="A111" s="424" t="s">
        <v>292</v>
      </c>
      <c r="B111" s="424"/>
      <c r="C111" s="558">
        <f aca="true" t="shared" si="31" ref="C111:L111">IF(C109&lt;&gt;0,C110/C109,"")</f>
        <v>1</v>
      </c>
      <c r="D111" s="558">
        <f t="shared" si="31"/>
        <v>1</v>
      </c>
      <c r="E111" s="558">
        <f t="shared" si="31"/>
        <v>1</v>
      </c>
      <c r="F111" s="558">
        <f t="shared" si="31"/>
        <v>1</v>
      </c>
      <c r="G111" s="558">
        <f t="shared" si="31"/>
      </c>
      <c r="H111" s="558">
        <f t="shared" si="31"/>
      </c>
      <c r="I111" s="558">
        <f t="shared" si="31"/>
        <v>1</v>
      </c>
      <c r="J111" s="558">
        <f t="shared" si="31"/>
      </c>
      <c r="K111" s="558">
        <f t="shared" si="31"/>
      </c>
      <c r="L111" s="558">
        <f t="shared" si="31"/>
      </c>
      <c r="M111" s="421">
        <f t="shared" si="24"/>
        <v>4</v>
      </c>
      <c r="N111" s="421">
        <f t="shared" si="25"/>
        <v>3</v>
      </c>
      <c r="O111" s="422"/>
      <c r="P111" s="422"/>
      <c r="Q111" s="422"/>
    </row>
    <row r="112" spans="1:18" ht="15">
      <c r="A112" s="132" t="s">
        <v>555</v>
      </c>
      <c r="B112" s="438"/>
      <c r="C112" s="134"/>
      <c r="D112" s="133"/>
      <c r="E112" s="134"/>
      <c r="F112" s="133"/>
      <c r="G112" s="134"/>
      <c r="H112" s="134"/>
      <c r="I112" s="133"/>
      <c r="J112" s="134"/>
      <c r="K112" s="133"/>
      <c r="L112" s="134"/>
      <c r="M112" s="421">
        <f t="shared" si="24"/>
        <v>0</v>
      </c>
      <c r="N112" s="421">
        <f t="shared" si="25"/>
        <v>0</v>
      </c>
      <c r="O112" s="421"/>
      <c r="Q112" s="423"/>
      <c r="R112" s="423"/>
    </row>
    <row r="113" spans="1:15" s="423" customFormat="1" ht="15">
      <c r="A113" s="138" t="s">
        <v>536</v>
      </c>
      <c r="B113" s="138"/>
      <c r="C113" s="134">
        <f>SUM(D113:I113)</f>
        <v>384971</v>
      </c>
      <c r="D113" s="134">
        <f>D118+D123+D128+D133+D138+D143+D148+D153+D158+D168+D173+D178+D183+D188+D193+D198+D203+D213+D218+D223+D228+D163+D208</f>
        <v>77900</v>
      </c>
      <c r="E113" s="134">
        <f aca="true" t="shared" si="32" ref="E113:L113">E118+E123+E128+E133+E138+E143+E148+E153+E158+E168+E173+E178+E183+E188+E193+E198+E203+E213+E218+E223+E228+E163+E208</f>
        <v>15453</v>
      </c>
      <c r="F113" s="134">
        <f t="shared" si="32"/>
        <v>291288</v>
      </c>
      <c r="G113" s="134">
        <f t="shared" si="32"/>
        <v>0</v>
      </c>
      <c r="H113" s="134">
        <f t="shared" si="32"/>
        <v>0</v>
      </c>
      <c r="I113" s="134">
        <f t="shared" si="32"/>
        <v>330</v>
      </c>
      <c r="J113" s="134">
        <f t="shared" si="32"/>
        <v>0</v>
      </c>
      <c r="K113" s="134">
        <f t="shared" si="32"/>
        <v>0</v>
      </c>
      <c r="L113" s="134">
        <f t="shared" si="32"/>
        <v>0</v>
      </c>
      <c r="M113" s="421">
        <f t="shared" si="24"/>
        <v>384971</v>
      </c>
      <c r="N113" s="421">
        <f t="shared" si="25"/>
        <v>0</v>
      </c>
      <c r="O113" s="421"/>
    </row>
    <row r="114" spans="1:15" s="423" customFormat="1" ht="15">
      <c r="A114" s="138" t="s">
        <v>537</v>
      </c>
      <c r="B114" s="138"/>
      <c r="C114" s="134">
        <f>SUM(D114:I114)</f>
        <v>386043</v>
      </c>
      <c r="D114" s="134">
        <f>D119+D124+D129+D134+D139+D144+D149+D154+D159+D169+D174+D179+D184+D189+D194+D199+D204+D214+D219+D224+D229+D164+D209</f>
        <v>78672</v>
      </c>
      <c r="E114" s="134">
        <f aca="true" t="shared" si="33" ref="E114:L114">E119+E124+E129+E134+E139+E144+E149+E154+E159+E169+E174+E179+E184+E189+E194+E199+E204+E214+E219+E224+E229+E164+E209</f>
        <v>15606</v>
      </c>
      <c r="F114" s="134">
        <f t="shared" si="33"/>
        <v>291435</v>
      </c>
      <c r="G114" s="134">
        <f t="shared" si="33"/>
        <v>0</v>
      </c>
      <c r="H114" s="134">
        <f t="shared" si="33"/>
        <v>0</v>
      </c>
      <c r="I114" s="134">
        <f t="shared" si="33"/>
        <v>330</v>
      </c>
      <c r="J114" s="134">
        <f t="shared" si="33"/>
        <v>0</v>
      </c>
      <c r="K114" s="134">
        <f t="shared" si="33"/>
        <v>0</v>
      </c>
      <c r="L114" s="134">
        <f t="shared" si="33"/>
        <v>0</v>
      </c>
      <c r="M114" s="421">
        <f t="shared" si="24"/>
        <v>386043</v>
      </c>
      <c r="N114" s="421">
        <f t="shared" si="25"/>
        <v>0</v>
      </c>
      <c r="O114" s="421"/>
    </row>
    <row r="115" spans="1:17" ht="15">
      <c r="A115" s="138" t="s">
        <v>291</v>
      </c>
      <c r="B115" s="138"/>
      <c r="C115" s="134">
        <f>SUM(D115:I115)</f>
        <v>319420</v>
      </c>
      <c r="D115" s="134">
        <f>D120+D125+D130+D135+D140+D145+D150+D155+D160+D170+D175+D180+D185+D190+D195+D200+D205+D215+D220+D225+D230+D165+D210</f>
        <v>68939</v>
      </c>
      <c r="E115" s="134">
        <f aca="true" t="shared" si="34" ref="E115:L115">E120+E125+E130+E135+E140+E145+E150+E155+E160+E170+E175+E180+E185+E190+E195+E200+E205+E215+E220+E225+E230+E165+E210</f>
        <v>14802</v>
      </c>
      <c r="F115" s="134">
        <f t="shared" si="34"/>
        <v>235497</v>
      </c>
      <c r="G115" s="134">
        <f t="shared" si="34"/>
        <v>0</v>
      </c>
      <c r="H115" s="134">
        <f t="shared" si="34"/>
        <v>0</v>
      </c>
      <c r="I115" s="134">
        <f t="shared" si="34"/>
        <v>182</v>
      </c>
      <c r="J115" s="134">
        <f t="shared" si="34"/>
        <v>0</v>
      </c>
      <c r="K115" s="134">
        <f t="shared" si="34"/>
        <v>0</v>
      </c>
      <c r="L115" s="134">
        <f t="shared" si="34"/>
        <v>0</v>
      </c>
      <c r="M115" s="421">
        <f t="shared" si="24"/>
        <v>319420</v>
      </c>
      <c r="N115" s="421">
        <f t="shared" si="25"/>
        <v>0</v>
      </c>
      <c r="O115" s="422"/>
      <c r="P115" s="422"/>
      <c r="Q115" s="422"/>
    </row>
    <row r="116" spans="1:17" ht="15">
      <c r="A116" s="424" t="s">
        <v>292</v>
      </c>
      <c r="B116" s="424"/>
      <c r="C116" s="558">
        <f aca="true" t="shared" si="35" ref="C116:L116">IF(C114&lt;&gt;0,C115/C114,"")</f>
        <v>0.8274207795504646</v>
      </c>
      <c r="D116" s="558">
        <f t="shared" si="35"/>
        <v>0.8762838112670327</v>
      </c>
      <c r="E116" s="558">
        <f t="shared" si="35"/>
        <v>0.948481353325644</v>
      </c>
      <c r="F116" s="558">
        <f t="shared" si="35"/>
        <v>0.8080601163209635</v>
      </c>
      <c r="G116" s="558">
        <f t="shared" si="35"/>
      </c>
      <c r="H116" s="558">
        <f t="shared" si="35"/>
      </c>
      <c r="I116" s="558">
        <f t="shared" si="35"/>
        <v>0.5515151515151515</v>
      </c>
      <c r="J116" s="558">
        <f t="shared" si="35"/>
      </c>
      <c r="K116" s="558">
        <f t="shared" si="35"/>
      </c>
      <c r="L116" s="558">
        <f t="shared" si="35"/>
      </c>
      <c r="M116" s="421">
        <f t="shared" si="24"/>
        <v>3.184340432428792</v>
      </c>
      <c r="N116" s="421">
        <f t="shared" si="25"/>
        <v>2.3569196528783274</v>
      </c>
      <c r="O116" s="422"/>
      <c r="P116" s="422"/>
      <c r="Q116" s="422"/>
    </row>
    <row r="117" spans="1:15" s="423" customFormat="1" ht="15">
      <c r="A117" s="132" t="s">
        <v>157</v>
      </c>
      <c r="B117" s="132" t="s">
        <v>535</v>
      </c>
      <c r="C117" s="134"/>
      <c r="D117" s="133"/>
      <c r="E117" s="134"/>
      <c r="F117" s="133"/>
      <c r="G117" s="134"/>
      <c r="H117" s="134"/>
      <c r="I117" s="133"/>
      <c r="J117" s="134"/>
      <c r="K117" s="133"/>
      <c r="L117" s="134"/>
      <c r="M117" s="421">
        <f t="shared" si="24"/>
        <v>0</v>
      </c>
      <c r="N117" s="421">
        <f t="shared" si="25"/>
        <v>0</v>
      </c>
      <c r="O117" s="421"/>
    </row>
    <row r="118" spans="1:15" s="423" customFormat="1" ht="15">
      <c r="A118" s="138" t="s">
        <v>536</v>
      </c>
      <c r="B118" s="138"/>
      <c r="C118" s="134">
        <f>SUM(D118:I118)</f>
        <v>38325</v>
      </c>
      <c r="D118" s="133">
        <v>18277</v>
      </c>
      <c r="E118" s="134">
        <v>3594</v>
      </c>
      <c r="F118" s="133">
        <v>16454</v>
      </c>
      <c r="G118" s="134"/>
      <c r="H118" s="134"/>
      <c r="I118" s="133"/>
      <c r="J118" s="134"/>
      <c r="K118" s="133"/>
      <c r="L118" s="134"/>
      <c r="M118" s="421">
        <f t="shared" si="24"/>
        <v>38325</v>
      </c>
      <c r="N118" s="421">
        <f t="shared" si="25"/>
        <v>0</v>
      </c>
      <c r="O118" s="421"/>
    </row>
    <row r="119" spans="1:15" s="423" customFormat="1" ht="15">
      <c r="A119" s="138" t="s">
        <v>537</v>
      </c>
      <c r="B119" s="138"/>
      <c r="C119" s="134">
        <f>SUM(D119:I119)</f>
        <v>39220</v>
      </c>
      <c r="D119" s="133">
        <v>19049</v>
      </c>
      <c r="E119" s="134">
        <v>3747</v>
      </c>
      <c r="F119" s="133">
        <v>16424</v>
      </c>
      <c r="G119" s="134"/>
      <c r="H119" s="134"/>
      <c r="I119" s="133"/>
      <c r="J119" s="134"/>
      <c r="K119" s="133"/>
      <c r="L119" s="134"/>
      <c r="M119" s="421">
        <f t="shared" si="24"/>
        <v>39220</v>
      </c>
      <c r="N119" s="421">
        <f t="shared" si="25"/>
        <v>0</v>
      </c>
      <c r="O119" s="421"/>
    </row>
    <row r="120" spans="1:17" ht="15">
      <c r="A120" s="138" t="s">
        <v>291</v>
      </c>
      <c r="B120" s="138"/>
      <c r="C120" s="134">
        <f>SUM(D120:I120)</f>
        <v>36951</v>
      </c>
      <c r="D120" s="129">
        <v>16721</v>
      </c>
      <c r="E120" s="129">
        <v>3645</v>
      </c>
      <c r="F120" s="129">
        <v>16585</v>
      </c>
      <c r="G120" s="129"/>
      <c r="H120" s="129"/>
      <c r="I120" s="129"/>
      <c r="J120" s="129"/>
      <c r="K120" s="129"/>
      <c r="L120" s="129"/>
      <c r="M120" s="421">
        <f t="shared" si="24"/>
        <v>36951</v>
      </c>
      <c r="N120" s="421">
        <f t="shared" si="25"/>
        <v>0</v>
      </c>
      <c r="O120" s="422"/>
      <c r="P120" s="422"/>
      <c r="Q120" s="422"/>
    </row>
    <row r="121" spans="1:17" ht="15">
      <c r="A121" s="424" t="s">
        <v>292</v>
      </c>
      <c r="B121" s="424"/>
      <c r="C121" s="558">
        <f aca="true" t="shared" si="36" ref="C121:L121">IF(C119&lt;&gt;0,C120/C119,"")</f>
        <v>0.942146863844977</v>
      </c>
      <c r="D121" s="558">
        <f t="shared" si="36"/>
        <v>0.8777888603076277</v>
      </c>
      <c r="E121" s="558">
        <f t="shared" si="36"/>
        <v>0.9727782225780625</v>
      </c>
      <c r="F121" s="558">
        <f t="shared" si="36"/>
        <v>1.0098027277155381</v>
      </c>
      <c r="G121" s="558">
        <f t="shared" si="36"/>
      </c>
      <c r="H121" s="558">
        <f t="shared" si="36"/>
      </c>
      <c r="I121" s="558">
        <f t="shared" si="36"/>
      </c>
      <c r="J121" s="558">
        <f t="shared" si="36"/>
      </c>
      <c r="K121" s="558">
        <f t="shared" si="36"/>
      </c>
      <c r="L121" s="558">
        <f t="shared" si="36"/>
      </c>
      <c r="M121" s="421">
        <f t="shared" si="24"/>
        <v>2.8603698106012283</v>
      </c>
      <c r="N121" s="421">
        <f t="shared" si="25"/>
        <v>1.9182229467562513</v>
      </c>
      <c r="O121" s="422"/>
      <c r="P121" s="422"/>
      <c r="Q121" s="422"/>
    </row>
    <row r="122" spans="1:15" ht="15">
      <c r="A122" s="132" t="s">
        <v>158</v>
      </c>
      <c r="B122" s="425" t="s">
        <v>535</v>
      </c>
      <c r="C122" s="134"/>
      <c r="D122" s="133"/>
      <c r="E122" s="134"/>
      <c r="F122" s="133"/>
      <c r="G122" s="134"/>
      <c r="H122" s="134"/>
      <c r="I122" s="133"/>
      <c r="J122" s="134"/>
      <c r="K122" s="133"/>
      <c r="L122" s="134"/>
      <c r="M122" s="421">
        <f t="shared" si="24"/>
        <v>0</v>
      </c>
      <c r="N122" s="421">
        <f t="shared" si="25"/>
        <v>0</v>
      </c>
      <c r="O122" s="421"/>
    </row>
    <row r="123" spans="1:15" s="423" customFormat="1" ht="15">
      <c r="A123" s="138" t="s">
        <v>536</v>
      </c>
      <c r="B123" s="138"/>
      <c r="C123" s="134">
        <f>SUM(D123:I123)</f>
        <v>10330</v>
      </c>
      <c r="D123" s="133">
        <v>1776</v>
      </c>
      <c r="E123" s="134">
        <v>384</v>
      </c>
      <c r="F123" s="133">
        <v>8170</v>
      </c>
      <c r="G123" s="134"/>
      <c r="H123" s="134"/>
      <c r="I123" s="133"/>
      <c r="J123" s="134"/>
      <c r="K123" s="133"/>
      <c r="L123" s="134"/>
      <c r="M123" s="421">
        <f t="shared" si="24"/>
        <v>10330</v>
      </c>
      <c r="N123" s="421">
        <f t="shared" si="25"/>
        <v>0</v>
      </c>
      <c r="O123" s="421"/>
    </row>
    <row r="124" spans="1:15" s="423" customFormat="1" ht="15">
      <c r="A124" s="138" t="s">
        <v>537</v>
      </c>
      <c r="B124" s="138"/>
      <c r="C124" s="134">
        <f>SUM(D124:I124)</f>
        <v>10330</v>
      </c>
      <c r="D124" s="133">
        <v>1776</v>
      </c>
      <c r="E124" s="134">
        <v>384</v>
      </c>
      <c r="F124" s="133">
        <v>8170</v>
      </c>
      <c r="G124" s="134"/>
      <c r="H124" s="134"/>
      <c r="I124" s="133"/>
      <c r="J124" s="134"/>
      <c r="K124" s="133"/>
      <c r="L124" s="134"/>
      <c r="M124" s="421">
        <f t="shared" si="24"/>
        <v>10330</v>
      </c>
      <c r="N124" s="421">
        <f t="shared" si="25"/>
        <v>0</v>
      </c>
      <c r="O124" s="421"/>
    </row>
    <row r="125" spans="1:17" ht="15">
      <c r="A125" s="138" t="s">
        <v>291</v>
      </c>
      <c r="B125" s="138"/>
      <c r="C125" s="134">
        <f>SUM(D125:I125)</f>
        <v>7797</v>
      </c>
      <c r="D125" s="129">
        <v>1417</v>
      </c>
      <c r="E125" s="129">
        <v>331</v>
      </c>
      <c r="F125" s="129">
        <v>6049</v>
      </c>
      <c r="G125" s="129"/>
      <c r="H125" s="129"/>
      <c r="I125" s="129"/>
      <c r="J125" s="129"/>
      <c r="K125" s="129"/>
      <c r="L125" s="129"/>
      <c r="M125" s="421">
        <f t="shared" si="24"/>
        <v>7797</v>
      </c>
      <c r="N125" s="421">
        <f t="shared" si="25"/>
        <v>0</v>
      </c>
      <c r="O125" s="422"/>
      <c r="P125" s="422"/>
      <c r="Q125" s="422"/>
    </row>
    <row r="126" spans="1:17" ht="15">
      <c r="A126" s="424" t="s">
        <v>292</v>
      </c>
      <c r="B126" s="424"/>
      <c r="C126" s="558">
        <f aca="true" t="shared" si="37" ref="C126:L126">IF(C124&lt;&gt;0,C125/C124,"")</f>
        <v>0.7547918683446273</v>
      </c>
      <c r="D126" s="558">
        <f t="shared" si="37"/>
        <v>0.7978603603603603</v>
      </c>
      <c r="E126" s="558">
        <f t="shared" si="37"/>
        <v>0.8619791666666666</v>
      </c>
      <c r="F126" s="558">
        <f t="shared" si="37"/>
        <v>0.740391676866585</v>
      </c>
      <c r="G126" s="558">
        <f t="shared" si="37"/>
      </c>
      <c r="H126" s="558">
        <f t="shared" si="37"/>
      </c>
      <c r="I126" s="558">
        <f t="shared" si="37"/>
      </c>
      <c r="J126" s="558">
        <f t="shared" si="37"/>
      </c>
      <c r="K126" s="558">
        <f t="shared" si="37"/>
      </c>
      <c r="L126" s="558">
        <f t="shared" si="37"/>
      </c>
      <c r="M126" s="421">
        <f t="shared" si="24"/>
        <v>2.400231203893612</v>
      </c>
      <c r="N126" s="421">
        <f t="shared" si="25"/>
        <v>1.6454393355489847</v>
      </c>
      <c r="O126" s="422"/>
      <c r="P126" s="422"/>
      <c r="Q126" s="422"/>
    </row>
    <row r="127" spans="1:15" ht="15">
      <c r="A127" s="132" t="s">
        <v>159</v>
      </c>
      <c r="B127" s="425" t="s">
        <v>535</v>
      </c>
      <c r="C127" s="134"/>
      <c r="D127" s="133"/>
      <c r="E127" s="134"/>
      <c r="F127" s="133"/>
      <c r="G127" s="134"/>
      <c r="H127" s="134"/>
      <c r="I127" s="133"/>
      <c r="J127" s="134"/>
      <c r="K127" s="133"/>
      <c r="L127" s="134"/>
      <c r="M127" s="421">
        <f t="shared" si="24"/>
        <v>0</v>
      </c>
      <c r="N127" s="421">
        <f t="shared" si="25"/>
        <v>0</v>
      </c>
      <c r="O127" s="421"/>
    </row>
    <row r="128" spans="1:15" s="423" customFormat="1" ht="15">
      <c r="A128" s="138" t="s">
        <v>536</v>
      </c>
      <c r="B128" s="138"/>
      <c r="C128" s="134">
        <f>SUM(D128:I128)</f>
        <v>10531</v>
      </c>
      <c r="D128" s="133">
        <v>4458</v>
      </c>
      <c r="E128" s="134">
        <v>888</v>
      </c>
      <c r="F128" s="133">
        <v>5185</v>
      </c>
      <c r="G128" s="134"/>
      <c r="H128" s="134"/>
      <c r="I128" s="133"/>
      <c r="J128" s="134"/>
      <c r="K128" s="133"/>
      <c r="L128" s="134"/>
      <c r="M128" s="421">
        <f t="shared" si="24"/>
        <v>10531</v>
      </c>
      <c r="N128" s="421">
        <f t="shared" si="25"/>
        <v>0</v>
      </c>
      <c r="O128" s="421"/>
    </row>
    <row r="129" spans="1:15" s="423" customFormat="1" ht="15">
      <c r="A129" s="138" t="s">
        <v>537</v>
      </c>
      <c r="B129" s="138"/>
      <c r="C129" s="134">
        <f>SUM(D129:I129)</f>
        <v>10531</v>
      </c>
      <c r="D129" s="133">
        <v>4458</v>
      </c>
      <c r="E129" s="134">
        <v>888</v>
      </c>
      <c r="F129" s="133">
        <v>5185</v>
      </c>
      <c r="G129" s="134"/>
      <c r="H129" s="134"/>
      <c r="I129" s="133"/>
      <c r="J129" s="134"/>
      <c r="K129" s="133"/>
      <c r="L129" s="134"/>
      <c r="M129" s="421">
        <f t="shared" si="24"/>
        <v>10531</v>
      </c>
      <c r="N129" s="421">
        <f t="shared" si="25"/>
        <v>0</v>
      </c>
      <c r="O129" s="421"/>
    </row>
    <row r="130" spans="1:17" ht="15">
      <c r="A130" s="138" t="s">
        <v>291</v>
      </c>
      <c r="B130" s="138"/>
      <c r="C130" s="134">
        <f>SUM(D130:I130)</f>
        <v>11081</v>
      </c>
      <c r="D130" s="129">
        <v>4822</v>
      </c>
      <c r="E130" s="129">
        <v>859</v>
      </c>
      <c r="F130" s="129">
        <v>5400</v>
      </c>
      <c r="G130" s="129"/>
      <c r="H130" s="129"/>
      <c r="I130" s="129"/>
      <c r="J130" s="129"/>
      <c r="K130" s="129"/>
      <c r="L130" s="129"/>
      <c r="M130" s="421">
        <f t="shared" si="24"/>
        <v>11081</v>
      </c>
      <c r="N130" s="421">
        <f t="shared" si="25"/>
        <v>0</v>
      </c>
      <c r="O130" s="422"/>
      <c r="P130" s="422"/>
      <c r="Q130" s="422"/>
    </row>
    <row r="131" spans="1:17" ht="15">
      <c r="A131" s="424" t="s">
        <v>292</v>
      </c>
      <c r="B131" s="424"/>
      <c r="C131" s="558">
        <f aca="true" t="shared" si="38" ref="C131:L131">IF(C129&lt;&gt;0,C130/C129,"")</f>
        <v>1.0522267590922039</v>
      </c>
      <c r="D131" s="558">
        <f t="shared" si="38"/>
        <v>1.0816509645580978</v>
      </c>
      <c r="E131" s="558">
        <f t="shared" si="38"/>
        <v>0.9673423423423423</v>
      </c>
      <c r="F131" s="558">
        <f t="shared" si="38"/>
        <v>1.0414657666345226</v>
      </c>
      <c r="G131" s="558">
        <f t="shared" si="38"/>
      </c>
      <c r="H131" s="558">
        <f t="shared" si="38"/>
      </c>
      <c r="I131" s="558">
        <f t="shared" si="38"/>
      </c>
      <c r="J131" s="558">
        <f t="shared" si="38"/>
      </c>
      <c r="K131" s="558">
        <f t="shared" si="38"/>
      </c>
      <c r="L131" s="558">
        <f t="shared" si="38"/>
      </c>
      <c r="M131" s="421">
        <f t="shared" si="24"/>
        <v>3.0904590735349626</v>
      </c>
      <c r="N131" s="421">
        <f t="shared" si="25"/>
        <v>2.0382323144427588</v>
      </c>
      <c r="O131" s="422"/>
      <c r="P131" s="422"/>
      <c r="Q131" s="422"/>
    </row>
    <row r="132" spans="1:15" ht="15">
      <c r="A132" s="132" t="s">
        <v>160</v>
      </c>
      <c r="B132" s="425" t="s">
        <v>535</v>
      </c>
      <c r="C132" s="134"/>
      <c r="D132" s="133"/>
      <c r="E132" s="134"/>
      <c r="F132" s="133"/>
      <c r="G132" s="134"/>
      <c r="H132" s="134"/>
      <c r="I132" s="133"/>
      <c r="J132" s="134"/>
      <c r="K132" s="133"/>
      <c r="L132" s="134"/>
      <c r="M132" s="421">
        <f t="shared" si="24"/>
        <v>0</v>
      </c>
      <c r="N132" s="421">
        <f t="shared" si="25"/>
        <v>0</v>
      </c>
      <c r="O132" s="421"/>
    </row>
    <row r="133" spans="1:15" s="423" customFormat="1" ht="15">
      <c r="A133" s="138" t="s">
        <v>536</v>
      </c>
      <c r="B133" s="138"/>
      <c r="C133" s="134">
        <f>SUM(D133:I133)</f>
        <v>9601</v>
      </c>
      <c r="D133" s="133">
        <v>4458</v>
      </c>
      <c r="E133" s="134">
        <v>888</v>
      </c>
      <c r="F133" s="133">
        <v>4255</v>
      </c>
      <c r="G133" s="134"/>
      <c r="H133" s="134"/>
      <c r="I133" s="133"/>
      <c r="J133" s="134"/>
      <c r="K133" s="133"/>
      <c r="L133" s="134"/>
      <c r="M133" s="421">
        <f t="shared" si="24"/>
        <v>9601</v>
      </c>
      <c r="N133" s="421">
        <f t="shared" si="25"/>
        <v>0</v>
      </c>
      <c r="O133" s="421"/>
    </row>
    <row r="134" spans="1:15" s="423" customFormat="1" ht="15">
      <c r="A134" s="138" t="s">
        <v>537</v>
      </c>
      <c r="B134" s="138"/>
      <c r="C134" s="134">
        <f>SUM(D134:I134)</f>
        <v>9601</v>
      </c>
      <c r="D134" s="133">
        <v>4458</v>
      </c>
      <c r="E134" s="134">
        <v>888</v>
      </c>
      <c r="F134" s="133">
        <v>4255</v>
      </c>
      <c r="G134" s="134"/>
      <c r="H134" s="134"/>
      <c r="I134" s="133"/>
      <c r="J134" s="134"/>
      <c r="K134" s="133"/>
      <c r="L134" s="134"/>
      <c r="M134" s="421">
        <f t="shared" si="24"/>
        <v>9601</v>
      </c>
      <c r="N134" s="421">
        <f t="shared" si="25"/>
        <v>0</v>
      </c>
      <c r="O134" s="421"/>
    </row>
    <row r="135" spans="1:17" ht="15">
      <c r="A135" s="138" t="s">
        <v>291</v>
      </c>
      <c r="B135" s="138"/>
      <c r="C135" s="134">
        <f>SUM(D135:I135)</f>
        <v>8173</v>
      </c>
      <c r="D135" s="129">
        <v>3905</v>
      </c>
      <c r="E135" s="129">
        <v>721</v>
      </c>
      <c r="F135" s="129">
        <v>3547</v>
      </c>
      <c r="G135" s="129"/>
      <c r="H135" s="129"/>
      <c r="I135" s="129"/>
      <c r="J135" s="129"/>
      <c r="K135" s="129"/>
      <c r="L135" s="129"/>
      <c r="M135" s="421">
        <f t="shared" si="24"/>
        <v>8173</v>
      </c>
      <c r="N135" s="421">
        <f t="shared" si="25"/>
        <v>0</v>
      </c>
      <c r="O135" s="422"/>
      <c r="P135" s="422"/>
      <c r="Q135" s="422"/>
    </row>
    <row r="136" spans="1:17" ht="15">
      <c r="A136" s="424" t="s">
        <v>292</v>
      </c>
      <c r="B136" s="424"/>
      <c r="C136" s="558">
        <f aca="true" t="shared" si="39" ref="C136:L136">IF(C134&lt;&gt;0,C135/C134,"")</f>
        <v>0.851265493177794</v>
      </c>
      <c r="D136" s="558">
        <f t="shared" si="39"/>
        <v>0.8759533423059668</v>
      </c>
      <c r="E136" s="558">
        <f t="shared" si="39"/>
        <v>0.8119369369369369</v>
      </c>
      <c r="F136" s="558">
        <f t="shared" si="39"/>
        <v>0.8336075205640423</v>
      </c>
      <c r="G136" s="558">
        <f t="shared" si="39"/>
      </c>
      <c r="H136" s="558">
        <f t="shared" si="39"/>
      </c>
      <c r="I136" s="558">
        <f t="shared" si="39"/>
      </c>
      <c r="J136" s="558">
        <f t="shared" si="39"/>
      </c>
      <c r="K136" s="558">
        <f t="shared" si="39"/>
      </c>
      <c r="L136" s="558">
        <f t="shared" si="39"/>
      </c>
      <c r="M136" s="421">
        <f t="shared" si="24"/>
        <v>2.521497799806946</v>
      </c>
      <c r="N136" s="421">
        <f t="shared" si="25"/>
        <v>1.6702323066291522</v>
      </c>
      <c r="O136" s="422"/>
      <c r="P136" s="422"/>
      <c r="Q136" s="422"/>
    </row>
    <row r="137" spans="1:15" ht="15">
      <c r="A137" s="132" t="s">
        <v>161</v>
      </c>
      <c r="B137" s="425" t="s">
        <v>535</v>
      </c>
      <c r="C137" s="134"/>
      <c r="D137" s="133"/>
      <c r="E137" s="134"/>
      <c r="F137" s="133"/>
      <c r="G137" s="134"/>
      <c r="H137" s="134"/>
      <c r="I137" s="133"/>
      <c r="J137" s="134"/>
      <c r="K137" s="133"/>
      <c r="L137" s="134"/>
      <c r="M137" s="421">
        <f t="shared" si="24"/>
        <v>0</v>
      </c>
      <c r="N137" s="421">
        <f t="shared" si="25"/>
        <v>0</v>
      </c>
      <c r="O137" s="421"/>
    </row>
    <row r="138" spans="1:15" s="423" customFormat="1" ht="15">
      <c r="A138" s="138" t="s">
        <v>536</v>
      </c>
      <c r="B138" s="138"/>
      <c r="C138" s="134">
        <f>SUM(D138:I138)</f>
        <v>12070</v>
      </c>
      <c r="D138" s="133">
        <v>4485</v>
      </c>
      <c r="E138" s="134">
        <v>892</v>
      </c>
      <c r="F138" s="133">
        <v>6693</v>
      </c>
      <c r="G138" s="134"/>
      <c r="H138" s="134"/>
      <c r="I138" s="133"/>
      <c r="J138" s="134"/>
      <c r="K138" s="133"/>
      <c r="L138" s="134"/>
      <c r="M138" s="421">
        <f t="shared" si="24"/>
        <v>12070</v>
      </c>
      <c r="N138" s="421">
        <f t="shared" si="25"/>
        <v>0</v>
      </c>
      <c r="O138" s="421"/>
    </row>
    <row r="139" spans="1:15" s="423" customFormat="1" ht="15">
      <c r="A139" s="138" t="s">
        <v>537</v>
      </c>
      <c r="B139" s="138"/>
      <c r="C139" s="134">
        <f>SUM(D139:I139)</f>
        <v>12070</v>
      </c>
      <c r="D139" s="133">
        <v>4485</v>
      </c>
      <c r="E139" s="134">
        <v>892</v>
      </c>
      <c r="F139" s="133">
        <v>6693</v>
      </c>
      <c r="G139" s="134"/>
      <c r="H139" s="134"/>
      <c r="I139" s="133"/>
      <c r="J139" s="134"/>
      <c r="K139" s="133"/>
      <c r="L139" s="134"/>
      <c r="M139" s="421">
        <f t="shared" si="24"/>
        <v>12070</v>
      </c>
      <c r="N139" s="421">
        <f t="shared" si="25"/>
        <v>0</v>
      </c>
      <c r="O139" s="421"/>
    </row>
    <row r="140" spans="1:17" ht="15">
      <c r="A140" s="138" t="s">
        <v>291</v>
      </c>
      <c r="B140" s="138"/>
      <c r="C140" s="134">
        <f>SUM(D140:I140)</f>
        <v>10049</v>
      </c>
      <c r="D140" s="129">
        <v>3230</v>
      </c>
      <c r="E140" s="129">
        <v>788</v>
      </c>
      <c r="F140" s="129">
        <v>6031</v>
      </c>
      <c r="G140" s="129"/>
      <c r="H140" s="129"/>
      <c r="I140" s="129"/>
      <c r="J140" s="129"/>
      <c r="K140" s="129"/>
      <c r="L140" s="129"/>
      <c r="M140" s="421">
        <f t="shared" si="24"/>
        <v>10049</v>
      </c>
      <c r="N140" s="421">
        <f t="shared" si="25"/>
        <v>0</v>
      </c>
      <c r="O140" s="422"/>
      <c r="P140" s="422"/>
      <c r="Q140" s="422"/>
    </row>
    <row r="141" spans="1:17" ht="15">
      <c r="A141" s="424" t="s">
        <v>292</v>
      </c>
      <c r="B141" s="424"/>
      <c r="C141" s="558">
        <f aca="true" t="shared" si="40" ref="C141:L141">IF(C139&lt;&gt;0,C140/C139,"")</f>
        <v>0.8325600662800331</v>
      </c>
      <c r="D141" s="558">
        <f t="shared" si="40"/>
        <v>0.7201783723522854</v>
      </c>
      <c r="E141" s="558">
        <f t="shared" si="40"/>
        <v>0.8834080717488789</v>
      </c>
      <c r="F141" s="558">
        <f t="shared" si="40"/>
        <v>0.9010906917675183</v>
      </c>
      <c r="G141" s="558">
        <f t="shared" si="40"/>
      </c>
      <c r="H141" s="558">
        <f t="shared" si="40"/>
      </c>
      <c r="I141" s="558">
        <f t="shared" si="40"/>
      </c>
      <c r="J141" s="558">
        <f t="shared" si="40"/>
      </c>
      <c r="K141" s="558">
        <f t="shared" si="40"/>
      </c>
      <c r="L141" s="558">
        <f t="shared" si="40"/>
      </c>
      <c r="M141" s="421">
        <f t="shared" si="24"/>
        <v>2.5046771358686826</v>
      </c>
      <c r="N141" s="421">
        <f t="shared" si="25"/>
        <v>1.6721170695886496</v>
      </c>
      <c r="O141" s="422"/>
      <c r="P141" s="422"/>
      <c r="Q141" s="422"/>
    </row>
    <row r="142" spans="1:15" ht="15">
      <c r="A142" s="132" t="s">
        <v>162</v>
      </c>
      <c r="B142" s="425" t="s">
        <v>535</v>
      </c>
      <c r="C142" s="134"/>
      <c r="D142" s="133"/>
      <c r="E142" s="134"/>
      <c r="F142" s="133"/>
      <c r="G142" s="134"/>
      <c r="H142" s="134"/>
      <c r="I142" s="133"/>
      <c r="J142" s="134"/>
      <c r="K142" s="133"/>
      <c r="L142" s="134"/>
      <c r="M142" s="421">
        <f t="shared" si="24"/>
        <v>0</v>
      </c>
      <c r="N142" s="421">
        <f t="shared" si="25"/>
        <v>0</v>
      </c>
      <c r="O142" s="421"/>
    </row>
    <row r="143" spans="1:15" s="423" customFormat="1" ht="15">
      <c r="A143" s="138" t="s">
        <v>536</v>
      </c>
      <c r="B143" s="138"/>
      <c r="C143" s="134">
        <f>SUM(D143:I143)</f>
        <v>26136</v>
      </c>
      <c r="D143" s="133">
        <v>420</v>
      </c>
      <c r="E143" s="134">
        <v>79</v>
      </c>
      <c r="F143" s="133">
        <v>25637</v>
      </c>
      <c r="G143" s="134"/>
      <c r="H143" s="134"/>
      <c r="I143" s="133"/>
      <c r="J143" s="134"/>
      <c r="K143" s="133"/>
      <c r="L143" s="134"/>
      <c r="M143" s="421">
        <f t="shared" si="24"/>
        <v>26136</v>
      </c>
      <c r="N143" s="421">
        <f t="shared" si="25"/>
        <v>0</v>
      </c>
      <c r="O143" s="421"/>
    </row>
    <row r="144" spans="1:15" s="423" customFormat="1" ht="15">
      <c r="A144" s="138" t="s">
        <v>540</v>
      </c>
      <c r="B144" s="138"/>
      <c r="C144" s="134">
        <f>SUM(D144:I144)</f>
        <v>25879</v>
      </c>
      <c r="D144" s="133">
        <v>420</v>
      </c>
      <c r="E144" s="134">
        <v>79</v>
      </c>
      <c r="F144" s="133">
        <v>25380</v>
      </c>
      <c r="G144" s="134"/>
      <c r="H144" s="134"/>
      <c r="I144" s="133"/>
      <c r="J144" s="134"/>
      <c r="K144" s="133"/>
      <c r="L144" s="134"/>
      <c r="M144" s="421">
        <f t="shared" si="24"/>
        <v>25879</v>
      </c>
      <c r="N144" s="421">
        <f t="shared" si="25"/>
        <v>0</v>
      </c>
      <c r="O144" s="421"/>
    </row>
    <row r="145" spans="1:17" ht="15">
      <c r="A145" s="138" t="s">
        <v>291</v>
      </c>
      <c r="B145" s="138"/>
      <c r="C145" s="134">
        <f>SUM(D145:I145)</f>
        <v>22173</v>
      </c>
      <c r="D145" s="129">
        <v>420</v>
      </c>
      <c r="E145" s="129">
        <v>79</v>
      </c>
      <c r="F145" s="129">
        <v>21614</v>
      </c>
      <c r="G145" s="129"/>
      <c r="H145" s="129"/>
      <c r="I145" s="129">
        <v>60</v>
      </c>
      <c r="J145" s="129"/>
      <c r="K145" s="129"/>
      <c r="L145" s="129"/>
      <c r="M145" s="421">
        <f t="shared" si="24"/>
        <v>22173</v>
      </c>
      <c r="N145" s="421">
        <f t="shared" si="25"/>
        <v>0</v>
      </c>
      <c r="O145" s="422"/>
      <c r="P145" s="422"/>
      <c r="Q145" s="422"/>
    </row>
    <row r="146" spans="1:17" ht="15">
      <c r="A146" s="424" t="s">
        <v>292</v>
      </c>
      <c r="B146" s="424"/>
      <c r="C146" s="558">
        <f aca="true" t="shared" si="41" ref="C146:L146">IF(C144&lt;&gt;0,C145/C144,"")</f>
        <v>0.856795084817806</v>
      </c>
      <c r="D146" s="558">
        <f t="shared" si="41"/>
        <v>1</v>
      </c>
      <c r="E146" s="558">
        <f t="shared" si="41"/>
        <v>1</v>
      </c>
      <c r="F146" s="558">
        <f t="shared" si="41"/>
        <v>0.8516154452324665</v>
      </c>
      <c r="G146" s="558">
        <f t="shared" si="41"/>
      </c>
      <c r="H146" s="558">
        <f t="shared" si="41"/>
      </c>
      <c r="I146" s="558">
        <f t="shared" si="41"/>
      </c>
      <c r="J146" s="558">
        <f t="shared" si="41"/>
      </c>
      <c r="K146" s="558">
        <f t="shared" si="41"/>
      </c>
      <c r="L146" s="558">
        <f t="shared" si="41"/>
      </c>
      <c r="M146" s="421">
        <f t="shared" si="24"/>
        <v>2.8516154452324667</v>
      </c>
      <c r="N146" s="421">
        <f t="shared" si="25"/>
        <v>1.9948203604146606</v>
      </c>
      <c r="O146" s="422"/>
      <c r="P146" s="422"/>
      <c r="Q146" s="422"/>
    </row>
    <row r="147" spans="1:15" ht="15">
      <c r="A147" s="132" t="s">
        <v>163</v>
      </c>
      <c r="B147" s="425" t="s">
        <v>535</v>
      </c>
      <c r="C147" s="134"/>
      <c r="D147" s="133"/>
      <c r="E147" s="134"/>
      <c r="F147" s="133"/>
      <c r="G147" s="134"/>
      <c r="H147" s="134"/>
      <c r="I147" s="133"/>
      <c r="J147" s="134"/>
      <c r="K147" s="133"/>
      <c r="L147" s="134"/>
      <c r="M147" s="421">
        <f t="shared" si="24"/>
        <v>0</v>
      </c>
      <c r="N147" s="421">
        <f t="shared" si="25"/>
        <v>0</v>
      </c>
      <c r="O147" s="421"/>
    </row>
    <row r="148" spans="1:15" s="423" customFormat="1" ht="15">
      <c r="A148" s="138" t="s">
        <v>536</v>
      </c>
      <c r="B148" s="138"/>
      <c r="C148" s="134">
        <f>SUM(D148:I148)</f>
        <v>25766</v>
      </c>
      <c r="D148" s="133">
        <v>420</v>
      </c>
      <c r="E148" s="134">
        <v>79</v>
      </c>
      <c r="F148" s="133">
        <v>25267</v>
      </c>
      <c r="G148" s="134"/>
      <c r="H148" s="134"/>
      <c r="I148" s="133"/>
      <c r="J148" s="134"/>
      <c r="K148" s="133"/>
      <c r="L148" s="134"/>
      <c r="M148" s="421">
        <f t="shared" si="24"/>
        <v>25766</v>
      </c>
      <c r="N148" s="421">
        <f t="shared" si="25"/>
        <v>0</v>
      </c>
      <c r="O148" s="421"/>
    </row>
    <row r="149" spans="1:15" s="423" customFormat="1" ht="15">
      <c r="A149" s="138" t="s">
        <v>537</v>
      </c>
      <c r="B149" s="138"/>
      <c r="C149" s="134">
        <f>SUM(D149:I149)</f>
        <v>23488</v>
      </c>
      <c r="D149" s="133">
        <v>420</v>
      </c>
      <c r="E149" s="134">
        <v>79</v>
      </c>
      <c r="F149" s="133">
        <v>22989</v>
      </c>
      <c r="G149" s="134"/>
      <c r="H149" s="134"/>
      <c r="I149" s="133"/>
      <c r="J149" s="134"/>
      <c r="K149" s="133"/>
      <c r="L149" s="134"/>
      <c r="M149" s="421">
        <f t="shared" si="24"/>
        <v>23488</v>
      </c>
      <c r="N149" s="421">
        <f t="shared" si="25"/>
        <v>0</v>
      </c>
      <c r="O149" s="421"/>
    </row>
    <row r="150" spans="1:17" ht="15">
      <c r="A150" s="138" t="s">
        <v>291</v>
      </c>
      <c r="B150" s="138"/>
      <c r="C150" s="134">
        <f>SUM(D150:I150)</f>
        <v>25979</v>
      </c>
      <c r="D150" s="129">
        <v>420</v>
      </c>
      <c r="E150" s="129">
        <v>79</v>
      </c>
      <c r="F150" s="129">
        <v>25419</v>
      </c>
      <c r="G150" s="129"/>
      <c r="H150" s="129"/>
      <c r="I150" s="129">
        <v>61</v>
      </c>
      <c r="J150" s="129"/>
      <c r="K150" s="129"/>
      <c r="L150" s="129"/>
      <c r="M150" s="421">
        <f t="shared" si="24"/>
        <v>25979</v>
      </c>
      <c r="N150" s="421">
        <f t="shared" si="25"/>
        <v>0</v>
      </c>
      <c r="O150" s="422"/>
      <c r="P150" s="422"/>
      <c r="Q150" s="422"/>
    </row>
    <row r="151" spans="1:17" ht="15">
      <c r="A151" s="424" t="s">
        <v>292</v>
      </c>
      <c r="B151" s="424"/>
      <c r="C151" s="558">
        <f aca="true" t="shared" si="42" ref="C151:L151">IF(C149&lt;&gt;0,C150/C149,"")</f>
        <v>1.1060541553133516</v>
      </c>
      <c r="D151" s="558">
        <f t="shared" si="42"/>
        <v>1</v>
      </c>
      <c r="E151" s="558">
        <f t="shared" si="42"/>
        <v>1</v>
      </c>
      <c r="F151" s="558">
        <f t="shared" si="42"/>
        <v>1.105702727391361</v>
      </c>
      <c r="G151" s="558">
        <f t="shared" si="42"/>
      </c>
      <c r="H151" s="558">
        <f t="shared" si="42"/>
      </c>
      <c r="I151" s="558">
        <f t="shared" si="42"/>
      </c>
      <c r="J151" s="558">
        <f t="shared" si="42"/>
      </c>
      <c r="K151" s="558">
        <f t="shared" si="42"/>
      </c>
      <c r="L151" s="558">
        <f t="shared" si="42"/>
      </c>
      <c r="M151" s="421">
        <f t="shared" si="24"/>
        <v>3.1057027273913613</v>
      </c>
      <c r="N151" s="421">
        <f t="shared" si="25"/>
        <v>1.9996485720780097</v>
      </c>
      <c r="O151" s="422"/>
      <c r="P151" s="422"/>
      <c r="Q151" s="422"/>
    </row>
    <row r="152" spans="1:15" ht="15">
      <c r="A152" s="132" t="s">
        <v>164</v>
      </c>
      <c r="B152" s="425" t="s">
        <v>535</v>
      </c>
      <c r="C152" s="134"/>
      <c r="D152" s="133"/>
      <c r="E152" s="134"/>
      <c r="F152" s="133"/>
      <c r="G152" s="134"/>
      <c r="H152" s="134"/>
      <c r="I152" s="133"/>
      <c r="J152" s="134"/>
      <c r="K152" s="133"/>
      <c r="L152" s="134"/>
      <c r="M152" s="421">
        <f t="shared" si="24"/>
        <v>0</v>
      </c>
      <c r="N152" s="421">
        <f t="shared" si="25"/>
        <v>0</v>
      </c>
      <c r="O152" s="421"/>
    </row>
    <row r="153" spans="1:15" s="423" customFormat="1" ht="15">
      <c r="A153" s="138" t="s">
        <v>536</v>
      </c>
      <c r="B153" s="138"/>
      <c r="C153" s="134">
        <f>SUM(D153:I153)</f>
        <v>39648</v>
      </c>
      <c r="D153" s="133">
        <v>420</v>
      </c>
      <c r="E153" s="134">
        <v>79</v>
      </c>
      <c r="F153" s="133">
        <v>39149</v>
      </c>
      <c r="G153" s="134"/>
      <c r="H153" s="134"/>
      <c r="I153" s="133"/>
      <c r="J153" s="134"/>
      <c r="K153" s="133"/>
      <c r="L153" s="134"/>
      <c r="M153" s="421">
        <f t="shared" si="24"/>
        <v>39648</v>
      </c>
      <c r="N153" s="421">
        <f t="shared" si="25"/>
        <v>0</v>
      </c>
      <c r="O153" s="421"/>
    </row>
    <row r="154" spans="1:15" s="423" customFormat="1" ht="15">
      <c r="A154" s="138" t="s">
        <v>537</v>
      </c>
      <c r="B154" s="138"/>
      <c r="C154" s="134">
        <f>SUM(D154:I154)</f>
        <v>38781</v>
      </c>
      <c r="D154" s="133">
        <v>420</v>
      </c>
      <c r="E154" s="134">
        <v>79</v>
      </c>
      <c r="F154" s="133">
        <v>38282</v>
      </c>
      <c r="G154" s="134"/>
      <c r="H154" s="134"/>
      <c r="I154" s="133"/>
      <c r="J154" s="134"/>
      <c r="K154" s="133"/>
      <c r="L154" s="134"/>
      <c r="M154" s="421">
        <f t="shared" si="24"/>
        <v>38781</v>
      </c>
      <c r="N154" s="421">
        <f t="shared" si="25"/>
        <v>0</v>
      </c>
      <c r="O154" s="421"/>
    </row>
    <row r="155" spans="1:17" ht="15">
      <c r="A155" s="138" t="s">
        <v>291</v>
      </c>
      <c r="B155" s="138"/>
      <c r="C155" s="134">
        <f>SUM(D155:I155)</f>
        <v>39951</v>
      </c>
      <c r="D155" s="129">
        <v>420</v>
      </c>
      <c r="E155" s="129">
        <v>79</v>
      </c>
      <c r="F155" s="129">
        <v>39391</v>
      </c>
      <c r="G155" s="129"/>
      <c r="H155" s="129"/>
      <c r="I155" s="129">
        <v>61</v>
      </c>
      <c r="J155" s="129"/>
      <c r="K155" s="129"/>
      <c r="L155" s="129"/>
      <c r="M155" s="421">
        <f t="shared" si="24"/>
        <v>39951</v>
      </c>
      <c r="N155" s="421">
        <f t="shared" si="25"/>
        <v>0</v>
      </c>
      <c r="O155" s="422"/>
      <c r="P155" s="422"/>
      <c r="Q155" s="422"/>
    </row>
    <row r="156" spans="1:17" ht="15">
      <c r="A156" s="424" t="s">
        <v>292</v>
      </c>
      <c r="B156" s="424"/>
      <c r="C156" s="558">
        <f aca="true" t="shared" si="43" ref="C156:L156">IF(C154&lt;&gt;0,C155/C154,"")</f>
        <v>1.0301694128568113</v>
      </c>
      <c r="D156" s="558">
        <f t="shared" si="43"/>
        <v>1</v>
      </c>
      <c r="E156" s="558">
        <f t="shared" si="43"/>
        <v>1</v>
      </c>
      <c r="F156" s="558">
        <f t="shared" si="43"/>
        <v>1.028969228357975</v>
      </c>
      <c r="G156" s="558">
        <f t="shared" si="43"/>
      </c>
      <c r="H156" s="558">
        <f t="shared" si="43"/>
      </c>
      <c r="I156" s="558">
        <f t="shared" si="43"/>
      </c>
      <c r="J156" s="558">
        <f t="shared" si="43"/>
      </c>
      <c r="K156" s="558">
        <f t="shared" si="43"/>
      </c>
      <c r="L156" s="558">
        <f t="shared" si="43"/>
      </c>
      <c r="M156" s="421">
        <f t="shared" si="24"/>
        <v>3.028969228357975</v>
      </c>
      <c r="N156" s="421">
        <f t="shared" si="25"/>
        <v>1.998799815501164</v>
      </c>
      <c r="O156" s="422"/>
      <c r="P156" s="422"/>
      <c r="Q156" s="422"/>
    </row>
    <row r="157" spans="1:15" ht="15">
      <c r="A157" s="132" t="s">
        <v>556</v>
      </c>
      <c r="B157" s="132"/>
      <c r="C157" s="134"/>
      <c r="D157" s="133"/>
      <c r="E157" s="134"/>
      <c r="F157" s="133"/>
      <c r="G157" s="134"/>
      <c r="H157" s="134"/>
      <c r="I157" s="133"/>
      <c r="J157" s="134"/>
      <c r="K157" s="133"/>
      <c r="L157" s="134"/>
      <c r="M157" s="421">
        <f aca="true" t="shared" si="44" ref="M157:M225">SUM(D157:L157)</f>
        <v>0</v>
      </c>
      <c r="N157" s="421">
        <f aca="true" t="shared" si="45" ref="N157:N225">M157-C157</f>
        <v>0</v>
      </c>
      <c r="O157" s="421"/>
    </row>
    <row r="158" spans="1:15" s="423" customFormat="1" ht="15">
      <c r="A158" s="138" t="s">
        <v>536</v>
      </c>
      <c r="B158" s="425" t="s">
        <v>535</v>
      </c>
      <c r="C158" s="134">
        <f>SUM(D158:I158)</f>
        <v>6279</v>
      </c>
      <c r="D158" s="133">
        <v>2158</v>
      </c>
      <c r="E158" s="134">
        <v>412</v>
      </c>
      <c r="F158" s="133">
        <v>3709</v>
      </c>
      <c r="G158" s="134"/>
      <c r="H158" s="134"/>
      <c r="I158" s="133"/>
      <c r="J158" s="134"/>
      <c r="K158" s="133"/>
      <c r="L158" s="134"/>
      <c r="M158" s="421">
        <f t="shared" si="44"/>
        <v>6279</v>
      </c>
      <c r="N158" s="421">
        <f t="shared" si="45"/>
        <v>0</v>
      </c>
      <c r="O158" s="421"/>
    </row>
    <row r="159" spans="1:15" s="423" customFormat="1" ht="15">
      <c r="A159" s="138" t="s">
        <v>537</v>
      </c>
      <c r="B159" s="425"/>
      <c r="C159" s="134">
        <f>SUM(D159:I159)</f>
        <v>6279</v>
      </c>
      <c r="D159" s="133">
        <v>2158</v>
      </c>
      <c r="E159" s="134">
        <v>412</v>
      </c>
      <c r="F159" s="133">
        <v>3709</v>
      </c>
      <c r="G159" s="134"/>
      <c r="H159" s="134"/>
      <c r="I159" s="133"/>
      <c r="J159" s="134"/>
      <c r="K159" s="133"/>
      <c r="L159" s="134"/>
      <c r="M159" s="421">
        <f t="shared" si="44"/>
        <v>6279</v>
      </c>
      <c r="N159" s="421">
        <f t="shared" si="45"/>
        <v>0</v>
      </c>
      <c r="O159" s="421"/>
    </row>
    <row r="160" spans="1:17" ht="15">
      <c r="A160" s="138" t="s">
        <v>291</v>
      </c>
      <c r="B160" s="138"/>
      <c r="C160" s="134">
        <f>SUM(D160:I160)</f>
        <v>5814</v>
      </c>
      <c r="D160" s="129">
        <v>1987</v>
      </c>
      <c r="E160" s="129">
        <v>345</v>
      </c>
      <c r="F160" s="129">
        <v>3482</v>
      </c>
      <c r="G160" s="129"/>
      <c r="H160" s="129"/>
      <c r="I160" s="129"/>
      <c r="J160" s="129"/>
      <c r="K160" s="129"/>
      <c r="L160" s="129"/>
      <c r="M160" s="421">
        <f t="shared" si="44"/>
        <v>5814</v>
      </c>
      <c r="N160" s="421">
        <f t="shared" si="45"/>
        <v>0</v>
      </c>
      <c r="O160" s="422"/>
      <c r="P160" s="422"/>
      <c r="Q160" s="422"/>
    </row>
    <row r="161" spans="1:17" ht="15">
      <c r="A161" s="424" t="s">
        <v>292</v>
      </c>
      <c r="B161" s="424"/>
      <c r="C161" s="558">
        <f aca="true" t="shared" si="46" ref="C161:L161">IF(C159&lt;&gt;0,C160/C159,"")</f>
        <v>0.9259436215957955</v>
      </c>
      <c r="D161" s="558">
        <f t="shared" si="46"/>
        <v>0.9207599629286376</v>
      </c>
      <c r="E161" s="558">
        <f t="shared" si="46"/>
        <v>0.837378640776699</v>
      </c>
      <c r="F161" s="558">
        <f t="shared" si="46"/>
        <v>0.9387975195470477</v>
      </c>
      <c r="G161" s="558">
        <f t="shared" si="46"/>
      </c>
      <c r="H161" s="558">
        <f t="shared" si="46"/>
      </c>
      <c r="I161" s="558">
        <f t="shared" si="46"/>
      </c>
      <c r="J161" s="558">
        <f t="shared" si="46"/>
      </c>
      <c r="K161" s="558">
        <f t="shared" si="46"/>
      </c>
      <c r="L161" s="558">
        <f t="shared" si="46"/>
      </c>
      <c r="M161" s="421">
        <f t="shared" si="44"/>
        <v>2.6969361232523843</v>
      </c>
      <c r="N161" s="421">
        <f t="shared" si="45"/>
        <v>1.7709925016565888</v>
      </c>
      <c r="O161" s="422"/>
      <c r="P161" s="422"/>
      <c r="Q161" s="422"/>
    </row>
    <row r="162" spans="1:17" s="562" customFormat="1" ht="15">
      <c r="A162" s="132" t="s">
        <v>826</v>
      </c>
      <c r="B162" s="132"/>
      <c r="C162" s="134"/>
      <c r="D162" s="133"/>
      <c r="E162" s="134"/>
      <c r="F162" s="133"/>
      <c r="G162" s="134"/>
      <c r="H162" s="134"/>
      <c r="I162" s="133"/>
      <c r="J162" s="134"/>
      <c r="K162" s="133"/>
      <c r="L162" s="134"/>
      <c r="M162" s="422"/>
      <c r="N162" s="422"/>
      <c r="O162" s="422"/>
      <c r="P162" s="422"/>
      <c r="Q162" s="422"/>
    </row>
    <row r="163" spans="1:17" s="562" customFormat="1" ht="15">
      <c r="A163" s="138" t="s">
        <v>536</v>
      </c>
      <c r="B163" s="425" t="s">
        <v>535</v>
      </c>
      <c r="C163" s="134">
        <f>SUM(D163:I163)</f>
        <v>1214</v>
      </c>
      <c r="D163" s="133"/>
      <c r="E163" s="134"/>
      <c r="F163" s="133">
        <v>960</v>
      </c>
      <c r="G163" s="134"/>
      <c r="H163" s="134"/>
      <c r="I163" s="133">
        <v>254</v>
      </c>
      <c r="J163" s="134"/>
      <c r="K163" s="133"/>
      <c r="L163" s="134"/>
      <c r="M163" s="422"/>
      <c r="N163" s="422"/>
      <c r="O163" s="422"/>
      <c r="P163" s="422"/>
      <c r="Q163" s="422"/>
    </row>
    <row r="164" spans="1:17" s="562" customFormat="1" ht="15">
      <c r="A164" s="138" t="s">
        <v>537</v>
      </c>
      <c r="B164" s="425"/>
      <c r="C164" s="134">
        <f>SUM(D164:I164)</f>
        <v>1214</v>
      </c>
      <c r="D164" s="133"/>
      <c r="E164" s="134"/>
      <c r="F164" s="133">
        <v>960</v>
      </c>
      <c r="G164" s="134"/>
      <c r="H164" s="134"/>
      <c r="I164" s="133">
        <v>254</v>
      </c>
      <c r="J164" s="134"/>
      <c r="K164" s="133"/>
      <c r="L164" s="134"/>
      <c r="M164" s="422"/>
      <c r="N164" s="422"/>
      <c r="O164" s="422"/>
      <c r="P164" s="422"/>
      <c r="Q164" s="422"/>
    </row>
    <row r="165" spans="1:17" s="562" customFormat="1" ht="15">
      <c r="A165" s="138" t="s">
        <v>291</v>
      </c>
      <c r="B165" s="138"/>
      <c r="C165" s="134">
        <f>SUM(D165:I165)</f>
        <v>1079</v>
      </c>
      <c r="D165" s="129"/>
      <c r="E165" s="129"/>
      <c r="F165" s="129">
        <v>1079</v>
      </c>
      <c r="G165" s="129"/>
      <c r="H165" s="129"/>
      <c r="I165" s="129"/>
      <c r="J165" s="129"/>
      <c r="K165" s="129"/>
      <c r="L165" s="129"/>
      <c r="M165" s="422"/>
      <c r="N165" s="422"/>
      <c r="O165" s="422"/>
      <c r="P165" s="422"/>
      <c r="Q165" s="422"/>
    </row>
    <row r="166" spans="1:17" s="562" customFormat="1" ht="15">
      <c r="A166" s="424" t="s">
        <v>292</v>
      </c>
      <c r="B166" s="424"/>
      <c r="C166" s="558">
        <f aca="true" t="shared" si="47" ref="C166:L166">IF(C164&lt;&gt;0,C165/C164,"")</f>
        <v>0.8887973640856672</v>
      </c>
      <c r="D166" s="558">
        <f t="shared" si="47"/>
      </c>
      <c r="E166" s="558">
        <f t="shared" si="47"/>
      </c>
      <c r="F166" s="558">
        <f t="shared" si="47"/>
        <v>1.1239583333333334</v>
      </c>
      <c r="G166" s="558">
        <f t="shared" si="47"/>
      </c>
      <c r="H166" s="558">
        <f t="shared" si="47"/>
      </c>
      <c r="I166" s="558">
        <f t="shared" si="47"/>
        <v>0</v>
      </c>
      <c r="J166" s="558">
        <f t="shared" si="47"/>
      </c>
      <c r="K166" s="558">
        <f t="shared" si="47"/>
      </c>
      <c r="L166" s="558">
        <f t="shared" si="47"/>
      </c>
      <c r="M166" s="422"/>
      <c r="N166" s="422"/>
      <c r="O166" s="422"/>
      <c r="P166" s="422"/>
      <c r="Q166" s="422"/>
    </row>
    <row r="167" spans="1:15" ht="15">
      <c r="A167" s="132" t="s">
        <v>165</v>
      </c>
      <c r="B167" s="425" t="s">
        <v>535</v>
      </c>
      <c r="C167" s="134"/>
      <c r="D167" s="133"/>
      <c r="E167" s="134"/>
      <c r="F167" s="133"/>
      <c r="G167" s="134"/>
      <c r="H167" s="134"/>
      <c r="I167" s="133"/>
      <c r="J167" s="134"/>
      <c r="K167" s="133"/>
      <c r="L167" s="134"/>
      <c r="M167" s="421">
        <f t="shared" si="44"/>
        <v>0</v>
      </c>
      <c r="N167" s="421">
        <f t="shared" si="45"/>
        <v>0</v>
      </c>
      <c r="O167" s="421"/>
    </row>
    <row r="168" spans="1:15" s="423" customFormat="1" ht="15">
      <c r="A168" s="138" t="s">
        <v>536</v>
      </c>
      <c r="B168" s="138"/>
      <c r="C168" s="134">
        <f>SUM(D168:I168)</f>
        <v>6539</v>
      </c>
      <c r="D168" s="133">
        <v>2337</v>
      </c>
      <c r="E168" s="134">
        <v>491</v>
      </c>
      <c r="F168" s="133">
        <v>3711</v>
      </c>
      <c r="G168" s="134"/>
      <c r="H168" s="134"/>
      <c r="I168" s="133"/>
      <c r="J168" s="134"/>
      <c r="K168" s="133"/>
      <c r="L168" s="134"/>
      <c r="M168" s="421">
        <f t="shared" si="44"/>
        <v>6539</v>
      </c>
      <c r="N168" s="421">
        <f t="shared" si="45"/>
        <v>0</v>
      </c>
      <c r="O168" s="421"/>
    </row>
    <row r="169" spans="1:15" s="423" customFormat="1" ht="15">
      <c r="A169" s="138" t="s">
        <v>537</v>
      </c>
      <c r="B169" s="138"/>
      <c r="C169" s="134">
        <f>SUM(D169:I169)</f>
        <v>6539</v>
      </c>
      <c r="D169" s="133">
        <v>2337</v>
      </c>
      <c r="E169" s="134">
        <v>491</v>
      </c>
      <c r="F169" s="133">
        <v>3711</v>
      </c>
      <c r="G169" s="134"/>
      <c r="H169" s="134"/>
      <c r="I169" s="133"/>
      <c r="J169" s="134"/>
      <c r="K169" s="133"/>
      <c r="L169" s="134"/>
      <c r="M169" s="421">
        <f t="shared" si="44"/>
        <v>6539</v>
      </c>
      <c r="N169" s="421">
        <f t="shared" si="45"/>
        <v>0</v>
      </c>
      <c r="O169" s="421"/>
    </row>
    <row r="170" spans="1:17" ht="15">
      <c r="A170" s="138" t="s">
        <v>291</v>
      </c>
      <c r="B170" s="138"/>
      <c r="C170" s="134">
        <f>SUM(D170:I170)</f>
        <v>6621</v>
      </c>
      <c r="D170" s="129">
        <v>2571</v>
      </c>
      <c r="E170" s="129">
        <v>515</v>
      </c>
      <c r="F170" s="129">
        <v>3535</v>
      </c>
      <c r="G170" s="129"/>
      <c r="H170" s="129"/>
      <c r="I170" s="129"/>
      <c r="J170" s="129"/>
      <c r="K170" s="129"/>
      <c r="L170" s="129"/>
      <c r="M170" s="421">
        <f t="shared" si="44"/>
        <v>6621</v>
      </c>
      <c r="N170" s="421">
        <f t="shared" si="45"/>
        <v>0</v>
      </c>
      <c r="O170" s="422"/>
      <c r="P170" s="422"/>
      <c r="Q170" s="422"/>
    </row>
    <row r="171" spans="1:17" ht="15">
      <c r="A171" s="424" t="s">
        <v>292</v>
      </c>
      <c r="B171" s="424"/>
      <c r="C171" s="558">
        <f aca="true" t="shared" si="48" ref="C171:L171">IF(C169&lt;&gt;0,C170/C169,"")</f>
        <v>1.0125401437528674</v>
      </c>
      <c r="D171" s="558">
        <f t="shared" si="48"/>
        <v>1.1001283697047497</v>
      </c>
      <c r="E171" s="558">
        <f t="shared" si="48"/>
        <v>1.0488798370672099</v>
      </c>
      <c r="F171" s="558">
        <f t="shared" si="48"/>
        <v>0.9525734303422259</v>
      </c>
      <c r="G171" s="558">
        <f t="shared" si="48"/>
      </c>
      <c r="H171" s="558">
        <f t="shared" si="48"/>
      </c>
      <c r="I171" s="558">
        <f t="shared" si="48"/>
      </c>
      <c r="J171" s="558">
        <f t="shared" si="48"/>
      </c>
      <c r="K171" s="558">
        <f t="shared" si="48"/>
      </c>
      <c r="L171" s="558">
        <f t="shared" si="48"/>
      </c>
      <c r="M171" s="421">
        <f t="shared" si="44"/>
        <v>3.1015816371141858</v>
      </c>
      <c r="N171" s="421">
        <f t="shared" si="45"/>
        <v>2.0890414933613184</v>
      </c>
      <c r="O171" s="422"/>
      <c r="P171" s="422"/>
      <c r="Q171" s="422"/>
    </row>
    <row r="172" spans="1:15" ht="15">
      <c r="A172" s="132" t="s">
        <v>166</v>
      </c>
      <c r="B172" s="425" t="s">
        <v>538</v>
      </c>
      <c r="C172" s="134"/>
      <c r="D172" s="133"/>
      <c r="E172" s="134"/>
      <c r="F172" s="133"/>
      <c r="G172" s="134"/>
      <c r="H172" s="134"/>
      <c r="I172" s="133"/>
      <c r="J172" s="134"/>
      <c r="K172" s="133"/>
      <c r="L172" s="134"/>
      <c r="M172" s="421">
        <f t="shared" si="44"/>
        <v>0</v>
      </c>
      <c r="N172" s="421">
        <f t="shared" si="45"/>
        <v>0</v>
      </c>
      <c r="O172" s="421"/>
    </row>
    <row r="173" spans="1:15" s="423" customFormat="1" ht="15">
      <c r="A173" s="138" t="s">
        <v>536</v>
      </c>
      <c r="B173" s="138"/>
      <c r="C173" s="134">
        <f>SUM(D173:I173)</f>
        <v>34821</v>
      </c>
      <c r="D173" s="133">
        <v>20428</v>
      </c>
      <c r="E173" s="134">
        <v>4083</v>
      </c>
      <c r="F173" s="133">
        <v>10310</v>
      </c>
      <c r="G173" s="134"/>
      <c r="H173" s="134"/>
      <c r="I173" s="133"/>
      <c r="J173" s="134"/>
      <c r="K173" s="133"/>
      <c r="L173" s="134"/>
      <c r="M173" s="421">
        <f t="shared" si="44"/>
        <v>34821</v>
      </c>
      <c r="N173" s="421">
        <f t="shared" si="45"/>
        <v>0</v>
      </c>
      <c r="O173" s="421"/>
    </row>
    <row r="174" spans="1:15" s="423" customFormat="1" ht="15">
      <c r="A174" s="138" t="s">
        <v>537</v>
      </c>
      <c r="B174" s="138"/>
      <c r="C174" s="134">
        <f>SUM(D174:I174)</f>
        <v>34821</v>
      </c>
      <c r="D174" s="133">
        <v>20428</v>
      </c>
      <c r="E174" s="134">
        <v>4083</v>
      </c>
      <c r="F174" s="133">
        <v>10310</v>
      </c>
      <c r="G174" s="134"/>
      <c r="H174" s="134"/>
      <c r="I174" s="133"/>
      <c r="J174" s="134"/>
      <c r="K174" s="133"/>
      <c r="L174" s="134"/>
      <c r="M174" s="421">
        <f t="shared" si="44"/>
        <v>34821</v>
      </c>
      <c r="N174" s="421">
        <f t="shared" si="45"/>
        <v>0</v>
      </c>
      <c r="O174" s="421"/>
    </row>
    <row r="175" spans="1:17" ht="15">
      <c r="A175" s="138" t="s">
        <v>291</v>
      </c>
      <c r="B175" s="138"/>
      <c r="C175" s="134">
        <f>SUM(D175:I175)</f>
        <v>28278</v>
      </c>
      <c r="D175" s="129">
        <v>16059</v>
      </c>
      <c r="E175" s="129">
        <v>3259</v>
      </c>
      <c r="F175" s="129">
        <v>8960</v>
      </c>
      <c r="G175" s="129"/>
      <c r="H175" s="129"/>
      <c r="I175" s="129"/>
      <c r="J175" s="129"/>
      <c r="K175" s="129"/>
      <c r="L175" s="129"/>
      <c r="M175" s="421">
        <f t="shared" si="44"/>
        <v>28278</v>
      </c>
      <c r="N175" s="421">
        <f t="shared" si="45"/>
        <v>0</v>
      </c>
      <c r="O175" s="422"/>
      <c r="P175" s="422"/>
      <c r="Q175" s="422"/>
    </row>
    <row r="176" spans="1:17" ht="15">
      <c r="A176" s="424" t="s">
        <v>292</v>
      </c>
      <c r="B176" s="424"/>
      <c r="C176" s="558">
        <f aca="true" t="shared" si="49" ref="C176:L176">IF(C174&lt;&gt;0,C175/C174,"")</f>
        <v>0.8120961488756785</v>
      </c>
      <c r="D176" s="558">
        <f t="shared" si="49"/>
        <v>0.7861268846681027</v>
      </c>
      <c r="E176" s="558">
        <f t="shared" si="49"/>
        <v>0.7981876071516042</v>
      </c>
      <c r="F176" s="558">
        <f t="shared" si="49"/>
        <v>0.8690591658583899</v>
      </c>
      <c r="G176" s="558">
        <f t="shared" si="49"/>
      </c>
      <c r="H176" s="558">
        <f t="shared" si="49"/>
      </c>
      <c r="I176" s="558">
        <f t="shared" si="49"/>
      </c>
      <c r="J176" s="558">
        <f t="shared" si="49"/>
      </c>
      <c r="K176" s="558">
        <f t="shared" si="49"/>
      </c>
      <c r="L176" s="558">
        <f t="shared" si="49"/>
      </c>
      <c r="M176" s="421">
        <f t="shared" si="44"/>
        <v>2.453373657678097</v>
      </c>
      <c r="N176" s="421">
        <f t="shared" si="45"/>
        <v>1.6412775088024185</v>
      </c>
      <c r="O176" s="422"/>
      <c r="P176" s="422"/>
      <c r="Q176" s="422"/>
    </row>
    <row r="177" spans="1:15" ht="15">
      <c r="A177" s="132" t="s">
        <v>167</v>
      </c>
      <c r="B177" s="425" t="s">
        <v>538</v>
      </c>
      <c r="C177" s="134"/>
      <c r="D177" s="133"/>
      <c r="E177" s="134"/>
      <c r="F177" s="133"/>
      <c r="G177" s="134"/>
      <c r="H177" s="134"/>
      <c r="I177" s="133"/>
      <c r="J177" s="134"/>
      <c r="K177" s="133"/>
      <c r="L177" s="134"/>
      <c r="M177" s="421">
        <f t="shared" si="44"/>
        <v>0</v>
      </c>
      <c r="N177" s="421">
        <f t="shared" si="45"/>
        <v>0</v>
      </c>
      <c r="O177" s="421"/>
    </row>
    <row r="178" spans="1:15" s="423" customFormat="1" ht="15">
      <c r="A178" s="138" t="s">
        <v>536</v>
      </c>
      <c r="B178" s="138"/>
      <c r="C178" s="134">
        <f>SUM(D178:I178)</f>
        <v>13260</v>
      </c>
      <c r="D178" s="133">
        <v>7551</v>
      </c>
      <c r="E178" s="134">
        <v>1537</v>
      </c>
      <c r="F178" s="133">
        <v>4172</v>
      </c>
      <c r="G178" s="134"/>
      <c r="H178" s="134"/>
      <c r="I178" s="133"/>
      <c r="J178" s="134"/>
      <c r="K178" s="133"/>
      <c r="L178" s="134"/>
      <c r="M178" s="421">
        <f t="shared" si="44"/>
        <v>13260</v>
      </c>
      <c r="N178" s="421">
        <f t="shared" si="45"/>
        <v>0</v>
      </c>
      <c r="O178" s="421"/>
    </row>
    <row r="179" spans="1:15" s="423" customFormat="1" ht="15">
      <c r="A179" s="138" t="s">
        <v>537</v>
      </c>
      <c r="B179" s="138"/>
      <c r="C179" s="134">
        <f>SUM(D179:I179)</f>
        <v>13260</v>
      </c>
      <c r="D179" s="133">
        <v>7551</v>
      </c>
      <c r="E179" s="134">
        <v>1537</v>
      </c>
      <c r="F179" s="133">
        <v>4172</v>
      </c>
      <c r="G179" s="134"/>
      <c r="H179" s="134"/>
      <c r="I179" s="133"/>
      <c r="J179" s="134"/>
      <c r="K179" s="133"/>
      <c r="L179" s="134"/>
      <c r="M179" s="421">
        <f t="shared" si="44"/>
        <v>13260</v>
      </c>
      <c r="N179" s="421">
        <f t="shared" si="45"/>
        <v>0</v>
      </c>
      <c r="O179" s="421"/>
    </row>
    <row r="180" spans="1:17" ht="15">
      <c r="A180" s="138" t="s">
        <v>291</v>
      </c>
      <c r="B180" s="138"/>
      <c r="C180" s="134">
        <f>SUM(D180:I180)</f>
        <v>14011</v>
      </c>
      <c r="D180" s="129">
        <v>7719</v>
      </c>
      <c r="E180" s="129">
        <v>2254</v>
      </c>
      <c r="F180" s="129">
        <v>4038</v>
      </c>
      <c r="G180" s="129"/>
      <c r="H180" s="129"/>
      <c r="I180" s="129"/>
      <c r="J180" s="129"/>
      <c r="K180" s="129"/>
      <c r="L180" s="129"/>
      <c r="M180" s="421">
        <f t="shared" si="44"/>
        <v>14011</v>
      </c>
      <c r="N180" s="421">
        <f t="shared" si="45"/>
        <v>0</v>
      </c>
      <c r="O180" s="422"/>
      <c r="P180" s="422"/>
      <c r="Q180" s="422"/>
    </row>
    <row r="181" spans="1:17" ht="15">
      <c r="A181" s="424" t="s">
        <v>292</v>
      </c>
      <c r="B181" s="424"/>
      <c r="C181" s="558">
        <f aca="true" t="shared" si="50" ref="C181:L181">IF(C179&lt;&gt;0,C180/C179,"")</f>
        <v>1.0566365007541478</v>
      </c>
      <c r="D181" s="558">
        <f t="shared" si="50"/>
        <v>1.022248708780294</v>
      </c>
      <c r="E181" s="558">
        <f t="shared" si="50"/>
        <v>1.4664931685100846</v>
      </c>
      <c r="F181" s="558">
        <f t="shared" si="50"/>
        <v>0.9678811121764141</v>
      </c>
      <c r="G181" s="558">
        <f t="shared" si="50"/>
      </c>
      <c r="H181" s="558">
        <f t="shared" si="50"/>
      </c>
      <c r="I181" s="558">
        <f t="shared" si="50"/>
      </c>
      <c r="J181" s="558">
        <f t="shared" si="50"/>
      </c>
      <c r="K181" s="558">
        <f t="shared" si="50"/>
      </c>
      <c r="L181" s="558">
        <f t="shared" si="50"/>
      </c>
      <c r="M181" s="421">
        <f t="shared" si="44"/>
        <v>3.456622989466793</v>
      </c>
      <c r="N181" s="421">
        <f t="shared" si="45"/>
        <v>2.3999864887126447</v>
      </c>
      <c r="O181" s="422"/>
      <c r="P181" s="422"/>
      <c r="Q181" s="422"/>
    </row>
    <row r="182" spans="1:15" ht="15">
      <c r="A182" s="132" t="s">
        <v>557</v>
      </c>
      <c r="B182" s="425" t="s">
        <v>535</v>
      </c>
      <c r="C182" s="134"/>
      <c r="D182" s="133"/>
      <c r="E182" s="134"/>
      <c r="F182" s="133"/>
      <c r="G182" s="134"/>
      <c r="H182" s="134"/>
      <c r="I182" s="133"/>
      <c r="J182" s="134"/>
      <c r="K182" s="133"/>
      <c r="L182" s="134"/>
      <c r="M182" s="421">
        <f t="shared" si="44"/>
        <v>0</v>
      </c>
      <c r="N182" s="421">
        <f t="shared" si="45"/>
        <v>0</v>
      </c>
      <c r="O182" s="421"/>
    </row>
    <row r="183" spans="1:15" s="423" customFormat="1" ht="15">
      <c r="A183" s="138" t="s">
        <v>536</v>
      </c>
      <c r="B183" s="138"/>
      <c r="C183" s="134">
        <f>SUM(D183:I183)</f>
        <v>20859</v>
      </c>
      <c r="D183" s="133">
        <v>6526</v>
      </c>
      <c r="E183" s="134">
        <v>1264</v>
      </c>
      <c r="F183" s="133">
        <v>13069</v>
      </c>
      <c r="G183" s="134"/>
      <c r="H183" s="134"/>
      <c r="I183" s="133"/>
      <c r="J183" s="134"/>
      <c r="K183" s="133"/>
      <c r="L183" s="134"/>
      <c r="M183" s="421">
        <f t="shared" si="44"/>
        <v>20859</v>
      </c>
      <c r="N183" s="421">
        <f t="shared" si="45"/>
        <v>0</v>
      </c>
      <c r="O183" s="421"/>
    </row>
    <row r="184" spans="1:15" s="423" customFormat="1" ht="15">
      <c r="A184" s="138" t="s">
        <v>537</v>
      </c>
      <c r="B184" s="138"/>
      <c r="C184" s="134">
        <f>SUM(D184:I184)</f>
        <v>21806</v>
      </c>
      <c r="D184" s="133">
        <v>6526</v>
      </c>
      <c r="E184" s="134">
        <v>1264</v>
      </c>
      <c r="F184" s="133">
        <v>14016</v>
      </c>
      <c r="G184" s="134"/>
      <c r="H184" s="134"/>
      <c r="I184" s="133"/>
      <c r="J184" s="134"/>
      <c r="K184" s="133"/>
      <c r="L184" s="134"/>
      <c r="M184" s="421">
        <f t="shared" si="44"/>
        <v>21806</v>
      </c>
      <c r="N184" s="421">
        <f t="shared" si="45"/>
        <v>0</v>
      </c>
      <c r="O184" s="421"/>
    </row>
    <row r="185" spans="1:17" ht="15">
      <c r="A185" s="138" t="s">
        <v>291</v>
      </c>
      <c r="B185" s="138"/>
      <c r="C185" s="134">
        <f>SUM(D185:I185)</f>
        <v>18398</v>
      </c>
      <c r="D185" s="129">
        <v>5062</v>
      </c>
      <c r="E185" s="129">
        <v>1065</v>
      </c>
      <c r="F185" s="129">
        <v>12271</v>
      </c>
      <c r="G185" s="129"/>
      <c r="H185" s="129"/>
      <c r="I185" s="129"/>
      <c r="J185" s="129"/>
      <c r="K185" s="129"/>
      <c r="L185" s="129"/>
      <c r="M185" s="421">
        <f t="shared" si="44"/>
        <v>18398</v>
      </c>
      <c r="N185" s="421">
        <f t="shared" si="45"/>
        <v>0</v>
      </c>
      <c r="O185" s="422"/>
      <c r="P185" s="422"/>
      <c r="Q185" s="422"/>
    </row>
    <row r="186" spans="1:17" ht="15">
      <c r="A186" s="424" t="s">
        <v>292</v>
      </c>
      <c r="B186" s="424"/>
      <c r="C186" s="558">
        <f aca="true" t="shared" si="51" ref="C186:L186">IF(C184&lt;&gt;0,C185/C184,"")</f>
        <v>0.8437127396129506</v>
      </c>
      <c r="D186" s="558">
        <f t="shared" si="51"/>
        <v>0.775666564511186</v>
      </c>
      <c r="E186" s="558">
        <f t="shared" si="51"/>
        <v>0.8425632911392406</v>
      </c>
      <c r="F186" s="558">
        <f t="shared" si="51"/>
        <v>0.8754994292237442</v>
      </c>
      <c r="G186" s="558">
        <f t="shared" si="51"/>
      </c>
      <c r="H186" s="558">
        <f t="shared" si="51"/>
      </c>
      <c r="I186" s="558">
        <f t="shared" si="51"/>
      </c>
      <c r="J186" s="558">
        <f t="shared" si="51"/>
      </c>
      <c r="K186" s="558">
        <f t="shared" si="51"/>
      </c>
      <c r="L186" s="558">
        <f t="shared" si="51"/>
      </c>
      <c r="M186" s="421">
        <f t="shared" si="44"/>
        <v>2.4937292848741706</v>
      </c>
      <c r="N186" s="421">
        <f t="shared" si="45"/>
        <v>1.65001654526122</v>
      </c>
      <c r="O186" s="422"/>
      <c r="P186" s="422"/>
      <c r="Q186" s="422"/>
    </row>
    <row r="187" spans="1:15" ht="15">
      <c r="A187" s="132" t="s">
        <v>657</v>
      </c>
      <c r="B187" s="425" t="s">
        <v>535</v>
      </c>
      <c r="C187" s="134"/>
      <c r="D187" s="133"/>
      <c r="E187" s="134"/>
      <c r="F187" s="133"/>
      <c r="G187" s="134"/>
      <c r="H187" s="134"/>
      <c r="I187" s="133"/>
      <c r="J187" s="134"/>
      <c r="K187" s="133"/>
      <c r="L187" s="134"/>
      <c r="M187" s="421">
        <f>SUM(D187:L187)</f>
        <v>0</v>
      </c>
      <c r="N187" s="421">
        <f>M187-C187</f>
        <v>0</v>
      </c>
      <c r="O187" s="421"/>
    </row>
    <row r="188" spans="1:15" s="423" customFormat="1" ht="15">
      <c r="A188" s="138" t="s">
        <v>536</v>
      </c>
      <c r="B188" s="138"/>
      <c r="C188" s="134">
        <f>SUM(D188:I188)</f>
        <v>3397</v>
      </c>
      <c r="D188" s="133">
        <v>1696</v>
      </c>
      <c r="E188" s="134">
        <v>317</v>
      </c>
      <c r="F188" s="133">
        <v>1308</v>
      </c>
      <c r="G188" s="134"/>
      <c r="H188" s="134"/>
      <c r="I188" s="133">
        <v>76</v>
      </c>
      <c r="J188" s="134"/>
      <c r="K188" s="133"/>
      <c r="L188" s="134"/>
      <c r="M188" s="421">
        <f>SUM(D188:L188)</f>
        <v>3397</v>
      </c>
      <c r="N188" s="421">
        <f>M188-C188</f>
        <v>0</v>
      </c>
      <c r="O188" s="421"/>
    </row>
    <row r="189" spans="1:15" s="423" customFormat="1" ht="15">
      <c r="A189" s="138" t="s">
        <v>537</v>
      </c>
      <c r="B189" s="138"/>
      <c r="C189" s="134">
        <f>SUM(D189:I189)</f>
        <v>3556</v>
      </c>
      <c r="D189" s="133">
        <v>1696</v>
      </c>
      <c r="E189" s="134">
        <v>317</v>
      </c>
      <c r="F189" s="133">
        <v>1467</v>
      </c>
      <c r="G189" s="134"/>
      <c r="H189" s="134"/>
      <c r="I189" s="133">
        <v>76</v>
      </c>
      <c r="J189" s="134"/>
      <c r="K189" s="133"/>
      <c r="L189" s="134"/>
      <c r="M189" s="421">
        <f>SUM(D189:L189)</f>
        <v>3556</v>
      </c>
      <c r="N189" s="421">
        <f>M189-C189</f>
        <v>0</v>
      </c>
      <c r="O189" s="421"/>
    </row>
    <row r="190" spans="1:17" ht="15">
      <c r="A190" s="138" t="s">
        <v>291</v>
      </c>
      <c r="B190" s="138"/>
      <c r="C190" s="134">
        <f>SUM(D190:I190)</f>
        <v>3262</v>
      </c>
      <c r="D190" s="129">
        <v>1696</v>
      </c>
      <c r="E190" s="129">
        <v>317</v>
      </c>
      <c r="F190" s="129">
        <v>1249</v>
      </c>
      <c r="G190" s="129"/>
      <c r="H190" s="129"/>
      <c r="I190" s="129"/>
      <c r="J190" s="129"/>
      <c r="K190" s="129"/>
      <c r="L190" s="129"/>
      <c r="M190" s="421">
        <f>SUM(D190:L190)</f>
        <v>3262</v>
      </c>
      <c r="N190" s="421">
        <f>M190-C190</f>
        <v>0</v>
      </c>
      <c r="O190" s="422"/>
      <c r="P190" s="422"/>
      <c r="Q190" s="422"/>
    </row>
    <row r="191" spans="1:17" ht="15">
      <c r="A191" s="424" t="s">
        <v>292</v>
      </c>
      <c r="B191" s="424"/>
      <c r="C191" s="558">
        <f aca="true" t="shared" si="52" ref="C191:L191">IF(C189&lt;&gt;0,C190/C189,"")</f>
        <v>0.9173228346456693</v>
      </c>
      <c r="D191" s="558">
        <f t="shared" si="52"/>
        <v>1</v>
      </c>
      <c r="E191" s="558">
        <f t="shared" si="52"/>
        <v>1</v>
      </c>
      <c r="F191" s="558">
        <f t="shared" si="52"/>
        <v>0.8513974096796183</v>
      </c>
      <c r="G191" s="558">
        <f t="shared" si="52"/>
      </c>
      <c r="H191" s="558">
        <f t="shared" si="52"/>
      </c>
      <c r="I191" s="558">
        <f t="shared" si="52"/>
        <v>0</v>
      </c>
      <c r="J191" s="558">
        <f t="shared" si="52"/>
      </c>
      <c r="K191" s="558">
        <f t="shared" si="52"/>
      </c>
      <c r="L191" s="558">
        <f t="shared" si="52"/>
      </c>
      <c r="M191" s="421">
        <f>SUM(D191:L191)</f>
        <v>2.851397409679618</v>
      </c>
      <c r="N191" s="421">
        <f>M191-C191</f>
        <v>1.9340745750339488</v>
      </c>
      <c r="O191" s="422"/>
      <c r="P191" s="422"/>
      <c r="Q191" s="422"/>
    </row>
    <row r="192" spans="1:15" ht="15">
      <c r="A192" s="132" t="s">
        <v>168</v>
      </c>
      <c r="B192" s="425" t="s">
        <v>535</v>
      </c>
      <c r="C192" s="134"/>
      <c r="D192" s="133"/>
      <c r="E192" s="134"/>
      <c r="F192" s="133"/>
      <c r="G192" s="134"/>
      <c r="H192" s="134"/>
      <c r="I192" s="133"/>
      <c r="J192" s="134"/>
      <c r="K192" s="133"/>
      <c r="L192" s="134"/>
      <c r="M192" s="421">
        <f t="shared" si="44"/>
        <v>0</v>
      </c>
      <c r="N192" s="421">
        <f t="shared" si="45"/>
        <v>0</v>
      </c>
      <c r="O192" s="421"/>
    </row>
    <row r="193" spans="1:15" s="423" customFormat="1" ht="15">
      <c r="A193" s="138" t="s">
        <v>536</v>
      </c>
      <c r="B193" s="138"/>
      <c r="C193" s="134">
        <f>SUM(D193:I193)</f>
        <v>1956</v>
      </c>
      <c r="D193" s="133">
        <v>360</v>
      </c>
      <c r="E193" s="134">
        <v>67</v>
      </c>
      <c r="F193" s="133">
        <v>1529</v>
      </c>
      <c r="G193" s="134"/>
      <c r="H193" s="134"/>
      <c r="I193" s="133"/>
      <c r="J193" s="134"/>
      <c r="K193" s="133"/>
      <c r="L193" s="134"/>
      <c r="M193" s="421">
        <f t="shared" si="44"/>
        <v>1956</v>
      </c>
      <c r="N193" s="421">
        <f t="shared" si="45"/>
        <v>0</v>
      </c>
      <c r="O193" s="421"/>
    </row>
    <row r="194" spans="1:15" s="423" customFormat="1" ht="15">
      <c r="A194" s="138" t="s">
        <v>537</v>
      </c>
      <c r="B194" s="138"/>
      <c r="C194" s="134">
        <f>SUM(D194:I194)</f>
        <v>1555</v>
      </c>
      <c r="D194" s="133">
        <v>360</v>
      </c>
      <c r="E194" s="134">
        <v>67</v>
      </c>
      <c r="F194" s="133">
        <v>1128</v>
      </c>
      <c r="G194" s="134"/>
      <c r="H194" s="134"/>
      <c r="I194" s="133"/>
      <c r="J194" s="134"/>
      <c r="K194" s="133"/>
      <c r="L194" s="134"/>
      <c r="M194" s="421">
        <f t="shared" si="44"/>
        <v>1555</v>
      </c>
      <c r="N194" s="421">
        <f t="shared" si="45"/>
        <v>0</v>
      </c>
      <c r="O194" s="421"/>
    </row>
    <row r="195" spans="1:17" ht="15">
      <c r="A195" s="138" t="s">
        <v>291</v>
      </c>
      <c r="B195" s="138"/>
      <c r="C195" s="134">
        <f>SUM(D195:I195)</f>
        <v>1509</v>
      </c>
      <c r="D195" s="129">
        <v>360</v>
      </c>
      <c r="E195" s="129">
        <v>67</v>
      </c>
      <c r="F195" s="129">
        <v>1082</v>
      </c>
      <c r="G195" s="129"/>
      <c r="H195" s="129"/>
      <c r="I195" s="129"/>
      <c r="J195" s="129"/>
      <c r="K195" s="129"/>
      <c r="L195" s="129"/>
      <c r="M195" s="421">
        <f t="shared" si="44"/>
        <v>1509</v>
      </c>
      <c r="N195" s="421">
        <f t="shared" si="45"/>
        <v>0</v>
      </c>
      <c r="O195" s="422"/>
      <c r="P195" s="422"/>
      <c r="Q195" s="422"/>
    </row>
    <row r="196" spans="1:17" ht="15">
      <c r="A196" s="424" t="s">
        <v>292</v>
      </c>
      <c r="B196" s="424"/>
      <c r="C196" s="558">
        <f aca="true" t="shared" si="53" ref="C196:L196">IF(C194&lt;&gt;0,C195/C194,"")</f>
        <v>0.9704180064308682</v>
      </c>
      <c r="D196" s="558">
        <f t="shared" si="53"/>
        <v>1</v>
      </c>
      <c r="E196" s="558">
        <f t="shared" si="53"/>
        <v>1</v>
      </c>
      <c r="F196" s="558">
        <f t="shared" si="53"/>
        <v>0.9592198581560284</v>
      </c>
      <c r="G196" s="558">
        <f t="shared" si="53"/>
      </c>
      <c r="H196" s="558">
        <f t="shared" si="53"/>
      </c>
      <c r="I196" s="558">
        <f t="shared" si="53"/>
      </c>
      <c r="J196" s="558">
        <f t="shared" si="53"/>
      </c>
      <c r="K196" s="558">
        <f t="shared" si="53"/>
      </c>
      <c r="L196" s="558">
        <f t="shared" si="53"/>
      </c>
      <c r="M196" s="421">
        <f t="shared" si="44"/>
        <v>2.9592198581560285</v>
      </c>
      <c r="N196" s="421">
        <f t="shared" si="45"/>
        <v>1.9888018517251602</v>
      </c>
      <c r="O196" s="422"/>
      <c r="P196" s="422"/>
      <c r="Q196" s="422"/>
    </row>
    <row r="197" spans="1:15" ht="15">
      <c r="A197" s="132" t="s">
        <v>558</v>
      </c>
      <c r="B197" s="425" t="s">
        <v>538</v>
      </c>
      <c r="C197" s="134"/>
      <c r="D197" s="133"/>
      <c r="E197" s="134"/>
      <c r="F197" s="133"/>
      <c r="G197" s="134"/>
      <c r="H197" s="134"/>
      <c r="I197" s="133"/>
      <c r="J197" s="134"/>
      <c r="K197" s="133"/>
      <c r="L197" s="134"/>
      <c r="M197" s="421">
        <f t="shared" si="44"/>
        <v>0</v>
      </c>
      <c r="N197" s="421">
        <f t="shared" si="45"/>
        <v>0</v>
      </c>
      <c r="O197" s="421"/>
    </row>
    <row r="198" spans="1:15" s="423" customFormat="1" ht="15">
      <c r="A198" s="138" t="s">
        <v>536</v>
      </c>
      <c r="B198" s="138"/>
      <c r="C198" s="134">
        <f>SUM(D198:G198)</f>
        <v>60893</v>
      </c>
      <c r="D198" s="133"/>
      <c r="E198" s="134"/>
      <c r="F198" s="133">
        <v>60893</v>
      </c>
      <c r="G198" s="134"/>
      <c r="H198" s="134"/>
      <c r="I198" s="133"/>
      <c r="J198" s="134"/>
      <c r="K198" s="133"/>
      <c r="L198" s="134"/>
      <c r="M198" s="421">
        <f t="shared" si="44"/>
        <v>60893</v>
      </c>
      <c r="N198" s="421">
        <f t="shared" si="45"/>
        <v>0</v>
      </c>
      <c r="O198" s="421"/>
    </row>
    <row r="199" spans="1:15" s="423" customFormat="1" ht="15">
      <c r="A199" s="138" t="s">
        <v>537</v>
      </c>
      <c r="B199" s="138"/>
      <c r="C199" s="134">
        <f>SUM(D199:G199)</f>
        <v>63088</v>
      </c>
      <c r="D199" s="133"/>
      <c r="E199" s="134"/>
      <c r="F199" s="133">
        <v>63088</v>
      </c>
      <c r="G199" s="134"/>
      <c r="H199" s="134"/>
      <c r="I199" s="133"/>
      <c r="J199" s="134"/>
      <c r="K199" s="133"/>
      <c r="L199" s="134"/>
      <c r="M199" s="421">
        <f t="shared" si="44"/>
        <v>63088</v>
      </c>
      <c r="N199" s="421">
        <f t="shared" si="45"/>
        <v>0</v>
      </c>
      <c r="O199" s="421"/>
    </row>
    <row r="200" spans="1:17" ht="15">
      <c r="A200" s="138" t="s">
        <v>291</v>
      </c>
      <c r="B200" s="138"/>
      <c r="C200" s="134">
        <f>SUM(D200:G200)</f>
        <v>38622</v>
      </c>
      <c r="D200" s="129"/>
      <c r="E200" s="129"/>
      <c r="F200" s="129">
        <v>38622</v>
      </c>
      <c r="G200" s="129"/>
      <c r="H200" s="129"/>
      <c r="I200" s="129"/>
      <c r="J200" s="129"/>
      <c r="K200" s="129"/>
      <c r="L200" s="129"/>
      <c r="M200" s="421">
        <f t="shared" si="44"/>
        <v>38622</v>
      </c>
      <c r="N200" s="421">
        <f t="shared" si="45"/>
        <v>0</v>
      </c>
      <c r="O200" s="422"/>
      <c r="P200" s="422"/>
      <c r="Q200" s="422"/>
    </row>
    <row r="201" spans="1:17" ht="15">
      <c r="A201" s="424" t="s">
        <v>292</v>
      </c>
      <c r="B201" s="424"/>
      <c r="C201" s="558">
        <f aca="true" t="shared" si="54" ref="C201:L201">IF(C199&lt;&gt;0,C200/C199,"")</f>
        <v>0.612192493025615</v>
      </c>
      <c r="D201" s="558">
        <f t="shared" si="54"/>
      </c>
      <c r="E201" s="558">
        <f t="shared" si="54"/>
      </c>
      <c r="F201" s="558">
        <f t="shared" si="54"/>
        <v>0.612192493025615</v>
      </c>
      <c r="G201" s="558">
        <f t="shared" si="54"/>
      </c>
      <c r="H201" s="558">
        <f t="shared" si="54"/>
      </c>
      <c r="I201" s="558">
        <f t="shared" si="54"/>
      </c>
      <c r="J201" s="558">
        <f t="shared" si="54"/>
      </c>
      <c r="K201" s="558">
        <f t="shared" si="54"/>
      </c>
      <c r="L201" s="558">
        <f t="shared" si="54"/>
      </c>
      <c r="M201" s="421">
        <f t="shared" si="44"/>
        <v>0.612192493025615</v>
      </c>
      <c r="N201" s="421">
        <f t="shared" si="45"/>
        <v>0</v>
      </c>
      <c r="O201" s="422"/>
      <c r="P201" s="422"/>
      <c r="Q201" s="422"/>
    </row>
    <row r="202" spans="1:15" ht="15">
      <c r="A202" s="132" t="s">
        <v>827</v>
      </c>
      <c r="B202" s="425" t="s">
        <v>535</v>
      </c>
      <c r="C202" s="134"/>
      <c r="D202" s="133"/>
      <c r="E202" s="134"/>
      <c r="F202" s="133"/>
      <c r="G202" s="134"/>
      <c r="H202" s="134"/>
      <c r="I202" s="133"/>
      <c r="J202" s="134"/>
      <c r="K202" s="133"/>
      <c r="L202" s="134"/>
      <c r="M202" s="421">
        <f t="shared" si="44"/>
        <v>0</v>
      </c>
      <c r="N202" s="421">
        <f t="shared" si="45"/>
        <v>0</v>
      </c>
      <c r="O202" s="421"/>
    </row>
    <row r="203" spans="1:15" s="423" customFormat="1" ht="15">
      <c r="A203" s="138" t="s">
        <v>536</v>
      </c>
      <c r="B203" s="138"/>
      <c r="C203" s="134">
        <f>SUM(D203:G203)</f>
        <v>23209</v>
      </c>
      <c r="D203" s="133">
        <v>570</v>
      </c>
      <c r="E203" s="134">
        <v>107</v>
      </c>
      <c r="F203" s="133">
        <v>22532</v>
      </c>
      <c r="G203" s="134"/>
      <c r="H203" s="134"/>
      <c r="I203" s="133"/>
      <c r="J203" s="134"/>
      <c r="K203" s="133"/>
      <c r="L203" s="134"/>
      <c r="M203" s="421">
        <f t="shared" si="44"/>
        <v>23209</v>
      </c>
      <c r="N203" s="421">
        <f t="shared" si="45"/>
        <v>0</v>
      </c>
      <c r="O203" s="421"/>
    </row>
    <row r="204" spans="1:15" s="423" customFormat="1" ht="15">
      <c r="A204" s="138" t="s">
        <v>537</v>
      </c>
      <c r="B204" s="138"/>
      <c r="C204" s="134">
        <f>SUM(D204:G204)</f>
        <v>23888</v>
      </c>
      <c r="D204" s="133">
        <v>570</v>
      </c>
      <c r="E204" s="134">
        <v>107</v>
      </c>
      <c r="F204" s="133">
        <v>23211</v>
      </c>
      <c r="G204" s="134"/>
      <c r="H204" s="134"/>
      <c r="I204" s="133"/>
      <c r="J204" s="134"/>
      <c r="K204" s="133"/>
      <c r="L204" s="134"/>
      <c r="M204" s="421">
        <f t="shared" si="44"/>
        <v>23888</v>
      </c>
      <c r="N204" s="421">
        <f t="shared" si="45"/>
        <v>0</v>
      </c>
      <c r="O204" s="421"/>
    </row>
    <row r="205" spans="1:17" ht="15">
      <c r="A205" s="138" t="s">
        <v>291</v>
      </c>
      <c r="B205" s="138"/>
      <c r="C205" s="134">
        <f>SUM(D205:G205)</f>
        <v>13571</v>
      </c>
      <c r="D205" s="129">
        <v>570</v>
      </c>
      <c r="E205" s="129">
        <v>107</v>
      </c>
      <c r="F205" s="129">
        <v>12894</v>
      </c>
      <c r="G205" s="129"/>
      <c r="H205" s="129"/>
      <c r="I205" s="129"/>
      <c r="J205" s="129"/>
      <c r="K205" s="129"/>
      <c r="L205" s="129"/>
      <c r="M205" s="421">
        <f t="shared" si="44"/>
        <v>13571</v>
      </c>
      <c r="N205" s="421">
        <f t="shared" si="45"/>
        <v>0</v>
      </c>
      <c r="O205" s="422"/>
      <c r="P205" s="422"/>
      <c r="Q205" s="422"/>
    </row>
    <row r="206" spans="1:17" ht="15">
      <c r="A206" s="424" t="s">
        <v>292</v>
      </c>
      <c r="B206" s="424"/>
      <c r="C206" s="558">
        <f aca="true" t="shared" si="55" ref="C206:L206">IF(C204&lt;&gt;0,C205/C204,"")</f>
        <v>0.568109511051574</v>
      </c>
      <c r="D206" s="558">
        <f t="shared" si="55"/>
        <v>1</v>
      </c>
      <c r="E206" s="558">
        <f t="shared" si="55"/>
        <v>1</v>
      </c>
      <c r="F206" s="558">
        <f t="shared" si="55"/>
        <v>0.5555124725345741</v>
      </c>
      <c r="G206" s="558">
        <f t="shared" si="55"/>
      </c>
      <c r="H206" s="558">
        <f t="shared" si="55"/>
      </c>
      <c r="I206" s="558">
        <f t="shared" si="55"/>
      </c>
      <c r="J206" s="558">
        <f t="shared" si="55"/>
      </c>
      <c r="K206" s="558">
        <f t="shared" si="55"/>
      </c>
      <c r="L206" s="558">
        <f t="shared" si="55"/>
      </c>
      <c r="M206" s="421">
        <f t="shared" si="44"/>
        <v>2.5555124725345744</v>
      </c>
      <c r="N206" s="421">
        <f t="shared" si="45"/>
        <v>1.9874029614830002</v>
      </c>
      <c r="O206" s="422"/>
      <c r="P206" s="422"/>
      <c r="Q206" s="422"/>
    </row>
    <row r="207" spans="1:17" s="562" customFormat="1" ht="15">
      <c r="A207" s="132" t="s">
        <v>828</v>
      </c>
      <c r="B207" s="425" t="s">
        <v>535</v>
      </c>
      <c r="C207" s="134"/>
      <c r="D207" s="133"/>
      <c r="E207" s="134"/>
      <c r="F207" s="133"/>
      <c r="G207" s="134"/>
      <c r="H207" s="134"/>
      <c r="I207" s="133"/>
      <c r="J207" s="134"/>
      <c r="K207" s="133"/>
      <c r="L207" s="134"/>
      <c r="M207" s="422"/>
      <c r="N207" s="422"/>
      <c r="O207" s="422"/>
      <c r="P207" s="422"/>
      <c r="Q207" s="422"/>
    </row>
    <row r="208" spans="1:17" s="562" customFormat="1" ht="15">
      <c r="A208" s="138" t="s">
        <v>536</v>
      </c>
      <c r="B208" s="138"/>
      <c r="C208" s="134">
        <f>SUM(D208:G208)</f>
        <v>20195</v>
      </c>
      <c r="D208" s="133">
        <v>570</v>
      </c>
      <c r="E208" s="134">
        <v>107</v>
      </c>
      <c r="F208" s="133">
        <v>19518</v>
      </c>
      <c r="G208" s="134"/>
      <c r="H208" s="134"/>
      <c r="I208" s="133"/>
      <c r="J208" s="134"/>
      <c r="K208" s="133"/>
      <c r="L208" s="134"/>
      <c r="M208" s="422"/>
      <c r="N208" s="422"/>
      <c r="O208" s="422"/>
      <c r="P208" s="422"/>
      <c r="Q208" s="422"/>
    </row>
    <row r="209" spans="1:17" s="562" customFormat="1" ht="15">
      <c r="A209" s="138" t="s">
        <v>537</v>
      </c>
      <c r="B209" s="138"/>
      <c r="C209" s="134">
        <f>SUM(D209:G209)</f>
        <v>20195</v>
      </c>
      <c r="D209" s="133">
        <v>570</v>
      </c>
      <c r="E209" s="134">
        <v>107</v>
      </c>
      <c r="F209" s="133">
        <v>19518</v>
      </c>
      <c r="G209" s="134"/>
      <c r="H209" s="134"/>
      <c r="I209" s="133"/>
      <c r="J209" s="134"/>
      <c r="K209" s="133"/>
      <c r="L209" s="134"/>
      <c r="M209" s="422"/>
      <c r="N209" s="422"/>
      <c r="O209" s="422"/>
      <c r="P209" s="422"/>
      <c r="Q209" s="422"/>
    </row>
    <row r="210" spans="1:17" s="562" customFormat="1" ht="15">
      <c r="A210" s="138" t="s">
        <v>291</v>
      </c>
      <c r="B210" s="138"/>
      <c r="C210" s="134">
        <f>SUM(D210:G210)</f>
        <v>9545</v>
      </c>
      <c r="D210" s="129">
        <v>570</v>
      </c>
      <c r="E210" s="129">
        <v>107</v>
      </c>
      <c r="F210" s="129">
        <v>8868</v>
      </c>
      <c r="G210" s="129"/>
      <c r="H210" s="129"/>
      <c r="I210" s="129"/>
      <c r="J210" s="129"/>
      <c r="K210" s="129"/>
      <c r="L210" s="129"/>
      <c r="M210" s="422"/>
      <c r="N210" s="422"/>
      <c r="O210" s="422"/>
      <c r="P210" s="422"/>
      <c r="Q210" s="422"/>
    </row>
    <row r="211" spans="1:17" s="562" customFormat="1" ht="15">
      <c r="A211" s="424" t="s">
        <v>292</v>
      </c>
      <c r="B211" s="424"/>
      <c r="C211" s="558">
        <f aca="true" t="shared" si="56" ref="C211:L211">IF(C209&lt;&gt;0,C210/C209,"")</f>
        <v>0.4726417430056945</v>
      </c>
      <c r="D211" s="558">
        <f t="shared" si="56"/>
        <v>1</v>
      </c>
      <c r="E211" s="558">
        <f t="shared" si="56"/>
        <v>1</v>
      </c>
      <c r="F211" s="558">
        <f t="shared" si="56"/>
        <v>0.45434983092529974</v>
      </c>
      <c r="G211" s="558">
        <f t="shared" si="56"/>
      </c>
      <c r="H211" s="558">
        <f t="shared" si="56"/>
      </c>
      <c r="I211" s="558">
        <f t="shared" si="56"/>
      </c>
      <c r="J211" s="558">
        <f t="shared" si="56"/>
      </c>
      <c r="K211" s="558">
        <f t="shared" si="56"/>
      </c>
      <c r="L211" s="558">
        <f t="shared" si="56"/>
      </c>
      <c r="M211" s="422"/>
      <c r="N211" s="422"/>
      <c r="O211" s="422"/>
      <c r="P211" s="422"/>
      <c r="Q211" s="422"/>
    </row>
    <row r="212" spans="1:15" ht="15">
      <c r="A212" s="132" t="s">
        <v>169</v>
      </c>
      <c r="B212" s="425" t="s">
        <v>535</v>
      </c>
      <c r="C212" s="134"/>
      <c r="D212" s="133"/>
      <c r="E212" s="134"/>
      <c r="F212" s="133"/>
      <c r="G212" s="134"/>
      <c r="H212" s="134"/>
      <c r="I212" s="133"/>
      <c r="J212" s="134"/>
      <c r="K212" s="133"/>
      <c r="L212" s="134"/>
      <c r="M212" s="421">
        <f t="shared" si="44"/>
        <v>0</v>
      </c>
      <c r="N212" s="421">
        <f t="shared" si="45"/>
        <v>0</v>
      </c>
      <c r="O212" s="421"/>
    </row>
    <row r="213" spans="1:15" s="423" customFormat="1" ht="15">
      <c r="A213" s="138" t="s">
        <v>536</v>
      </c>
      <c r="B213" s="138"/>
      <c r="C213" s="134">
        <f>SUM(D213:G213)</f>
        <v>11656</v>
      </c>
      <c r="D213" s="133"/>
      <c r="E213" s="134"/>
      <c r="F213" s="133">
        <v>11656</v>
      </c>
      <c r="G213" s="134"/>
      <c r="H213" s="134"/>
      <c r="I213" s="133"/>
      <c r="J213" s="134"/>
      <c r="K213" s="133"/>
      <c r="L213" s="134"/>
      <c r="M213" s="421">
        <f t="shared" si="44"/>
        <v>11656</v>
      </c>
      <c r="N213" s="421">
        <f t="shared" si="45"/>
        <v>0</v>
      </c>
      <c r="O213" s="421"/>
    </row>
    <row r="214" spans="1:15" s="423" customFormat="1" ht="15">
      <c r="A214" s="138" t="s">
        <v>537</v>
      </c>
      <c r="B214" s="138"/>
      <c r="C214" s="134">
        <f>SUM(D214:G214)</f>
        <v>11656</v>
      </c>
      <c r="D214" s="133"/>
      <c r="E214" s="134"/>
      <c r="F214" s="133">
        <v>11656</v>
      </c>
      <c r="G214" s="134"/>
      <c r="H214" s="134"/>
      <c r="I214" s="133"/>
      <c r="J214" s="134"/>
      <c r="K214" s="133"/>
      <c r="L214" s="134"/>
      <c r="M214" s="421">
        <f t="shared" si="44"/>
        <v>11656</v>
      </c>
      <c r="N214" s="421">
        <f t="shared" si="45"/>
        <v>0</v>
      </c>
      <c r="O214" s="421"/>
    </row>
    <row r="215" spans="1:17" ht="15">
      <c r="A215" s="138" t="s">
        <v>291</v>
      </c>
      <c r="B215" s="138"/>
      <c r="C215" s="134">
        <f>SUM(D215:G215)</f>
        <v>8650</v>
      </c>
      <c r="D215" s="129"/>
      <c r="E215" s="129"/>
      <c r="F215" s="129">
        <v>8650</v>
      </c>
      <c r="G215" s="129"/>
      <c r="H215" s="129"/>
      <c r="I215" s="129"/>
      <c r="J215" s="129"/>
      <c r="K215" s="129"/>
      <c r="L215" s="129"/>
      <c r="M215" s="421">
        <f t="shared" si="44"/>
        <v>8650</v>
      </c>
      <c r="N215" s="421">
        <f t="shared" si="45"/>
        <v>0</v>
      </c>
      <c r="O215" s="422"/>
      <c r="P215" s="422"/>
      <c r="Q215" s="422"/>
    </row>
    <row r="216" spans="1:17" ht="15">
      <c r="A216" s="424" t="s">
        <v>292</v>
      </c>
      <c r="B216" s="424"/>
      <c r="C216" s="558">
        <f aca="true" t="shared" si="57" ref="C216:L216">IF(C214&lt;&gt;0,C215/C214,"")</f>
        <v>0.7421070693205216</v>
      </c>
      <c r="D216" s="558">
        <f t="shared" si="57"/>
      </c>
      <c r="E216" s="558">
        <f t="shared" si="57"/>
      </c>
      <c r="F216" s="558">
        <f t="shared" si="57"/>
        <v>0.7421070693205216</v>
      </c>
      <c r="G216" s="558">
        <f t="shared" si="57"/>
      </c>
      <c r="H216" s="558">
        <f t="shared" si="57"/>
      </c>
      <c r="I216" s="558">
        <f t="shared" si="57"/>
      </c>
      <c r="J216" s="558">
        <f t="shared" si="57"/>
      </c>
      <c r="K216" s="558">
        <f t="shared" si="57"/>
      </c>
      <c r="L216" s="558">
        <f t="shared" si="57"/>
      </c>
      <c r="M216" s="421">
        <f t="shared" si="44"/>
        <v>0.7421070693205216</v>
      </c>
      <c r="N216" s="421">
        <f t="shared" si="45"/>
        <v>0</v>
      </c>
      <c r="O216" s="422"/>
      <c r="P216" s="422"/>
      <c r="Q216" s="422"/>
    </row>
    <row r="217" spans="1:15" ht="15">
      <c r="A217" s="132" t="s">
        <v>240</v>
      </c>
      <c r="B217" s="425" t="s">
        <v>535</v>
      </c>
      <c r="C217" s="134"/>
      <c r="D217" s="133"/>
      <c r="E217" s="134"/>
      <c r="F217" s="133"/>
      <c r="G217" s="134"/>
      <c r="H217" s="134"/>
      <c r="I217" s="133"/>
      <c r="J217" s="134"/>
      <c r="K217" s="133"/>
      <c r="L217" s="134"/>
      <c r="M217" s="421">
        <f t="shared" si="44"/>
        <v>0</v>
      </c>
      <c r="N217" s="421">
        <f t="shared" si="45"/>
        <v>0</v>
      </c>
      <c r="O217" s="421"/>
    </row>
    <row r="218" spans="1:15" s="423" customFormat="1" ht="15">
      <c r="A218" s="138" t="s">
        <v>536</v>
      </c>
      <c r="B218" s="138"/>
      <c r="C218" s="134">
        <f>SUM(D218:G218)</f>
        <v>6291</v>
      </c>
      <c r="D218" s="133">
        <v>990</v>
      </c>
      <c r="E218" s="134">
        <v>185</v>
      </c>
      <c r="F218" s="133">
        <v>5116</v>
      </c>
      <c r="G218" s="134"/>
      <c r="H218" s="134"/>
      <c r="I218" s="133"/>
      <c r="J218" s="134"/>
      <c r="K218" s="133"/>
      <c r="L218" s="134"/>
      <c r="M218" s="421">
        <f t="shared" si="44"/>
        <v>6291</v>
      </c>
      <c r="N218" s="421">
        <f t="shared" si="45"/>
        <v>0</v>
      </c>
      <c r="O218" s="421"/>
    </row>
    <row r="219" spans="1:15" s="423" customFormat="1" ht="15">
      <c r="A219" s="138" t="s">
        <v>537</v>
      </c>
      <c r="B219" s="138"/>
      <c r="C219" s="134">
        <f>SUM(D219:G219)</f>
        <v>6291</v>
      </c>
      <c r="D219" s="133">
        <v>990</v>
      </c>
      <c r="E219" s="134">
        <v>185</v>
      </c>
      <c r="F219" s="133">
        <v>5116</v>
      </c>
      <c r="G219" s="134"/>
      <c r="H219" s="134"/>
      <c r="I219" s="133"/>
      <c r="J219" s="134"/>
      <c r="K219" s="133"/>
      <c r="L219" s="134"/>
      <c r="M219" s="421">
        <f t="shared" si="44"/>
        <v>6291</v>
      </c>
      <c r="N219" s="421">
        <f t="shared" si="45"/>
        <v>0</v>
      </c>
      <c r="O219" s="421"/>
    </row>
    <row r="220" spans="1:17" ht="15">
      <c r="A220" s="138" t="s">
        <v>291</v>
      </c>
      <c r="B220" s="138"/>
      <c r="C220" s="134">
        <f>SUM(D220:G220)</f>
        <v>5996</v>
      </c>
      <c r="D220" s="129">
        <v>990</v>
      </c>
      <c r="E220" s="129">
        <v>185</v>
      </c>
      <c r="F220" s="129">
        <v>4821</v>
      </c>
      <c r="G220" s="129"/>
      <c r="H220" s="129"/>
      <c r="I220" s="129"/>
      <c r="J220" s="129"/>
      <c r="K220" s="129"/>
      <c r="L220" s="129"/>
      <c r="M220" s="421">
        <f t="shared" si="44"/>
        <v>5996</v>
      </c>
      <c r="N220" s="421">
        <f t="shared" si="45"/>
        <v>0</v>
      </c>
      <c r="O220" s="422"/>
      <c r="P220" s="422"/>
      <c r="Q220" s="422"/>
    </row>
    <row r="221" spans="1:17" ht="15">
      <c r="A221" s="424" t="s">
        <v>292</v>
      </c>
      <c r="B221" s="424"/>
      <c r="C221" s="558">
        <f aca="true" t="shared" si="58" ref="C221:L221">IF(C219&lt;&gt;0,C220/C219,"")</f>
        <v>0.9531076140518201</v>
      </c>
      <c r="D221" s="558">
        <f t="shared" si="58"/>
        <v>1</v>
      </c>
      <c r="E221" s="558">
        <f t="shared" si="58"/>
        <v>1</v>
      </c>
      <c r="F221" s="558">
        <f t="shared" si="58"/>
        <v>0.9423377638780297</v>
      </c>
      <c r="G221" s="558">
        <f t="shared" si="58"/>
      </c>
      <c r="H221" s="558">
        <f t="shared" si="58"/>
      </c>
      <c r="I221" s="558">
        <f t="shared" si="58"/>
      </c>
      <c r="J221" s="558">
        <f t="shared" si="58"/>
      </c>
      <c r="K221" s="558">
        <f t="shared" si="58"/>
      </c>
      <c r="L221" s="558">
        <f t="shared" si="58"/>
      </c>
      <c r="M221" s="421">
        <f t="shared" si="44"/>
        <v>2.9423377638780295</v>
      </c>
      <c r="N221" s="421">
        <f t="shared" si="45"/>
        <v>1.9892301498262093</v>
      </c>
      <c r="O221" s="422"/>
      <c r="P221" s="422"/>
      <c r="Q221" s="422"/>
    </row>
    <row r="222" spans="1:15" ht="15">
      <c r="A222" s="132" t="s">
        <v>241</v>
      </c>
      <c r="B222" s="425" t="s">
        <v>535</v>
      </c>
      <c r="C222" s="134"/>
      <c r="D222" s="133"/>
      <c r="E222" s="134"/>
      <c r="F222" s="133"/>
      <c r="G222" s="134"/>
      <c r="H222" s="134"/>
      <c r="I222" s="133"/>
      <c r="J222" s="134"/>
      <c r="K222" s="133"/>
      <c r="L222" s="134"/>
      <c r="M222" s="421">
        <f t="shared" si="44"/>
        <v>0</v>
      </c>
      <c r="N222" s="421">
        <f t="shared" si="45"/>
        <v>0</v>
      </c>
      <c r="O222" s="421"/>
    </row>
    <row r="223" spans="1:15" s="423" customFormat="1" ht="15">
      <c r="A223" s="138" t="s">
        <v>536</v>
      </c>
      <c r="B223" s="138"/>
      <c r="C223" s="134">
        <f>SUM(D223:G223)</f>
        <v>39</v>
      </c>
      <c r="D223" s="133"/>
      <c r="E223" s="134"/>
      <c r="F223" s="133">
        <v>39</v>
      </c>
      <c r="G223" s="134"/>
      <c r="H223" s="134"/>
      <c r="I223" s="133"/>
      <c r="J223" s="134"/>
      <c r="K223" s="133"/>
      <c r="L223" s="134"/>
      <c r="M223" s="421">
        <f t="shared" si="44"/>
        <v>39</v>
      </c>
      <c r="N223" s="421">
        <f t="shared" si="45"/>
        <v>0</v>
      </c>
      <c r="O223" s="421"/>
    </row>
    <row r="224" spans="1:15" s="423" customFormat="1" ht="15">
      <c r="A224" s="138" t="s">
        <v>537</v>
      </c>
      <c r="B224" s="138"/>
      <c r="C224" s="134">
        <f>SUM(D224:G224)</f>
        <v>39</v>
      </c>
      <c r="D224" s="133"/>
      <c r="E224" s="134"/>
      <c r="F224" s="133">
        <v>39</v>
      </c>
      <c r="G224" s="134"/>
      <c r="H224" s="134"/>
      <c r="I224" s="133"/>
      <c r="J224" s="134"/>
      <c r="K224" s="133"/>
      <c r="L224" s="134"/>
      <c r="M224" s="421">
        <f t="shared" si="44"/>
        <v>39</v>
      </c>
      <c r="N224" s="421">
        <f t="shared" si="45"/>
        <v>0</v>
      </c>
      <c r="O224" s="421"/>
    </row>
    <row r="225" spans="1:17" ht="15">
      <c r="A225" s="138" t="s">
        <v>291</v>
      </c>
      <c r="B225" s="138"/>
      <c r="C225" s="134">
        <f>SUM(D225:G225)</f>
        <v>30</v>
      </c>
      <c r="D225" s="129"/>
      <c r="E225" s="129"/>
      <c r="F225" s="129">
        <v>30</v>
      </c>
      <c r="G225" s="129"/>
      <c r="H225" s="129"/>
      <c r="I225" s="129"/>
      <c r="J225" s="129"/>
      <c r="K225" s="129"/>
      <c r="L225" s="129"/>
      <c r="M225" s="421">
        <f t="shared" si="44"/>
        <v>30</v>
      </c>
      <c r="N225" s="421">
        <f t="shared" si="45"/>
        <v>0</v>
      </c>
      <c r="O225" s="422"/>
      <c r="P225" s="422"/>
      <c r="Q225" s="422"/>
    </row>
    <row r="226" spans="1:17" ht="15">
      <c r="A226" s="424" t="s">
        <v>292</v>
      </c>
      <c r="B226" s="424"/>
      <c r="C226" s="558">
        <f aca="true" t="shared" si="59" ref="C226:L226">IF(C224&lt;&gt;0,C225/C224,"")</f>
        <v>0.7692307692307693</v>
      </c>
      <c r="D226" s="558">
        <f t="shared" si="59"/>
      </c>
      <c r="E226" s="558">
        <f t="shared" si="59"/>
      </c>
      <c r="F226" s="558">
        <f t="shared" si="59"/>
        <v>0.7692307692307693</v>
      </c>
      <c r="G226" s="558">
        <f t="shared" si="59"/>
      </c>
      <c r="H226" s="558">
        <f t="shared" si="59"/>
      </c>
      <c r="I226" s="558">
        <f t="shared" si="59"/>
      </c>
      <c r="J226" s="558">
        <f t="shared" si="59"/>
      </c>
      <c r="K226" s="558">
        <f t="shared" si="59"/>
      </c>
      <c r="L226" s="558">
        <f t="shared" si="59"/>
      </c>
      <c r="M226" s="421">
        <f aca="true" t="shared" si="60" ref="M226:M247">SUM(D226:L226)</f>
        <v>0.7692307692307693</v>
      </c>
      <c r="N226" s="421">
        <f aca="true" t="shared" si="61" ref="N226:N252">M226-C226</f>
        <v>0</v>
      </c>
      <c r="O226" s="422"/>
      <c r="P226" s="422"/>
      <c r="Q226" s="422"/>
    </row>
    <row r="227" spans="1:15" ht="15">
      <c r="A227" s="132" t="s">
        <v>170</v>
      </c>
      <c r="B227" s="425" t="s">
        <v>535</v>
      </c>
      <c r="C227" s="134"/>
      <c r="D227" s="133"/>
      <c r="E227" s="134"/>
      <c r="F227" s="133"/>
      <c r="G227" s="134"/>
      <c r="H227" s="134"/>
      <c r="I227" s="133"/>
      <c r="J227" s="134"/>
      <c r="K227" s="133"/>
      <c r="L227" s="134"/>
      <c r="M227" s="421">
        <f t="shared" si="60"/>
        <v>0</v>
      </c>
      <c r="N227" s="421">
        <f t="shared" si="61"/>
        <v>0</v>
      </c>
      <c r="O227" s="421"/>
    </row>
    <row r="228" spans="1:15" s="423" customFormat="1" ht="15">
      <c r="A228" s="138" t="s">
        <v>536</v>
      </c>
      <c r="B228" s="138"/>
      <c r="C228" s="134">
        <f>SUM(D228:G228)</f>
        <v>1956</v>
      </c>
      <c r="D228" s="133"/>
      <c r="E228" s="134"/>
      <c r="F228" s="133">
        <v>1956</v>
      </c>
      <c r="G228" s="134"/>
      <c r="H228" s="134"/>
      <c r="I228" s="133"/>
      <c r="J228" s="134"/>
      <c r="K228" s="133"/>
      <c r="L228" s="134"/>
      <c r="M228" s="421">
        <f t="shared" si="60"/>
        <v>1956</v>
      </c>
      <c r="N228" s="421">
        <f>M228-C228</f>
        <v>0</v>
      </c>
      <c r="O228" s="421"/>
    </row>
    <row r="229" spans="1:15" s="423" customFormat="1" ht="15">
      <c r="A229" s="138" t="s">
        <v>537</v>
      </c>
      <c r="B229" s="138"/>
      <c r="C229" s="134">
        <f>SUM(D229:G229)</f>
        <v>1956</v>
      </c>
      <c r="D229" s="133"/>
      <c r="E229" s="134"/>
      <c r="F229" s="133">
        <v>1956</v>
      </c>
      <c r="G229" s="134"/>
      <c r="H229" s="134"/>
      <c r="I229" s="133"/>
      <c r="J229" s="134"/>
      <c r="K229" s="133"/>
      <c r="L229" s="134"/>
      <c r="M229" s="421">
        <f t="shared" si="60"/>
        <v>1956</v>
      </c>
      <c r="N229" s="421">
        <f t="shared" si="61"/>
        <v>0</v>
      </c>
      <c r="O229" s="421"/>
    </row>
    <row r="230" spans="1:17" ht="15">
      <c r="A230" s="138" t="s">
        <v>291</v>
      </c>
      <c r="B230" s="138"/>
      <c r="C230" s="134">
        <f>SUM(D230:G230)</f>
        <v>1880</v>
      </c>
      <c r="D230" s="129"/>
      <c r="E230" s="129"/>
      <c r="F230" s="129">
        <v>1880</v>
      </c>
      <c r="G230" s="129"/>
      <c r="H230" s="129"/>
      <c r="I230" s="129"/>
      <c r="J230" s="129"/>
      <c r="K230" s="129"/>
      <c r="L230" s="129"/>
      <c r="M230" s="421">
        <f>SUM(D230:L230)</f>
        <v>1880</v>
      </c>
      <c r="N230" s="421">
        <f t="shared" si="61"/>
        <v>0</v>
      </c>
      <c r="O230" s="422"/>
      <c r="P230" s="422"/>
      <c r="Q230" s="422"/>
    </row>
    <row r="231" spans="1:17" ht="15">
      <c r="A231" s="424" t="s">
        <v>292</v>
      </c>
      <c r="B231" s="424"/>
      <c r="C231" s="558">
        <f aca="true" t="shared" si="62" ref="C231:L231">IF(C229&lt;&gt;0,C230/C229,"")</f>
        <v>0.9611451942740287</v>
      </c>
      <c r="D231" s="558">
        <f t="shared" si="62"/>
      </c>
      <c r="E231" s="558">
        <f t="shared" si="62"/>
      </c>
      <c r="F231" s="558">
        <f t="shared" si="62"/>
        <v>0.9611451942740287</v>
      </c>
      <c r="G231" s="558">
        <f t="shared" si="62"/>
      </c>
      <c r="H231" s="558">
        <f t="shared" si="62"/>
      </c>
      <c r="I231" s="558">
        <f t="shared" si="62"/>
      </c>
      <c r="J231" s="558">
        <f t="shared" si="62"/>
      </c>
      <c r="K231" s="558">
        <f t="shared" si="62"/>
      </c>
      <c r="L231" s="558">
        <f t="shared" si="62"/>
      </c>
      <c r="M231" s="421">
        <f t="shared" si="60"/>
        <v>0.9611451942740287</v>
      </c>
      <c r="N231" s="421">
        <f t="shared" si="61"/>
        <v>0</v>
      </c>
      <c r="O231" s="422"/>
      <c r="P231" s="422"/>
      <c r="Q231" s="422"/>
    </row>
    <row r="232" spans="1:15" s="469" customFormat="1" ht="15">
      <c r="A232" s="449" t="s">
        <v>256</v>
      </c>
      <c r="B232" s="449"/>
      <c r="C232" s="449"/>
      <c r="D232" s="450"/>
      <c r="E232" s="451"/>
      <c r="F232" s="450"/>
      <c r="G232" s="451"/>
      <c r="H232" s="451"/>
      <c r="I232" s="450"/>
      <c r="J232" s="451"/>
      <c r="K232" s="450"/>
      <c r="L232" s="451"/>
      <c r="M232" s="421">
        <f t="shared" si="60"/>
        <v>0</v>
      </c>
      <c r="N232" s="421">
        <f t="shared" si="61"/>
        <v>0</v>
      </c>
      <c r="O232" s="421"/>
    </row>
    <row r="233" spans="1:15" s="441" customFormat="1" ht="15">
      <c r="A233" s="138" t="s">
        <v>536</v>
      </c>
      <c r="B233" s="196"/>
      <c r="C233" s="470">
        <f aca="true" t="shared" si="63" ref="C233:F235">C13+C18+C23+C28+C43+C58+C63+C93+C98</f>
        <v>1339560</v>
      </c>
      <c r="D233" s="470">
        <f t="shared" si="63"/>
        <v>607644</v>
      </c>
      <c r="E233" s="470">
        <f t="shared" si="63"/>
        <v>117130</v>
      </c>
      <c r="F233" s="470">
        <f t="shared" si="63"/>
        <v>562542</v>
      </c>
      <c r="G233" s="470"/>
      <c r="H233" s="470">
        <f aca="true" t="shared" si="64" ref="H233:I235">H13+H18+H23+H28+H43+H58+H63+H93+H98</f>
        <v>27300</v>
      </c>
      <c r="I233" s="470">
        <f t="shared" si="64"/>
        <v>24824</v>
      </c>
      <c r="J233" s="470"/>
      <c r="K233" s="470"/>
      <c r="L233" s="470"/>
      <c r="M233" s="421">
        <f t="shared" si="60"/>
        <v>1339440</v>
      </c>
      <c r="N233" s="421">
        <f t="shared" si="61"/>
        <v>-120</v>
      </c>
      <c r="O233" s="421"/>
    </row>
    <row r="234" spans="1:15" s="441" customFormat="1" ht="15">
      <c r="A234" s="138" t="s">
        <v>537</v>
      </c>
      <c r="B234" s="196"/>
      <c r="C234" s="470">
        <f t="shared" si="63"/>
        <v>1445651</v>
      </c>
      <c r="D234" s="470">
        <f t="shared" si="63"/>
        <v>617863</v>
      </c>
      <c r="E234" s="470">
        <f t="shared" si="63"/>
        <v>119376</v>
      </c>
      <c r="F234" s="470">
        <f t="shared" si="63"/>
        <v>590202</v>
      </c>
      <c r="G234" s="470">
        <f>G14+G19+G24+G29+G44+G59+G64+G94+G99</f>
        <v>120</v>
      </c>
      <c r="H234" s="470">
        <f t="shared" si="64"/>
        <v>28080</v>
      </c>
      <c r="I234" s="470">
        <f t="shared" si="64"/>
        <v>90010</v>
      </c>
      <c r="J234" s="470"/>
      <c r="K234" s="470"/>
      <c r="L234" s="470"/>
      <c r="M234" s="421">
        <f t="shared" si="60"/>
        <v>1445651</v>
      </c>
      <c r="N234" s="421">
        <f t="shared" si="61"/>
        <v>0</v>
      </c>
      <c r="O234" s="421"/>
    </row>
    <row r="235" spans="1:17" ht="15">
      <c r="A235" s="138" t="s">
        <v>291</v>
      </c>
      <c r="B235" s="138"/>
      <c r="C235" s="470">
        <f t="shared" si="63"/>
        <v>1314586</v>
      </c>
      <c r="D235" s="470">
        <f t="shared" si="63"/>
        <v>595346</v>
      </c>
      <c r="E235" s="470">
        <f t="shared" si="63"/>
        <v>116156</v>
      </c>
      <c r="F235" s="470">
        <f t="shared" si="63"/>
        <v>493516</v>
      </c>
      <c r="G235" s="470">
        <f>G15+G20+G25+G30+G45+G60+G65+G95+G100</f>
        <v>120</v>
      </c>
      <c r="H235" s="470">
        <f t="shared" si="64"/>
        <v>28080</v>
      </c>
      <c r="I235" s="470">
        <f t="shared" si="64"/>
        <v>81368</v>
      </c>
      <c r="J235" s="470"/>
      <c r="K235" s="470"/>
      <c r="L235" s="470"/>
      <c r="M235" s="421">
        <f t="shared" si="60"/>
        <v>1314586</v>
      </c>
      <c r="N235" s="421">
        <f t="shared" si="61"/>
        <v>0</v>
      </c>
      <c r="O235" s="422"/>
      <c r="P235" s="422"/>
      <c r="Q235" s="422"/>
    </row>
    <row r="236" spans="1:17" ht="15">
      <c r="A236" s="424" t="s">
        <v>292</v>
      </c>
      <c r="B236" s="424"/>
      <c r="C236" s="558">
        <f aca="true" t="shared" si="65" ref="C236:L236">IF(C234&lt;&gt;0,C235/C234,"")</f>
        <v>0.909338422620674</v>
      </c>
      <c r="D236" s="558">
        <f t="shared" si="65"/>
        <v>0.9635566460526039</v>
      </c>
      <c r="E236" s="558">
        <f t="shared" si="65"/>
        <v>0.9730264039672966</v>
      </c>
      <c r="F236" s="558">
        <f t="shared" si="65"/>
        <v>0.8361815107370019</v>
      </c>
      <c r="G236" s="558">
        <f t="shared" si="65"/>
        <v>1</v>
      </c>
      <c r="H236" s="558">
        <f t="shared" si="65"/>
        <v>1</v>
      </c>
      <c r="I236" s="558">
        <f t="shared" si="65"/>
        <v>0.9039884457282524</v>
      </c>
      <c r="J236" s="558">
        <f t="shared" si="65"/>
      </c>
      <c r="K236" s="558">
        <f t="shared" si="65"/>
      </c>
      <c r="L236" s="558">
        <f t="shared" si="65"/>
      </c>
      <c r="M236" s="421">
        <f t="shared" si="60"/>
        <v>5.676753006485155</v>
      </c>
      <c r="N236" s="421">
        <f t="shared" si="61"/>
        <v>4.767414583864481</v>
      </c>
      <c r="O236" s="422"/>
      <c r="P236" s="422"/>
      <c r="Q236" s="422"/>
    </row>
    <row r="237" spans="1:15" s="423" customFormat="1" ht="15">
      <c r="A237" s="442" t="s">
        <v>541</v>
      </c>
      <c r="B237" s="443"/>
      <c r="C237" s="444"/>
      <c r="D237" s="444"/>
      <c r="E237" s="444"/>
      <c r="F237" s="444"/>
      <c r="G237" s="444"/>
      <c r="H237" s="444"/>
      <c r="I237" s="471"/>
      <c r="J237" s="444"/>
      <c r="K237" s="444"/>
      <c r="L237" s="444"/>
      <c r="M237" s="421">
        <f t="shared" si="60"/>
        <v>0</v>
      </c>
      <c r="N237" s="421">
        <f t="shared" si="61"/>
        <v>0</v>
      </c>
      <c r="O237" s="421"/>
    </row>
    <row r="238" spans="1:15" s="423" customFormat="1" ht="15">
      <c r="A238" s="138" t="s">
        <v>536</v>
      </c>
      <c r="B238" s="430"/>
      <c r="C238" s="134">
        <f>SUM(D238:L238)</f>
        <v>925487</v>
      </c>
      <c r="D238" s="445">
        <f>D13+D18+D23+D28+D58+D73+D78+D83+D88+D93+D103+D108+D118+D123+D128+D133+D138+D143+D148+D153+D158+D163+D168+D183+D188+D193+D203+D213+D218+D223+D228</f>
        <v>450060</v>
      </c>
      <c r="E238" s="445">
        <f aca="true" t="shared" si="66" ref="E238:L238">E13+E18+E23+E28+E58+E73+E78+E83+E88+E93+E103+E108+E118+E123+E128+E133+E138+E143+E148+E153+E158+E163+E168+E183+E188+E193+E203+E213+E218+E223+E228</f>
        <v>86189</v>
      </c>
      <c r="F238" s="445">
        <f t="shared" si="66"/>
        <v>345858</v>
      </c>
      <c r="G238" s="445">
        <f t="shared" si="66"/>
        <v>0</v>
      </c>
      <c r="H238" s="445">
        <f t="shared" si="66"/>
        <v>27300</v>
      </c>
      <c r="I238" s="445">
        <f t="shared" si="66"/>
        <v>16080</v>
      </c>
      <c r="J238" s="445">
        <f t="shared" si="66"/>
        <v>0</v>
      </c>
      <c r="K238" s="445">
        <f t="shared" si="66"/>
        <v>0</v>
      </c>
      <c r="L238" s="445">
        <f t="shared" si="66"/>
        <v>0</v>
      </c>
      <c r="M238" s="421">
        <f t="shared" si="60"/>
        <v>925487</v>
      </c>
      <c r="N238" s="421">
        <f t="shared" si="61"/>
        <v>0</v>
      </c>
      <c r="O238" s="421"/>
    </row>
    <row r="239" spans="1:15" s="423" customFormat="1" ht="15">
      <c r="A239" s="138" t="s">
        <v>537</v>
      </c>
      <c r="B239" s="430"/>
      <c r="C239" s="134">
        <f>SUM(D239:L239)</f>
        <v>1043981</v>
      </c>
      <c r="D239" s="445">
        <f>D14+D19+D24+D29+D59+D74+D79+D84+D89+D94+D104+D109+D119+D124+D129+D134+D139+D144+D149+D154+D159+D164+D169+D184+D189+D194+D204+D209+D214+D219+D224+D229</f>
        <v>460565</v>
      </c>
      <c r="E239" s="445">
        <f aca="true" t="shared" si="67" ref="E239:L239">E14+E19+E24+E29+E59+E74+E79+E84+E89+E94+E104+E109+E119+E124+E129+E134+E139+E144+E149+E154+E159+E164+E169+E184+E189+E194+E204+E209+E214+E219+E224+E229</f>
        <v>88322</v>
      </c>
      <c r="F239" s="445">
        <f t="shared" si="67"/>
        <v>386446</v>
      </c>
      <c r="G239" s="445">
        <f t="shared" si="67"/>
        <v>0</v>
      </c>
      <c r="H239" s="445">
        <f t="shared" si="67"/>
        <v>28080</v>
      </c>
      <c r="I239" s="445">
        <f t="shared" si="67"/>
        <v>80568</v>
      </c>
      <c r="J239" s="445">
        <f t="shared" si="67"/>
        <v>0</v>
      </c>
      <c r="K239" s="445">
        <f t="shared" si="67"/>
        <v>0</v>
      </c>
      <c r="L239" s="445">
        <f t="shared" si="67"/>
        <v>0</v>
      </c>
      <c r="M239" s="421">
        <f t="shared" si="60"/>
        <v>1043981</v>
      </c>
      <c r="N239" s="421">
        <f t="shared" si="61"/>
        <v>0</v>
      </c>
      <c r="O239" s="421"/>
    </row>
    <row r="240" spans="1:17" ht="15">
      <c r="A240" s="138" t="s">
        <v>291</v>
      </c>
      <c r="B240" s="138"/>
      <c r="C240" s="134">
        <f>SUM(D240:L240)</f>
        <v>953290</v>
      </c>
      <c r="D240" s="445">
        <f>D15+D20+D25+D30+D60+D75+D80+D85+D90+D95+D105+D110+D120+D125+D130+D135+D140+D145+D150+D155+D160+D165+D170+D185+D190+D195+D205+D210+D215+D220+D225+D230</f>
        <v>442252</v>
      </c>
      <c r="E240" s="445">
        <f aca="true" t="shared" si="68" ref="E240:L240">E15+E20+E25+E30+E60+E75+E80+E85+E90+E95+E105+E110+E120+E125+E130+E135+E140+E145+E150+E155+E160+E165+E170+E185+E190+E195+E205+E210+E215+E220+E225+E230</f>
        <v>85541</v>
      </c>
      <c r="F240" s="445">
        <f t="shared" si="68"/>
        <v>321786</v>
      </c>
      <c r="G240" s="445">
        <f t="shared" si="68"/>
        <v>0</v>
      </c>
      <c r="H240" s="445">
        <f t="shared" si="68"/>
        <v>28080</v>
      </c>
      <c r="I240" s="445">
        <f t="shared" si="68"/>
        <v>75631</v>
      </c>
      <c r="J240" s="445">
        <f t="shared" si="68"/>
        <v>0</v>
      </c>
      <c r="K240" s="445">
        <f t="shared" si="68"/>
        <v>0</v>
      </c>
      <c r="L240" s="445">
        <f t="shared" si="68"/>
        <v>0</v>
      </c>
      <c r="M240" s="421">
        <f t="shared" si="60"/>
        <v>953290</v>
      </c>
      <c r="N240" s="421">
        <f t="shared" si="61"/>
        <v>0</v>
      </c>
      <c r="O240" s="422"/>
      <c r="P240" s="422"/>
      <c r="Q240" s="422"/>
    </row>
    <row r="241" spans="1:17" ht="15">
      <c r="A241" s="424" t="s">
        <v>292</v>
      </c>
      <c r="B241" s="424"/>
      <c r="C241" s="558">
        <f aca="true" t="shared" si="69" ref="C241:L241">IF(C239&lt;&gt;0,C240/C239,"")</f>
        <v>0.9131296450797476</v>
      </c>
      <c r="D241" s="558">
        <f t="shared" si="69"/>
        <v>0.9602379685820677</v>
      </c>
      <c r="E241" s="558">
        <f t="shared" si="69"/>
        <v>0.9685129412830326</v>
      </c>
      <c r="F241" s="558">
        <f t="shared" si="69"/>
        <v>0.8326803744895794</v>
      </c>
      <c r="G241" s="558">
        <f t="shared" si="69"/>
      </c>
      <c r="H241" s="558">
        <f t="shared" si="69"/>
        <v>1</v>
      </c>
      <c r="I241" s="558">
        <f t="shared" si="69"/>
        <v>0.9387225697547413</v>
      </c>
      <c r="J241" s="558">
        <f t="shared" si="69"/>
      </c>
      <c r="K241" s="558">
        <f t="shared" si="69"/>
      </c>
      <c r="L241" s="558">
        <f t="shared" si="69"/>
      </c>
      <c r="M241" s="421">
        <f t="shared" si="60"/>
        <v>4.700153854109421</v>
      </c>
      <c r="N241" s="421">
        <f t="shared" si="61"/>
        <v>3.7870242090296733</v>
      </c>
      <c r="O241" s="422"/>
      <c r="P241" s="422"/>
      <c r="Q241" s="422"/>
    </row>
    <row r="242" spans="1:15" s="423" customFormat="1" ht="15">
      <c r="A242" s="442" t="s">
        <v>542</v>
      </c>
      <c r="B242" s="443"/>
      <c r="C242" s="444"/>
      <c r="D242" s="444"/>
      <c r="E242" s="444"/>
      <c r="F242" s="444"/>
      <c r="G242" s="444"/>
      <c r="H242" s="444"/>
      <c r="I242" s="471"/>
      <c r="J242" s="444"/>
      <c r="K242" s="444"/>
      <c r="L242" s="444"/>
      <c r="M242" s="421">
        <f t="shared" si="60"/>
        <v>0</v>
      </c>
      <c r="N242" s="421">
        <f t="shared" si="61"/>
        <v>0</v>
      </c>
      <c r="O242" s="421"/>
    </row>
    <row r="243" spans="1:15" s="423" customFormat="1" ht="15">
      <c r="A243" s="138" t="s">
        <v>536</v>
      </c>
      <c r="B243" s="430"/>
      <c r="C243" s="445">
        <f aca="true" t="shared" si="70" ref="C243:F245">C43+C68+C173+C178+C198</f>
        <v>393878</v>
      </c>
      <c r="D243" s="445">
        <f t="shared" si="70"/>
        <v>157014</v>
      </c>
      <c r="E243" s="445">
        <f t="shared" si="70"/>
        <v>30834</v>
      </c>
      <c r="F243" s="445">
        <f t="shared" si="70"/>
        <v>197166</v>
      </c>
      <c r="G243" s="445"/>
      <c r="H243" s="445"/>
      <c r="I243" s="445">
        <f>I43+I68+I173+I178+I198</f>
        <v>8744</v>
      </c>
      <c r="J243" s="445"/>
      <c r="K243" s="445"/>
      <c r="L243" s="445"/>
      <c r="M243" s="421">
        <f t="shared" si="60"/>
        <v>393758</v>
      </c>
      <c r="N243" s="421">
        <f t="shared" si="61"/>
        <v>-120</v>
      </c>
      <c r="O243" s="421"/>
    </row>
    <row r="244" spans="1:15" s="423" customFormat="1" ht="15">
      <c r="A244" s="138" t="s">
        <v>537</v>
      </c>
      <c r="B244" s="430"/>
      <c r="C244" s="445">
        <f t="shared" si="70"/>
        <v>401670</v>
      </c>
      <c r="D244" s="445">
        <f t="shared" si="70"/>
        <v>157298</v>
      </c>
      <c r="E244" s="445">
        <f t="shared" si="70"/>
        <v>31054</v>
      </c>
      <c r="F244" s="445">
        <f t="shared" si="70"/>
        <v>203756</v>
      </c>
      <c r="G244" s="445">
        <f>G44+G69+G174+G179+G199</f>
        <v>120</v>
      </c>
      <c r="H244" s="445"/>
      <c r="I244" s="445">
        <f>I44+I69+I174+I179+I199</f>
        <v>9442</v>
      </c>
      <c r="J244" s="445"/>
      <c r="K244" s="445"/>
      <c r="L244" s="445"/>
      <c r="M244" s="421">
        <f t="shared" si="60"/>
        <v>401670</v>
      </c>
      <c r="N244" s="421">
        <f t="shared" si="61"/>
        <v>0</v>
      </c>
      <c r="O244" s="421"/>
    </row>
    <row r="245" spans="1:17" ht="15">
      <c r="A245" s="138" t="s">
        <v>291</v>
      </c>
      <c r="B245" s="138"/>
      <c r="C245" s="445">
        <f t="shared" si="70"/>
        <v>361296</v>
      </c>
      <c r="D245" s="445">
        <f t="shared" si="70"/>
        <v>153094</v>
      </c>
      <c r="E245" s="445">
        <f t="shared" si="70"/>
        <v>30615</v>
      </c>
      <c r="F245" s="445">
        <f t="shared" si="70"/>
        <v>171730</v>
      </c>
      <c r="G245" s="445">
        <f>G45+G70+G175+G180+G200</f>
        <v>120</v>
      </c>
      <c r="H245" s="445"/>
      <c r="I245" s="445">
        <f>I45+I70+I175+I180+I200</f>
        <v>5737</v>
      </c>
      <c r="J245" s="445"/>
      <c r="K245" s="445"/>
      <c r="L245" s="445"/>
      <c r="M245" s="421">
        <f t="shared" si="60"/>
        <v>361296</v>
      </c>
      <c r="N245" s="421">
        <f t="shared" si="61"/>
        <v>0</v>
      </c>
      <c r="O245" s="422"/>
      <c r="P245" s="422"/>
      <c r="Q245" s="422"/>
    </row>
    <row r="246" spans="1:17" ht="15">
      <c r="A246" s="424" t="s">
        <v>292</v>
      </c>
      <c r="B246" s="424"/>
      <c r="C246" s="558">
        <f aca="true" t="shared" si="71" ref="C246:L246">IF(C244&lt;&gt;0,C245/C244,"")</f>
        <v>0.899484651579655</v>
      </c>
      <c r="D246" s="558">
        <f t="shared" si="71"/>
        <v>0.9732736589149258</v>
      </c>
      <c r="E246" s="558">
        <f t="shared" si="71"/>
        <v>0.985863334836092</v>
      </c>
      <c r="F246" s="558">
        <f t="shared" si="71"/>
        <v>0.8428218064744105</v>
      </c>
      <c r="G246" s="558">
        <f t="shared" si="71"/>
        <v>1</v>
      </c>
      <c r="H246" s="558">
        <f t="shared" si="71"/>
      </c>
      <c r="I246" s="558">
        <f t="shared" si="71"/>
        <v>0.6076043211184071</v>
      </c>
      <c r="J246" s="558">
        <f t="shared" si="71"/>
      </c>
      <c r="K246" s="558">
        <f t="shared" si="71"/>
      </c>
      <c r="L246" s="558">
        <f t="shared" si="71"/>
      </c>
      <c r="M246" s="421">
        <f t="shared" si="60"/>
        <v>4.409563121343836</v>
      </c>
      <c r="N246" s="421">
        <f t="shared" si="61"/>
        <v>3.510078469764181</v>
      </c>
      <c r="O246" s="422"/>
      <c r="P246" s="422"/>
      <c r="Q246" s="422"/>
    </row>
    <row r="247" spans="1:15" ht="15">
      <c r="A247" s="351" t="s">
        <v>175</v>
      </c>
      <c r="B247" s="446"/>
      <c r="C247" s="447">
        <v>0</v>
      </c>
      <c r="D247" s="447">
        <v>0</v>
      </c>
      <c r="E247" s="447">
        <v>0</v>
      </c>
      <c r="F247" s="447">
        <v>0</v>
      </c>
      <c r="G247" s="447">
        <v>0</v>
      </c>
      <c r="H247" s="447">
        <v>0</v>
      </c>
      <c r="I247" s="472">
        <v>0</v>
      </c>
      <c r="J247" s="447"/>
      <c r="K247" s="447"/>
      <c r="L247" s="447"/>
      <c r="M247" s="421">
        <f t="shared" si="60"/>
        <v>0</v>
      </c>
      <c r="N247" s="421">
        <f t="shared" si="61"/>
        <v>0</v>
      </c>
      <c r="O247" s="421"/>
    </row>
    <row r="248" spans="1:15" ht="15">
      <c r="A248" s="448"/>
      <c r="B248" s="423"/>
      <c r="C248" s="456"/>
      <c r="D248" s="456"/>
      <c r="E248" s="456"/>
      <c r="F248" s="456"/>
      <c r="G248" s="456"/>
      <c r="H248" s="456"/>
      <c r="I248" s="456"/>
      <c r="J248" s="456"/>
      <c r="K248" s="456"/>
      <c r="L248" s="456"/>
      <c r="M248" s="421">
        <f>SUM(D248:L248)</f>
        <v>0</v>
      </c>
      <c r="N248" s="421">
        <f t="shared" si="61"/>
        <v>0</v>
      </c>
      <c r="O248" s="421"/>
    </row>
    <row r="249" spans="3:15" ht="15">
      <c r="C249" s="473">
        <f>C238+C243</f>
        <v>1319365</v>
      </c>
      <c r="D249" s="473">
        <f aca="true" t="shared" si="72" ref="D249:L251">D238+D243</f>
        <v>607074</v>
      </c>
      <c r="E249" s="473">
        <f t="shared" si="72"/>
        <v>117023</v>
      </c>
      <c r="F249" s="473">
        <f t="shared" si="72"/>
        <v>543024</v>
      </c>
      <c r="G249" s="473">
        <f t="shared" si="72"/>
        <v>0</v>
      </c>
      <c r="H249" s="473">
        <f t="shared" si="72"/>
        <v>27300</v>
      </c>
      <c r="I249" s="473">
        <f t="shared" si="72"/>
        <v>24824</v>
      </c>
      <c r="J249" s="473">
        <f t="shared" si="72"/>
        <v>0</v>
      </c>
      <c r="K249" s="473">
        <f t="shared" si="72"/>
        <v>0</v>
      </c>
      <c r="L249" s="473">
        <f t="shared" si="72"/>
        <v>0</v>
      </c>
      <c r="M249" s="421">
        <f>SUM(D249:L249)</f>
        <v>1319245</v>
      </c>
      <c r="N249" s="421">
        <f t="shared" si="61"/>
        <v>-120</v>
      </c>
      <c r="O249" s="421"/>
    </row>
    <row r="250" spans="3:15" ht="15">
      <c r="C250" s="473">
        <f>C239+C244</f>
        <v>1445651</v>
      </c>
      <c r="D250" s="473">
        <f t="shared" si="72"/>
        <v>617863</v>
      </c>
      <c r="E250" s="473">
        <f t="shared" si="72"/>
        <v>119376</v>
      </c>
      <c r="F250" s="473">
        <f t="shared" si="72"/>
        <v>590202</v>
      </c>
      <c r="G250" s="473">
        <f t="shared" si="72"/>
        <v>120</v>
      </c>
      <c r="H250" s="473">
        <f t="shared" si="72"/>
        <v>28080</v>
      </c>
      <c r="I250" s="473">
        <f t="shared" si="72"/>
        <v>90010</v>
      </c>
      <c r="J250" s="473">
        <f t="shared" si="72"/>
        <v>0</v>
      </c>
      <c r="K250" s="473">
        <f t="shared" si="72"/>
        <v>0</v>
      </c>
      <c r="L250" s="473">
        <f t="shared" si="72"/>
        <v>0</v>
      </c>
      <c r="M250" s="421">
        <f>SUM(D250:L250)</f>
        <v>1445651</v>
      </c>
      <c r="N250" s="421">
        <f t="shared" si="61"/>
        <v>0</v>
      </c>
      <c r="O250" s="421"/>
    </row>
    <row r="251" spans="3:15" ht="15">
      <c r="C251" s="473">
        <f>C240+C245</f>
        <v>1314586</v>
      </c>
      <c r="D251" s="473">
        <f t="shared" si="72"/>
        <v>595346</v>
      </c>
      <c r="E251" s="473">
        <f t="shared" si="72"/>
        <v>116156</v>
      </c>
      <c r="F251" s="473">
        <f t="shared" si="72"/>
        <v>493516</v>
      </c>
      <c r="G251" s="473">
        <f t="shared" si="72"/>
        <v>120</v>
      </c>
      <c r="H251" s="473">
        <f t="shared" si="72"/>
        <v>28080</v>
      </c>
      <c r="I251" s="473">
        <f t="shared" si="72"/>
        <v>81368</v>
      </c>
      <c r="J251" s="473">
        <f t="shared" si="72"/>
        <v>0</v>
      </c>
      <c r="K251" s="473">
        <f t="shared" si="72"/>
        <v>0</v>
      </c>
      <c r="L251" s="473">
        <f t="shared" si="72"/>
        <v>0</v>
      </c>
      <c r="M251" s="421">
        <f>SUM(D251:L251)</f>
        <v>1314586</v>
      </c>
      <c r="N251" s="421">
        <f t="shared" si="61"/>
        <v>0</v>
      </c>
      <c r="O251" s="421"/>
    </row>
    <row r="252" spans="3:15" ht="15">
      <c r="C252" s="473">
        <f>C233-C249</f>
        <v>20195</v>
      </c>
      <c r="D252" s="473">
        <f aca="true" t="shared" si="73" ref="D252:L252">D233-D249</f>
        <v>570</v>
      </c>
      <c r="E252" s="473">
        <f t="shared" si="73"/>
        <v>107</v>
      </c>
      <c r="F252" s="473">
        <f t="shared" si="73"/>
        <v>19518</v>
      </c>
      <c r="G252" s="473">
        <f t="shared" si="73"/>
        <v>0</v>
      </c>
      <c r="H252" s="473">
        <f t="shared" si="73"/>
        <v>0</v>
      </c>
      <c r="I252" s="473">
        <f t="shared" si="73"/>
        <v>0</v>
      </c>
      <c r="J252" s="473">
        <f t="shared" si="73"/>
        <v>0</v>
      </c>
      <c r="K252" s="473">
        <f t="shared" si="73"/>
        <v>0</v>
      </c>
      <c r="L252" s="473">
        <f t="shared" si="73"/>
        <v>0</v>
      </c>
      <c r="M252" s="421">
        <f>SUM(D252:L252)</f>
        <v>20195</v>
      </c>
      <c r="N252" s="421">
        <f t="shared" si="61"/>
        <v>0</v>
      </c>
      <c r="O252" s="421"/>
    </row>
    <row r="253" spans="3:15" ht="15">
      <c r="C253" s="473">
        <f aca="true" t="shared" si="74" ref="C253:L254">C234-C250</f>
        <v>0</v>
      </c>
      <c r="D253" s="473">
        <f t="shared" si="74"/>
        <v>0</v>
      </c>
      <c r="E253" s="473">
        <f t="shared" si="74"/>
        <v>0</v>
      </c>
      <c r="F253" s="473">
        <f t="shared" si="74"/>
        <v>0</v>
      </c>
      <c r="G253" s="473">
        <f t="shared" si="74"/>
        <v>0</v>
      </c>
      <c r="H253" s="473">
        <f t="shared" si="74"/>
        <v>0</v>
      </c>
      <c r="I253" s="473">
        <f t="shared" si="74"/>
        <v>0</v>
      </c>
      <c r="J253" s="473">
        <f t="shared" si="74"/>
        <v>0</v>
      </c>
      <c r="K253" s="473">
        <f t="shared" si="74"/>
        <v>0</v>
      </c>
      <c r="L253" s="473">
        <f t="shared" si="74"/>
        <v>0</v>
      </c>
      <c r="M253" s="421"/>
      <c r="N253" s="421"/>
      <c r="O253" s="421"/>
    </row>
    <row r="254" spans="3:15" ht="15">
      <c r="C254" s="473">
        <f t="shared" si="74"/>
        <v>0</v>
      </c>
      <c r="D254" s="473">
        <f t="shared" si="74"/>
        <v>0</v>
      </c>
      <c r="E254" s="473">
        <f t="shared" si="74"/>
        <v>0</v>
      </c>
      <c r="F254" s="473">
        <f t="shared" si="74"/>
        <v>0</v>
      </c>
      <c r="G254" s="473">
        <f t="shared" si="74"/>
        <v>0</v>
      </c>
      <c r="H254" s="473">
        <f t="shared" si="74"/>
        <v>0</v>
      </c>
      <c r="I254" s="473">
        <f t="shared" si="74"/>
        <v>0</v>
      </c>
      <c r="J254" s="473">
        <f t="shared" si="74"/>
        <v>0</v>
      </c>
      <c r="K254" s="473">
        <f t="shared" si="74"/>
        <v>0</v>
      </c>
      <c r="L254" s="473">
        <f t="shared" si="74"/>
        <v>0</v>
      </c>
      <c r="M254" s="421"/>
      <c r="N254" s="421"/>
      <c r="O254" s="421"/>
    </row>
    <row r="255" spans="4:15" ht="15">
      <c r="D255" s="423"/>
      <c r="G255" s="423"/>
      <c r="M255" s="421"/>
      <c r="N255" s="421"/>
      <c r="O255" s="421"/>
    </row>
    <row r="256" spans="4:15" ht="15">
      <c r="D256" s="423"/>
      <c r="G256" s="423"/>
      <c r="M256" s="421"/>
      <c r="N256" s="421"/>
      <c r="O256" s="421"/>
    </row>
    <row r="257" spans="4:7" ht="15">
      <c r="D257" s="423"/>
      <c r="G257" s="423"/>
    </row>
    <row r="258" spans="4:7" ht="15">
      <c r="D258" s="423"/>
      <c r="G258" s="423"/>
    </row>
    <row r="259" spans="4:7" ht="15">
      <c r="D259" s="423"/>
      <c r="G259" s="423"/>
    </row>
    <row r="260" spans="4:7" ht="15">
      <c r="D260" s="423"/>
      <c r="G260" s="423"/>
    </row>
    <row r="261" spans="4:7" ht="15">
      <c r="D261" s="423"/>
      <c r="G261" s="423"/>
    </row>
    <row r="262" spans="4:7" ht="15">
      <c r="D262" s="423"/>
      <c r="G262" s="423"/>
    </row>
  </sheetData>
  <sheetProtection/>
  <mergeCells count="17">
    <mergeCell ref="A3:L3"/>
    <mergeCell ref="A4:L4"/>
    <mergeCell ref="A5:L5"/>
    <mergeCell ref="I6:L6"/>
    <mergeCell ref="B7:B10"/>
    <mergeCell ref="C7:C10"/>
    <mergeCell ref="D7:H7"/>
    <mergeCell ref="I7:K7"/>
    <mergeCell ref="L7:L10"/>
    <mergeCell ref="D8:D10"/>
    <mergeCell ref="K8:K10"/>
    <mergeCell ref="E8:E10"/>
    <mergeCell ref="F8:F10"/>
    <mergeCell ref="G8:G10"/>
    <mergeCell ref="H8:H10"/>
    <mergeCell ref="I8:I10"/>
    <mergeCell ref="J8:J10"/>
  </mergeCells>
  <printOptions horizontalCentered="1"/>
  <pageMargins left="0.7086614173228347" right="0.7086614173228347" top="0.7480314960629921" bottom="0.7480314960629921" header="0.31496062992125984" footer="0.31496062992125984"/>
  <pageSetup fitToHeight="10" horizontalDpi="600" verticalDpi="600" orientation="landscape" paperSize="9" scale="65" r:id="rId1"/>
  <headerFooter>
    <oddFooter>&amp;C&amp;P.oldal</oddFooter>
  </headerFooter>
  <rowBreaks count="5" manualBreakCount="5">
    <brk id="41" max="11" man="1"/>
    <brk id="81" max="11" man="1"/>
    <brk id="121" max="11" man="1"/>
    <brk id="161" max="11" man="1"/>
    <brk id="20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 Dorog</dc:creator>
  <cp:keywords/>
  <dc:description/>
  <cp:lastModifiedBy>Forgács Anikó Sára</cp:lastModifiedBy>
  <cp:lastPrinted>2020-05-29T07:13:03Z</cp:lastPrinted>
  <dcterms:created xsi:type="dcterms:W3CDTF">2001-01-09T08:56:26Z</dcterms:created>
  <dcterms:modified xsi:type="dcterms:W3CDTF">2020-07-08T08:04:29Z</dcterms:modified>
  <cp:category/>
  <cp:version/>
  <cp:contentType/>
  <cp:contentStatus/>
</cp:coreProperties>
</file>