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Összesítő" sheetId="1" r:id="rId1"/>
    <sheet name="Önkormányzat" sheetId="4" r:id="rId2"/>
    <sheet name="Önkormányzati Hivatal" sheetId="5" r:id="rId3"/>
    <sheet name="Óvoda" sheetId="6" r:id="rId4"/>
    <sheet name="Gondozási Központ" sheetId="10" r:id="rId5"/>
    <sheet name="Könyvtár" sheetId="7" r:id="rId6"/>
    <sheet name="Művelődési Ház" sheetId="9" r:id="rId7"/>
    <sheet name="Családsegítő" sheetId="8" r:id="rId8"/>
    <sheet name="Bölcsőde" sheetId="11" r:id="rId9"/>
    <sheet name="KOSZ" sheetId="12" r:id="rId10"/>
    <sheet name="Vízmű" sheetId="3" r:id="rId11"/>
    <sheet name="Mérleg" sheetId="16" r:id="rId12"/>
    <sheet name="Pályázatok" sheetId="2" r:id="rId13"/>
    <sheet name="Kedvezmény" sheetId="15" r:id="rId14"/>
    <sheet name="Ei.felhasználás" sheetId="14" r:id="rId15"/>
  </sheets>
  <definedNames>
    <definedName name="_xlnm.Print_Area" localSheetId="8">Bölcsőde!$A$1:$J$9</definedName>
    <definedName name="_xlnm.Print_Area" localSheetId="7">Családsegítő!$A$1:$J$9</definedName>
    <definedName name="_xlnm.Print_Area" localSheetId="4">'Gondozási Központ'!$A$1:$J$15</definedName>
    <definedName name="_xlnm.Print_Area" localSheetId="9">KOSZ!$A$1:$J$17</definedName>
    <definedName name="_xlnm.Print_Area" localSheetId="5">Könyvtár!$A$1:$J$9</definedName>
    <definedName name="_xlnm.Print_Area" localSheetId="6">'Művelődési Ház'!$A$1:$J$9</definedName>
    <definedName name="_xlnm.Print_Area" localSheetId="3">Óvoda!$A$1:$J$13</definedName>
    <definedName name="_xlnm.Print_Area" localSheetId="1">Önkormányzat!$A$1:$J$30</definedName>
    <definedName name="_xlnm.Print_Area" localSheetId="2">'Önkormányzati Hivatal'!$A$1:$J$12</definedName>
    <definedName name="_xlnm.Print_Area" localSheetId="0">Összesítő!$A$1:$J$65</definedName>
    <definedName name="_xlnm.Print_Area" localSheetId="10">Vízmű!$A$1:$J$11</definedName>
  </definedNames>
  <calcPr calcId="124519"/>
</workbook>
</file>

<file path=xl/calcChain.xml><?xml version="1.0" encoding="utf-8"?>
<calcChain xmlns="http://schemas.openxmlformats.org/spreadsheetml/2006/main">
  <c r="O13" i="14"/>
  <c r="O14"/>
  <c r="D15"/>
  <c r="E15"/>
  <c r="F15"/>
  <c r="G15"/>
  <c r="H15"/>
  <c r="I15"/>
  <c r="J15"/>
  <c r="K15"/>
  <c r="L15"/>
  <c r="M15"/>
  <c r="N15"/>
  <c r="C15"/>
  <c r="C6" i="16"/>
  <c r="C40"/>
  <c r="C57"/>
  <c r="B57"/>
  <c r="E51"/>
  <c r="C51"/>
  <c r="E42"/>
  <c r="C42"/>
  <c r="E53" s="1"/>
  <c r="C12"/>
  <c r="E25"/>
  <c r="C25"/>
  <c r="E15"/>
  <c r="E26" s="1"/>
  <c r="C15"/>
  <c r="E27" s="1"/>
  <c r="C11" i="15"/>
  <c r="C24" s="1"/>
  <c r="B19"/>
  <c r="B18"/>
  <c r="B15"/>
  <c r="B14"/>
  <c r="B12"/>
  <c r="B11" s="1"/>
  <c r="B24" s="1"/>
  <c r="B63" i="1"/>
  <c r="F62"/>
  <c r="O27" i="14"/>
  <c r="O26"/>
  <c r="O25"/>
  <c r="O24"/>
  <c r="O23"/>
  <c r="O22"/>
  <c r="O21"/>
  <c r="O20"/>
  <c r="O19"/>
  <c r="N29"/>
  <c r="M29"/>
  <c r="L29"/>
  <c r="K29"/>
  <c r="J29"/>
  <c r="I29"/>
  <c r="H29"/>
  <c r="G29"/>
  <c r="F29"/>
  <c r="E29"/>
  <c r="D29"/>
  <c r="C29"/>
  <c r="O29" s="1"/>
  <c r="O17"/>
  <c r="O12"/>
  <c r="O11"/>
  <c r="O10"/>
  <c r="O9"/>
  <c r="O8"/>
  <c r="O6"/>
  <c r="N30"/>
  <c r="M30"/>
  <c r="L30"/>
  <c r="K30"/>
  <c r="J30"/>
  <c r="I30"/>
  <c r="H30"/>
  <c r="G30"/>
  <c r="F30"/>
  <c r="E30"/>
  <c r="D30"/>
  <c r="I8" i="3"/>
  <c r="J8"/>
  <c r="H8"/>
  <c r="C8"/>
  <c r="D8"/>
  <c r="E8"/>
  <c r="F8"/>
  <c r="B8"/>
  <c r="I14" i="12"/>
  <c r="J14"/>
  <c r="H14"/>
  <c r="C14"/>
  <c r="D14"/>
  <c r="E14"/>
  <c r="F14"/>
  <c r="G14"/>
  <c r="B14"/>
  <c r="I6" i="11"/>
  <c r="J6"/>
  <c r="H6"/>
  <c r="C6"/>
  <c r="D6"/>
  <c r="E6"/>
  <c r="F6"/>
  <c r="B6"/>
  <c r="B6" i="12"/>
  <c r="E5"/>
  <c r="D5"/>
  <c r="C5"/>
  <c r="B5"/>
  <c r="B5" i="11"/>
  <c r="G5" s="1"/>
  <c r="I6" i="8"/>
  <c r="J6"/>
  <c r="H6"/>
  <c r="C6"/>
  <c r="D6"/>
  <c r="E6"/>
  <c r="F6"/>
  <c r="B6"/>
  <c r="I6" i="9"/>
  <c r="J6"/>
  <c r="H6"/>
  <c r="C6"/>
  <c r="D6"/>
  <c r="E6"/>
  <c r="F6"/>
  <c r="B6"/>
  <c r="H6" i="7"/>
  <c r="C6"/>
  <c r="D6"/>
  <c r="E6"/>
  <c r="F6"/>
  <c r="B6"/>
  <c r="I12" i="10"/>
  <c r="J12"/>
  <c r="H12"/>
  <c r="C12"/>
  <c r="D12"/>
  <c r="E12"/>
  <c r="F12"/>
  <c r="B12"/>
  <c r="I10" i="6"/>
  <c r="J10"/>
  <c r="H10"/>
  <c r="C10"/>
  <c r="D10"/>
  <c r="E10"/>
  <c r="F10"/>
  <c r="B10"/>
  <c r="G7" i="5"/>
  <c r="B6"/>
  <c r="O15" i="14" l="1"/>
  <c r="C26" i="16"/>
  <c r="C53"/>
  <c r="C52"/>
  <c r="E52"/>
  <c r="C27"/>
  <c r="C56" s="1"/>
  <c r="C58" s="1"/>
  <c r="C30" i="14"/>
  <c r="O30"/>
  <c r="O5"/>
  <c r="O7"/>
  <c r="O18"/>
  <c r="G5" i="12"/>
  <c r="F15"/>
  <c r="F7" i="11"/>
  <c r="G6"/>
  <c r="I9" i="5"/>
  <c r="J9"/>
  <c r="H9"/>
  <c r="G27" i="4"/>
  <c r="F28"/>
  <c r="C27"/>
  <c r="D27"/>
  <c r="E27"/>
  <c r="F27"/>
  <c r="B27"/>
  <c r="I27"/>
  <c r="J27"/>
  <c r="H27"/>
  <c r="E11" i="10"/>
  <c r="G11" s="1"/>
  <c r="E6"/>
  <c r="D6"/>
  <c r="C6"/>
  <c r="B6"/>
  <c r="F5"/>
  <c r="E5"/>
  <c r="D5"/>
  <c r="C5"/>
  <c r="B5"/>
  <c r="B5" i="9"/>
  <c r="G5" s="1"/>
  <c r="G5" i="8"/>
  <c r="J6" i="7"/>
  <c r="I6"/>
  <c r="B5"/>
  <c r="G5" s="1"/>
  <c r="E9" i="6"/>
  <c r="C9"/>
  <c r="G8"/>
  <c r="G7"/>
  <c r="F6"/>
  <c r="C6"/>
  <c r="B6"/>
  <c r="F5"/>
  <c r="E5"/>
  <c r="D5"/>
  <c r="C5"/>
  <c r="B5"/>
  <c r="B8" i="5"/>
  <c r="G8" s="1"/>
  <c r="G6"/>
  <c r="F5"/>
  <c r="F9" s="1"/>
  <c r="E5"/>
  <c r="E9" s="1"/>
  <c r="D5"/>
  <c r="D9" s="1"/>
  <c r="C5"/>
  <c r="C9" s="1"/>
  <c r="B5"/>
  <c r="B9" s="1"/>
  <c r="G26" i="4"/>
  <c r="G25"/>
  <c r="G24"/>
  <c r="C23"/>
  <c r="G23" s="1"/>
  <c r="G22"/>
  <c r="C21"/>
  <c r="G21" s="1"/>
  <c r="E20"/>
  <c r="D20"/>
  <c r="C20"/>
  <c r="B20"/>
  <c r="G19"/>
  <c r="G18"/>
  <c r="G17"/>
  <c r="G16"/>
  <c r="G15"/>
  <c r="G14"/>
  <c r="G13"/>
  <c r="G12"/>
  <c r="F11"/>
  <c r="G11" s="1"/>
  <c r="G10"/>
  <c r="C9"/>
  <c r="G9" s="1"/>
  <c r="G8"/>
  <c r="G7"/>
  <c r="G6"/>
  <c r="F5"/>
  <c r="E5"/>
  <c r="D5"/>
  <c r="C5"/>
  <c r="B5"/>
  <c r="F5" i="3"/>
  <c r="E5"/>
  <c r="D5"/>
  <c r="C5"/>
  <c r="B5"/>
  <c r="G58" i="1"/>
  <c r="C5"/>
  <c r="D5"/>
  <c r="E5"/>
  <c r="F5"/>
  <c r="B5"/>
  <c r="F60"/>
  <c r="C9"/>
  <c r="G6"/>
  <c r="C17" i="2"/>
  <c r="B16"/>
  <c r="C5"/>
  <c r="C8"/>
  <c r="B7"/>
  <c r="B6"/>
  <c r="B15" s="1"/>
  <c r="B17" s="1"/>
  <c r="C15"/>
  <c r="I58" i="1"/>
  <c r="J58"/>
  <c r="H58"/>
  <c r="B47"/>
  <c r="B45"/>
  <c r="C21"/>
  <c r="C23"/>
  <c r="G5" i="3" l="1"/>
  <c r="G5" i="10"/>
  <c r="G6"/>
  <c r="G5" i="6"/>
  <c r="G6"/>
  <c r="G9"/>
  <c r="G5" i="5"/>
  <c r="G20" i="4"/>
  <c r="F13" i="10"/>
  <c r="G12"/>
  <c r="F7" i="9"/>
  <c r="G6"/>
  <c r="F7" i="8"/>
  <c r="G6"/>
  <c r="F10" i="5"/>
  <c r="G9"/>
  <c r="F11" i="6"/>
  <c r="G10"/>
  <c r="F7" i="7"/>
  <c r="G6"/>
  <c r="G5" i="4"/>
  <c r="F9" i="3"/>
  <c r="G8"/>
  <c r="B36" i="1"/>
  <c r="D36" l="1"/>
  <c r="E36"/>
  <c r="C36"/>
  <c r="B20" l="1"/>
  <c r="C35"/>
  <c r="D35"/>
  <c r="F35"/>
  <c r="B35"/>
  <c r="B46"/>
  <c r="D46"/>
  <c r="E46"/>
  <c r="C46"/>
  <c r="C55"/>
  <c r="D55"/>
  <c r="E55"/>
  <c r="F55"/>
  <c r="B55"/>
  <c r="D30"/>
  <c r="C31"/>
  <c r="B31"/>
  <c r="B30" s="1"/>
  <c r="G18"/>
  <c r="G19"/>
  <c r="G21"/>
  <c r="G22"/>
  <c r="G23"/>
  <c r="G24"/>
  <c r="G25"/>
  <c r="G26"/>
  <c r="G32"/>
  <c r="G33"/>
  <c r="G36"/>
  <c r="G44"/>
  <c r="G45"/>
  <c r="G55"/>
  <c r="C20"/>
  <c r="D20"/>
  <c r="E20"/>
  <c r="G20" s="1"/>
  <c r="C27"/>
  <c r="D27"/>
  <c r="D58"/>
  <c r="C34" l="1"/>
  <c r="C30" s="1"/>
  <c r="E34"/>
  <c r="E41"/>
  <c r="G46"/>
  <c r="B43"/>
  <c r="G43" s="1"/>
  <c r="B42"/>
  <c r="G42" s="1"/>
  <c r="F31"/>
  <c r="B29"/>
  <c r="B27" s="1"/>
  <c r="E27"/>
  <c r="B58"/>
  <c r="G14"/>
  <c r="G12"/>
  <c r="F11"/>
  <c r="G9"/>
  <c r="G8"/>
  <c r="F30" l="1"/>
  <c r="G31"/>
  <c r="E35"/>
  <c r="G35" s="1"/>
  <c r="G41"/>
  <c r="E30"/>
  <c r="G34"/>
  <c r="C58"/>
  <c r="G29"/>
  <c r="G7"/>
  <c r="E58"/>
  <c r="G10"/>
  <c r="G28"/>
  <c r="F27"/>
  <c r="G27" s="1"/>
  <c r="G11"/>
  <c r="G13"/>
  <c r="G15"/>
  <c r="G16"/>
  <c r="G17"/>
  <c r="F58" l="1"/>
  <c r="G30"/>
  <c r="G5"/>
  <c r="F59" l="1"/>
  <c r="F61" s="1"/>
</calcChain>
</file>

<file path=xl/sharedStrings.xml><?xml version="1.0" encoding="utf-8"?>
<sst xmlns="http://schemas.openxmlformats.org/spreadsheetml/2006/main" count="597" uniqueCount="265">
  <si>
    <t>ezer forint</t>
  </si>
  <si>
    <t>Kiadás</t>
  </si>
  <si>
    <t>Intézményi bevétel / Egyéb támogatás</t>
  </si>
  <si>
    <t>Normatíva
Bevétel</t>
  </si>
  <si>
    <t>Különbözet</t>
  </si>
  <si>
    <t>Személyi+járulék</t>
  </si>
  <si>
    <t>Dologi</t>
  </si>
  <si>
    <t>Felhalmozási</t>
  </si>
  <si>
    <t>Közfoglalkoztatás</t>
  </si>
  <si>
    <t>Pályázatok</t>
  </si>
  <si>
    <t>Óvoda Nagyrév</t>
  </si>
  <si>
    <t>Könyvtár</t>
  </si>
  <si>
    <t>Bölcsőde</t>
  </si>
  <si>
    <t>Fogászat</t>
  </si>
  <si>
    <t>Védőnők</t>
  </si>
  <si>
    <t>Összesen</t>
  </si>
  <si>
    <t>Bevétel</t>
  </si>
  <si>
    <t>Önkormányzat</t>
  </si>
  <si>
    <t>682001 Lakóingatlan bérbeadása, üzemeltetése</t>
  </si>
  <si>
    <t>682002 Nem lakóingatlan bérbeadása, üzemeltetése</t>
  </si>
  <si>
    <t>841169 M. n. s. egyéb kiegészítő szolgáltatások</t>
  </si>
  <si>
    <t>841402 Közvilágítás</t>
  </si>
  <si>
    <t>841902 Központi költségvetési befizetések</t>
  </si>
  <si>
    <t>862101 Háziorvosi alapellátás</t>
  </si>
  <si>
    <t>931903 M.n.s. egyéb sporttámogatás</t>
  </si>
  <si>
    <t>Segélyezés</t>
  </si>
  <si>
    <t>Polgármesteri Hivatal</t>
  </si>
  <si>
    <t>Polgármester, Alpolgármester, Képviselők, Bizottsági tagok</t>
  </si>
  <si>
    <t>841126 Igazgatás</t>
  </si>
  <si>
    <t>841901 Önkormányzatok, valamint többcélú
kistérségi társulások elszámolásai</t>
  </si>
  <si>
    <t>Óvoda</t>
  </si>
  <si>
    <t>Gondozási Központ</t>
  </si>
  <si>
    <t>Művelődési Ház</t>
  </si>
  <si>
    <t>Családsegítő Központ és Gyermekjóléti Központ</t>
  </si>
  <si>
    <t>Kommunális Szolgáltató és Közfogl. Intézmény</t>
  </si>
  <si>
    <t>Cibakházi Vízmű</t>
  </si>
  <si>
    <t>Gondozási Központ Tiszainoka</t>
  </si>
  <si>
    <t>Gondozási Központ Cibakháza</t>
  </si>
  <si>
    <t>Óvoda Cibakháza</t>
  </si>
  <si>
    <t>851012 Sajátos nevelés</t>
  </si>
  <si>
    <t xml:space="preserve">851011 Óvodai nevelés  </t>
  </si>
  <si>
    <t>360000 Víztermelés, kezelés, ellátás</t>
  </si>
  <si>
    <t>370000 Szennyvíz gyűjtése, tisztítása, elhelyezése</t>
  </si>
  <si>
    <t>841403 Város-, községgazdálkodási m.n.s. szolgáltatások</t>
  </si>
  <si>
    <t>750000 Állat-egészségügyi ellátás</t>
  </si>
  <si>
    <t>562919 Egyéb étkeztetés (Bölcsőde)</t>
  </si>
  <si>
    <t>Ebéd elhordósok</t>
  </si>
  <si>
    <t>Öregek otthona étk.</t>
  </si>
  <si>
    <t>562913 Iskolai intézményi étkeztetés</t>
  </si>
  <si>
    <t>562912 Óvodai intézményi étkeztetés</t>
  </si>
  <si>
    <t>960302 Köztemető-fenntartás és működtetés</t>
  </si>
  <si>
    <t>873011 Időskorúak tartós bentlakásos szociális ellátása</t>
  </si>
  <si>
    <t>889921 Szociális étkeztetés</t>
  </si>
  <si>
    <t>889922 Házi segítségnyújtás</t>
  </si>
  <si>
    <t>881011 Nappali szociális ellátás</t>
  </si>
  <si>
    <t>2013. évi költségvetéshez szakfeladatok összesítése (2013. március 14.)</t>
  </si>
  <si>
    <t>Létszám</t>
  </si>
  <si>
    <t>teljes
munkaidős</t>
  </si>
  <si>
    <t>rész-
munkaidős</t>
  </si>
  <si>
    <t>közfoglalkoztatott</t>
  </si>
  <si>
    <t xml:space="preserve">     Általános iskolai napközi otthoni nevelés (855911)</t>
  </si>
  <si>
    <t xml:space="preserve">     Iskolai, diáksport- tevékenység és támogatása (931204)</t>
  </si>
  <si>
    <t>682002 Damjanich János Általános Iskola</t>
  </si>
  <si>
    <t xml:space="preserve">     Általános iskolai tanulók nappali rendszerű nevelése,
     oktatása 1-4. évfolyam (852011)</t>
  </si>
  <si>
    <t xml:space="preserve">     Sajátos nevelési igényű általános iskolai tanulók nappali
     rendszerű nevelése, oktatása 1-4. évf. (852012)</t>
  </si>
  <si>
    <t xml:space="preserve">     Általános iskolai tanulók nappali rendszerű nevelése,
     oktatása 5-8. évfolyam (852021)</t>
  </si>
  <si>
    <t xml:space="preserve">     Sajátos nevelési igényű ált. iskolai tanulók nappali
     rendszerű nevelése, oktatása 5-8.évfolyam (852022)</t>
  </si>
  <si>
    <t>Cibakháza, 2013. március 14.</t>
  </si>
  <si>
    <t>megnevezés</t>
  </si>
  <si>
    <t>kiadás</t>
  </si>
  <si>
    <t>bevétel</t>
  </si>
  <si>
    <t>Játszótér+park</t>
  </si>
  <si>
    <t>Ivóvízminőség javítás</t>
  </si>
  <si>
    <t>EU Önerő Alap</t>
  </si>
  <si>
    <t>Nyári kalandtábor</t>
  </si>
  <si>
    <t>Információs táblák</t>
  </si>
  <si>
    <t>Innovatív iskola</t>
  </si>
  <si>
    <t>ebből IKSZT a Művelődési Háznál jelenik meg kiadásként</t>
  </si>
  <si>
    <t>Egészségre nevelő Bölcsőde</t>
  </si>
  <si>
    <t>Egészségre nevelő Óvoda</t>
  </si>
  <si>
    <t>adatok Ft-ban</t>
  </si>
  <si>
    <t>Pályázati kiadások és bevételek</t>
  </si>
  <si>
    <t>2013. évi terv</t>
  </si>
  <si>
    <t>Mindösszesen pályázati soron</t>
  </si>
  <si>
    <t>Ikszt bérktg</t>
  </si>
  <si>
    <t>Gondozási Központ felújítás</t>
  </si>
  <si>
    <t>522001 Közutak karbantartása</t>
  </si>
  <si>
    <t>Helyesbített pénzmaradvány</t>
  </si>
  <si>
    <t>841126 Igazgatás Tiszainoka</t>
  </si>
  <si>
    <t>Cibakháza Nagyközség Önkormányzata szakfeladatonkénti összesítése (2013. március 14.)</t>
  </si>
  <si>
    <t>Cibakházi Közös Önkormányzati Hivatal szakfeladatonkénti összesítése (2013. március 14.)</t>
  </si>
  <si>
    <t>Cibakházi Közös Önkormányzati Hivatal</t>
  </si>
  <si>
    <t>Nagyközségi Önkormányzati Óvoda Intézményi Társulás Cibakháza, Nagyrév szakfeladatonkénti összesítése (2013. március 14.)</t>
  </si>
  <si>
    <t>Nagyközségi Szociális Gondozási Központ Intézmény Cibakháza és Tiszainoka szakfeladatonkénti összesítése (2013. március 14.)</t>
  </si>
  <si>
    <t>Cibakháza Nagyközségi Könyvtár szakfeladatonkénti összesítése (2013. március 14.)</t>
  </si>
  <si>
    <t>Intézmény megnevezése/Szakfeladat száma</t>
  </si>
  <si>
    <t>Cibakháza Nagyközségi Művelődési Ház szakfeladatonkénti összesítése (2013. március 14.)</t>
  </si>
  <si>
    <t>Családsegítő Központ és Gyermekjóléti Szolgálat Cibakháza szakfeladatonkénti összesítése (2013. március 14.)</t>
  </si>
  <si>
    <t>Nagyközségi Önkormányzati Bölcsőde Cibakháza szakfeladatonkénti összesítése (2013. március 14.)</t>
  </si>
  <si>
    <t>Kommunális Szolgáltató és Közfoglalkoztatási Intézmény szakfeladatonkénti összesítése (2013. március 14.)</t>
  </si>
  <si>
    <t>Cibakházi Vízmű szakfeladatonkénti összesítése (2013. március 14.)</t>
  </si>
  <si>
    <t>Sor-szám</t>
  </si>
  <si>
    <t>Bevételi jogcím</t>
  </si>
  <si>
    <t>Kedvezmény nélkül elérhető bevétel</t>
  </si>
  <si>
    <t>Kedvezmények összege</t>
  </si>
  <si>
    <t>1.</t>
  </si>
  <si>
    <t>Ellátottak térítési díjának méltányosságból történő elengedése</t>
  </si>
  <si>
    <t>-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</si>
  <si>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</si>
  <si>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</si>
  <si>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</si>
  <si>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</si>
  <si>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</si>
  <si>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</si>
  <si>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</si>
  <si>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</si>
  <si>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</si>
  <si>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</si>
  <si>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</si>
  <si>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</si>
  <si>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</si>
  <si>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</si>
  <si>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</si>
  <si>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</si>
  <si>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</si>
  <si>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</si>
  <si>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</si>
  <si>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</si>
  <si>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</si>
  <si>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</si>
  <si>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</si>
  <si>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</si>
  <si>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</si>
  <si>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</si>
  <si>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</si>
  <si>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</si>
  <si>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</si>
  <si>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</si>
  <si>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</si>
  <si>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</si>
  <si>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</si>
  <si>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</si>
  <si>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</si>
  <si>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</si>
  <si>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</si>
  <si>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</si>
  <si>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</si>
  <si>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</si>
  <si>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</si>
  <si>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</si>
  <si>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</si>
  <si>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Előirányzat-felhasználási terv
2012. évre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</si>
  <si>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</si>
  <si>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</si>
  <si>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</si>
  <si>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</si>
  <si>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</si>
  <si>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</si>
  <si>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</si>
  <si>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</si>
  <si>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</si>
  <si>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</si>
  <si>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</si>
  <si>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</si>
  <si>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</si>
  <si>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</si>
  <si>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saj.műk.bev.</t>
  </si>
  <si>
    <t>Közhatalmi bevételek</t>
  </si>
  <si>
    <t>Támogatások, hozzájárulások bevételei</t>
  </si>
  <si>
    <t>Támogatásértékű bevételek</t>
  </si>
  <si>
    <t>Felhalmozási célú bevételek</t>
  </si>
  <si>
    <t>Átvett pénzeszközök</t>
  </si>
  <si>
    <t>Kölcsönök</t>
  </si>
  <si>
    <t>Előző évi pénzmaradvány, vállalkozási eredmény</t>
  </si>
  <si>
    <t>Finanszírozási célú bevételek</t>
  </si>
  <si>
    <t>Bevételek összesen:</t>
  </si>
  <si>
    <t>Kiadások</t>
  </si>
  <si>
    <t>Dologi kiadások</t>
  </si>
  <si>
    <t>Ellátottak pénzbeli juttatása</t>
  </si>
  <si>
    <t>Egyéb működési célú kiadás</t>
  </si>
  <si>
    <t>Támogatások, elvonások</t>
  </si>
  <si>
    <t>Támogatásértékű kiadások</t>
  </si>
  <si>
    <t>Lakosságnak juttatott tám., szociális, rászorultság jellegű tám.</t>
  </si>
  <si>
    <t>Tartalékok</t>
  </si>
  <si>
    <t>Hitelek kamatai</t>
  </si>
  <si>
    <t>Felhalmozási költségvetés kiadásai</t>
  </si>
  <si>
    <t>Finanszírozási célú kiadások</t>
  </si>
  <si>
    <t>Kiadások összesen:</t>
  </si>
  <si>
    <t>Egyenleg</t>
  </si>
  <si>
    <t>Működőképesség megőrzését szolgáló kiegészítő támogatás</t>
  </si>
  <si>
    <t>Különbözet összesen</t>
  </si>
  <si>
    <t>Önkormányzati főösszeg</t>
  </si>
  <si>
    <t>Közvetett támogatások kimutatása</t>
  </si>
  <si>
    <t>Sor-
szám</t>
  </si>
  <si>
    <t>Önkormányzatok sajátos működési bevételei</t>
  </si>
  <si>
    <t>Támogatások, kiegészítések</t>
  </si>
  <si>
    <t>Egyéb működési célú kiadások</t>
  </si>
  <si>
    <t>EU támogatás</t>
  </si>
  <si>
    <t>Működési célú pénzeszközátvétel</t>
  </si>
  <si>
    <t>Költségvetési bevételek összesen:</t>
  </si>
  <si>
    <t>Költségvetési kiadások összesen:</t>
  </si>
  <si>
    <t>Előző évi műk. célú pénzm. igénybev.</t>
  </si>
  <si>
    <t>Értékpapír vásárlása, visszavásárlása</t>
  </si>
  <si>
    <t>Előző évi váll. maradv. igénybev.</t>
  </si>
  <si>
    <t>Likviditási hitelek törlesztése</t>
  </si>
  <si>
    <t>Értékpapír kibocsátása, értékesítése</t>
  </si>
  <si>
    <t>Rövid lejáratú hitelek tölresztése</t>
  </si>
  <si>
    <t>Hitelek felvétele</t>
  </si>
  <si>
    <t>Hosszú lejáratú hitelek törlesztése</t>
  </si>
  <si>
    <t>Kapott kölcsön, nyújtott kölcsön visszatér.</t>
  </si>
  <si>
    <t>Kölcsön törlesztése, adott kölcsön</t>
  </si>
  <si>
    <t>Forgatási célú belf., külf. értékpapírok kibocsátása, értékesítése</t>
  </si>
  <si>
    <t>Befektetési célú belf., külf. értékpapírok vásárlása</t>
  </si>
  <si>
    <t>Betét visszavonásából származó bevétel</t>
  </si>
  <si>
    <t>Egyéb működési finanszírozási célú bevétel</t>
  </si>
  <si>
    <t>Betét elhelyezése</t>
  </si>
  <si>
    <t xml:space="preserve">Egyéb </t>
  </si>
  <si>
    <t>Költségvetési hiány:</t>
  </si>
  <si>
    <t>Költségvetési többlet: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</si>
  <si>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</si>
  <si>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</si>
  <si>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</si>
  <si>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</si>
  <si>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</si>
  <si>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</si>
  <si>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</si>
  <si>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</si>
  <si>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</si>
  <si>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</si>
  <si>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</si>
  <si>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</si>
  <si>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</si>
  <si>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</si>
  <si>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</si>
  <si>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</si>
  <si>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</si>
  <si>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</si>
  <si>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</si>
  <si>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</si>
  <si>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vásárlása</t>
  </si>
  <si>
    <t>Egyéb felhalmozási finanszírozási célú bevétel</t>
  </si>
  <si>
    <t>Egyéb hitel, kölcsön kiadásai</t>
  </si>
  <si>
    <t>2013. évi előirányzat</t>
  </si>
  <si>
    <t xml:space="preserve"> ezer forint</t>
  </si>
  <si>
    <t>Működési bevételek és kiadások mérlege (Önkormányzati szinten)
2013. évi terv</t>
  </si>
  <si>
    <t>Felhalmozási bevételek és kiadások mérlege (Önkormányzati szinten)
2013. évi terv</t>
  </si>
  <si>
    <t>Személyi juttatások + járulékok</t>
  </si>
  <si>
    <t>Finanszírozási célú bevételek (13+…+19)</t>
  </si>
  <si>
    <t>BEVÉTELEK ÖSSZESEN (10+11+12+20)</t>
  </si>
  <si>
    <t>KIADÁSOK ÖSSZESEN (10+20)</t>
  </si>
  <si>
    <t>Finansírozási célú bev. (12+…+18)</t>
  </si>
  <si>
    <t>Finansírozási célú kiad. (11+...+18)</t>
  </si>
  <si>
    <t>Finanszírozási célú kiadások (11+…+19)</t>
  </si>
  <si>
    <t>BEVÉTELEK ÖSSZESEN (10+11+19)</t>
  </si>
  <si>
    <t>KIADÁSOK ÖSSZESEN (10+19)</t>
  </si>
  <si>
    <t>Forgatási célú belföldi,
külföldi értékpapírok vásárlása</t>
  </si>
  <si>
    <t>EU-s forrásból finansz. támogatással
megv. progr., projektek kiadásai</t>
  </si>
  <si>
    <t>Befektetési célú belföldi, külföldi
értékpapírok kibocsátása, érték.</t>
  </si>
  <si>
    <t>Önkormányzatot megillető vagyoni értékű
jog értékesítése, hasznosítása</t>
  </si>
  <si>
    <t>Működési célú kölcsön visszatérítése,
igénybevétele</t>
  </si>
  <si>
    <t>Mérleg-összesítés</t>
  </si>
  <si>
    <t>Működési költségvetési hiány</t>
  </si>
  <si>
    <t>2012. december 31-i szállítói állomány</t>
  </si>
  <si>
    <t>Személyi juttatások + Járulékok</t>
  </si>
  <si>
    <t>Működőképesség megőrzését szolgáló kiegészítő tám.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</si>
</sst>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7" formatCode="_-* #,##0\ &quot;Ft&quot;_-;\-* #,##0\ &quot;Ft&quot;_-;_-* &quot;-&quot;??\ &quot;Ft&quot;_-;_-@_-"/>
    <numFmt numFmtId="168" formatCode="#,###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5" fillId="0" borderId="0"/>
    <xf numFmtId="43" fontId="11" fillId="0" borderId="0" applyFont="0" applyFill="0" applyBorder="0" applyAlignment="0" applyProtection="0"/>
  </cellStyleXfs>
  <cellXfs count="200">
    <xf numFmtId="0" fontId="0" fillId="0" borderId="0" xfId="0"/>
    <xf numFmtId="164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3" fillId="0" borderId="1" xfId="0" applyFont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7" fontId="1" fillId="0" borderId="1" xfId="2" applyNumberFormat="1" applyFont="1" applyBorder="1" applyAlignment="1">
      <alignment vertical="center"/>
    </xf>
    <xf numFmtId="0" fontId="0" fillId="0" borderId="0" xfId="0" quotePrefix="1" applyAlignment="1">
      <alignment vertical="center"/>
    </xf>
    <xf numFmtId="0" fontId="0" fillId="0" borderId="1" xfId="0" applyBorder="1" applyAlignment="1">
      <alignment vertical="center" wrapText="1"/>
    </xf>
    <xf numFmtId="167" fontId="0" fillId="0" borderId="0" xfId="0" applyNumberFormat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1" xfId="0" applyNumberForma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1" xfId="0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ont="1"/>
    <xf numFmtId="168" fontId="16" fillId="0" borderId="0" xfId="3" applyNumberFormat="1" applyFont="1" applyFill="1" applyAlignment="1">
      <alignment vertical="center" wrapText="1"/>
    </xf>
    <xf numFmtId="168" fontId="7" fillId="0" borderId="0" xfId="3" applyNumberFormat="1" applyFont="1" applyFill="1" applyAlignment="1">
      <alignment horizontal="right" vertical="center"/>
    </xf>
    <xf numFmtId="0" fontId="6" fillId="0" borderId="11" xfId="3" applyFont="1" applyFill="1" applyBorder="1" applyAlignment="1" applyProtection="1">
      <alignment horizontal="center" vertical="center" wrapText="1"/>
    </xf>
    <xf numFmtId="0" fontId="6" fillId="0" borderId="12" xfId="3" applyFont="1" applyFill="1" applyBorder="1" applyAlignment="1" applyProtection="1">
      <alignment horizontal="center" vertical="center" wrapText="1"/>
    </xf>
    <xf numFmtId="168" fontId="2" fillId="0" borderId="6" xfId="3" applyNumberFormat="1" applyFont="1" applyFill="1" applyBorder="1" applyAlignment="1" applyProtection="1">
      <alignment horizontal="right" vertical="center" wrapText="1" indent="1"/>
      <protection locked="0"/>
    </xf>
    <xf numFmtId="168" fontId="2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8" fontId="2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168" fontId="2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18" xfId="3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8" fontId="3" fillId="0" borderId="0" xfId="3" applyNumberFormat="1" applyFont="1" applyFill="1" applyAlignment="1">
      <alignment vertical="center" wrapText="1"/>
    </xf>
    <xf numFmtId="168" fontId="4" fillId="0" borderId="0" xfId="3" applyNumberFormat="1" applyFont="1" applyFill="1" applyAlignment="1">
      <alignment horizontal="center" vertical="center" wrapText="1"/>
    </xf>
    <xf numFmtId="0" fontId="3" fillId="0" borderId="0" xfId="3" applyFont="1"/>
    <xf numFmtId="168" fontId="4" fillId="0" borderId="10" xfId="3" applyNumberFormat="1" applyFont="1" applyFill="1" applyBorder="1" applyAlignment="1">
      <alignment horizontal="center" vertical="center" wrapText="1"/>
    </xf>
    <xf numFmtId="168" fontId="4" fillId="0" borderId="11" xfId="3" applyNumberFormat="1" applyFont="1" applyFill="1" applyBorder="1" applyAlignment="1">
      <alignment horizontal="center" vertical="center" wrapText="1"/>
    </xf>
    <xf numFmtId="168" fontId="4" fillId="0" borderId="12" xfId="3" applyNumberFormat="1" applyFont="1" applyFill="1" applyBorder="1" applyAlignment="1">
      <alignment horizontal="center" vertical="center" wrapText="1"/>
    </xf>
    <xf numFmtId="168" fontId="5" fillId="0" borderId="4" xfId="3" applyNumberFormat="1" applyFont="1" applyFill="1" applyBorder="1" applyAlignment="1">
      <alignment horizontal="right" vertical="center"/>
    </xf>
    <xf numFmtId="168" fontId="5" fillId="0" borderId="5" xfId="3" applyNumberFormat="1" applyFont="1" applyFill="1" applyBorder="1" applyAlignment="1">
      <alignment horizontal="right" vertical="center"/>
    </xf>
    <xf numFmtId="168" fontId="5" fillId="0" borderId="6" xfId="3" applyNumberFormat="1" applyFont="1" applyFill="1" applyBorder="1" applyAlignment="1">
      <alignment horizontal="right" vertical="center"/>
    </xf>
    <xf numFmtId="168" fontId="4" fillId="0" borderId="1" xfId="3" applyNumberFormat="1" applyFont="1" applyFill="1" applyBorder="1" applyAlignment="1">
      <alignment horizontal="center" vertical="center" wrapText="1"/>
    </xf>
    <xf numFmtId="168" fontId="4" fillId="0" borderId="1" xfId="3" applyNumberFormat="1" applyFont="1" applyFill="1" applyBorder="1" applyAlignment="1">
      <alignment horizontal="centerContinuous" vertical="center" wrapText="1"/>
    </xf>
    <xf numFmtId="168" fontId="4" fillId="0" borderId="1" xfId="3" applyNumberFormat="1" applyFont="1" applyFill="1" applyBorder="1" applyAlignment="1">
      <alignment horizontal="center" vertical="center" wrapText="1"/>
    </xf>
    <xf numFmtId="168" fontId="3" fillId="0" borderId="1" xfId="3" applyNumberFormat="1" applyFont="1" applyFill="1" applyBorder="1" applyAlignment="1">
      <alignment horizontal="left" vertical="center" wrapText="1" indent="1"/>
    </xf>
    <xf numFmtId="168" fontId="3" fillId="0" borderId="1" xfId="3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" xfId="10" applyNumberFormat="1" applyFont="1" applyFill="1" applyBorder="1" applyAlignment="1" applyProtection="1">
      <alignment vertical="center" wrapText="1"/>
      <protection locked="0"/>
    </xf>
    <xf numFmtId="168" fontId="3" fillId="0" borderId="1" xfId="3" applyNumberFormat="1" applyFont="1" applyFill="1" applyBorder="1" applyAlignment="1">
      <alignment vertical="center" wrapText="1"/>
    </xf>
    <xf numFmtId="168" fontId="3" fillId="0" borderId="7" xfId="3" applyNumberFormat="1" applyFont="1" applyFill="1" applyBorder="1" applyAlignment="1">
      <alignment horizontal="left" vertical="center" wrapText="1" indent="1"/>
    </xf>
    <xf numFmtId="168" fontId="3" fillId="0" borderId="7" xfId="3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7" xfId="10" applyNumberFormat="1" applyFont="1" applyFill="1" applyBorder="1" applyAlignment="1" applyProtection="1">
      <alignment vertical="center" wrapText="1"/>
      <protection locked="0"/>
    </xf>
    <xf numFmtId="168" fontId="4" fillId="0" borderId="10" xfId="3" applyNumberFormat="1" applyFont="1" applyFill="1" applyBorder="1" applyAlignment="1">
      <alignment horizontal="left" vertical="center" wrapText="1" indent="1"/>
    </xf>
    <xf numFmtId="168" fontId="4" fillId="0" borderId="11" xfId="3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1" xfId="10" applyNumberFormat="1" applyFont="1" applyFill="1" applyBorder="1" applyAlignment="1" applyProtection="1">
      <alignment vertical="center" wrapText="1"/>
    </xf>
    <xf numFmtId="168" fontId="4" fillId="0" borderId="11" xfId="3" applyNumberFormat="1" applyFont="1" applyFill="1" applyBorder="1" applyAlignment="1" applyProtection="1">
      <alignment horizontal="left" vertical="center" wrapText="1" indent="1"/>
    </xf>
    <xf numFmtId="164" fontId="4" fillId="0" borderId="12" xfId="10" applyNumberFormat="1" applyFont="1" applyFill="1" applyBorder="1" applyAlignment="1" applyProtection="1">
      <alignment vertical="center" wrapText="1"/>
    </xf>
    <xf numFmtId="168" fontId="4" fillId="0" borderId="8" xfId="3" applyNumberFormat="1" applyFont="1" applyFill="1" applyBorder="1" applyAlignment="1">
      <alignment horizontal="left" vertical="center" wrapText="1" indent="1"/>
    </xf>
    <xf numFmtId="168" fontId="4" fillId="0" borderId="8" xfId="3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8" xfId="10" applyNumberFormat="1" applyFont="1" applyFill="1" applyBorder="1" applyAlignment="1" applyProtection="1">
      <alignment vertical="center" wrapText="1"/>
      <protection locked="0"/>
    </xf>
    <xf numFmtId="168" fontId="4" fillId="0" borderId="1" xfId="3" applyNumberFormat="1" applyFont="1" applyFill="1" applyBorder="1" applyAlignment="1">
      <alignment horizontal="left" vertical="center" wrapText="1" indent="1"/>
    </xf>
    <xf numFmtId="168" fontId="4" fillId="0" borderId="1" xfId="3" applyNumberFormat="1" applyFont="1" applyFill="1" applyBorder="1" applyAlignment="1" applyProtection="1">
      <alignment horizontal="left" vertical="center" wrapText="1" indent="1"/>
      <protection locked="0"/>
    </xf>
    <xf numFmtId="168" fontId="4" fillId="0" borderId="7" xfId="3" applyNumberFormat="1" applyFont="1" applyFill="1" applyBorder="1" applyAlignment="1">
      <alignment horizontal="left" vertical="center" wrapText="1" indent="1"/>
    </xf>
    <xf numFmtId="168" fontId="4" fillId="0" borderId="7" xfId="3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10" applyNumberFormat="1" applyFont="1" applyFill="1" applyBorder="1" applyAlignment="1" applyProtection="1">
      <alignment vertical="center" wrapText="1"/>
    </xf>
    <xf numFmtId="168" fontId="4" fillId="0" borderId="11" xfId="3" applyNumberFormat="1" applyFont="1" applyFill="1" applyBorder="1" applyAlignment="1">
      <alignment horizontal="left" vertical="center" wrapText="1" indent="1"/>
    </xf>
    <xf numFmtId="168" fontId="4" fillId="0" borderId="31" xfId="3" applyNumberFormat="1" applyFont="1" applyFill="1" applyBorder="1" applyAlignment="1">
      <alignment horizontal="left" vertical="center" wrapText="1" indent="1"/>
    </xf>
    <xf numFmtId="164" fontId="4" fillId="0" borderId="31" xfId="10" applyNumberFormat="1" applyFont="1" applyFill="1" applyBorder="1" applyAlignment="1" applyProtection="1">
      <alignment horizontal="right" vertical="center" wrapText="1"/>
    </xf>
    <xf numFmtId="164" fontId="4" fillId="0" borderId="31" xfId="10" applyNumberFormat="1" applyFont="1" applyFill="1" applyBorder="1" applyAlignment="1" applyProtection="1">
      <alignment vertical="center" wrapText="1"/>
    </xf>
    <xf numFmtId="164" fontId="3" fillId="0" borderId="1" xfId="1" applyNumberFormat="1" applyFont="1" applyFill="1" applyBorder="1" applyAlignment="1" applyProtection="1">
      <alignment vertical="center" wrapText="1"/>
      <protection locked="0"/>
    </xf>
    <xf numFmtId="168" fontId="3" fillId="0" borderId="1" xfId="3" applyNumberFormat="1" applyFont="1" applyFill="1" applyBorder="1" applyAlignment="1" applyProtection="1">
      <alignment vertical="center" wrapText="1"/>
      <protection locked="0"/>
    </xf>
    <xf numFmtId="43" fontId="3" fillId="0" borderId="1" xfId="1" applyFont="1" applyFill="1" applyBorder="1" applyAlignment="1" applyProtection="1">
      <alignment vertical="center" wrapText="1"/>
      <protection locked="0"/>
    </xf>
    <xf numFmtId="168" fontId="4" fillId="0" borderId="11" xfId="3" applyNumberFormat="1" applyFont="1" applyFill="1" applyBorder="1" applyAlignment="1" applyProtection="1">
      <alignment vertical="center" wrapText="1"/>
    </xf>
    <xf numFmtId="168" fontId="4" fillId="0" borderId="12" xfId="3" applyNumberFormat="1" applyFont="1" applyFill="1" applyBorder="1" applyAlignment="1" applyProtection="1">
      <alignment vertical="center" wrapText="1"/>
    </xf>
    <xf numFmtId="168" fontId="4" fillId="0" borderId="11" xfId="3" applyNumberFormat="1" applyFont="1" applyFill="1" applyBorder="1" applyAlignment="1">
      <alignment vertical="center" wrapText="1"/>
    </xf>
    <xf numFmtId="168" fontId="4" fillId="0" borderId="12" xfId="3" applyNumberFormat="1" applyFont="1" applyFill="1" applyBorder="1" applyAlignment="1">
      <alignment vertical="center" wrapText="1"/>
    </xf>
    <xf numFmtId="168" fontId="4" fillId="0" borderId="8" xfId="3" applyNumberFormat="1" applyFont="1" applyFill="1" applyBorder="1" applyAlignment="1" applyProtection="1">
      <alignment horizontal="right" vertical="center" wrapText="1"/>
    </xf>
    <xf numFmtId="164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7" xfId="1" applyNumberFormat="1" applyFont="1" applyFill="1" applyBorder="1" applyAlignment="1" applyProtection="1">
      <alignment vertical="center" wrapText="1"/>
    </xf>
    <xf numFmtId="164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7" xfId="1" applyNumberFormat="1" applyFont="1" applyFill="1" applyBorder="1" applyAlignment="1" applyProtection="1">
      <alignment vertical="center" wrapText="1"/>
    </xf>
    <xf numFmtId="0" fontId="9" fillId="0" borderId="0" xfId="0" applyFont="1"/>
    <xf numFmtId="0" fontId="6" fillId="0" borderId="10" xfId="3" applyFont="1" applyFill="1" applyBorder="1" applyAlignment="1" applyProtection="1">
      <alignment horizontal="center" vertical="center" wrapText="1"/>
    </xf>
    <xf numFmtId="0" fontId="2" fillId="0" borderId="29" xfId="3" applyFont="1" applyFill="1" applyBorder="1" applyAlignment="1" applyProtection="1">
      <alignment horizontal="left" vertical="center" wrapText="1" indent="1"/>
    </xf>
    <xf numFmtId="0" fontId="2" fillId="0" borderId="15" xfId="3" applyFont="1" applyFill="1" applyBorder="1" applyAlignment="1" applyProtection="1">
      <alignment horizontal="left" vertical="center" wrapText="1" indent="1"/>
    </xf>
    <xf numFmtId="168" fontId="2" fillId="0" borderId="34" xfId="3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5" xfId="3" applyFont="1" applyFill="1" applyBorder="1" applyAlignment="1" applyProtection="1">
      <alignment horizontal="left" vertical="center" wrapText="1" indent="8"/>
    </xf>
    <xf numFmtId="0" fontId="6" fillId="0" borderId="33" xfId="3" applyFont="1" applyFill="1" applyBorder="1" applyAlignment="1" applyProtection="1">
      <alignment vertical="center" wrapText="1"/>
    </xf>
    <xf numFmtId="168" fontId="6" fillId="0" borderId="19" xfId="3" applyNumberFormat="1" applyFont="1" applyFill="1" applyBorder="1" applyAlignment="1" applyProtection="1">
      <alignment vertical="center" wrapText="1"/>
    </xf>
    <xf numFmtId="0" fontId="3" fillId="0" borderId="0" xfId="3" applyFont="1" applyAlignment="1"/>
    <xf numFmtId="168" fontId="3" fillId="0" borderId="15" xfId="3" applyNumberFormat="1" applyFont="1" applyBorder="1"/>
    <xf numFmtId="164" fontId="3" fillId="0" borderId="16" xfId="1" applyNumberFormat="1" applyFont="1" applyBorder="1"/>
    <xf numFmtId="164" fontId="3" fillId="0" borderId="16" xfId="3" applyNumberFormat="1" applyFont="1" applyBorder="1"/>
    <xf numFmtId="0" fontId="3" fillId="0" borderId="28" xfId="3" applyFont="1" applyBorder="1"/>
    <xf numFmtId="1" fontId="3" fillId="0" borderId="17" xfId="3" applyNumberFormat="1" applyFont="1" applyBorder="1" applyAlignment="1">
      <alignment vertical="center"/>
    </xf>
    <xf numFmtId="0" fontId="3" fillId="0" borderId="35" xfId="3" applyFont="1" applyBorder="1" applyAlignment="1">
      <alignment horizontal="center"/>
    </xf>
    <xf numFmtId="0" fontId="3" fillId="0" borderId="36" xfId="3" applyFont="1" applyBorder="1" applyAlignment="1">
      <alignment horizontal="center"/>
    </xf>
    <xf numFmtId="168" fontId="3" fillId="0" borderId="7" xfId="3" applyNumberFormat="1" applyFont="1" applyFill="1" applyBorder="1" applyAlignment="1" applyProtection="1">
      <alignment vertical="center" wrapText="1"/>
      <protection locked="0"/>
    </xf>
    <xf numFmtId="168" fontId="3" fillId="0" borderId="8" xfId="3" applyNumberFormat="1" applyFont="1" applyFill="1" applyBorder="1" applyAlignment="1" applyProtection="1">
      <alignment vertical="center" wrapText="1"/>
      <protection locked="0"/>
    </xf>
    <xf numFmtId="0" fontId="5" fillId="0" borderId="0" xfId="3" applyFont="1" applyFill="1" applyAlignment="1">
      <alignment horizontal="right"/>
    </xf>
    <xf numFmtId="0" fontId="4" fillId="0" borderId="0" xfId="3" applyFont="1" applyAlignment="1">
      <alignment horizontal="left"/>
    </xf>
    <xf numFmtId="0" fontId="4" fillId="0" borderId="0" xfId="9" applyFont="1" applyFill="1" applyAlignment="1" applyProtection="1">
      <alignment horizontal="center" wrapText="1"/>
    </xf>
    <xf numFmtId="0" fontId="4" fillId="0" borderId="0" xfId="9" applyFont="1" applyFill="1" applyAlignment="1" applyProtection="1">
      <alignment horizontal="center"/>
    </xf>
    <xf numFmtId="0" fontId="3" fillId="0" borderId="0" xfId="9" applyFont="1" applyFill="1" applyProtection="1">
      <protection locked="0"/>
    </xf>
    <xf numFmtId="0" fontId="3" fillId="0" borderId="0" xfId="9" applyFont="1" applyFill="1" applyProtection="1"/>
    <xf numFmtId="0" fontId="4" fillId="0" borderId="20" xfId="9" applyFont="1" applyFill="1" applyBorder="1" applyAlignment="1" applyProtection="1">
      <alignment horizontal="center" vertical="center" wrapText="1"/>
    </xf>
    <xf numFmtId="0" fontId="4" fillId="0" borderId="21" xfId="9" applyFont="1" applyFill="1" applyBorder="1" applyAlignment="1" applyProtection="1">
      <alignment horizontal="center" vertical="center"/>
    </xf>
    <xf numFmtId="0" fontId="4" fillId="0" borderId="22" xfId="9" applyFont="1" applyFill="1" applyBorder="1" applyAlignment="1" applyProtection="1">
      <alignment horizontal="center" vertical="center"/>
    </xf>
    <xf numFmtId="0" fontId="3" fillId="0" borderId="10" xfId="9" applyFont="1" applyFill="1" applyBorder="1" applyAlignment="1" applyProtection="1">
      <alignment horizontal="left" vertical="center" indent="1"/>
    </xf>
    <xf numFmtId="0" fontId="5" fillId="0" borderId="23" xfId="9" applyFont="1" applyFill="1" applyBorder="1" applyAlignment="1" applyProtection="1">
      <alignment horizontal="left" vertical="center" indent="1"/>
    </xf>
    <xf numFmtId="0" fontId="5" fillId="0" borderId="24" xfId="9" applyFont="1" applyFill="1" applyBorder="1" applyAlignment="1" applyProtection="1">
      <alignment horizontal="left" vertical="center" indent="1"/>
    </xf>
    <xf numFmtId="0" fontId="5" fillId="0" borderId="25" xfId="9" applyFont="1" applyFill="1" applyBorder="1" applyAlignment="1" applyProtection="1">
      <alignment horizontal="left" vertical="center" indent="1"/>
    </xf>
    <xf numFmtId="0" fontId="3" fillId="0" borderId="0" xfId="9" applyFont="1" applyFill="1" applyAlignment="1" applyProtection="1">
      <alignment vertical="center"/>
    </xf>
    <xf numFmtId="0" fontId="3" fillId="0" borderId="13" xfId="9" applyFont="1" applyFill="1" applyBorder="1" applyAlignment="1" applyProtection="1">
      <alignment horizontal="left" vertical="center" indent="1"/>
    </xf>
    <xf numFmtId="0" fontId="3" fillId="0" borderId="26" xfId="9" applyFont="1" applyFill="1" applyBorder="1" applyAlignment="1" applyProtection="1">
      <alignment horizontal="left" vertical="center" indent="1"/>
    </xf>
    <xf numFmtId="168" fontId="3" fillId="0" borderId="26" xfId="9" applyNumberFormat="1" applyFont="1" applyFill="1" applyBorder="1" applyAlignment="1" applyProtection="1">
      <alignment vertical="center"/>
      <protection locked="0"/>
    </xf>
    <xf numFmtId="168" fontId="3" fillId="0" borderId="27" xfId="9" applyNumberFormat="1" applyFont="1" applyFill="1" applyBorder="1" applyAlignment="1" applyProtection="1">
      <alignment vertical="center"/>
    </xf>
    <xf numFmtId="0" fontId="3" fillId="0" borderId="15" xfId="9" applyFont="1" applyFill="1" applyBorder="1" applyAlignment="1" applyProtection="1">
      <alignment horizontal="left" vertical="center" indent="1"/>
    </xf>
    <xf numFmtId="0" fontId="3" fillId="0" borderId="1" xfId="9" applyFont="1" applyFill="1" applyBorder="1" applyAlignment="1" applyProtection="1">
      <alignment horizontal="left" vertical="center" indent="1"/>
    </xf>
    <xf numFmtId="168" fontId="3" fillId="0" borderId="1" xfId="9" applyNumberFormat="1" applyFont="1" applyFill="1" applyBorder="1" applyAlignment="1" applyProtection="1">
      <alignment vertical="center"/>
      <protection locked="0"/>
    </xf>
    <xf numFmtId="168" fontId="3" fillId="0" borderId="16" xfId="9" applyNumberFormat="1" applyFont="1" applyFill="1" applyBorder="1" applyAlignment="1" applyProtection="1">
      <alignment vertical="center"/>
    </xf>
    <xf numFmtId="0" fontId="3" fillId="0" borderId="8" xfId="9" applyFont="1" applyFill="1" applyBorder="1" applyAlignment="1" applyProtection="1">
      <alignment horizontal="left" vertical="center" wrapText="1" indent="1"/>
    </xf>
    <xf numFmtId="168" fontId="3" fillId="0" borderId="8" xfId="9" applyNumberFormat="1" applyFont="1" applyFill="1" applyBorder="1" applyAlignment="1" applyProtection="1">
      <alignment vertical="center"/>
      <protection locked="0"/>
    </xf>
    <xf numFmtId="168" fontId="3" fillId="0" borderId="14" xfId="9" applyNumberFormat="1" applyFont="1" applyFill="1" applyBorder="1" applyAlignment="1" applyProtection="1">
      <alignment vertical="center"/>
    </xf>
    <xf numFmtId="0" fontId="3" fillId="0" borderId="0" xfId="9" applyFont="1" applyFill="1" applyAlignment="1" applyProtection="1">
      <alignment vertical="center"/>
      <protection locked="0"/>
    </xf>
    <xf numFmtId="0" fontId="3" fillId="0" borderId="1" xfId="9" applyFont="1" applyFill="1" applyBorder="1" applyAlignment="1" applyProtection="1">
      <alignment horizontal="left" vertical="center" wrapText="1" indent="1"/>
    </xf>
    <xf numFmtId="0" fontId="3" fillId="0" borderId="7" xfId="9" applyFont="1" applyFill="1" applyBorder="1" applyAlignment="1" applyProtection="1">
      <alignment horizontal="left" vertical="center" indent="1"/>
    </xf>
    <xf numFmtId="168" fontId="3" fillId="0" borderId="31" xfId="9" applyNumberFormat="1" applyFont="1" applyFill="1" applyBorder="1" applyAlignment="1" applyProtection="1">
      <alignment vertical="center"/>
      <protection locked="0"/>
    </xf>
    <xf numFmtId="0" fontId="4" fillId="0" borderId="11" xfId="9" applyFont="1" applyFill="1" applyBorder="1" applyAlignment="1" applyProtection="1">
      <alignment horizontal="left" vertical="center" indent="1"/>
    </xf>
    <xf numFmtId="168" fontId="4" fillId="0" borderId="11" xfId="9" applyNumberFormat="1" applyFont="1" applyFill="1" applyBorder="1" applyAlignment="1" applyProtection="1">
      <alignment vertical="center"/>
    </xf>
    <xf numFmtId="168" fontId="4" fillId="0" borderId="12" xfId="9" applyNumberFormat="1" applyFont="1" applyFill="1" applyBorder="1" applyAlignment="1" applyProtection="1">
      <alignment vertical="center"/>
    </xf>
    <xf numFmtId="0" fontId="3" fillId="0" borderId="29" xfId="9" applyFont="1" applyFill="1" applyBorder="1" applyAlignment="1" applyProtection="1">
      <alignment horizontal="left" vertical="center" indent="1"/>
    </xf>
    <xf numFmtId="0" fontId="3" fillId="0" borderId="8" xfId="9" applyFont="1" applyFill="1" applyBorder="1" applyAlignment="1" applyProtection="1">
      <alignment horizontal="left" vertical="center" indent="1"/>
    </xf>
    <xf numFmtId="0" fontId="3" fillId="0" borderId="30" xfId="9" applyFont="1" applyFill="1" applyBorder="1" applyAlignment="1" applyProtection="1">
      <alignment horizontal="left" vertical="center" indent="1"/>
    </xf>
    <xf numFmtId="0" fontId="3" fillId="0" borderId="31" xfId="9" applyFont="1" applyFill="1" applyBorder="1" applyAlignment="1" applyProtection="1">
      <alignment horizontal="left" vertical="center" indent="1"/>
    </xf>
    <xf numFmtId="168" fontId="3" fillId="0" borderId="32" xfId="9" applyNumberFormat="1" applyFont="1" applyFill="1" applyBorder="1" applyAlignment="1" applyProtection="1">
      <alignment vertical="center"/>
    </xf>
    <xf numFmtId="0" fontId="4" fillId="0" borderId="10" xfId="9" applyFont="1" applyFill="1" applyBorder="1" applyAlignment="1" applyProtection="1">
      <alignment horizontal="left" vertical="center" indent="1"/>
    </xf>
    <xf numFmtId="0" fontId="4" fillId="0" borderId="11" xfId="9" applyFont="1" applyFill="1" applyBorder="1" applyAlignment="1" applyProtection="1">
      <alignment horizontal="left" indent="1"/>
    </xf>
    <xf numFmtId="168" fontId="4" fillId="0" borderId="11" xfId="9" applyNumberFormat="1" applyFont="1" applyFill="1" applyBorder="1" applyProtection="1"/>
    <xf numFmtId="168" fontId="4" fillId="0" borderId="12" xfId="9" applyNumberFormat="1" applyFont="1" applyFill="1" applyBorder="1" applyProtection="1"/>
  </cellXfs>
  <cellStyles count="11">
    <cellStyle name="Ezres" xfId="1" builtinId="3"/>
    <cellStyle name="Ezres 2" xfId="4"/>
    <cellStyle name="Ezres 3" xfId="10"/>
    <cellStyle name="Hiperhivatkozás" xfId="5"/>
    <cellStyle name="Már látott hiperhivatkozás" xfId="6"/>
    <cellStyle name="Normál" xfId="0" builtinId="0"/>
    <cellStyle name="Normál 2" xfId="3"/>
    <cellStyle name="Normál 3" xfId="7"/>
    <cellStyle name="Normál 4" xfId="8"/>
    <cellStyle name="Normál_SEGEDLETEK" xfId="9"/>
    <cellStyle name="Pénznem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workbookViewId="0">
      <selection activeCell="L62" sqref="L62"/>
    </sheetView>
  </sheetViews>
  <sheetFormatPr defaultRowHeight="15"/>
  <cols>
    <col min="1" max="1" width="49.5703125" style="35" bestFit="1" customWidth="1"/>
    <col min="2" max="2" width="18" style="33" bestFit="1" customWidth="1"/>
    <col min="3" max="3" width="11" style="33" customWidth="1"/>
    <col min="4" max="4" width="14.42578125" style="33" bestFit="1" customWidth="1"/>
    <col min="5" max="5" width="20.28515625" style="33" customWidth="1"/>
    <col min="6" max="6" width="12.7109375" style="33" bestFit="1" customWidth="1"/>
    <col min="7" max="7" width="12.855468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55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8" customFormat="1">
      <c r="A5" s="6" t="s">
        <v>17</v>
      </c>
      <c r="B5" s="19">
        <f>SUM(B6:B19)</f>
        <v>135863</v>
      </c>
      <c r="C5" s="19">
        <f t="shared" ref="C5:F5" si="0">SUM(C6:C19)</f>
        <v>240475</v>
      </c>
      <c r="D5" s="19">
        <f t="shared" si="0"/>
        <v>155064</v>
      </c>
      <c r="E5" s="19">
        <f t="shared" si="0"/>
        <v>561258</v>
      </c>
      <c r="F5" s="19">
        <f t="shared" si="0"/>
        <v>14844</v>
      </c>
      <c r="G5" s="3">
        <f t="shared" ref="G5:G58" si="1">F5+E5-D5-C5-B5</f>
        <v>44700</v>
      </c>
      <c r="H5" s="19">
        <v>5</v>
      </c>
      <c r="I5" s="21">
        <v>0</v>
      </c>
      <c r="J5" s="19">
        <v>177</v>
      </c>
    </row>
    <row r="6" spans="1:10" s="64" customFormat="1">
      <c r="A6" s="5" t="s">
        <v>86</v>
      </c>
      <c r="B6" s="12">
        <v>0</v>
      </c>
      <c r="C6" s="62">
        <v>2500</v>
      </c>
      <c r="D6" s="12">
        <v>0</v>
      </c>
      <c r="E6" s="63">
        <v>0</v>
      </c>
      <c r="F6" s="12"/>
      <c r="G6" s="3">
        <f t="shared" si="1"/>
        <v>-2500</v>
      </c>
      <c r="H6" s="62"/>
      <c r="I6" s="63"/>
      <c r="J6" s="62"/>
    </row>
    <row r="7" spans="1:10" s="22" customFormat="1">
      <c r="A7" s="4" t="s">
        <v>18</v>
      </c>
      <c r="B7" s="12">
        <v>0</v>
      </c>
      <c r="C7" s="3">
        <v>413</v>
      </c>
      <c r="D7" s="12">
        <v>0</v>
      </c>
      <c r="E7" s="3">
        <v>413</v>
      </c>
      <c r="F7" s="12"/>
      <c r="G7" s="3">
        <f t="shared" si="1"/>
        <v>0</v>
      </c>
      <c r="H7" s="12">
        <v>0</v>
      </c>
      <c r="I7" s="12">
        <v>0</v>
      </c>
      <c r="J7" s="12">
        <v>0</v>
      </c>
    </row>
    <row r="8" spans="1:10" s="22" customFormat="1">
      <c r="A8" s="4" t="s">
        <v>19</v>
      </c>
      <c r="B8" s="12">
        <v>0</v>
      </c>
      <c r="C8" s="12">
        <v>0</v>
      </c>
      <c r="D8" s="12">
        <v>0</v>
      </c>
      <c r="E8" s="3">
        <v>1295</v>
      </c>
      <c r="F8" s="12"/>
      <c r="G8" s="3">
        <f t="shared" si="1"/>
        <v>1295</v>
      </c>
      <c r="H8" s="12">
        <v>0</v>
      </c>
      <c r="I8" s="12">
        <v>0</v>
      </c>
      <c r="J8" s="12">
        <v>0</v>
      </c>
    </row>
    <row r="9" spans="1:10" s="22" customFormat="1">
      <c r="A9" s="4" t="s">
        <v>20</v>
      </c>
      <c r="B9" s="12">
        <v>0</v>
      </c>
      <c r="C9" s="3">
        <f>5287+5000</f>
        <v>10287</v>
      </c>
      <c r="D9" s="12">
        <v>0</v>
      </c>
      <c r="E9" s="12">
        <v>0</v>
      </c>
      <c r="F9" s="12"/>
      <c r="G9" s="3">
        <f t="shared" si="1"/>
        <v>-10287</v>
      </c>
      <c r="H9" s="12">
        <v>0</v>
      </c>
      <c r="I9" s="12">
        <v>0</v>
      </c>
      <c r="J9" s="12">
        <v>0</v>
      </c>
    </row>
    <row r="10" spans="1:10" s="22" customFormat="1">
      <c r="A10" s="4" t="s">
        <v>21</v>
      </c>
      <c r="B10" s="12">
        <v>0</v>
      </c>
      <c r="C10" s="3">
        <v>14427</v>
      </c>
      <c r="D10" s="12">
        <v>0</v>
      </c>
      <c r="E10" s="12">
        <v>0</v>
      </c>
      <c r="F10" s="3">
        <v>12317</v>
      </c>
      <c r="G10" s="3">
        <f t="shared" si="1"/>
        <v>-2110</v>
      </c>
      <c r="H10" s="12">
        <v>0</v>
      </c>
      <c r="I10" s="12">
        <v>0</v>
      </c>
      <c r="J10" s="12">
        <v>0</v>
      </c>
    </row>
    <row r="11" spans="1:10" s="22" customFormat="1" ht="25.5">
      <c r="A11" s="23" t="s">
        <v>29</v>
      </c>
      <c r="B11" s="12">
        <v>0</v>
      </c>
      <c r="C11" s="12">
        <v>0</v>
      </c>
      <c r="D11" s="12">
        <v>0</v>
      </c>
      <c r="E11" s="3">
        <v>95849</v>
      </c>
      <c r="F11" s="3">
        <f>2527</f>
        <v>2527</v>
      </c>
      <c r="G11" s="3">
        <f t="shared" si="1"/>
        <v>98376</v>
      </c>
      <c r="H11" s="12">
        <v>0</v>
      </c>
      <c r="I11" s="12">
        <v>0</v>
      </c>
      <c r="J11" s="12">
        <v>0</v>
      </c>
    </row>
    <row r="12" spans="1:10" s="22" customFormat="1">
      <c r="A12" s="4" t="s">
        <v>22</v>
      </c>
      <c r="B12" s="12">
        <v>0</v>
      </c>
      <c r="C12" s="3">
        <v>940</v>
      </c>
      <c r="D12" s="12">
        <v>0</v>
      </c>
      <c r="E12" s="12">
        <v>0</v>
      </c>
      <c r="F12" s="12"/>
      <c r="G12" s="3">
        <f t="shared" si="1"/>
        <v>-940</v>
      </c>
      <c r="H12" s="12">
        <v>0</v>
      </c>
      <c r="I12" s="12">
        <v>0</v>
      </c>
      <c r="J12" s="12">
        <v>0</v>
      </c>
    </row>
    <row r="13" spans="1:10" s="22" customFormat="1">
      <c r="A13" s="4" t="s">
        <v>23</v>
      </c>
      <c r="B13" s="12">
        <v>0</v>
      </c>
      <c r="C13" s="3">
        <v>9259</v>
      </c>
      <c r="D13" s="12">
        <v>0</v>
      </c>
      <c r="E13" s="3">
        <v>8604</v>
      </c>
      <c r="F13" s="24"/>
      <c r="G13" s="3">
        <f t="shared" si="1"/>
        <v>-655</v>
      </c>
      <c r="H13" s="12">
        <v>0</v>
      </c>
      <c r="I13" s="12">
        <v>0</v>
      </c>
      <c r="J13" s="12">
        <v>0</v>
      </c>
    </row>
    <row r="14" spans="1:10" s="22" customFormat="1">
      <c r="A14" s="4" t="s">
        <v>24</v>
      </c>
      <c r="B14" s="12">
        <v>0</v>
      </c>
      <c r="C14" s="3">
        <v>6000</v>
      </c>
      <c r="D14" s="12">
        <v>0</v>
      </c>
      <c r="E14" s="12">
        <v>0</v>
      </c>
      <c r="F14" s="12"/>
      <c r="G14" s="3">
        <f t="shared" si="1"/>
        <v>-6000</v>
      </c>
      <c r="H14" s="12">
        <v>0</v>
      </c>
      <c r="I14" s="12">
        <v>0</v>
      </c>
      <c r="J14" s="12">
        <v>0</v>
      </c>
    </row>
    <row r="15" spans="1:10" s="22" customFormat="1">
      <c r="A15" s="4" t="s">
        <v>25</v>
      </c>
      <c r="B15" s="12">
        <v>0</v>
      </c>
      <c r="C15" s="3">
        <v>148968</v>
      </c>
      <c r="D15" s="12">
        <v>0</v>
      </c>
      <c r="E15" s="3">
        <v>124745</v>
      </c>
      <c r="F15" s="25"/>
      <c r="G15" s="3">
        <f t="shared" si="1"/>
        <v>-24223</v>
      </c>
      <c r="H15" s="12">
        <v>0</v>
      </c>
      <c r="I15" s="12">
        <v>0</v>
      </c>
      <c r="J15" s="12">
        <v>0</v>
      </c>
    </row>
    <row r="16" spans="1:10" s="22" customFormat="1">
      <c r="A16" s="4" t="s">
        <v>8</v>
      </c>
      <c r="B16" s="3">
        <v>123442</v>
      </c>
      <c r="C16" s="3">
        <v>45338</v>
      </c>
      <c r="D16" s="12">
        <v>0</v>
      </c>
      <c r="E16" s="3">
        <v>167951</v>
      </c>
      <c r="F16" s="12"/>
      <c r="G16" s="3">
        <f t="shared" si="1"/>
        <v>-829</v>
      </c>
      <c r="H16" s="12">
        <v>0</v>
      </c>
      <c r="I16" s="12">
        <v>0</v>
      </c>
      <c r="J16" s="3">
        <v>177</v>
      </c>
    </row>
    <row r="17" spans="1:10" s="22" customFormat="1">
      <c r="A17" s="4" t="s">
        <v>9</v>
      </c>
      <c r="B17" s="12">
        <v>0</v>
      </c>
      <c r="C17" s="12">
        <v>0</v>
      </c>
      <c r="D17" s="3">
        <v>155064</v>
      </c>
      <c r="E17" s="3">
        <v>151793</v>
      </c>
      <c r="F17" s="12"/>
      <c r="G17" s="3">
        <f t="shared" si="1"/>
        <v>-3271</v>
      </c>
      <c r="H17" s="12">
        <v>0</v>
      </c>
      <c r="I17" s="12">
        <v>0</v>
      </c>
      <c r="J17" s="12">
        <v>0</v>
      </c>
    </row>
    <row r="18" spans="1:10">
      <c r="A18" s="26" t="s">
        <v>13</v>
      </c>
      <c r="B18" s="1">
        <v>6903</v>
      </c>
      <c r="C18" s="1">
        <v>1340</v>
      </c>
      <c r="D18" s="12">
        <v>0</v>
      </c>
      <c r="E18" s="1">
        <v>3360</v>
      </c>
      <c r="F18" s="12">
        <v>0</v>
      </c>
      <c r="G18" s="3">
        <f t="shared" si="1"/>
        <v>-4883</v>
      </c>
      <c r="H18" s="1">
        <v>3</v>
      </c>
      <c r="I18" s="12">
        <v>0</v>
      </c>
      <c r="J18" s="12">
        <v>0</v>
      </c>
    </row>
    <row r="19" spans="1:10">
      <c r="A19" s="26" t="s">
        <v>14</v>
      </c>
      <c r="B19" s="1">
        <v>5518</v>
      </c>
      <c r="C19" s="1">
        <v>1003</v>
      </c>
      <c r="D19" s="12">
        <v>0</v>
      </c>
      <c r="E19" s="1">
        <v>7248</v>
      </c>
      <c r="F19" s="12">
        <v>0</v>
      </c>
      <c r="G19" s="3">
        <f t="shared" si="1"/>
        <v>727</v>
      </c>
      <c r="H19" s="1">
        <v>2</v>
      </c>
      <c r="I19" s="12">
        <v>0</v>
      </c>
      <c r="J19" s="12">
        <v>0</v>
      </c>
    </row>
    <row r="20" spans="1:10" s="11" customFormat="1">
      <c r="A20" s="42" t="s">
        <v>62</v>
      </c>
      <c r="B20" s="10">
        <f>SUM(B21:B26)</f>
        <v>1045</v>
      </c>
      <c r="C20" s="10">
        <f t="shared" ref="C20:E20" si="2">SUM(C21:C26)</f>
        <v>15616</v>
      </c>
      <c r="D20" s="13">
        <f t="shared" si="2"/>
        <v>0</v>
      </c>
      <c r="E20" s="10">
        <f t="shared" si="2"/>
        <v>180</v>
      </c>
      <c r="F20" s="13">
        <v>0</v>
      </c>
      <c r="G20" s="3">
        <f>F20+E20-D20-C20-B20</f>
        <v>-16481</v>
      </c>
      <c r="H20" s="13">
        <v>0</v>
      </c>
      <c r="I20" s="13">
        <v>0</v>
      </c>
      <c r="J20" s="13">
        <v>0</v>
      </c>
    </row>
    <row r="21" spans="1:10" ht="25.5">
      <c r="A21" s="9" t="s">
        <v>63</v>
      </c>
      <c r="B21" s="1">
        <v>472</v>
      </c>
      <c r="C21" s="1">
        <f>7380-(2500*1.05)+(1000*1.25)+19</f>
        <v>6024</v>
      </c>
      <c r="D21" s="12"/>
      <c r="E21" s="12"/>
      <c r="F21" s="12"/>
      <c r="G21" s="3">
        <f>F21+E21-D21-C21-B21</f>
        <v>-6496</v>
      </c>
      <c r="H21" s="12">
        <v>0</v>
      </c>
      <c r="I21" s="12">
        <v>0</v>
      </c>
      <c r="J21" s="12">
        <v>0</v>
      </c>
    </row>
    <row r="22" spans="1:10" ht="25.5">
      <c r="A22" s="9" t="s">
        <v>64</v>
      </c>
      <c r="B22" s="1">
        <v>54</v>
      </c>
      <c r="C22" s="1">
        <v>64</v>
      </c>
      <c r="D22" s="12"/>
      <c r="E22" s="12"/>
      <c r="F22" s="12"/>
      <c r="G22" s="3">
        <f>F22+E22-D22-C22-B22</f>
        <v>-118</v>
      </c>
      <c r="H22" s="12">
        <v>0</v>
      </c>
      <c r="I22" s="12">
        <v>0</v>
      </c>
      <c r="J22" s="12">
        <v>0</v>
      </c>
    </row>
    <row r="23" spans="1:10" ht="25.5">
      <c r="A23" s="9" t="s">
        <v>65</v>
      </c>
      <c r="B23" s="1">
        <v>383</v>
      </c>
      <c r="C23" s="1">
        <f>11902-(2500*1.05)</f>
        <v>9277</v>
      </c>
      <c r="D23" s="12"/>
      <c r="E23" s="1">
        <v>180</v>
      </c>
      <c r="F23" s="12"/>
      <c r="G23" s="3">
        <f>F23+E23-D23-C23-B23</f>
        <v>-9480</v>
      </c>
      <c r="H23" s="12">
        <v>0</v>
      </c>
      <c r="I23" s="12">
        <v>0</v>
      </c>
      <c r="J23" s="12">
        <v>0</v>
      </c>
    </row>
    <row r="24" spans="1:10" ht="25.5">
      <c r="A24" s="9" t="s">
        <v>66</v>
      </c>
      <c r="B24" s="1">
        <v>54</v>
      </c>
      <c r="C24" s="1">
        <v>64</v>
      </c>
      <c r="D24" s="12"/>
      <c r="E24" s="12"/>
      <c r="F24" s="12"/>
      <c r="G24" s="3">
        <f>F24+E24-D24-C24-B24</f>
        <v>-118</v>
      </c>
      <c r="H24" s="12">
        <v>0</v>
      </c>
      <c r="I24" s="12">
        <v>0</v>
      </c>
      <c r="J24" s="12">
        <v>0</v>
      </c>
    </row>
    <row r="25" spans="1:10">
      <c r="A25" s="9" t="s">
        <v>60</v>
      </c>
      <c r="B25" s="1">
        <v>82</v>
      </c>
      <c r="C25" s="1">
        <v>152</v>
      </c>
      <c r="D25" s="12"/>
      <c r="E25" s="12"/>
      <c r="F25" s="12"/>
      <c r="G25" s="3">
        <f>F25+E25-D25-C25-B25</f>
        <v>-234</v>
      </c>
      <c r="H25" s="12">
        <v>0</v>
      </c>
      <c r="I25" s="12">
        <v>0</v>
      </c>
      <c r="J25" s="12">
        <v>0</v>
      </c>
    </row>
    <row r="26" spans="1:10">
      <c r="A26" s="9" t="s">
        <v>61</v>
      </c>
      <c r="B26" s="12">
        <v>0</v>
      </c>
      <c r="C26" s="1">
        <v>35</v>
      </c>
      <c r="D26" s="12"/>
      <c r="E26" s="12"/>
      <c r="F26" s="12"/>
      <c r="G26" s="3">
        <f>F26+E26-D26-C26-B26</f>
        <v>-35</v>
      </c>
      <c r="H26" s="12">
        <v>0</v>
      </c>
      <c r="I26" s="12">
        <v>0</v>
      </c>
      <c r="J26" s="12">
        <v>0</v>
      </c>
    </row>
    <row r="27" spans="1:10" s="28" customFormat="1">
      <c r="A27" s="7" t="s">
        <v>26</v>
      </c>
      <c r="B27" s="27">
        <f>SUM(B28:B29)</f>
        <v>73310.350000000006</v>
      </c>
      <c r="C27" s="27">
        <f t="shared" ref="C27:F27" si="3">SUM(C28:C29)</f>
        <v>10803</v>
      </c>
      <c r="D27" s="13">
        <f t="shared" si="3"/>
        <v>0</v>
      </c>
      <c r="E27" s="27">
        <f t="shared" si="3"/>
        <v>1138</v>
      </c>
      <c r="F27" s="27">
        <f t="shared" si="3"/>
        <v>94083</v>
      </c>
      <c r="G27" s="3">
        <f t="shared" si="1"/>
        <v>11107.649999999994</v>
      </c>
      <c r="H27" s="27">
        <v>21</v>
      </c>
      <c r="I27" s="13">
        <v>0</v>
      </c>
      <c r="J27" s="13">
        <v>0</v>
      </c>
    </row>
    <row r="28" spans="1:10" s="22" customFormat="1">
      <c r="A28" s="29" t="s">
        <v>28</v>
      </c>
      <c r="B28" s="3">
        <v>54508</v>
      </c>
      <c r="C28" s="3">
        <v>10803</v>
      </c>
      <c r="D28" s="12">
        <v>0</v>
      </c>
      <c r="E28" s="3">
        <v>1138</v>
      </c>
      <c r="F28" s="3">
        <v>44674</v>
      </c>
      <c r="G28" s="3">
        <f t="shared" si="1"/>
        <v>-19499</v>
      </c>
      <c r="H28" s="3">
        <v>19</v>
      </c>
      <c r="I28" s="12">
        <v>0</v>
      </c>
      <c r="J28" s="12">
        <v>0</v>
      </c>
    </row>
    <row r="29" spans="1:10" s="22" customFormat="1">
      <c r="A29" s="29" t="s">
        <v>27</v>
      </c>
      <c r="B29" s="3">
        <f>14805*1.27</f>
        <v>18802.349999999999</v>
      </c>
      <c r="C29" s="12">
        <v>0</v>
      </c>
      <c r="D29" s="12">
        <v>0</v>
      </c>
      <c r="E29" s="12">
        <v>0</v>
      </c>
      <c r="F29" s="3">
        <v>49409</v>
      </c>
      <c r="G29" s="3">
        <f t="shared" si="1"/>
        <v>30606.65</v>
      </c>
      <c r="H29" s="3">
        <v>2</v>
      </c>
      <c r="I29" s="12">
        <v>0</v>
      </c>
      <c r="J29" s="12">
        <v>0</v>
      </c>
    </row>
    <row r="30" spans="1:10" s="11" customFormat="1">
      <c r="A30" s="6" t="s">
        <v>30</v>
      </c>
      <c r="B30" s="10">
        <f>SUM(B31,B34)</f>
        <v>55158</v>
      </c>
      <c r="C30" s="10">
        <f t="shared" ref="C30:F30" si="4">SUM(C31,C34)</f>
        <v>5946</v>
      </c>
      <c r="D30" s="13">
        <f t="shared" si="4"/>
        <v>0</v>
      </c>
      <c r="E30" s="10">
        <f t="shared" si="4"/>
        <v>1322</v>
      </c>
      <c r="F30" s="10">
        <f t="shared" si="4"/>
        <v>54970</v>
      </c>
      <c r="G30" s="27">
        <f t="shared" si="1"/>
        <v>-4812</v>
      </c>
      <c r="H30" s="10">
        <v>22</v>
      </c>
      <c r="I30" s="13">
        <v>0</v>
      </c>
      <c r="J30" s="13">
        <v>0</v>
      </c>
    </row>
    <row r="31" spans="1:10" s="16" customFormat="1">
      <c r="A31" s="8" t="s">
        <v>38</v>
      </c>
      <c r="B31" s="14">
        <f>SUM(B32:B33)</f>
        <v>46298</v>
      </c>
      <c r="C31" s="14">
        <f>SUM(C32:C33)</f>
        <v>3740</v>
      </c>
      <c r="D31" s="15">
        <v>0</v>
      </c>
      <c r="E31" s="15">
        <v>0</v>
      </c>
      <c r="F31" s="14">
        <f>20768+5440+9440+2720+4752+2106</f>
        <v>45226</v>
      </c>
      <c r="G31" s="30">
        <f t="shared" si="1"/>
        <v>-4812</v>
      </c>
      <c r="H31" s="14">
        <v>18</v>
      </c>
      <c r="I31" s="15">
        <v>0</v>
      </c>
      <c r="J31" s="15">
        <v>0</v>
      </c>
    </row>
    <row r="32" spans="1:10">
      <c r="A32" s="5" t="s">
        <v>40</v>
      </c>
      <c r="B32" s="1">
        <v>45053</v>
      </c>
      <c r="C32" s="1">
        <v>3740</v>
      </c>
      <c r="D32" s="12"/>
      <c r="E32" s="12"/>
      <c r="F32" s="12"/>
      <c r="G32" s="3">
        <f t="shared" si="1"/>
        <v>-48793</v>
      </c>
      <c r="H32" s="1">
        <v>18</v>
      </c>
      <c r="I32" s="12">
        <v>0</v>
      </c>
      <c r="J32" s="12">
        <v>0</v>
      </c>
    </row>
    <row r="33" spans="1:10">
      <c r="A33" s="5" t="s">
        <v>39</v>
      </c>
      <c r="B33" s="1">
        <v>1245</v>
      </c>
      <c r="C33" s="12">
        <v>0</v>
      </c>
      <c r="D33" s="12"/>
      <c r="E33" s="12"/>
      <c r="F33" s="12"/>
      <c r="G33" s="3">
        <f t="shared" si="1"/>
        <v>-1245</v>
      </c>
      <c r="H33" s="12">
        <v>0</v>
      </c>
      <c r="I33" s="12">
        <v>0</v>
      </c>
      <c r="J33" s="12">
        <v>0</v>
      </c>
    </row>
    <row r="34" spans="1:10">
      <c r="A34" s="31" t="s">
        <v>10</v>
      </c>
      <c r="B34" s="1">
        <v>8860</v>
      </c>
      <c r="C34" s="1">
        <f>1322+884</f>
        <v>2206</v>
      </c>
      <c r="D34" s="12">
        <v>0</v>
      </c>
      <c r="E34" s="1">
        <f>1322</f>
        <v>1322</v>
      </c>
      <c r="F34" s="1">
        <v>9744</v>
      </c>
      <c r="G34" s="12">
        <f t="shared" si="1"/>
        <v>0</v>
      </c>
      <c r="H34" s="1">
        <v>4</v>
      </c>
      <c r="I34" s="12">
        <v>0</v>
      </c>
      <c r="J34" s="12">
        <v>0</v>
      </c>
    </row>
    <row r="35" spans="1:10" s="11" customFormat="1">
      <c r="A35" s="6" t="s">
        <v>31</v>
      </c>
      <c r="B35" s="10">
        <f>SUM(B36,B41)</f>
        <v>72469</v>
      </c>
      <c r="C35" s="10">
        <f>SUM(C36,C41)</f>
        <v>49813</v>
      </c>
      <c r="D35" s="13">
        <f>SUM(D36,D41)</f>
        <v>0</v>
      </c>
      <c r="E35" s="10">
        <f>SUM(E36,E41)</f>
        <v>56931</v>
      </c>
      <c r="F35" s="10">
        <f>SUM(F36,F41)</f>
        <v>66938</v>
      </c>
      <c r="G35" s="27">
        <f t="shared" si="1"/>
        <v>1587</v>
      </c>
      <c r="H35" s="10">
        <v>31</v>
      </c>
      <c r="I35" s="10">
        <v>2</v>
      </c>
      <c r="J35" s="13">
        <v>0</v>
      </c>
    </row>
    <row r="36" spans="1:10" s="16" customFormat="1">
      <c r="A36" s="32" t="s">
        <v>37</v>
      </c>
      <c r="B36" s="14">
        <f>SUM(B37:B40)</f>
        <v>38596</v>
      </c>
      <c r="C36" s="14">
        <f>SUM(C37:C40)</f>
        <v>15200</v>
      </c>
      <c r="D36" s="15">
        <f t="shared" ref="D36:E36" si="5">SUM(D37:D40)</f>
        <v>0</v>
      </c>
      <c r="E36" s="14">
        <f t="shared" si="5"/>
        <v>19100</v>
      </c>
      <c r="F36" s="14">
        <v>36283</v>
      </c>
      <c r="G36" s="30">
        <f t="shared" si="1"/>
        <v>1587</v>
      </c>
      <c r="H36" s="14">
        <v>16</v>
      </c>
      <c r="I36" s="14">
        <v>2</v>
      </c>
      <c r="J36" s="15">
        <v>0</v>
      </c>
    </row>
    <row r="37" spans="1:10">
      <c r="A37" s="26" t="s">
        <v>51</v>
      </c>
      <c r="B37" s="1">
        <v>26050</v>
      </c>
      <c r="C37" s="1">
        <v>10224</v>
      </c>
      <c r="D37" s="12"/>
      <c r="E37" s="1">
        <v>12800</v>
      </c>
      <c r="F37" s="12"/>
      <c r="G37" s="12"/>
      <c r="H37" s="1">
        <v>10</v>
      </c>
      <c r="I37" s="1">
        <v>0</v>
      </c>
      <c r="J37" s="12">
        <v>0</v>
      </c>
    </row>
    <row r="38" spans="1:10">
      <c r="A38" s="26" t="s">
        <v>52</v>
      </c>
      <c r="B38" s="1">
        <v>870</v>
      </c>
      <c r="C38" s="1">
        <v>4153</v>
      </c>
      <c r="D38" s="12"/>
      <c r="E38" s="1">
        <v>5500</v>
      </c>
      <c r="F38" s="12"/>
      <c r="G38" s="12"/>
      <c r="H38" s="1">
        <v>0</v>
      </c>
      <c r="I38" s="1">
        <v>1</v>
      </c>
      <c r="J38" s="12">
        <v>0</v>
      </c>
    </row>
    <row r="39" spans="1:10">
      <c r="A39" s="26" t="s">
        <v>53</v>
      </c>
      <c r="B39" s="1">
        <v>5847</v>
      </c>
      <c r="C39" s="1">
        <v>655</v>
      </c>
      <c r="D39" s="12"/>
      <c r="E39" s="1">
        <v>800</v>
      </c>
      <c r="F39" s="12"/>
      <c r="G39" s="12"/>
      <c r="H39" s="1">
        <v>3</v>
      </c>
      <c r="I39" s="1">
        <v>1</v>
      </c>
      <c r="J39" s="12">
        <v>0</v>
      </c>
    </row>
    <row r="40" spans="1:10">
      <c r="A40" s="26" t="s">
        <v>54</v>
      </c>
      <c r="B40" s="1">
        <v>5829</v>
      </c>
      <c r="C40" s="1">
        <v>168</v>
      </c>
      <c r="D40" s="12"/>
      <c r="E40" s="12"/>
      <c r="F40" s="12"/>
      <c r="G40" s="12"/>
      <c r="H40" s="1">
        <v>3</v>
      </c>
      <c r="I40" s="1">
        <v>0</v>
      </c>
      <c r="J40" s="12">
        <v>0</v>
      </c>
    </row>
    <row r="41" spans="1:10">
      <c r="A41" s="31" t="s">
        <v>36</v>
      </c>
      <c r="B41" s="1">
        <v>33873</v>
      </c>
      <c r="C41" s="1">
        <v>34613</v>
      </c>
      <c r="D41" s="12">
        <v>0</v>
      </c>
      <c r="E41" s="1">
        <f>34613+3218</f>
        <v>37831</v>
      </c>
      <c r="F41" s="1">
        <v>30655</v>
      </c>
      <c r="G41" s="12">
        <f t="shared" si="1"/>
        <v>0</v>
      </c>
      <c r="H41" s="1">
        <v>15</v>
      </c>
      <c r="I41" s="1">
        <v>0</v>
      </c>
      <c r="J41" s="12">
        <v>0</v>
      </c>
    </row>
    <row r="42" spans="1:10" s="11" customFormat="1">
      <c r="A42" s="6" t="s">
        <v>11</v>
      </c>
      <c r="B42" s="10">
        <f>4285+1157</f>
        <v>5442</v>
      </c>
      <c r="C42" s="10">
        <v>1208</v>
      </c>
      <c r="D42" s="13">
        <v>0</v>
      </c>
      <c r="E42" s="10">
        <v>500</v>
      </c>
      <c r="F42" s="10">
        <v>2501</v>
      </c>
      <c r="G42" s="27">
        <f t="shared" si="1"/>
        <v>-3649</v>
      </c>
      <c r="H42" s="10">
        <v>2</v>
      </c>
      <c r="I42" s="10">
        <v>0</v>
      </c>
      <c r="J42" s="13">
        <v>0</v>
      </c>
    </row>
    <row r="43" spans="1:10" s="11" customFormat="1">
      <c r="A43" s="6" t="s">
        <v>32</v>
      </c>
      <c r="B43" s="10">
        <f>6708+1925</f>
        <v>8633</v>
      </c>
      <c r="C43" s="10">
        <v>4647</v>
      </c>
      <c r="D43" s="10">
        <v>300</v>
      </c>
      <c r="E43" s="10">
        <v>1800</v>
      </c>
      <c r="F43" s="10">
        <v>2501</v>
      </c>
      <c r="G43" s="27">
        <f t="shared" si="1"/>
        <v>-9279</v>
      </c>
      <c r="H43" s="10">
        <v>3</v>
      </c>
      <c r="I43" s="10">
        <v>1</v>
      </c>
      <c r="J43" s="13">
        <v>0</v>
      </c>
    </row>
    <row r="44" spans="1:10" s="11" customFormat="1">
      <c r="A44" s="6" t="s">
        <v>33</v>
      </c>
      <c r="B44" s="10">
        <v>15061</v>
      </c>
      <c r="C44" s="10">
        <v>2296</v>
      </c>
      <c r="D44" s="13">
        <v>0</v>
      </c>
      <c r="E44" s="13">
        <v>0</v>
      </c>
      <c r="F44" s="10">
        <v>10092</v>
      </c>
      <c r="G44" s="27">
        <f t="shared" si="1"/>
        <v>-7265</v>
      </c>
      <c r="H44" s="10">
        <v>6</v>
      </c>
      <c r="I44" s="10">
        <v>0</v>
      </c>
      <c r="J44" s="13">
        <v>0</v>
      </c>
    </row>
    <row r="45" spans="1:10" s="11" customFormat="1">
      <c r="A45" s="6" t="s">
        <v>12</v>
      </c>
      <c r="B45" s="10">
        <f>14526+3157</f>
        <v>17683</v>
      </c>
      <c r="C45" s="10">
        <v>2702</v>
      </c>
      <c r="D45" s="13">
        <v>0</v>
      </c>
      <c r="E45" s="13">
        <v>0</v>
      </c>
      <c r="F45" s="10">
        <v>10376</v>
      </c>
      <c r="G45" s="27">
        <f t="shared" si="1"/>
        <v>-10009</v>
      </c>
      <c r="H45" s="10">
        <v>8</v>
      </c>
      <c r="I45" s="10">
        <v>1</v>
      </c>
      <c r="J45" s="13">
        <v>0</v>
      </c>
    </row>
    <row r="46" spans="1:10" s="11" customFormat="1">
      <c r="A46" s="6" t="s">
        <v>34</v>
      </c>
      <c r="B46" s="10">
        <f>SUM(B47:B54)</f>
        <v>41948</v>
      </c>
      <c r="C46" s="10">
        <f>SUM(C47:C54)</f>
        <v>42467</v>
      </c>
      <c r="D46" s="13">
        <f t="shared" ref="D46:E46" si="6">SUM(D47:D54)</f>
        <v>0</v>
      </c>
      <c r="E46" s="10">
        <f t="shared" si="6"/>
        <v>20751</v>
      </c>
      <c r="F46" s="10">
        <v>32556</v>
      </c>
      <c r="G46" s="27">
        <f t="shared" si="1"/>
        <v>-31108</v>
      </c>
      <c r="H46" s="10">
        <v>21</v>
      </c>
      <c r="I46" s="10">
        <v>2</v>
      </c>
      <c r="J46" s="13">
        <v>0</v>
      </c>
    </row>
    <row r="47" spans="1:10">
      <c r="A47" s="5" t="s">
        <v>43</v>
      </c>
      <c r="B47" s="1">
        <f>19914+3866</f>
        <v>23780</v>
      </c>
      <c r="C47" s="1">
        <v>3891</v>
      </c>
      <c r="D47" s="12"/>
      <c r="E47" s="1">
        <v>1794</v>
      </c>
      <c r="F47" s="12"/>
      <c r="G47" s="12"/>
      <c r="H47" s="1">
        <v>11</v>
      </c>
      <c r="I47" s="1">
        <v>2</v>
      </c>
      <c r="J47" s="12">
        <v>0</v>
      </c>
    </row>
    <row r="48" spans="1:10">
      <c r="A48" s="5" t="s">
        <v>44</v>
      </c>
      <c r="B48" s="12"/>
      <c r="C48" s="1">
        <v>38</v>
      </c>
      <c r="D48" s="12"/>
      <c r="E48" s="12"/>
      <c r="F48" s="12"/>
      <c r="G48" s="12"/>
      <c r="H48" s="12">
        <v>0</v>
      </c>
      <c r="I48" s="12">
        <v>0</v>
      </c>
      <c r="J48" s="12">
        <v>0</v>
      </c>
    </row>
    <row r="49" spans="1:10">
      <c r="A49" s="5" t="s">
        <v>45</v>
      </c>
      <c r="B49" s="1">
        <v>3273</v>
      </c>
      <c r="C49" s="1">
        <v>3359</v>
      </c>
      <c r="D49" s="12"/>
      <c r="E49" s="1">
        <v>925</v>
      </c>
      <c r="F49" s="12"/>
      <c r="G49" s="12"/>
      <c r="H49" s="1">
        <v>2</v>
      </c>
      <c r="I49" s="12">
        <v>0</v>
      </c>
      <c r="J49" s="12">
        <v>0</v>
      </c>
    </row>
    <row r="50" spans="1:10">
      <c r="A50" s="5" t="s">
        <v>46</v>
      </c>
      <c r="B50" s="12"/>
      <c r="C50" s="1">
        <v>1778</v>
      </c>
      <c r="D50" s="12"/>
      <c r="E50" s="1">
        <v>3556</v>
      </c>
      <c r="F50" s="12"/>
      <c r="G50" s="12"/>
      <c r="H50" s="12">
        <v>0</v>
      </c>
      <c r="I50" s="12">
        <v>0</v>
      </c>
      <c r="J50" s="12">
        <v>0</v>
      </c>
    </row>
    <row r="51" spans="1:10">
      <c r="A51" s="5" t="s">
        <v>47</v>
      </c>
      <c r="B51" s="12"/>
      <c r="C51" s="1">
        <v>7747</v>
      </c>
      <c r="D51" s="12"/>
      <c r="E51" s="1">
        <v>7303</v>
      </c>
      <c r="F51" s="12"/>
      <c r="G51" s="12"/>
      <c r="H51" s="12">
        <v>0</v>
      </c>
      <c r="I51" s="12">
        <v>0</v>
      </c>
      <c r="J51" s="12">
        <v>0</v>
      </c>
    </row>
    <row r="52" spans="1:10">
      <c r="A52" s="5" t="s">
        <v>48</v>
      </c>
      <c r="B52" s="12"/>
      <c r="C52" s="1">
        <v>11430</v>
      </c>
      <c r="D52" s="12"/>
      <c r="E52" s="1">
        <v>933</v>
      </c>
      <c r="F52" s="12"/>
      <c r="G52" s="12"/>
      <c r="H52" s="12">
        <v>0</v>
      </c>
      <c r="I52" s="12">
        <v>0</v>
      </c>
      <c r="J52" s="12">
        <v>0</v>
      </c>
    </row>
    <row r="53" spans="1:10">
      <c r="A53" s="5" t="s">
        <v>49</v>
      </c>
      <c r="B53" s="1">
        <v>12945</v>
      </c>
      <c r="C53" s="1">
        <v>12497</v>
      </c>
      <c r="D53" s="12"/>
      <c r="E53" s="1">
        <v>3954</v>
      </c>
      <c r="F53" s="12"/>
      <c r="G53" s="12"/>
      <c r="H53" s="1">
        <v>7</v>
      </c>
      <c r="I53" s="12">
        <v>0</v>
      </c>
      <c r="J53" s="12">
        <v>0</v>
      </c>
    </row>
    <row r="54" spans="1:10">
      <c r="A54" s="5" t="s">
        <v>50</v>
      </c>
      <c r="B54" s="1">
        <v>1950</v>
      </c>
      <c r="C54" s="1">
        <v>1727</v>
      </c>
      <c r="D54" s="12"/>
      <c r="E54" s="1">
        <v>2286</v>
      </c>
      <c r="F54" s="12"/>
      <c r="G54" s="12"/>
      <c r="H54" s="1">
        <v>1</v>
      </c>
      <c r="I54" s="12">
        <v>0</v>
      </c>
      <c r="J54" s="12">
        <v>0</v>
      </c>
    </row>
    <row r="55" spans="1:10" s="11" customFormat="1">
      <c r="A55" s="6" t="s">
        <v>35</v>
      </c>
      <c r="B55" s="10">
        <f>SUM(B56:B57)</f>
        <v>5859</v>
      </c>
      <c r="C55" s="10">
        <f t="shared" ref="C55:F55" si="7">SUM(C56:C57)</f>
        <v>439</v>
      </c>
      <c r="D55" s="10">
        <f t="shared" si="7"/>
        <v>7962</v>
      </c>
      <c r="E55" s="10">
        <f t="shared" si="7"/>
        <v>10666</v>
      </c>
      <c r="F55" s="13">
        <f t="shared" si="7"/>
        <v>0</v>
      </c>
      <c r="G55" s="27">
        <f t="shared" si="1"/>
        <v>-3594</v>
      </c>
      <c r="H55" s="10">
        <v>2</v>
      </c>
      <c r="I55" s="13">
        <v>0</v>
      </c>
      <c r="J55" s="13">
        <v>0</v>
      </c>
    </row>
    <row r="56" spans="1:10">
      <c r="A56" s="5" t="s">
        <v>41</v>
      </c>
      <c r="B56" s="12"/>
      <c r="C56" s="12"/>
      <c r="D56" s="1">
        <v>6000</v>
      </c>
      <c r="E56" s="1">
        <v>6126</v>
      </c>
      <c r="F56" s="12"/>
      <c r="G56" s="12"/>
      <c r="H56" s="12">
        <v>0</v>
      </c>
      <c r="I56" s="12">
        <v>0</v>
      </c>
      <c r="J56" s="12">
        <v>0</v>
      </c>
    </row>
    <row r="57" spans="1:10">
      <c r="A57" s="5" t="s">
        <v>42</v>
      </c>
      <c r="B57" s="1">
        <v>5859</v>
      </c>
      <c r="C57" s="1">
        <v>439</v>
      </c>
      <c r="D57" s="1">
        <v>1962</v>
      </c>
      <c r="E57" s="1">
        <v>4540</v>
      </c>
      <c r="F57" s="12"/>
      <c r="G57" s="12"/>
      <c r="H57" s="1">
        <v>2</v>
      </c>
      <c r="I57" s="12">
        <v>0</v>
      </c>
      <c r="J57" s="12">
        <v>0</v>
      </c>
    </row>
    <row r="58" spans="1:10">
      <c r="A58" s="6" t="s">
        <v>15</v>
      </c>
      <c r="B58" s="10">
        <f>SUM(B5,B27,B20,B30,B35,B42,B43,B44,B45,B46,B55)</f>
        <v>432471.35</v>
      </c>
      <c r="C58" s="10">
        <f>SUM(C5,C27,C20,C30,C35,C42,C43,C44,C45,C46,C55)</f>
        <v>376412</v>
      </c>
      <c r="D58" s="10">
        <f>SUM(D5,D27,D20,D30,D35,D42,D43,D44,D45,D46,D55)</f>
        <v>163326</v>
      </c>
      <c r="E58" s="10">
        <f>SUM(E5,E27,E20,E30,E35,E42,E43,E44,E45,E46,E55)</f>
        <v>654546</v>
      </c>
      <c r="F58" s="10">
        <f>SUM(F5,F27,F20,F30,F35,F42,F43,F44,F45,F46,F55)</f>
        <v>288861</v>
      </c>
      <c r="G58" s="27">
        <f>F58+E58-D58-C58-B58</f>
        <v>-28802.349999999977</v>
      </c>
      <c r="H58" s="10">
        <f>H5+H20+H27+H30+H35+H42+H43+H44+H45+H46+H55</f>
        <v>121</v>
      </c>
      <c r="I58" s="10">
        <f t="shared" ref="I58:J58" si="8">I5+I20+I27+I30+I35+I42+I43+I44+I45+I46+I55</f>
        <v>6</v>
      </c>
      <c r="J58" s="10">
        <f t="shared" si="8"/>
        <v>177</v>
      </c>
    </row>
    <row r="59" spans="1:10" s="33" customFormat="1">
      <c r="A59" s="6" t="s">
        <v>4</v>
      </c>
      <c r="B59" s="73"/>
      <c r="C59" s="74"/>
      <c r="D59" s="74"/>
      <c r="E59" s="75"/>
      <c r="F59" s="72">
        <f>F58+E58-D58-C58-B58</f>
        <v>-28802.349999999977</v>
      </c>
      <c r="G59" s="68"/>
      <c r="H59" s="68"/>
      <c r="I59" s="68"/>
      <c r="J59" s="68"/>
    </row>
    <row r="60" spans="1:10" s="33" customFormat="1">
      <c r="A60" s="6" t="s">
        <v>87</v>
      </c>
      <c r="B60" s="37"/>
      <c r="C60" s="37"/>
      <c r="D60" s="37"/>
      <c r="E60" s="37"/>
      <c r="F60" s="76">
        <f>50270-34500-8706-5285</f>
        <v>1779</v>
      </c>
      <c r="G60" s="68"/>
      <c r="H60" s="68"/>
      <c r="I60" s="68"/>
      <c r="J60" s="68"/>
    </row>
    <row r="61" spans="1:10">
      <c r="A61" s="6" t="s">
        <v>190</v>
      </c>
      <c r="B61" s="67"/>
      <c r="C61" s="67"/>
      <c r="D61" s="67"/>
      <c r="E61" s="67"/>
      <c r="F61" s="72">
        <f>SUM(B59:F60)</f>
        <v>-27023.349999999977</v>
      </c>
      <c r="G61" s="68"/>
      <c r="H61" s="68"/>
      <c r="I61" s="68"/>
      <c r="J61" s="68"/>
    </row>
    <row r="62" spans="1:10">
      <c r="A62" s="77" t="s">
        <v>189</v>
      </c>
      <c r="B62" s="73"/>
      <c r="C62" s="74"/>
      <c r="D62" s="74"/>
      <c r="E62" s="75"/>
      <c r="F62" s="10">
        <f>-F61</f>
        <v>27023.349999999977</v>
      </c>
      <c r="G62" s="68"/>
      <c r="H62" s="68"/>
      <c r="I62" s="68"/>
      <c r="J62" s="68"/>
    </row>
    <row r="63" spans="1:10">
      <c r="A63" s="6" t="s">
        <v>191</v>
      </c>
      <c r="B63" s="69">
        <f>B58+C58+D58</f>
        <v>972209.35</v>
      </c>
      <c r="C63" s="70"/>
      <c r="D63" s="70"/>
      <c r="E63" s="70"/>
      <c r="F63" s="71"/>
      <c r="G63" s="68"/>
      <c r="H63" s="68"/>
      <c r="I63" s="68"/>
      <c r="J63" s="68"/>
    </row>
    <row r="64" spans="1:10">
      <c r="A64" s="65"/>
      <c r="B64" s="66"/>
      <c r="C64" s="66"/>
      <c r="D64" s="66"/>
      <c r="E64" s="66"/>
      <c r="F64" s="78"/>
      <c r="G64" s="78"/>
      <c r="H64" s="78"/>
      <c r="I64" s="78"/>
      <c r="J64" s="78"/>
    </row>
    <row r="65" spans="1:10">
      <c r="A65" s="34" t="s">
        <v>67</v>
      </c>
      <c r="F65" s="78"/>
      <c r="G65" s="78"/>
      <c r="H65" s="78"/>
      <c r="I65" s="78"/>
      <c r="J65" s="78"/>
    </row>
  </sheetData>
  <mergeCells count="13">
    <mergeCell ref="H3:J3"/>
    <mergeCell ref="A1:J1"/>
    <mergeCell ref="H2:J2"/>
    <mergeCell ref="B60:E60"/>
    <mergeCell ref="B61:E61"/>
    <mergeCell ref="B59:E59"/>
    <mergeCell ref="B62:E62"/>
    <mergeCell ref="B63:F63"/>
    <mergeCell ref="G59:J63"/>
    <mergeCell ref="B3:D3"/>
    <mergeCell ref="E3:F3"/>
    <mergeCell ref="A2:G2"/>
    <mergeCell ref="G3:G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2" orientation="landscape" r:id="rId1"/>
  <headerFooter>
    <oddHeader>&amp;R&amp;"-,Félkövér"1.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17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7.85546875" style="33" bestFit="1" customWidth="1"/>
    <col min="3" max="3" width="11" style="33" customWidth="1"/>
    <col min="4" max="4" width="14.28515625" style="33" bestFit="1" customWidth="1"/>
    <col min="5" max="5" width="20.28515625" style="33" customWidth="1"/>
    <col min="6" max="6" width="11.5703125" style="33" bestFit="1" customWidth="1"/>
    <col min="7" max="7" width="12.71093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99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1" customFormat="1">
      <c r="A5" s="6" t="s">
        <v>34</v>
      </c>
      <c r="B5" s="10">
        <f>SUM(B6:B13)</f>
        <v>41948</v>
      </c>
      <c r="C5" s="10">
        <f>SUM(C6:C13)</f>
        <v>42467</v>
      </c>
      <c r="D5" s="13">
        <f t="shared" ref="D5:E5" si="0">SUM(D6:D13)</f>
        <v>0</v>
      </c>
      <c r="E5" s="10">
        <f t="shared" si="0"/>
        <v>20751</v>
      </c>
      <c r="F5" s="10">
        <v>32556</v>
      </c>
      <c r="G5" s="27">
        <f t="shared" ref="G5" si="1">F5+E5-D5-C5-B5</f>
        <v>-31108</v>
      </c>
      <c r="H5" s="10">
        <v>21</v>
      </c>
      <c r="I5" s="10">
        <v>2</v>
      </c>
      <c r="J5" s="13">
        <v>0</v>
      </c>
    </row>
    <row r="6" spans="1:10">
      <c r="A6" s="5" t="s">
        <v>43</v>
      </c>
      <c r="B6" s="1">
        <f>19914+3866</f>
        <v>23780</v>
      </c>
      <c r="C6" s="1">
        <v>3891</v>
      </c>
      <c r="D6" s="12"/>
      <c r="E6" s="1">
        <v>1794</v>
      </c>
      <c r="F6" s="12"/>
      <c r="G6" s="12"/>
      <c r="H6" s="1">
        <v>11</v>
      </c>
      <c r="I6" s="1">
        <v>2</v>
      </c>
      <c r="J6" s="12">
        <v>0</v>
      </c>
    </row>
    <row r="7" spans="1:10">
      <c r="A7" s="5" t="s">
        <v>44</v>
      </c>
      <c r="B7" s="12"/>
      <c r="C7" s="1">
        <v>38</v>
      </c>
      <c r="D7" s="12"/>
      <c r="E7" s="12"/>
      <c r="F7" s="12"/>
      <c r="G7" s="12"/>
      <c r="H7" s="12">
        <v>0</v>
      </c>
      <c r="I7" s="12">
        <v>0</v>
      </c>
      <c r="J7" s="12">
        <v>0</v>
      </c>
    </row>
    <row r="8" spans="1:10">
      <c r="A8" s="5" t="s">
        <v>45</v>
      </c>
      <c r="B8" s="1">
        <v>3273</v>
      </c>
      <c r="C8" s="1">
        <v>3359</v>
      </c>
      <c r="D8" s="12"/>
      <c r="E8" s="1">
        <v>925</v>
      </c>
      <c r="F8" s="12"/>
      <c r="G8" s="12"/>
      <c r="H8" s="1">
        <v>2</v>
      </c>
      <c r="I8" s="12">
        <v>0</v>
      </c>
      <c r="J8" s="12">
        <v>0</v>
      </c>
    </row>
    <row r="9" spans="1:10">
      <c r="A9" s="5" t="s">
        <v>46</v>
      </c>
      <c r="B9" s="12"/>
      <c r="C9" s="1">
        <v>1778</v>
      </c>
      <c r="D9" s="12"/>
      <c r="E9" s="1">
        <v>3556</v>
      </c>
      <c r="F9" s="12"/>
      <c r="G9" s="12"/>
      <c r="H9" s="12">
        <v>0</v>
      </c>
      <c r="I9" s="12">
        <v>0</v>
      </c>
      <c r="J9" s="12">
        <v>0</v>
      </c>
    </row>
    <row r="10" spans="1:10">
      <c r="A10" s="5" t="s">
        <v>47</v>
      </c>
      <c r="B10" s="12"/>
      <c r="C10" s="1">
        <v>7747</v>
      </c>
      <c r="D10" s="12"/>
      <c r="E10" s="1">
        <v>7303</v>
      </c>
      <c r="F10" s="12"/>
      <c r="G10" s="12"/>
      <c r="H10" s="12">
        <v>0</v>
      </c>
      <c r="I10" s="12">
        <v>0</v>
      </c>
      <c r="J10" s="12">
        <v>0</v>
      </c>
    </row>
    <row r="11" spans="1:10">
      <c r="A11" s="5" t="s">
        <v>48</v>
      </c>
      <c r="B11" s="12"/>
      <c r="C11" s="1">
        <v>11430</v>
      </c>
      <c r="D11" s="12"/>
      <c r="E11" s="1">
        <v>933</v>
      </c>
      <c r="F11" s="12"/>
      <c r="G11" s="12"/>
      <c r="H11" s="12">
        <v>0</v>
      </c>
      <c r="I11" s="12">
        <v>0</v>
      </c>
      <c r="J11" s="12">
        <v>0</v>
      </c>
    </row>
    <row r="12" spans="1:10">
      <c r="A12" s="5" t="s">
        <v>49</v>
      </c>
      <c r="B12" s="1">
        <v>12945</v>
      </c>
      <c r="C12" s="1">
        <v>12497</v>
      </c>
      <c r="D12" s="12"/>
      <c r="E12" s="1">
        <v>3954</v>
      </c>
      <c r="F12" s="12"/>
      <c r="G12" s="12"/>
      <c r="H12" s="1">
        <v>7</v>
      </c>
      <c r="I12" s="12">
        <v>0</v>
      </c>
      <c r="J12" s="12">
        <v>0</v>
      </c>
    </row>
    <row r="13" spans="1:10">
      <c r="A13" s="5" t="s">
        <v>50</v>
      </c>
      <c r="B13" s="1">
        <v>1950</v>
      </c>
      <c r="C13" s="1">
        <v>1727</v>
      </c>
      <c r="D13" s="12"/>
      <c r="E13" s="1">
        <v>2286</v>
      </c>
      <c r="F13" s="12"/>
      <c r="G13" s="12"/>
      <c r="H13" s="1">
        <v>1</v>
      </c>
      <c r="I13" s="12">
        <v>0</v>
      </c>
      <c r="J13" s="12">
        <v>0</v>
      </c>
    </row>
    <row r="14" spans="1:10">
      <c r="A14" s="6" t="s">
        <v>15</v>
      </c>
      <c r="B14" s="10">
        <f>SUM(B5)</f>
        <v>41948</v>
      </c>
      <c r="C14" s="10">
        <f t="shared" ref="C14:G14" si="2">SUM(C5)</f>
        <v>42467</v>
      </c>
      <c r="D14" s="10">
        <f t="shared" si="2"/>
        <v>0</v>
      </c>
      <c r="E14" s="10">
        <f t="shared" si="2"/>
        <v>20751</v>
      </c>
      <c r="F14" s="10">
        <f t="shared" si="2"/>
        <v>32556</v>
      </c>
      <c r="G14" s="10">
        <f t="shared" si="2"/>
        <v>-31108</v>
      </c>
      <c r="H14" s="10">
        <f>H5</f>
        <v>21</v>
      </c>
      <c r="I14" s="10">
        <f t="shared" ref="I14:J14" si="3">I5</f>
        <v>2</v>
      </c>
      <c r="J14" s="10">
        <f t="shared" si="3"/>
        <v>0</v>
      </c>
    </row>
    <row r="15" spans="1:10" s="33" customFormat="1">
      <c r="A15" s="6" t="s">
        <v>4</v>
      </c>
      <c r="B15" s="73"/>
      <c r="C15" s="74"/>
      <c r="D15" s="74"/>
      <c r="E15" s="75"/>
      <c r="F15" s="72">
        <f>F14+E14-D14-C14-B14</f>
        <v>-31108</v>
      </c>
      <c r="G15" s="68"/>
      <c r="H15" s="68"/>
      <c r="I15" s="68"/>
      <c r="J15" s="68"/>
    </row>
    <row r="17" spans="1:1">
      <c r="A17" s="34" t="s">
        <v>67</v>
      </c>
    </row>
  </sheetData>
  <mergeCells count="9">
    <mergeCell ref="B15:E15"/>
    <mergeCell ref="G15:J15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&amp;R&amp;"-,Félkövér"10.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7.85546875" style="33" bestFit="1" customWidth="1"/>
    <col min="3" max="3" width="11" style="33" customWidth="1"/>
    <col min="4" max="4" width="14.28515625" style="33" bestFit="1" customWidth="1"/>
    <col min="5" max="5" width="20.28515625" style="33" customWidth="1"/>
    <col min="6" max="6" width="11.5703125" style="33" bestFit="1" customWidth="1"/>
    <col min="7" max="7" width="12.71093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100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1" customFormat="1">
      <c r="A5" s="6" t="s">
        <v>35</v>
      </c>
      <c r="B5" s="10">
        <f>SUM(B6:B7)</f>
        <v>5859</v>
      </c>
      <c r="C5" s="10">
        <f t="shared" ref="C5:F5" si="0">SUM(C6:C7)</f>
        <v>439</v>
      </c>
      <c r="D5" s="10">
        <f t="shared" si="0"/>
        <v>7962</v>
      </c>
      <c r="E5" s="10">
        <f t="shared" si="0"/>
        <v>10666</v>
      </c>
      <c r="F5" s="13">
        <f t="shared" si="0"/>
        <v>0</v>
      </c>
      <c r="G5" s="27">
        <f t="shared" ref="G5" si="1">F5+E5-D5-C5-B5</f>
        <v>-3594</v>
      </c>
      <c r="H5" s="10">
        <v>2</v>
      </c>
      <c r="I5" s="13">
        <v>0</v>
      </c>
      <c r="J5" s="13">
        <v>0</v>
      </c>
    </row>
    <row r="6" spans="1:10">
      <c r="A6" s="5" t="s">
        <v>41</v>
      </c>
      <c r="B6" s="12"/>
      <c r="C6" s="12"/>
      <c r="D6" s="1">
        <v>6000</v>
      </c>
      <c r="E6" s="1">
        <v>6126</v>
      </c>
      <c r="F6" s="12"/>
      <c r="G6" s="12"/>
      <c r="H6" s="12">
        <v>0</v>
      </c>
      <c r="I6" s="12">
        <v>0</v>
      </c>
      <c r="J6" s="12">
        <v>0</v>
      </c>
    </row>
    <row r="7" spans="1:10">
      <c r="A7" s="5" t="s">
        <v>42</v>
      </c>
      <c r="B7" s="1">
        <v>5859</v>
      </c>
      <c r="C7" s="1">
        <v>439</v>
      </c>
      <c r="D7" s="1">
        <v>1962</v>
      </c>
      <c r="E7" s="1">
        <v>4540</v>
      </c>
      <c r="F7" s="12"/>
      <c r="G7" s="12"/>
      <c r="H7" s="1">
        <v>2</v>
      </c>
      <c r="I7" s="12">
        <v>0</v>
      </c>
      <c r="J7" s="12">
        <v>0</v>
      </c>
    </row>
    <row r="8" spans="1:10">
      <c r="A8" s="6" t="s">
        <v>15</v>
      </c>
      <c r="B8" s="10">
        <f>SUM(B5)</f>
        <v>5859</v>
      </c>
      <c r="C8" s="10">
        <f t="shared" ref="C8:F8" si="2">SUM(C5)</f>
        <v>439</v>
      </c>
      <c r="D8" s="10">
        <f t="shared" si="2"/>
        <v>7962</v>
      </c>
      <c r="E8" s="10">
        <f t="shared" si="2"/>
        <v>10666</v>
      </c>
      <c r="F8" s="10">
        <f t="shared" si="2"/>
        <v>0</v>
      </c>
      <c r="G8" s="27">
        <f>F8+E8-D8-C8-B8</f>
        <v>-3594</v>
      </c>
      <c r="H8" s="10">
        <f>H5</f>
        <v>2</v>
      </c>
      <c r="I8" s="10">
        <f t="shared" ref="I8:J8" si="3">I5</f>
        <v>0</v>
      </c>
      <c r="J8" s="10">
        <f t="shared" si="3"/>
        <v>0</v>
      </c>
    </row>
    <row r="9" spans="1:10" s="33" customFormat="1">
      <c r="A9" s="6" t="s">
        <v>4</v>
      </c>
      <c r="B9" s="73"/>
      <c r="C9" s="74"/>
      <c r="D9" s="74"/>
      <c r="E9" s="75"/>
      <c r="F9" s="72">
        <f>F8+E8-D8-C8-B8</f>
        <v>-3594</v>
      </c>
      <c r="G9" s="68"/>
      <c r="H9" s="68"/>
      <c r="I9" s="68"/>
      <c r="J9" s="68"/>
    </row>
    <row r="11" spans="1:10">
      <c r="A11" s="34" t="s">
        <v>67</v>
      </c>
    </row>
  </sheetData>
  <mergeCells count="9">
    <mergeCell ref="B9:E9"/>
    <mergeCell ref="G9:J9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&amp;R&amp;"-,Félkövér"11.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L62" sqref="L62"/>
    </sheetView>
  </sheetViews>
  <sheetFormatPr defaultRowHeight="12.75"/>
  <cols>
    <col min="1" max="1" width="4.85546875" style="94" bestFit="1" customWidth="1"/>
    <col min="2" max="2" width="42.140625" style="94" bestFit="1" customWidth="1"/>
    <col min="3" max="3" width="9.5703125" style="94" bestFit="1" customWidth="1"/>
    <col min="4" max="4" width="32.5703125" style="94" bestFit="1" customWidth="1"/>
    <col min="5" max="5" width="9.5703125" style="94" bestFit="1" customWidth="1"/>
    <col min="6" max="255" width="9.140625" style="94"/>
    <col min="256" max="256" width="4.85546875" style="94" bestFit="1" customWidth="1"/>
    <col min="257" max="257" width="51.85546875" style="94" bestFit="1" customWidth="1"/>
    <col min="258" max="258" width="10" style="94" bestFit="1" customWidth="1"/>
    <col min="259" max="259" width="33.28515625" style="94" bestFit="1" customWidth="1"/>
    <col min="260" max="260" width="14.7109375" style="94" bestFit="1" customWidth="1"/>
    <col min="261" max="261" width="6.85546875" style="94" customWidth="1"/>
    <col min="262" max="511" width="9.140625" style="94"/>
    <col min="512" max="512" width="4.85546875" style="94" bestFit="1" customWidth="1"/>
    <col min="513" max="513" width="51.85546875" style="94" bestFit="1" customWidth="1"/>
    <col min="514" max="514" width="10" style="94" bestFit="1" customWidth="1"/>
    <col min="515" max="515" width="33.28515625" style="94" bestFit="1" customWidth="1"/>
    <col min="516" max="516" width="14.7109375" style="94" bestFit="1" customWidth="1"/>
    <col min="517" max="517" width="6.85546875" style="94" customWidth="1"/>
    <col min="518" max="767" width="9.140625" style="94"/>
    <col min="768" max="768" width="4.85546875" style="94" bestFit="1" customWidth="1"/>
    <col min="769" max="769" width="51.85546875" style="94" bestFit="1" customWidth="1"/>
    <col min="770" max="770" width="10" style="94" bestFit="1" customWidth="1"/>
    <col min="771" max="771" width="33.28515625" style="94" bestFit="1" customWidth="1"/>
    <col min="772" max="772" width="14.7109375" style="94" bestFit="1" customWidth="1"/>
    <col min="773" max="773" width="6.85546875" style="94" customWidth="1"/>
    <col min="774" max="1023" width="9.140625" style="94"/>
    <col min="1024" max="1024" width="4.85546875" style="94" bestFit="1" customWidth="1"/>
    <col min="1025" max="1025" width="51.85546875" style="94" bestFit="1" customWidth="1"/>
    <col min="1026" max="1026" width="10" style="94" bestFit="1" customWidth="1"/>
    <col min="1027" max="1027" width="33.28515625" style="94" bestFit="1" customWidth="1"/>
    <col min="1028" max="1028" width="14.7109375" style="94" bestFit="1" customWidth="1"/>
    <col min="1029" max="1029" width="6.85546875" style="94" customWidth="1"/>
    <col min="1030" max="1279" width="9.140625" style="94"/>
    <col min="1280" max="1280" width="4.85546875" style="94" bestFit="1" customWidth="1"/>
    <col min="1281" max="1281" width="51.85546875" style="94" bestFit="1" customWidth="1"/>
    <col min="1282" max="1282" width="10" style="94" bestFit="1" customWidth="1"/>
    <col min="1283" max="1283" width="33.28515625" style="94" bestFit="1" customWidth="1"/>
    <col min="1284" max="1284" width="14.7109375" style="94" bestFit="1" customWidth="1"/>
    <col min="1285" max="1285" width="6.85546875" style="94" customWidth="1"/>
    <col min="1286" max="1535" width="9.140625" style="94"/>
    <col min="1536" max="1536" width="4.85546875" style="94" bestFit="1" customWidth="1"/>
    <col min="1537" max="1537" width="51.85546875" style="94" bestFit="1" customWidth="1"/>
    <col min="1538" max="1538" width="10" style="94" bestFit="1" customWidth="1"/>
    <col min="1539" max="1539" width="33.28515625" style="94" bestFit="1" customWidth="1"/>
    <col min="1540" max="1540" width="14.7109375" style="94" bestFit="1" customWidth="1"/>
    <col min="1541" max="1541" width="6.85546875" style="94" customWidth="1"/>
    <col min="1542" max="1791" width="9.140625" style="94"/>
    <col min="1792" max="1792" width="4.85546875" style="94" bestFit="1" customWidth="1"/>
    <col min="1793" max="1793" width="51.85546875" style="94" bestFit="1" customWidth="1"/>
    <col min="1794" max="1794" width="10" style="94" bestFit="1" customWidth="1"/>
    <col min="1795" max="1795" width="33.28515625" style="94" bestFit="1" customWidth="1"/>
    <col min="1796" max="1796" width="14.7109375" style="94" bestFit="1" customWidth="1"/>
    <col min="1797" max="1797" width="6.85546875" style="94" customWidth="1"/>
    <col min="1798" max="2047" width="9.140625" style="94"/>
    <col min="2048" max="2048" width="4.85546875" style="94" bestFit="1" customWidth="1"/>
    <col min="2049" max="2049" width="51.85546875" style="94" bestFit="1" customWidth="1"/>
    <col min="2050" max="2050" width="10" style="94" bestFit="1" customWidth="1"/>
    <col min="2051" max="2051" width="33.28515625" style="94" bestFit="1" customWidth="1"/>
    <col min="2052" max="2052" width="14.7109375" style="94" bestFit="1" customWidth="1"/>
    <col min="2053" max="2053" width="6.85546875" style="94" customWidth="1"/>
    <col min="2054" max="2303" width="9.140625" style="94"/>
    <col min="2304" max="2304" width="4.85546875" style="94" bestFit="1" customWidth="1"/>
    <col min="2305" max="2305" width="51.85546875" style="94" bestFit="1" customWidth="1"/>
    <col min="2306" max="2306" width="10" style="94" bestFit="1" customWidth="1"/>
    <col min="2307" max="2307" width="33.28515625" style="94" bestFit="1" customWidth="1"/>
    <col min="2308" max="2308" width="14.7109375" style="94" bestFit="1" customWidth="1"/>
    <col min="2309" max="2309" width="6.85546875" style="94" customWidth="1"/>
    <col min="2310" max="2559" width="9.140625" style="94"/>
    <col min="2560" max="2560" width="4.85546875" style="94" bestFit="1" customWidth="1"/>
    <col min="2561" max="2561" width="51.85546875" style="94" bestFit="1" customWidth="1"/>
    <col min="2562" max="2562" width="10" style="94" bestFit="1" customWidth="1"/>
    <col min="2563" max="2563" width="33.28515625" style="94" bestFit="1" customWidth="1"/>
    <col min="2564" max="2564" width="14.7109375" style="94" bestFit="1" customWidth="1"/>
    <col min="2565" max="2565" width="6.85546875" style="94" customWidth="1"/>
    <col min="2566" max="2815" width="9.140625" style="94"/>
    <col min="2816" max="2816" width="4.85546875" style="94" bestFit="1" customWidth="1"/>
    <col min="2817" max="2817" width="51.85546875" style="94" bestFit="1" customWidth="1"/>
    <col min="2818" max="2818" width="10" style="94" bestFit="1" customWidth="1"/>
    <col min="2819" max="2819" width="33.28515625" style="94" bestFit="1" customWidth="1"/>
    <col min="2820" max="2820" width="14.7109375" style="94" bestFit="1" customWidth="1"/>
    <col min="2821" max="2821" width="6.85546875" style="94" customWidth="1"/>
    <col min="2822" max="3071" width="9.140625" style="94"/>
    <col min="3072" max="3072" width="4.85546875" style="94" bestFit="1" customWidth="1"/>
    <col min="3073" max="3073" width="51.85546875" style="94" bestFit="1" customWidth="1"/>
    <col min="3074" max="3074" width="10" style="94" bestFit="1" customWidth="1"/>
    <col min="3075" max="3075" width="33.28515625" style="94" bestFit="1" customWidth="1"/>
    <col min="3076" max="3076" width="14.7109375" style="94" bestFit="1" customWidth="1"/>
    <col min="3077" max="3077" width="6.85546875" style="94" customWidth="1"/>
    <col min="3078" max="3327" width="9.140625" style="94"/>
    <col min="3328" max="3328" width="4.85546875" style="94" bestFit="1" customWidth="1"/>
    <col min="3329" max="3329" width="51.85546875" style="94" bestFit="1" customWidth="1"/>
    <col min="3330" max="3330" width="10" style="94" bestFit="1" customWidth="1"/>
    <col min="3331" max="3331" width="33.28515625" style="94" bestFit="1" customWidth="1"/>
    <col min="3332" max="3332" width="14.7109375" style="94" bestFit="1" customWidth="1"/>
    <col min="3333" max="3333" width="6.85546875" style="94" customWidth="1"/>
    <col min="3334" max="3583" width="9.140625" style="94"/>
    <col min="3584" max="3584" width="4.85546875" style="94" bestFit="1" customWidth="1"/>
    <col min="3585" max="3585" width="51.85546875" style="94" bestFit="1" customWidth="1"/>
    <col min="3586" max="3586" width="10" style="94" bestFit="1" customWidth="1"/>
    <col min="3587" max="3587" width="33.28515625" style="94" bestFit="1" customWidth="1"/>
    <col min="3588" max="3588" width="14.7109375" style="94" bestFit="1" customWidth="1"/>
    <col min="3589" max="3589" width="6.85546875" style="94" customWidth="1"/>
    <col min="3590" max="3839" width="9.140625" style="94"/>
    <col min="3840" max="3840" width="4.85546875" style="94" bestFit="1" customWidth="1"/>
    <col min="3841" max="3841" width="51.85546875" style="94" bestFit="1" customWidth="1"/>
    <col min="3842" max="3842" width="10" style="94" bestFit="1" customWidth="1"/>
    <col min="3843" max="3843" width="33.28515625" style="94" bestFit="1" customWidth="1"/>
    <col min="3844" max="3844" width="14.7109375" style="94" bestFit="1" customWidth="1"/>
    <col min="3845" max="3845" width="6.85546875" style="94" customWidth="1"/>
    <col min="3846" max="4095" width="9.140625" style="94"/>
    <col min="4096" max="4096" width="4.85546875" style="94" bestFit="1" customWidth="1"/>
    <col min="4097" max="4097" width="51.85546875" style="94" bestFit="1" customWidth="1"/>
    <col min="4098" max="4098" width="10" style="94" bestFit="1" customWidth="1"/>
    <col min="4099" max="4099" width="33.28515625" style="94" bestFit="1" customWidth="1"/>
    <col min="4100" max="4100" width="14.7109375" style="94" bestFit="1" customWidth="1"/>
    <col min="4101" max="4101" width="6.85546875" style="94" customWidth="1"/>
    <col min="4102" max="4351" width="9.140625" style="94"/>
    <col min="4352" max="4352" width="4.85546875" style="94" bestFit="1" customWidth="1"/>
    <col min="4353" max="4353" width="51.85546875" style="94" bestFit="1" customWidth="1"/>
    <col min="4354" max="4354" width="10" style="94" bestFit="1" customWidth="1"/>
    <col min="4355" max="4355" width="33.28515625" style="94" bestFit="1" customWidth="1"/>
    <col min="4356" max="4356" width="14.7109375" style="94" bestFit="1" customWidth="1"/>
    <col min="4357" max="4357" width="6.85546875" style="94" customWidth="1"/>
    <col min="4358" max="4607" width="9.140625" style="94"/>
    <col min="4608" max="4608" width="4.85546875" style="94" bestFit="1" customWidth="1"/>
    <col min="4609" max="4609" width="51.85546875" style="94" bestFit="1" customWidth="1"/>
    <col min="4610" max="4610" width="10" style="94" bestFit="1" customWidth="1"/>
    <col min="4611" max="4611" width="33.28515625" style="94" bestFit="1" customWidth="1"/>
    <col min="4612" max="4612" width="14.7109375" style="94" bestFit="1" customWidth="1"/>
    <col min="4613" max="4613" width="6.85546875" style="94" customWidth="1"/>
    <col min="4614" max="4863" width="9.140625" style="94"/>
    <col min="4864" max="4864" width="4.85546875" style="94" bestFit="1" customWidth="1"/>
    <col min="4865" max="4865" width="51.85546875" style="94" bestFit="1" customWidth="1"/>
    <col min="4866" max="4866" width="10" style="94" bestFit="1" customWidth="1"/>
    <col min="4867" max="4867" width="33.28515625" style="94" bestFit="1" customWidth="1"/>
    <col min="4868" max="4868" width="14.7109375" style="94" bestFit="1" customWidth="1"/>
    <col min="4869" max="4869" width="6.85546875" style="94" customWidth="1"/>
    <col min="4870" max="5119" width="9.140625" style="94"/>
    <col min="5120" max="5120" width="4.85546875" style="94" bestFit="1" customWidth="1"/>
    <col min="5121" max="5121" width="51.85546875" style="94" bestFit="1" customWidth="1"/>
    <col min="5122" max="5122" width="10" style="94" bestFit="1" customWidth="1"/>
    <col min="5123" max="5123" width="33.28515625" style="94" bestFit="1" customWidth="1"/>
    <col min="5124" max="5124" width="14.7109375" style="94" bestFit="1" customWidth="1"/>
    <col min="5125" max="5125" width="6.85546875" style="94" customWidth="1"/>
    <col min="5126" max="5375" width="9.140625" style="94"/>
    <col min="5376" max="5376" width="4.85546875" style="94" bestFit="1" customWidth="1"/>
    <col min="5377" max="5377" width="51.85546875" style="94" bestFit="1" customWidth="1"/>
    <col min="5378" max="5378" width="10" style="94" bestFit="1" customWidth="1"/>
    <col min="5379" max="5379" width="33.28515625" style="94" bestFit="1" customWidth="1"/>
    <col min="5380" max="5380" width="14.7109375" style="94" bestFit="1" customWidth="1"/>
    <col min="5381" max="5381" width="6.85546875" style="94" customWidth="1"/>
    <col min="5382" max="5631" width="9.140625" style="94"/>
    <col min="5632" max="5632" width="4.85546875" style="94" bestFit="1" customWidth="1"/>
    <col min="5633" max="5633" width="51.85546875" style="94" bestFit="1" customWidth="1"/>
    <col min="5634" max="5634" width="10" style="94" bestFit="1" customWidth="1"/>
    <col min="5635" max="5635" width="33.28515625" style="94" bestFit="1" customWidth="1"/>
    <col min="5636" max="5636" width="14.7109375" style="94" bestFit="1" customWidth="1"/>
    <col min="5637" max="5637" width="6.85546875" style="94" customWidth="1"/>
    <col min="5638" max="5887" width="9.140625" style="94"/>
    <col min="5888" max="5888" width="4.85546875" style="94" bestFit="1" customWidth="1"/>
    <col min="5889" max="5889" width="51.85546875" style="94" bestFit="1" customWidth="1"/>
    <col min="5890" max="5890" width="10" style="94" bestFit="1" customWidth="1"/>
    <col min="5891" max="5891" width="33.28515625" style="94" bestFit="1" customWidth="1"/>
    <col min="5892" max="5892" width="14.7109375" style="94" bestFit="1" customWidth="1"/>
    <col min="5893" max="5893" width="6.85546875" style="94" customWidth="1"/>
    <col min="5894" max="6143" width="9.140625" style="94"/>
    <col min="6144" max="6144" width="4.85546875" style="94" bestFit="1" customWidth="1"/>
    <col min="6145" max="6145" width="51.85546875" style="94" bestFit="1" customWidth="1"/>
    <col min="6146" max="6146" width="10" style="94" bestFit="1" customWidth="1"/>
    <col min="6147" max="6147" width="33.28515625" style="94" bestFit="1" customWidth="1"/>
    <col min="6148" max="6148" width="14.7109375" style="94" bestFit="1" customWidth="1"/>
    <col min="6149" max="6149" width="6.85546875" style="94" customWidth="1"/>
    <col min="6150" max="6399" width="9.140625" style="94"/>
    <col min="6400" max="6400" width="4.85546875" style="94" bestFit="1" customWidth="1"/>
    <col min="6401" max="6401" width="51.85546875" style="94" bestFit="1" customWidth="1"/>
    <col min="6402" max="6402" width="10" style="94" bestFit="1" customWidth="1"/>
    <col min="6403" max="6403" width="33.28515625" style="94" bestFit="1" customWidth="1"/>
    <col min="6404" max="6404" width="14.7109375" style="94" bestFit="1" customWidth="1"/>
    <col min="6405" max="6405" width="6.85546875" style="94" customWidth="1"/>
    <col min="6406" max="6655" width="9.140625" style="94"/>
    <col min="6656" max="6656" width="4.85546875" style="94" bestFit="1" customWidth="1"/>
    <col min="6657" max="6657" width="51.85546875" style="94" bestFit="1" customWidth="1"/>
    <col min="6658" max="6658" width="10" style="94" bestFit="1" customWidth="1"/>
    <col min="6659" max="6659" width="33.28515625" style="94" bestFit="1" customWidth="1"/>
    <col min="6660" max="6660" width="14.7109375" style="94" bestFit="1" customWidth="1"/>
    <col min="6661" max="6661" width="6.85546875" style="94" customWidth="1"/>
    <col min="6662" max="6911" width="9.140625" style="94"/>
    <col min="6912" max="6912" width="4.85546875" style="94" bestFit="1" customWidth="1"/>
    <col min="6913" max="6913" width="51.85546875" style="94" bestFit="1" customWidth="1"/>
    <col min="6914" max="6914" width="10" style="94" bestFit="1" customWidth="1"/>
    <col min="6915" max="6915" width="33.28515625" style="94" bestFit="1" customWidth="1"/>
    <col min="6916" max="6916" width="14.7109375" style="94" bestFit="1" customWidth="1"/>
    <col min="6917" max="6917" width="6.85546875" style="94" customWidth="1"/>
    <col min="6918" max="7167" width="9.140625" style="94"/>
    <col min="7168" max="7168" width="4.85546875" style="94" bestFit="1" customWidth="1"/>
    <col min="7169" max="7169" width="51.85546875" style="94" bestFit="1" customWidth="1"/>
    <col min="7170" max="7170" width="10" style="94" bestFit="1" customWidth="1"/>
    <col min="7171" max="7171" width="33.28515625" style="94" bestFit="1" customWidth="1"/>
    <col min="7172" max="7172" width="14.7109375" style="94" bestFit="1" customWidth="1"/>
    <col min="7173" max="7173" width="6.85546875" style="94" customWidth="1"/>
    <col min="7174" max="7423" width="9.140625" style="94"/>
    <col min="7424" max="7424" width="4.85546875" style="94" bestFit="1" customWidth="1"/>
    <col min="7425" max="7425" width="51.85546875" style="94" bestFit="1" customWidth="1"/>
    <col min="7426" max="7426" width="10" style="94" bestFit="1" customWidth="1"/>
    <col min="7427" max="7427" width="33.28515625" style="94" bestFit="1" customWidth="1"/>
    <col min="7428" max="7428" width="14.7109375" style="94" bestFit="1" customWidth="1"/>
    <col min="7429" max="7429" width="6.85546875" style="94" customWidth="1"/>
    <col min="7430" max="7679" width="9.140625" style="94"/>
    <col min="7680" max="7680" width="4.85546875" style="94" bestFit="1" customWidth="1"/>
    <col min="7681" max="7681" width="51.85546875" style="94" bestFit="1" customWidth="1"/>
    <col min="7682" max="7682" width="10" style="94" bestFit="1" customWidth="1"/>
    <col min="7683" max="7683" width="33.28515625" style="94" bestFit="1" customWidth="1"/>
    <col min="7684" max="7684" width="14.7109375" style="94" bestFit="1" customWidth="1"/>
    <col min="7685" max="7685" width="6.85546875" style="94" customWidth="1"/>
    <col min="7686" max="7935" width="9.140625" style="94"/>
    <col min="7936" max="7936" width="4.85546875" style="94" bestFit="1" customWidth="1"/>
    <col min="7937" max="7937" width="51.85546875" style="94" bestFit="1" customWidth="1"/>
    <col min="7938" max="7938" width="10" style="94" bestFit="1" customWidth="1"/>
    <col min="7939" max="7939" width="33.28515625" style="94" bestFit="1" customWidth="1"/>
    <col min="7940" max="7940" width="14.7109375" style="94" bestFit="1" customWidth="1"/>
    <col min="7941" max="7941" width="6.85546875" style="94" customWidth="1"/>
    <col min="7942" max="8191" width="9.140625" style="94"/>
    <col min="8192" max="8192" width="4.85546875" style="94" bestFit="1" customWidth="1"/>
    <col min="8193" max="8193" width="51.85546875" style="94" bestFit="1" customWidth="1"/>
    <col min="8194" max="8194" width="10" style="94" bestFit="1" customWidth="1"/>
    <col min="8195" max="8195" width="33.28515625" style="94" bestFit="1" customWidth="1"/>
    <col min="8196" max="8196" width="14.7109375" style="94" bestFit="1" customWidth="1"/>
    <col min="8197" max="8197" width="6.85546875" style="94" customWidth="1"/>
    <col min="8198" max="8447" width="9.140625" style="94"/>
    <col min="8448" max="8448" width="4.85546875" style="94" bestFit="1" customWidth="1"/>
    <col min="8449" max="8449" width="51.85546875" style="94" bestFit="1" customWidth="1"/>
    <col min="8450" max="8450" width="10" style="94" bestFit="1" customWidth="1"/>
    <col min="8451" max="8451" width="33.28515625" style="94" bestFit="1" customWidth="1"/>
    <col min="8452" max="8452" width="14.7109375" style="94" bestFit="1" customWidth="1"/>
    <col min="8453" max="8453" width="6.85546875" style="94" customWidth="1"/>
    <col min="8454" max="8703" width="9.140625" style="94"/>
    <col min="8704" max="8704" width="4.85546875" style="94" bestFit="1" customWidth="1"/>
    <col min="8705" max="8705" width="51.85546875" style="94" bestFit="1" customWidth="1"/>
    <col min="8706" max="8706" width="10" style="94" bestFit="1" customWidth="1"/>
    <col min="8707" max="8707" width="33.28515625" style="94" bestFit="1" customWidth="1"/>
    <col min="8708" max="8708" width="14.7109375" style="94" bestFit="1" customWidth="1"/>
    <col min="8709" max="8709" width="6.85546875" style="94" customWidth="1"/>
    <col min="8710" max="8959" width="9.140625" style="94"/>
    <col min="8960" max="8960" width="4.85546875" style="94" bestFit="1" customWidth="1"/>
    <col min="8961" max="8961" width="51.85546875" style="94" bestFit="1" customWidth="1"/>
    <col min="8962" max="8962" width="10" style="94" bestFit="1" customWidth="1"/>
    <col min="8963" max="8963" width="33.28515625" style="94" bestFit="1" customWidth="1"/>
    <col min="8964" max="8964" width="14.7109375" style="94" bestFit="1" customWidth="1"/>
    <col min="8965" max="8965" width="6.85546875" style="94" customWidth="1"/>
    <col min="8966" max="9215" width="9.140625" style="94"/>
    <col min="9216" max="9216" width="4.85546875" style="94" bestFit="1" customWidth="1"/>
    <col min="9217" max="9217" width="51.85546875" style="94" bestFit="1" customWidth="1"/>
    <col min="9218" max="9218" width="10" style="94" bestFit="1" customWidth="1"/>
    <col min="9219" max="9219" width="33.28515625" style="94" bestFit="1" customWidth="1"/>
    <col min="9220" max="9220" width="14.7109375" style="94" bestFit="1" customWidth="1"/>
    <col min="9221" max="9221" width="6.85546875" style="94" customWidth="1"/>
    <col min="9222" max="9471" width="9.140625" style="94"/>
    <col min="9472" max="9472" width="4.85546875" style="94" bestFit="1" customWidth="1"/>
    <col min="9473" max="9473" width="51.85546875" style="94" bestFit="1" customWidth="1"/>
    <col min="9474" max="9474" width="10" style="94" bestFit="1" customWidth="1"/>
    <col min="9475" max="9475" width="33.28515625" style="94" bestFit="1" customWidth="1"/>
    <col min="9476" max="9476" width="14.7109375" style="94" bestFit="1" customWidth="1"/>
    <col min="9477" max="9477" width="6.85546875" style="94" customWidth="1"/>
    <col min="9478" max="9727" width="9.140625" style="94"/>
    <col min="9728" max="9728" width="4.85546875" style="94" bestFit="1" customWidth="1"/>
    <col min="9729" max="9729" width="51.85546875" style="94" bestFit="1" customWidth="1"/>
    <col min="9730" max="9730" width="10" style="94" bestFit="1" customWidth="1"/>
    <col min="9731" max="9731" width="33.28515625" style="94" bestFit="1" customWidth="1"/>
    <col min="9732" max="9732" width="14.7109375" style="94" bestFit="1" customWidth="1"/>
    <col min="9733" max="9733" width="6.85546875" style="94" customWidth="1"/>
    <col min="9734" max="9983" width="9.140625" style="94"/>
    <col min="9984" max="9984" width="4.85546875" style="94" bestFit="1" customWidth="1"/>
    <col min="9985" max="9985" width="51.85546875" style="94" bestFit="1" customWidth="1"/>
    <col min="9986" max="9986" width="10" style="94" bestFit="1" customWidth="1"/>
    <col min="9987" max="9987" width="33.28515625" style="94" bestFit="1" customWidth="1"/>
    <col min="9988" max="9988" width="14.7109375" style="94" bestFit="1" customWidth="1"/>
    <col min="9989" max="9989" width="6.85546875" style="94" customWidth="1"/>
    <col min="9990" max="10239" width="9.140625" style="94"/>
    <col min="10240" max="10240" width="4.85546875" style="94" bestFit="1" customWidth="1"/>
    <col min="10241" max="10241" width="51.85546875" style="94" bestFit="1" customWidth="1"/>
    <col min="10242" max="10242" width="10" style="94" bestFit="1" customWidth="1"/>
    <col min="10243" max="10243" width="33.28515625" style="94" bestFit="1" customWidth="1"/>
    <col min="10244" max="10244" width="14.7109375" style="94" bestFit="1" customWidth="1"/>
    <col min="10245" max="10245" width="6.85546875" style="94" customWidth="1"/>
    <col min="10246" max="10495" width="9.140625" style="94"/>
    <col min="10496" max="10496" width="4.85546875" style="94" bestFit="1" customWidth="1"/>
    <col min="10497" max="10497" width="51.85546875" style="94" bestFit="1" customWidth="1"/>
    <col min="10498" max="10498" width="10" style="94" bestFit="1" customWidth="1"/>
    <col min="10499" max="10499" width="33.28515625" style="94" bestFit="1" customWidth="1"/>
    <col min="10500" max="10500" width="14.7109375" style="94" bestFit="1" customWidth="1"/>
    <col min="10501" max="10501" width="6.85546875" style="94" customWidth="1"/>
    <col min="10502" max="10751" width="9.140625" style="94"/>
    <col min="10752" max="10752" width="4.85546875" style="94" bestFit="1" customWidth="1"/>
    <col min="10753" max="10753" width="51.85546875" style="94" bestFit="1" customWidth="1"/>
    <col min="10754" max="10754" width="10" style="94" bestFit="1" customWidth="1"/>
    <col min="10755" max="10755" width="33.28515625" style="94" bestFit="1" customWidth="1"/>
    <col min="10756" max="10756" width="14.7109375" style="94" bestFit="1" customWidth="1"/>
    <col min="10757" max="10757" width="6.85546875" style="94" customWidth="1"/>
    <col min="10758" max="11007" width="9.140625" style="94"/>
    <col min="11008" max="11008" width="4.85546875" style="94" bestFit="1" customWidth="1"/>
    <col min="11009" max="11009" width="51.85546875" style="94" bestFit="1" customWidth="1"/>
    <col min="11010" max="11010" width="10" style="94" bestFit="1" customWidth="1"/>
    <col min="11011" max="11011" width="33.28515625" style="94" bestFit="1" customWidth="1"/>
    <col min="11012" max="11012" width="14.7109375" style="94" bestFit="1" customWidth="1"/>
    <col min="11013" max="11013" width="6.85546875" style="94" customWidth="1"/>
    <col min="11014" max="11263" width="9.140625" style="94"/>
    <col min="11264" max="11264" width="4.85546875" style="94" bestFit="1" customWidth="1"/>
    <col min="11265" max="11265" width="51.85546875" style="94" bestFit="1" customWidth="1"/>
    <col min="11266" max="11266" width="10" style="94" bestFit="1" customWidth="1"/>
    <col min="11267" max="11267" width="33.28515625" style="94" bestFit="1" customWidth="1"/>
    <col min="11268" max="11268" width="14.7109375" style="94" bestFit="1" customWidth="1"/>
    <col min="11269" max="11269" width="6.85546875" style="94" customWidth="1"/>
    <col min="11270" max="11519" width="9.140625" style="94"/>
    <col min="11520" max="11520" width="4.85546875" style="94" bestFit="1" customWidth="1"/>
    <col min="11521" max="11521" width="51.85546875" style="94" bestFit="1" customWidth="1"/>
    <col min="11522" max="11522" width="10" style="94" bestFit="1" customWidth="1"/>
    <col min="11523" max="11523" width="33.28515625" style="94" bestFit="1" customWidth="1"/>
    <col min="11524" max="11524" width="14.7109375" style="94" bestFit="1" customWidth="1"/>
    <col min="11525" max="11525" width="6.85546875" style="94" customWidth="1"/>
    <col min="11526" max="11775" width="9.140625" style="94"/>
    <col min="11776" max="11776" width="4.85546875" style="94" bestFit="1" customWidth="1"/>
    <col min="11777" max="11777" width="51.85546875" style="94" bestFit="1" customWidth="1"/>
    <col min="11778" max="11778" width="10" style="94" bestFit="1" customWidth="1"/>
    <col min="11779" max="11779" width="33.28515625" style="94" bestFit="1" customWidth="1"/>
    <col min="11780" max="11780" width="14.7109375" style="94" bestFit="1" customWidth="1"/>
    <col min="11781" max="11781" width="6.85546875" style="94" customWidth="1"/>
    <col min="11782" max="12031" width="9.140625" style="94"/>
    <col min="12032" max="12032" width="4.85546875" style="94" bestFit="1" customWidth="1"/>
    <col min="12033" max="12033" width="51.85546875" style="94" bestFit="1" customWidth="1"/>
    <col min="12034" max="12034" width="10" style="94" bestFit="1" customWidth="1"/>
    <col min="12035" max="12035" width="33.28515625" style="94" bestFit="1" customWidth="1"/>
    <col min="12036" max="12036" width="14.7109375" style="94" bestFit="1" customWidth="1"/>
    <col min="12037" max="12037" width="6.85546875" style="94" customWidth="1"/>
    <col min="12038" max="12287" width="9.140625" style="94"/>
    <col min="12288" max="12288" width="4.85546875" style="94" bestFit="1" customWidth="1"/>
    <col min="12289" max="12289" width="51.85546875" style="94" bestFit="1" customWidth="1"/>
    <col min="12290" max="12290" width="10" style="94" bestFit="1" customWidth="1"/>
    <col min="12291" max="12291" width="33.28515625" style="94" bestFit="1" customWidth="1"/>
    <col min="12292" max="12292" width="14.7109375" style="94" bestFit="1" customWidth="1"/>
    <col min="12293" max="12293" width="6.85546875" style="94" customWidth="1"/>
    <col min="12294" max="12543" width="9.140625" style="94"/>
    <col min="12544" max="12544" width="4.85546875" style="94" bestFit="1" customWidth="1"/>
    <col min="12545" max="12545" width="51.85546875" style="94" bestFit="1" customWidth="1"/>
    <col min="12546" max="12546" width="10" style="94" bestFit="1" customWidth="1"/>
    <col min="12547" max="12547" width="33.28515625" style="94" bestFit="1" customWidth="1"/>
    <col min="12548" max="12548" width="14.7109375" style="94" bestFit="1" customWidth="1"/>
    <col min="12549" max="12549" width="6.85546875" style="94" customWidth="1"/>
    <col min="12550" max="12799" width="9.140625" style="94"/>
    <col min="12800" max="12800" width="4.85546875" style="94" bestFit="1" customWidth="1"/>
    <col min="12801" max="12801" width="51.85546875" style="94" bestFit="1" customWidth="1"/>
    <col min="12802" max="12802" width="10" style="94" bestFit="1" customWidth="1"/>
    <col min="12803" max="12803" width="33.28515625" style="94" bestFit="1" customWidth="1"/>
    <col min="12804" max="12804" width="14.7109375" style="94" bestFit="1" customWidth="1"/>
    <col min="12805" max="12805" width="6.85546875" style="94" customWidth="1"/>
    <col min="12806" max="13055" width="9.140625" style="94"/>
    <col min="13056" max="13056" width="4.85546875" style="94" bestFit="1" customWidth="1"/>
    <col min="13057" max="13057" width="51.85546875" style="94" bestFit="1" customWidth="1"/>
    <col min="13058" max="13058" width="10" style="94" bestFit="1" customWidth="1"/>
    <col min="13059" max="13059" width="33.28515625" style="94" bestFit="1" customWidth="1"/>
    <col min="13060" max="13060" width="14.7109375" style="94" bestFit="1" customWidth="1"/>
    <col min="13061" max="13061" width="6.85546875" style="94" customWidth="1"/>
    <col min="13062" max="13311" width="9.140625" style="94"/>
    <col min="13312" max="13312" width="4.85546875" style="94" bestFit="1" customWidth="1"/>
    <col min="13313" max="13313" width="51.85546875" style="94" bestFit="1" customWidth="1"/>
    <col min="13314" max="13314" width="10" style="94" bestFit="1" customWidth="1"/>
    <col min="13315" max="13315" width="33.28515625" style="94" bestFit="1" customWidth="1"/>
    <col min="13316" max="13316" width="14.7109375" style="94" bestFit="1" customWidth="1"/>
    <col min="13317" max="13317" width="6.85546875" style="94" customWidth="1"/>
    <col min="13318" max="13567" width="9.140625" style="94"/>
    <col min="13568" max="13568" width="4.85546875" style="94" bestFit="1" customWidth="1"/>
    <col min="13569" max="13569" width="51.85546875" style="94" bestFit="1" customWidth="1"/>
    <col min="13570" max="13570" width="10" style="94" bestFit="1" customWidth="1"/>
    <col min="13571" max="13571" width="33.28515625" style="94" bestFit="1" customWidth="1"/>
    <col min="13572" max="13572" width="14.7109375" style="94" bestFit="1" customWidth="1"/>
    <col min="13573" max="13573" width="6.85546875" style="94" customWidth="1"/>
    <col min="13574" max="13823" width="9.140625" style="94"/>
    <col min="13824" max="13824" width="4.85546875" style="94" bestFit="1" customWidth="1"/>
    <col min="13825" max="13825" width="51.85546875" style="94" bestFit="1" customWidth="1"/>
    <col min="13826" max="13826" width="10" style="94" bestFit="1" customWidth="1"/>
    <col min="13827" max="13827" width="33.28515625" style="94" bestFit="1" customWidth="1"/>
    <col min="13828" max="13828" width="14.7109375" style="94" bestFit="1" customWidth="1"/>
    <col min="13829" max="13829" width="6.85546875" style="94" customWidth="1"/>
    <col min="13830" max="14079" width="9.140625" style="94"/>
    <col min="14080" max="14080" width="4.85546875" style="94" bestFit="1" customWidth="1"/>
    <col min="14081" max="14081" width="51.85546875" style="94" bestFit="1" customWidth="1"/>
    <col min="14082" max="14082" width="10" style="94" bestFit="1" customWidth="1"/>
    <col min="14083" max="14083" width="33.28515625" style="94" bestFit="1" customWidth="1"/>
    <col min="14084" max="14084" width="14.7109375" style="94" bestFit="1" customWidth="1"/>
    <col min="14085" max="14085" width="6.85546875" style="94" customWidth="1"/>
    <col min="14086" max="14335" width="9.140625" style="94"/>
    <col min="14336" max="14336" width="4.85546875" style="94" bestFit="1" customWidth="1"/>
    <col min="14337" max="14337" width="51.85546875" style="94" bestFit="1" customWidth="1"/>
    <col min="14338" max="14338" width="10" style="94" bestFit="1" customWidth="1"/>
    <col min="14339" max="14339" width="33.28515625" style="94" bestFit="1" customWidth="1"/>
    <col min="14340" max="14340" width="14.7109375" style="94" bestFit="1" customWidth="1"/>
    <col min="14341" max="14341" width="6.85546875" style="94" customWidth="1"/>
    <col min="14342" max="14591" width="9.140625" style="94"/>
    <col min="14592" max="14592" width="4.85546875" style="94" bestFit="1" customWidth="1"/>
    <col min="14593" max="14593" width="51.85546875" style="94" bestFit="1" customWidth="1"/>
    <col min="14594" max="14594" width="10" style="94" bestFit="1" customWidth="1"/>
    <col min="14595" max="14595" width="33.28515625" style="94" bestFit="1" customWidth="1"/>
    <col min="14596" max="14596" width="14.7109375" style="94" bestFit="1" customWidth="1"/>
    <col min="14597" max="14597" width="6.85546875" style="94" customWidth="1"/>
    <col min="14598" max="14847" width="9.140625" style="94"/>
    <col min="14848" max="14848" width="4.85546875" style="94" bestFit="1" customWidth="1"/>
    <col min="14849" max="14849" width="51.85546875" style="94" bestFit="1" customWidth="1"/>
    <col min="14850" max="14850" width="10" style="94" bestFit="1" customWidth="1"/>
    <col min="14851" max="14851" width="33.28515625" style="94" bestFit="1" customWidth="1"/>
    <col min="14852" max="14852" width="14.7109375" style="94" bestFit="1" customWidth="1"/>
    <col min="14853" max="14853" width="6.85546875" style="94" customWidth="1"/>
    <col min="14854" max="15103" width="9.140625" style="94"/>
    <col min="15104" max="15104" width="4.85546875" style="94" bestFit="1" customWidth="1"/>
    <col min="15105" max="15105" width="51.85546875" style="94" bestFit="1" customWidth="1"/>
    <col min="15106" max="15106" width="10" style="94" bestFit="1" customWidth="1"/>
    <col min="15107" max="15107" width="33.28515625" style="94" bestFit="1" customWidth="1"/>
    <col min="15108" max="15108" width="14.7109375" style="94" bestFit="1" customWidth="1"/>
    <col min="15109" max="15109" width="6.85546875" style="94" customWidth="1"/>
    <col min="15110" max="15359" width="9.140625" style="94"/>
    <col min="15360" max="15360" width="4.85546875" style="94" bestFit="1" customWidth="1"/>
    <col min="15361" max="15361" width="51.85546875" style="94" bestFit="1" customWidth="1"/>
    <col min="15362" max="15362" width="10" style="94" bestFit="1" customWidth="1"/>
    <col min="15363" max="15363" width="33.28515625" style="94" bestFit="1" customWidth="1"/>
    <col min="15364" max="15364" width="14.7109375" style="94" bestFit="1" customWidth="1"/>
    <col min="15365" max="15365" width="6.85546875" style="94" customWidth="1"/>
    <col min="15366" max="15615" width="9.140625" style="94"/>
    <col min="15616" max="15616" width="4.85546875" style="94" bestFit="1" customWidth="1"/>
    <col min="15617" max="15617" width="51.85546875" style="94" bestFit="1" customWidth="1"/>
    <col min="15618" max="15618" width="10" style="94" bestFit="1" customWidth="1"/>
    <col min="15619" max="15619" width="33.28515625" style="94" bestFit="1" customWidth="1"/>
    <col min="15620" max="15620" width="14.7109375" style="94" bestFit="1" customWidth="1"/>
    <col min="15621" max="15621" width="6.85546875" style="94" customWidth="1"/>
    <col min="15622" max="15871" width="9.140625" style="94"/>
    <col min="15872" max="15872" width="4.85546875" style="94" bestFit="1" customWidth="1"/>
    <col min="15873" max="15873" width="51.85546875" style="94" bestFit="1" customWidth="1"/>
    <col min="15874" max="15874" width="10" style="94" bestFit="1" customWidth="1"/>
    <col min="15875" max="15875" width="33.28515625" style="94" bestFit="1" customWidth="1"/>
    <col min="15876" max="15876" width="14.7109375" style="94" bestFit="1" customWidth="1"/>
    <col min="15877" max="15877" width="6.85546875" style="94" customWidth="1"/>
    <col min="15878" max="16127" width="9.140625" style="94"/>
    <col min="16128" max="16128" width="4.85546875" style="94" bestFit="1" customWidth="1"/>
    <col min="16129" max="16129" width="51.85546875" style="94" bestFit="1" customWidth="1"/>
    <col min="16130" max="16130" width="10" style="94" bestFit="1" customWidth="1"/>
    <col min="16131" max="16131" width="33.28515625" style="94" bestFit="1" customWidth="1"/>
    <col min="16132" max="16132" width="14.7109375" style="94" bestFit="1" customWidth="1"/>
    <col min="16133" max="16133" width="6.85546875" style="94" customWidth="1"/>
    <col min="16134" max="16384" width="9.140625" style="94"/>
  </cols>
  <sheetData>
    <row r="1" spans="1:5" s="92" customFormat="1" ht="13.5" thickBot="1">
      <c r="A1" s="95" t="s">
        <v>244</v>
      </c>
      <c r="B1" s="96"/>
      <c r="C1" s="96"/>
      <c r="D1" s="96"/>
      <c r="E1" s="97"/>
    </row>
    <row r="2" spans="1:5" s="92" customFormat="1">
      <c r="A2" s="98" t="s">
        <v>243</v>
      </c>
      <c r="B2" s="99"/>
      <c r="C2" s="99"/>
      <c r="D2" s="99"/>
      <c r="E2" s="100"/>
    </row>
    <row r="3" spans="1:5" s="92" customFormat="1">
      <c r="A3" s="101" t="s">
        <v>193</v>
      </c>
      <c r="B3" s="102" t="s">
        <v>165</v>
      </c>
      <c r="C3" s="102"/>
      <c r="D3" s="102" t="s">
        <v>176</v>
      </c>
      <c r="E3" s="102"/>
    </row>
    <row r="4" spans="1:5" s="93" customFormat="1" ht="25.5">
      <c r="A4" s="101"/>
      <c r="B4" s="103" t="s">
        <v>152</v>
      </c>
      <c r="C4" s="103" t="s">
        <v>242</v>
      </c>
      <c r="D4" s="103" t="s">
        <v>152</v>
      </c>
      <c r="E4" s="103" t="s">
        <v>242</v>
      </c>
    </row>
    <row r="5" spans="1:5" s="93" customFormat="1">
      <c r="A5" s="103">
        <v>1</v>
      </c>
      <c r="B5" s="103">
        <v>2</v>
      </c>
      <c r="C5" s="103" t="s">
        <v>110</v>
      </c>
      <c r="D5" s="103" t="s">
        <v>112</v>
      </c>
      <c r="E5" s="103" t="s">
        <v>114</v>
      </c>
    </row>
    <row r="6" spans="1:5" s="92" customFormat="1">
      <c r="A6" s="104" t="s">
        <v>105</v>
      </c>
      <c r="B6" s="129" t="s">
        <v>194</v>
      </c>
      <c r="C6" s="106">
        <f>654546-151793-150-1322-37831-7962-3571</f>
        <v>451917</v>
      </c>
      <c r="D6" s="129" t="s">
        <v>246</v>
      </c>
      <c r="E6" s="106">
        <v>432471</v>
      </c>
    </row>
    <row r="7" spans="1:5" s="92" customFormat="1" ht="25.5">
      <c r="A7" s="104" t="s">
        <v>108</v>
      </c>
      <c r="B7" s="129" t="s">
        <v>258</v>
      </c>
      <c r="C7" s="106">
        <v>0</v>
      </c>
      <c r="D7" s="129" t="s">
        <v>177</v>
      </c>
      <c r="E7" s="106">
        <v>376412</v>
      </c>
    </row>
    <row r="8" spans="1:5" s="92" customFormat="1">
      <c r="A8" s="104" t="s">
        <v>110</v>
      </c>
      <c r="B8" s="129" t="s">
        <v>167</v>
      </c>
      <c r="C8" s="106">
        <v>150</v>
      </c>
      <c r="D8" s="129" t="s">
        <v>196</v>
      </c>
      <c r="E8" s="106">
        <v>0</v>
      </c>
    </row>
    <row r="9" spans="1:5" s="92" customFormat="1">
      <c r="A9" s="104" t="s">
        <v>112</v>
      </c>
      <c r="B9" s="129" t="s">
        <v>195</v>
      </c>
      <c r="C9" s="106">
        <v>288861</v>
      </c>
      <c r="D9" s="129" t="s">
        <v>183</v>
      </c>
      <c r="E9" s="106">
        <v>0</v>
      </c>
    </row>
    <row r="10" spans="1:5" s="92" customFormat="1">
      <c r="A10" s="104" t="s">
        <v>114</v>
      </c>
      <c r="B10" s="129" t="s">
        <v>169</v>
      </c>
      <c r="C10" s="106">
        <v>0</v>
      </c>
      <c r="D10" s="107"/>
      <c r="E10" s="106">
        <v>0</v>
      </c>
    </row>
    <row r="11" spans="1:5" s="92" customFormat="1">
      <c r="A11" s="104" t="s">
        <v>116</v>
      </c>
      <c r="B11" s="129" t="s">
        <v>197</v>
      </c>
      <c r="C11" s="106">
        <v>0</v>
      </c>
      <c r="D11" s="105"/>
      <c r="E11" s="106">
        <v>0</v>
      </c>
    </row>
    <row r="12" spans="1:5" s="92" customFormat="1">
      <c r="A12" s="104" t="s">
        <v>118</v>
      </c>
      <c r="B12" s="129" t="s">
        <v>198</v>
      </c>
      <c r="C12" s="106">
        <f>1322+37831</f>
        <v>39153</v>
      </c>
      <c r="D12" s="105"/>
      <c r="E12" s="106">
        <v>0</v>
      </c>
    </row>
    <row r="13" spans="1:5" s="92" customFormat="1" ht="25.5">
      <c r="A13" s="104" t="s">
        <v>120</v>
      </c>
      <c r="B13" s="129" t="s">
        <v>259</v>
      </c>
      <c r="C13" s="106">
        <v>0</v>
      </c>
      <c r="D13" s="105"/>
      <c r="E13" s="106">
        <v>0</v>
      </c>
    </row>
    <row r="14" spans="1:5" s="92" customFormat="1" ht="26.25" thickBot="1">
      <c r="A14" s="108" t="s">
        <v>122</v>
      </c>
      <c r="B14" s="157" t="s">
        <v>189</v>
      </c>
      <c r="C14" s="110">
        <v>27023</v>
      </c>
      <c r="D14" s="109"/>
      <c r="E14" s="110">
        <v>0</v>
      </c>
    </row>
    <row r="15" spans="1:5" s="92" customFormat="1" ht="13.5" thickBot="1">
      <c r="A15" s="111" t="s">
        <v>124</v>
      </c>
      <c r="B15" s="112" t="s">
        <v>199</v>
      </c>
      <c r="C15" s="113">
        <f>SUM(C6:C14)</f>
        <v>807104</v>
      </c>
      <c r="D15" s="114" t="s">
        <v>200</v>
      </c>
      <c r="E15" s="115">
        <f>SUM(E6:E14)</f>
        <v>808883</v>
      </c>
    </row>
    <row r="16" spans="1:5" s="92" customFormat="1">
      <c r="A16" s="116" t="s">
        <v>126</v>
      </c>
      <c r="B16" s="117" t="s">
        <v>201</v>
      </c>
      <c r="C16" s="118">
        <v>1779</v>
      </c>
      <c r="D16" s="158" t="s">
        <v>202</v>
      </c>
      <c r="E16" s="118">
        <v>0</v>
      </c>
    </row>
    <row r="17" spans="1:5" s="92" customFormat="1">
      <c r="A17" s="119" t="s">
        <v>128</v>
      </c>
      <c r="B17" s="120" t="s">
        <v>203</v>
      </c>
      <c r="C17" s="106">
        <v>0</v>
      </c>
      <c r="D17" s="129" t="s">
        <v>204</v>
      </c>
      <c r="E17" s="106">
        <v>0</v>
      </c>
    </row>
    <row r="18" spans="1:5" s="92" customFormat="1">
      <c r="A18" s="104" t="s">
        <v>130</v>
      </c>
      <c r="B18" s="129" t="s">
        <v>205</v>
      </c>
      <c r="C18" s="106">
        <v>0</v>
      </c>
      <c r="D18" s="129" t="s">
        <v>206</v>
      </c>
      <c r="E18" s="106">
        <v>0</v>
      </c>
    </row>
    <row r="19" spans="1:5" s="92" customFormat="1">
      <c r="A19" s="104" t="s">
        <v>132</v>
      </c>
      <c r="B19" s="129" t="s">
        <v>207</v>
      </c>
      <c r="C19" s="106">
        <v>0</v>
      </c>
      <c r="D19" s="129" t="s">
        <v>208</v>
      </c>
      <c r="E19" s="106">
        <v>0</v>
      </c>
    </row>
    <row r="20" spans="1:5" s="92" customFormat="1">
      <c r="A20" s="104" t="s">
        <v>134</v>
      </c>
      <c r="B20" s="129" t="s">
        <v>209</v>
      </c>
      <c r="C20" s="106">
        <v>0</v>
      </c>
      <c r="D20" s="129" t="s">
        <v>210</v>
      </c>
      <c r="E20" s="106">
        <v>0</v>
      </c>
    </row>
    <row r="21" spans="1:5" s="92" customFormat="1" ht="25.5">
      <c r="A21" s="104" t="s">
        <v>136</v>
      </c>
      <c r="B21" s="129" t="s">
        <v>211</v>
      </c>
      <c r="C21" s="106">
        <v>0</v>
      </c>
      <c r="D21" s="129" t="s">
        <v>212</v>
      </c>
      <c r="E21" s="106">
        <v>0</v>
      </c>
    </row>
    <row r="22" spans="1:5" s="92" customFormat="1" ht="25.5">
      <c r="A22" s="104" t="s">
        <v>138</v>
      </c>
      <c r="B22" s="129" t="s">
        <v>213</v>
      </c>
      <c r="C22" s="106">
        <v>0</v>
      </c>
      <c r="D22" s="129" t="s">
        <v>255</v>
      </c>
      <c r="E22" s="106">
        <v>0</v>
      </c>
    </row>
    <row r="23" spans="1:5" s="92" customFormat="1">
      <c r="A23" s="104" t="s">
        <v>140</v>
      </c>
      <c r="B23" s="129" t="s">
        <v>214</v>
      </c>
      <c r="C23" s="106">
        <v>0</v>
      </c>
      <c r="D23" s="129" t="s">
        <v>215</v>
      </c>
      <c r="E23" s="106">
        <v>0</v>
      </c>
    </row>
    <row r="24" spans="1:5" s="92" customFormat="1">
      <c r="A24" s="104" t="s">
        <v>141</v>
      </c>
      <c r="B24" s="129"/>
      <c r="C24" s="106">
        <v>0</v>
      </c>
      <c r="D24" s="129" t="s">
        <v>216</v>
      </c>
      <c r="E24" s="106">
        <v>0</v>
      </c>
    </row>
    <row r="25" spans="1:5" s="92" customFormat="1" ht="13.5" thickBot="1">
      <c r="A25" s="121" t="s">
        <v>142</v>
      </c>
      <c r="B25" s="122" t="s">
        <v>247</v>
      </c>
      <c r="C25" s="123">
        <f>SUM(C18:C24)</f>
        <v>0</v>
      </c>
      <c r="D25" s="122" t="s">
        <v>252</v>
      </c>
      <c r="E25" s="123">
        <f>SUM(E16:E24)</f>
        <v>0</v>
      </c>
    </row>
    <row r="26" spans="1:5" s="92" customFormat="1" ht="13.5" thickBot="1">
      <c r="A26" s="111" t="s">
        <v>143</v>
      </c>
      <c r="B26" s="124" t="s">
        <v>248</v>
      </c>
      <c r="C26" s="113">
        <f>C15+C16+C17+C25</f>
        <v>808883</v>
      </c>
      <c r="D26" s="124" t="s">
        <v>249</v>
      </c>
      <c r="E26" s="115">
        <f>+E15+E25</f>
        <v>808883</v>
      </c>
    </row>
    <row r="27" spans="1:5" s="92" customFormat="1" ht="13.5" thickBot="1">
      <c r="A27" s="125" t="s">
        <v>144</v>
      </c>
      <c r="B27" s="125" t="s">
        <v>217</v>
      </c>
      <c r="C27" s="126">
        <f>IF(((E15-C15)&gt;0),E15-C15,"----")</f>
        <v>1779</v>
      </c>
      <c r="D27" s="125" t="s">
        <v>218</v>
      </c>
      <c r="E27" s="127" t="str">
        <f>IF(((C15-E15)&gt;0),C15-E15,"----")</f>
        <v>----</v>
      </c>
    </row>
    <row r="28" spans="1:5" ht="13.5" thickBot="1">
      <c r="A28" s="95" t="s">
        <v>245</v>
      </c>
      <c r="B28" s="96"/>
      <c r="C28" s="96"/>
      <c r="D28" s="96"/>
      <c r="E28" s="97"/>
    </row>
    <row r="29" spans="1:5" s="92" customFormat="1">
      <c r="A29" s="98" t="s">
        <v>243</v>
      </c>
      <c r="B29" s="99"/>
      <c r="C29" s="99"/>
      <c r="D29" s="99"/>
      <c r="E29" s="100"/>
    </row>
    <row r="30" spans="1:5" s="92" customFormat="1">
      <c r="A30" s="101" t="s">
        <v>193</v>
      </c>
      <c r="B30" s="102" t="s">
        <v>165</v>
      </c>
      <c r="C30" s="102"/>
      <c r="D30" s="102" t="s">
        <v>176</v>
      </c>
      <c r="E30" s="102"/>
    </row>
    <row r="31" spans="1:5" s="93" customFormat="1" ht="25.5">
      <c r="A31" s="101"/>
      <c r="B31" s="103" t="s">
        <v>152</v>
      </c>
      <c r="C31" s="103" t="s">
        <v>242</v>
      </c>
      <c r="D31" s="103" t="s">
        <v>152</v>
      </c>
      <c r="E31" s="103" t="s">
        <v>242</v>
      </c>
    </row>
    <row r="32" spans="1:5" s="93" customFormat="1">
      <c r="A32" s="103">
        <v>1</v>
      </c>
      <c r="B32" s="103">
        <v>2</v>
      </c>
      <c r="C32" s="103">
        <v>3</v>
      </c>
      <c r="D32" s="103">
        <v>4</v>
      </c>
      <c r="E32" s="103">
        <v>5</v>
      </c>
    </row>
    <row r="33" spans="1:5" s="92" customFormat="1">
      <c r="A33" s="104" t="s">
        <v>105</v>
      </c>
      <c r="B33" s="129" t="s">
        <v>219</v>
      </c>
      <c r="C33" s="128">
        <v>0</v>
      </c>
      <c r="D33" s="129" t="s">
        <v>220</v>
      </c>
      <c r="E33" s="129">
        <v>300</v>
      </c>
    </row>
    <row r="34" spans="1:5" s="92" customFormat="1">
      <c r="A34" s="104" t="s">
        <v>108</v>
      </c>
      <c r="B34" s="129" t="s">
        <v>221</v>
      </c>
      <c r="C34" s="128">
        <v>0</v>
      </c>
      <c r="D34" s="129" t="s">
        <v>222</v>
      </c>
      <c r="E34" s="128">
        <v>0</v>
      </c>
    </row>
    <row r="35" spans="1:5" s="92" customFormat="1">
      <c r="A35" s="104" t="s">
        <v>110</v>
      </c>
      <c r="B35" s="129" t="s">
        <v>223</v>
      </c>
      <c r="C35" s="128">
        <v>0</v>
      </c>
      <c r="D35" s="129" t="s">
        <v>224</v>
      </c>
      <c r="E35" s="128">
        <v>0</v>
      </c>
    </row>
    <row r="36" spans="1:5" s="92" customFormat="1">
      <c r="A36" s="104" t="s">
        <v>112</v>
      </c>
      <c r="B36" s="129" t="s">
        <v>225</v>
      </c>
      <c r="C36" s="128">
        <v>0</v>
      </c>
      <c r="D36" s="129" t="s">
        <v>226</v>
      </c>
      <c r="E36" s="128">
        <v>0</v>
      </c>
    </row>
    <row r="37" spans="1:5" s="92" customFormat="1" ht="25.5">
      <c r="A37" s="104" t="s">
        <v>114</v>
      </c>
      <c r="B37" s="129" t="s">
        <v>227</v>
      </c>
      <c r="C37" s="128">
        <v>0</v>
      </c>
      <c r="D37" s="129" t="s">
        <v>256</v>
      </c>
      <c r="E37" s="129">
        <v>155064</v>
      </c>
    </row>
    <row r="38" spans="1:5" s="92" customFormat="1" ht="25.5">
      <c r="A38" s="104" t="s">
        <v>116</v>
      </c>
      <c r="B38" s="129" t="s">
        <v>228</v>
      </c>
      <c r="C38" s="128">
        <v>0</v>
      </c>
      <c r="D38" s="129" t="s">
        <v>229</v>
      </c>
      <c r="E38" s="130">
        <v>0</v>
      </c>
    </row>
    <row r="39" spans="1:5" s="92" customFormat="1">
      <c r="A39" s="104" t="s">
        <v>118</v>
      </c>
      <c r="B39" s="129" t="s">
        <v>169</v>
      </c>
      <c r="C39" s="128">
        <v>0</v>
      </c>
      <c r="D39" s="129" t="s">
        <v>230</v>
      </c>
      <c r="E39" s="129">
        <v>7962</v>
      </c>
    </row>
    <row r="40" spans="1:5" s="92" customFormat="1">
      <c r="A40" s="104" t="s">
        <v>120</v>
      </c>
      <c r="B40" s="129" t="s">
        <v>231</v>
      </c>
      <c r="C40" s="129">
        <f>7962+3571</f>
        <v>11533</v>
      </c>
      <c r="D40" s="129" t="s">
        <v>183</v>
      </c>
      <c r="E40" s="130">
        <v>0</v>
      </c>
    </row>
    <row r="41" spans="1:5" s="92" customFormat="1" ht="13.5" thickBot="1">
      <c r="A41" s="104" t="s">
        <v>122</v>
      </c>
      <c r="B41" s="129" t="s">
        <v>232</v>
      </c>
      <c r="C41" s="129">
        <v>151793</v>
      </c>
      <c r="D41" s="105"/>
      <c r="E41" s="130">
        <v>0</v>
      </c>
    </row>
    <row r="42" spans="1:5" s="92" customFormat="1" ht="13.5" thickBot="1">
      <c r="A42" s="111" t="s">
        <v>124</v>
      </c>
      <c r="B42" s="112" t="s">
        <v>199</v>
      </c>
      <c r="C42" s="131">
        <f>SUM(C33:C41)</f>
        <v>163326</v>
      </c>
      <c r="D42" s="112" t="s">
        <v>200</v>
      </c>
      <c r="E42" s="132">
        <f>SUM(E33:E41)</f>
        <v>163326</v>
      </c>
    </row>
    <row r="43" spans="1:5" s="92" customFormat="1">
      <c r="A43" s="116" t="s">
        <v>126</v>
      </c>
      <c r="B43" s="117" t="s">
        <v>233</v>
      </c>
      <c r="C43" s="136">
        <v>0</v>
      </c>
      <c r="D43" s="158" t="s">
        <v>202</v>
      </c>
      <c r="E43" s="139">
        <v>0</v>
      </c>
    </row>
    <row r="44" spans="1:5" s="92" customFormat="1">
      <c r="A44" s="104" t="s">
        <v>128</v>
      </c>
      <c r="B44" s="129" t="s">
        <v>205</v>
      </c>
      <c r="C44" s="137">
        <v>0</v>
      </c>
      <c r="D44" s="129" t="s">
        <v>234</v>
      </c>
      <c r="E44" s="137">
        <v>0</v>
      </c>
    </row>
    <row r="45" spans="1:5" s="92" customFormat="1">
      <c r="A45" s="104" t="s">
        <v>130</v>
      </c>
      <c r="B45" s="129" t="s">
        <v>235</v>
      </c>
      <c r="C45" s="137">
        <v>0</v>
      </c>
      <c r="D45" s="129" t="s">
        <v>236</v>
      </c>
      <c r="E45" s="137">
        <v>0</v>
      </c>
    </row>
    <row r="46" spans="1:5" s="92" customFormat="1">
      <c r="A46" s="104" t="s">
        <v>132</v>
      </c>
      <c r="B46" s="129" t="s">
        <v>237</v>
      </c>
      <c r="C46" s="137">
        <v>0</v>
      </c>
      <c r="D46" s="129" t="s">
        <v>208</v>
      </c>
      <c r="E46" s="137">
        <v>0</v>
      </c>
    </row>
    <row r="47" spans="1:5" s="92" customFormat="1">
      <c r="A47" s="104" t="s">
        <v>134</v>
      </c>
      <c r="B47" s="129" t="s">
        <v>238</v>
      </c>
      <c r="C47" s="137">
        <v>0</v>
      </c>
      <c r="D47" s="129" t="s">
        <v>210</v>
      </c>
      <c r="E47" s="137">
        <v>0</v>
      </c>
    </row>
    <row r="48" spans="1:5" s="92" customFormat="1" ht="25.5">
      <c r="A48" s="104" t="s">
        <v>136</v>
      </c>
      <c r="B48" s="129" t="s">
        <v>257</v>
      </c>
      <c r="C48" s="137">
        <v>0</v>
      </c>
      <c r="D48" s="129" t="s">
        <v>239</v>
      </c>
      <c r="E48" s="137">
        <v>0</v>
      </c>
    </row>
    <row r="49" spans="1:5" s="92" customFormat="1">
      <c r="A49" s="104" t="s">
        <v>138</v>
      </c>
      <c r="B49" s="129" t="s">
        <v>213</v>
      </c>
      <c r="C49" s="137">
        <v>0</v>
      </c>
      <c r="D49" s="129" t="s">
        <v>215</v>
      </c>
      <c r="E49" s="137">
        <v>0</v>
      </c>
    </row>
    <row r="50" spans="1:5" s="92" customFormat="1">
      <c r="A50" s="104" t="s">
        <v>140</v>
      </c>
      <c r="B50" s="129" t="s">
        <v>240</v>
      </c>
      <c r="C50" s="137">
        <v>0</v>
      </c>
      <c r="D50" s="129" t="s">
        <v>241</v>
      </c>
      <c r="E50" s="137">
        <v>0</v>
      </c>
    </row>
    <row r="51" spans="1:5" s="92" customFormat="1" ht="13.5" thickBot="1">
      <c r="A51" s="121" t="s">
        <v>141</v>
      </c>
      <c r="B51" s="122" t="s">
        <v>250</v>
      </c>
      <c r="C51" s="138">
        <f>SUM(C44:C50)</f>
        <v>0</v>
      </c>
      <c r="D51" s="122" t="s">
        <v>251</v>
      </c>
      <c r="E51" s="140">
        <f>SUM(E43:E50)</f>
        <v>0</v>
      </c>
    </row>
    <row r="52" spans="1:5" s="92" customFormat="1" ht="13.5" thickBot="1">
      <c r="A52" s="111" t="s">
        <v>142</v>
      </c>
      <c r="B52" s="124" t="s">
        <v>253</v>
      </c>
      <c r="C52" s="133">
        <f>+C42+C43+C51</f>
        <v>163326</v>
      </c>
      <c r="D52" s="124" t="s">
        <v>254</v>
      </c>
      <c r="E52" s="134">
        <f>+E42+E51</f>
        <v>163326</v>
      </c>
    </row>
    <row r="53" spans="1:5" s="92" customFormat="1">
      <c r="A53" s="116" t="s">
        <v>143</v>
      </c>
      <c r="B53" s="116" t="s">
        <v>217</v>
      </c>
      <c r="C53" s="135" t="str">
        <f>IF(((E42-C42)&gt;0),E42-C42,"----")</f>
        <v>----</v>
      </c>
      <c r="D53" s="116" t="s">
        <v>218</v>
      </c>
      <c r="E53" s="135" t="str">
        <f>IF(((C42-E42)&gt;0),C42-E42,"----")</f>
        <v>----</v>
      </c>
    </row>
    <row r="54" spans="1:5" ht="13.5" thickBot="1"/>
    <row r="55" spans="1:5">
      <c r="B55" s="155" t="s">
        <v>260</v>
      </c>
      <c r="C55" s="156"/>
      <c r="D55" s="149"/>
      <c r="E55" s="149"/>
    </row>
    <row r="56" spans="1:5">
      <c r="B56" s="150" t="s">
        <v>261</v>
      </c>
      <c r="C56" s="151">
        <f>-C27</f>
        <v>-1779</v>
      </c>
    </row>
    <row r="57" spans="1:5">
      <c r="B57" s="150" t="str">
        <f>B16</f>
        <v>Előző évi műk. célú pénzm. igénybev.</v>
      </c>
      <c r="C57" s="152">
        <f>C16</f>
        <v>1779</v>
      </c>
    </row>
    <row r="58" spans="1:5" ht="13.5" thickBot="1">
      <c r="B58" s="153" t="s">
        <v>15</v>
      </c>
      <c r="C58" s="154">
        <f>C56+C57</f>
        <v>0</v>
      </c>
    </row>
  </sheetData>
  <mergeCells count="7">
    <mergeCell ref="B55:C55"/>
    <mergeCell ref="A3:A4"/>
    <mergeCell ref="A30:A31"/>
    <mergeCell ref="A1:E1"/>
    <mergeCell ref="A28:E28"/>
    <mergeCell ref="A2:E2"/>
    <mergeCell ref="A29:E29"/>
  </mergeCells>
  <printOptions horizontalCentered="1"/>
  <pageMargins left="0.25" right="0.25" top="0.75" bottom="0.75" header="0.3" footer="0.3"/>
  <pageSetup paperSize="9" scale="86" orientation="portrait" verticalDpi="0" r:id="rId1"/>
  <headerFooter>
    <oddHeader>&amp;R&amp;"-,Félkövér"12.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L62" sqref="L62"/>
    </sheetView>
  </sheetViews>
  <sheetFormatPr defaultRowHeight="15"/>
  <cols>
    <col min="1" max="1" width="30.5703125" style="49" bestFit="1" customWidth="1"/>
    <col min="2" max="3" width="17" style="49" bestFit="1" customWidth="1"/>
    <col min="4" max="4" width="9.140625" style="49"/>
    <col min="5" max="5" width="13.5703125" style="49" bestFit="1" customWidth="1"/>
    <col min="6" max="256" width="9.140625" style="49"/>
    <col min="257" max="257" width="19.85546875" style="49" bestFit="1" customWidth="1"/>
    <col min="258" max="258" width="16.140625" style="49" bestFit="1" customWidth="1"/>
    <col min="259" max="259" width="14.7109375" style="49" bestFit="1" customWidth="1"/>
    <col min="260" max="260" width="9.140625" style="49"/>
    <col min="261" max="261" width="13.5703125" style="49" bestFit="1" customWidth="1"/>
    <col min="262" max="512" width="9.140625" style="49"/>
    <col min="513" max="513" width="19.85546875" style="49" bestFit="1" customWidth="1"/>
    <col min="514" max="514" width="16.140625" style="49" bestFit="1" customWidth="1"/>
    <col min="515" max="515" width="14.7109375" style="49" bestFit="1" customWidth="1"/>
    <col min="516" max="516" width="9.140625" style="49"/>
    <col min="517" max="517" width="13.5703125" style="49" bestFit="1" customWidth="1"/>
    <col min="518" max="768" width="9.140625" style="49"/>
    <col min="769" max="769" width="19.85546875" style="49" bestFit="1" customWidth="1"/>
    <col min="770" max="770" width="16.140625" style="49" bestFit="1" customWidth="1"/>
    <col min="771" max="771" width="14.7109375" style="49" bestFit="1" customWidth="1"/>
    <col min="772" max="772" width="9.140625" style="49"/>
    <col min="773" max="773" width="13.5703125" style="49" bestFit="1" customWidth="1"/>
    <col min="774" max="1024" width="9.140625" style="49"/>
    <col min="1025" max="1025" width="19.85546875" style="49" bestFit="1" customWidth="1"/>
    <col min="1026" max="1026" width="16.140625" style="49" bestFit="1" customWidth="1"/>
    <col min="1027" max="1027" width="14.7109375" style="49" bestFit="1" customWidth="1"/>
    <col min="1028" max="1028" width="9.140625" style="49"/>
    <col min="1029" max="1029" width="13.5703125" style="49" bestFit="1" customWidth="1"/>
    <col min="1030" max="1280" width="9.140625" style="49"/>
    <col min="1281" max="1281" width="19.85546875" style="49" bestFit="1" customWidth="1"/>
    <col min="1282" max="1282" width="16.140625" style="49" bestFit="1" customWidth="1"/>
    <col min="1283" max="1283" width="14.7109375" style="49" bestFit="1" customWidth="1"/>
    <col min="1284" max="1284" width="9.140625" style="49"/>
    <col min="1285" max="1285" width="13.5703125" style="49" bestFit="1" customWidth="1"/>
    <col min="1286" max="1536" width="9.140625" style="49"/>
    <col min="1537" max="1537" width="19.85546875" style="49" bestFit="1" customWidth="1"/>
    <col min="1538" max="1538" width="16.140625" style="49" bestFit="1" customWidth="1"/>
    <col min="1539" max="1539" width="14.7109375" style="49" bestFit="1" customWidth="1"/>
    <col min="1540" max="1540" width="9.140625" style="49"/>
    <col min="1541" max="1541" width="13.5703125" style="49" bestFit="1" customWidth="1"/>
    <col min="1542" max="1792" width="9.140625" style="49"/>
    <col min="1793" max="1793" width="19.85546875" style="49" bestFit="1" customWidth="1"/>
    <col min="1794" max="1794" width="16.140625" style="49" bestFit="1" customWidth="1"/>
    <col min="1795" max="1795" width="14.7109375" style="49" bestFit="1" customWidth="1"/>
    <col min="1796" max="1796" width="9.140625" style="49"/>
    <col min="1797" max="1797" width="13.5703125" style="49" bestFit="1" customWidth="1"/>
    <col min="1798" max="2048" width="9.140625" style="49"/>
    <col min="2049" max="2049" width="19.85546875" style="49" bestFit="1" customWidth="1"/>
    <col min="2050" max="2050" width="16.140625" style="49" bestFit="1" customWidth="1"/>
    <col min="2051" max="2051" width="14.7109375" style="49" bestFit="1" customWidth="1"/>
    <col min="2052" max="2052" width="9.140625" style="49"/>
    <col min="2053" max="2053" width="13.5703125" style="49" bestFit="1" customWidth="1"/>
    <col min="2054" max="2304" width="9.140625" style="49"/>
    <col min="2305" max="2305" width="19.85546875" style="49" bestFit="1" customWidth="1"/>
    <col min="2306" max="2306" width="16.140625" style="49" bestFit="1" customWidth="1"/>
    <col min="2307" max="2307" width="14.7109375" style="49" bestFit="1" customWidth="1"/>
    <col min="2308" max="2308" width="9.140625" style="49"/>
    <col min="2309" max="2309" width="13.5703125" style="49" bestFit="1" customWidth="1"/>
    <col min="2310" max="2560" width="9.140625" style="49"/>
    <col min="2561" max="2561" width="19.85546875" style="49" bestFit="1" customWidth="1"/>
    <col min="2562" max="2562" width="16.140625" style="49" bestFit="1" customWidth="1"/>
    <col min="2563" max="2563" width="14.7109375" style="49" bestFit="1" customWidth="1"/>
    <col min="2564" max="2564" width="9.140625" style="49"/>
    <col min="2565" max="2565" width="13.5703125" style="49" bestFit="1" customWidth="1"/>
    <col min="2566" max="2816" width="9.140625" style="49"/>
    <col min="2817" max="2817" width="19.85546875" style="49" bestFit="1" customWidth="1"/>
    <col min="2818" max="2818" width="16.140625" style="49" bestFit="1" customWidth="1"/>
    <col min="2819" max="2819" width="14.7109375" style="49" bestFit="1" customWidth="1"/>
    <col min="2820" max="2820" width="9.140625" style="49"/>
    <col min="2821" max="2821" width="13.5703125" style="49" bestFit="1" customWidth="1"/>
    <col min="2822" max="3072" width="9.140625" style="49"/>
    <col min="3073" max="3073" width="19.85546875" style="49" bestFit="1" customWidth="1"/>
    <col min="3074" max="3074" width="16.140625" style="49" bestFit="1" customWidth="1"/>
    <col min="3075" max="3075" width="14.7109375" style="49" bestFit="1" customWidth="1"/>
    <col min="3076" max="3076" width="9.140625" style="49"/>
    <col min="3077" max="3077" width="13.5703125" style="49" bestFit="1" customWidth="1"/>
    <col min="3078" max="3328" width="9.140625" style="49"/>
    <col min="3329" max="3329" width="19.85546875" style="49" bestFit="1" customWidth="1"/>
    <col min="3330" max="3330" width="16.140625" style="49" bestFit="1" customWidth="1"/>
    <col min="3331" max="3331" width="14.7109375" style="49" bestFit="1" customWidth="1"/>
    <col min="3332" max="3332" width="9.140625" style="49"/>
    <col min="3333" max="3333" width="13.5703125" style="49" bestFit="1" customWidth="1"/>
    <col min="3334" max="3584" width="9.140625" style="49"/>
    <col min="3585" max="3585" width="19.85546875" style="49" bestFit="1" customWidth="1"/>
    <col min="3586" max="3586" width="16.140625" style="49" bestFit="1" customWidth="1"/>
    <col min="3587" max="3587" width="14.7109375" style="49" bestFit="1" customWidth="1"/>
    <col min="3588" max="3588" width="9.140625" style="49"/>
    <col min="3589" max="3589" width="13.5703125" style="49" bestFit="1" customWidth="1"/>
    <col min="3590" max="3840" width="9.140625" style="49"/>
    <col min="3841" max="3841" width="19.85546875" style="49" bestFit="1" customWidth="1"/>
    <col min="3842" max="3842" width="16.140625" style="49" bestFit="1" customWidth="1"/>
    <col min="3843" max="3843" width="14.7109375" style="49" bestFit="1" customWidth="1"/>
    <col min="3844" max="3844" width="9.140625" style="49"/>
    <col min="3845" max="3845" width="13.5703125" style="49" bestFit="1" customWidth="1"/>
    <col min="3846" max="4096" width="9.140625" style="49"/>
    <col min="4097" max="4097" width="19.85546875" style="49" bestFit="1" customWidth="1"/>
    <col min="4098" max="4098" width="16.140625" style="49" bestFit="1" customWidth="1"/>
    <col min="4099" max="4099" width="14.7109375" style="49" bestFit="1" customWidth="1"/>
    <col min="4100" max="4100" width="9.140625" style="49"/>
    <col min="4101" max="4101" width="13.5703125" style="49" bestFit="1" customWidth="1"/>
    <col min="4102" max="4352" width="9.140625" style="49"/>
    <col min="4353" max="4353" width="19.85546875" style="49" bestFit="1" customWidth="1"/>
    <col min="4354" max="4354" width="16.140625" style="49" bestFit="1" customWidth="1"/>
    <col min="4355" max="4355" width="14.7109375" style="49" bestFit="1" customWidth="1"/>
    <col min="4356" max="4356" width="9.140625" style="49"/>
    <col min="4357" max="4357" width="13.5703125" style="49" bestFit="1" customWidth="1"/>
    <col min="4358" max="4608" width="9.140625" style="49"/>
    <col min="4609" max="4609" width="19.85546875" style="49" bestFit="1" customWidth="1"/>
    <col min="4610" max="4610" width="16.140625" style="49" bestFit="1" customWidth="1"/>
    <col min="4611" max="4611" width="14.7109375" style="49" bestFit="1" customWidth="1"/>
    <col min="4612" max="4612" width="9.140625" style="49"/>
    <col min="4613" max="4613" width="13.5703125" style="49" bestFit="1" customWidth="1"/>
    <col min="4614" max="4864" width="9.140625" style="49"/>
    <col min="4865" max="4865" width="19.85546875" style="49" bestFit="1" customWidth="1"/>
    <col min="4866" max="4866" width="16.140625" style="49" bestFit="1" customWidth="1"/>
    <col min="4867" max="4867" width="14.7109375" style="49" bestFit="1" customWidth="1"/>
    <col min="4868" max="4868" width="9.140625" style="49"/>
    <col min="4869" max="4869" width="13.5703125" style="49" bestFit="1" customWidth="1"/>
    <col min="4870" max="5120" width="9.140625" style="49"/>
    <col min="5121" max="5121" width="19.85546875" style="49" bestFit="1" customWidth="1"/>
    <col min="5122" max="5122" width="16.140625" style="49" bestFit="1" customWidth="1"/>
    <col min="5123" max="5123" width="14.7109375" style="49" bestFit="1" customWidth="1"/>
    <col min="5124" max="5124" width="9.140625" style="49"/>
    <col min="5125" max="5125" width="13.5703125" style="49" bestFit="1" customWidth="1"/>
    <col min="5126" max="5376" width="9.140625" style="49"/>
    <col min="5377" max="5377" width="19.85546875" style="49" bestFit="1" customWidth="1"/>
    <col min="5378" max="5378" width="16.140625" style="49" bestFit="1" customWidth="1"/>
    <col min="5379" max="5379" width="14.7109375" style="49" bestFit="1" customWidth="1"/>
    <col min="5380" max="5380" width="9.140625" style="49"/>
    <col min="5381" max="5381" width="13.5703125" style="49" bestFit="1" customWidth="1"/>
    <col min="5382" max="5632" width="9.140625" style="49"/>
    <col min="5633" max="5633" width="19.85546875" style="49" bestFit="1" customWidth="1"/>
    <col min="5634" max="5634" width="16.140625" style="49" bestFit="1" customWidth="1"/>
    <col min="5635" max="5635" width="14.7109375" style="49" bestFit="1" customWidth="1"/>
    <col min="5636" max="5636" width="9.140625" style="49"/>
    <col min="5637" max="5637" width="13.5703125" style="49" bestFit="1" customWidth="1"/>
    <col min="5638" max="5888" width="9.140625" style="49"/>
    <col min="5889" max="5889" width="19.85546875" style="49" bestFit="1" customWidth="1"/>
    <col min="5890" max="5890" width="16.140625" style="49" bestFit="1" customWidth="1"/>
    <col min="5891" max="5891" width="14.7109375" style="49" bestFit="1" customWidth="1"/>
    <col min="5892" max="5892" width="9.140625" style="49"/>
    <col min="5893" max="5893" width="13.5703125" style="49" bestFit="1" customWidth="1"/>
    <col min="5894" max="6144" width="9.140625" style="49"/>
    <col min="6145" max="6145" width="19.85546875" style="49" bestFit="1" customWidth="1"/>
    <col min="6146" max="6146" width="16.140625" style="49" bestFit="1" customWidth="1"/>
    <col min="6147" max="6147" width="14.7109375" style="49" bestFit="1" customWidth="1"/>
    <col min="6148" max="6148" width="9.140625" style="49"/>
    <col min="6149" max="6149" width="13.5703125" style="49" bestFit="1" customWidth="1"/>
    <col min="6150" max="6400" width="9.140625" style="49"/>
    <col min="6401" max="6401" width="19.85546875" style="49" bestFit="1" customWidth="1"/>
    <col min="6402" max="6402" width="16.140625" style="49" bestFit="1" customWidth="1"/>
    <col min="6403" max="6403" width="14.7109375" style="49" bestFit="1" customWidth="1"/>
    <col min="6404" max="6404" width="9.140625" style="49"/>
    <col min="6405" max="6405" width="13.5703125" style="49" bestFit="1" customWidth="1"/>
    <col min="6406" max="6656" width="9.140625" style="49"/>
    <col min="6657" max="6657" width="19.85546875" style="49" bestFit="1" customWidth="1"/>
    <col min="6658" max="6658" width="16.140625" style="49" bestFit="1" customWidth="1"/>
    <col min="6659" max="6659" width="14.7109375" style="49" bestFit="1" customWidth="1"/>
    <col min="6660" max="6660" width="9.140625" style="49"/>
    <col min="6661" max="6661" width="13.5703125" style="49" bestFit="1" customWidth="1"/>
    <col min="6662" max="6912" width="9.140625" style="49"/>
    <col min="6913" max="6913" width="19.85546875" style="49" bestFit="1" customWidth="1"/>
    <col min="6914" max="6914" width="16.140625" style="49" bestFit="1" customWidth="1"/>
    <col min="6915" max="6915" width="14.7109375" style="49" bestFit="1" customWidth="1"/>
    <col min="6916" max="6916" width="9.140625" style="49"/>
    <col min="6917" max="6917" width="13.5703125" style="49" bestFit="1" customWidth="1"/>
    <col min="6918" max="7168" width="9.140625" style="49"/>
    <col min="7169" max="7169" width="19.85546875" style="49" bestFit="1" customWidth="1"/>
    <col min="7170" max="7170" width="16.140625" style="49" bestFit="1" customWidth="1"/>
    <col min="7171" max="7171" width="14.7109375" style="49" bestFit="1" customWidth="1"/>
    <col min="7172" max="7172" width="9.140625" style="49"/>
    <col min="7173" max="7173" width="13.5703125" style="49" bestFit="1" customWidth="1"/>
    <col min="7174" max="7424" width="9.140625" style="49"/>
    <col min="7425" max="7425" width="19.85546875" style="49" bestFit="1" customWidth="1"/>
    <col min="7426" max="7426" width="16.140625" style="49" bestFit="1" customWidth="1"/>
    <col min="7427" max="7427" width="14.7109375" style="49" bestFit="1" customWidth="1"/>
    <col min="7428" max="7428" width="9.140625" style="49"/>
    <col min="7429" max="7429" width="13.5703125" style="49" bestFit="1" customWidth="1"/>
    <col min="7430" max="7680" width="9.140625" style="49"/>
    <col min="7681" max="7681" width="19.85546875" style="49" bestFit="1" customWidth="1"/>
    <col min="7682" max="7682" width="16.140625" style="49" bestFit="1" customWidth="1"/>
    <col min="7683" max="7683" width="14.7109375" style="49" bestFit="1" customWidth="1"/>
    <col min="7684" max="7684" width="9.140625" style="49"/>
    <col min="7685" max="7685" width="13.5703125" style="49" bestFit="1" customWidth="1"/>
    <col min="7686" max="7936" width="9.140625" style="49"/>
    <col min="7937" max="7937" width="19.85546875" style="49" bestFit="1" customWidth="1"/>
    <col min="7938" max="7938" width="16.140625" style="49" bestFit="1" customWidth="1"/>
    <col min="7939" max="7939" width="14.7109375" style="49" bestFit="1" customWidth="1"/>
    <col min="7940" max="7940" width="9.140625" style="49"/>
    <col min="7941" max="7941" width="13.5703125" style="49" bestFit="1" customWidth="1"/>
    <col min="7942" max="8192" width="9.140625" style="49"/>
    <col min="8193" max="8193" width="19.85546875" style="49" bestFit="1" customWidth="1"/>
    <col min="8194" max="8194" width="16.140625" style="49" bestFit="1" customWidth="1"/>
    <col min="8195" max="8195" width="14.7109375" style="49" bestFit="1" customWidth="1"/>
    <col min="8196" max="8196" width="9.140625" style="49"/>
    <col min="8197" max="8197" width="13.5703125" style="49" bestFit="1" customWidth="1"/>
    <col min="8198" max="8448" width="9.140625" style="49"/>
    <col min="8449" max="8449" width="19.85546875" style="49" bestFit="1" customWidth="1"/>
    <col min="8450" max="8450" width="16.140625" style="49" bestFit="1" customWidth="1"/>
    <col min="8451" max="8451" width="14.7109375" style="49" bestFit="1" customWidth="1"/>
    <col min="8452" max="8452" width="9.140625" style="49"/>
    <col min="8453" max="8453" width="13.5703125" style="49" bestFit="1" customWidth="1"/>
    <col min="8454" max="8704" width="9.140625" style="49"/>
    <col min="8705" max="8705" width="19.85546875" style="49" bestFit="1" customWidth="1"/>
    <col min="8706" max="8706" width="16.140625" style="49" bestFit="1" customWidth="1"/>
    <col min="8707" max="8707" width="14.7109375" style="49" bestFit="1" customWidth="1"/>
    <col min="8708" max="8708" width="9.140625" style="49"/>
    <col min="8709" max="8709" width="13.5703125" style="49" bestFit="1" customWidth="1"/>
    <col min="8710" max="8960" width="9.140625" style="49"/>
    <col min="8961" max="8961" width="19.85546875" style="49" bestFit="1" customWidth="1"/>
    <col min="8962" max="8962" width="16.140625" style="49" bestFit="1" customWidth="1"/>
    <col min="8963" max="8963" width="14.7109375" style="49" bestFit="1" customWidth="1"/>
    <col min="8964" max="8964" width="9.140625" style="49"/>
    <col min="8965" max="8965" width="13.5703125" style="49" bestFit="1" customWidth="1"/>
    <col min="8966" max="9216" width="9.140625" style="49"/>
    <col min="9217" max="9217" width="19.85546875" style="49" bestFit="1" customWidth="1"/>
    <col min="9218" max="9218" width="16.140625" style="49" bestFit="1" customWidth="1"/>
    <col min="9219" max="9219" width="14.7109375" style="49" bestFit="1" customWidth="1"/>
    <col min="9220" max="9220" width="9.140625" style="49"/>
    <col min="9221" max="9221" width="13.5703125" style="49" bestFit="1" customWidth="1"/>
    <col min="9222" max="9472" width="9.140625" style="49"/>
    <col min="9473" max="9473" width="19.85546875" style="49" bestFit="1" customWidth="1"/>
    <col min="9474" max="9474" width="16.140625" style="49" bestFit="1" customWidth="1"/>
    <col min="9475" max="9475" width="14.7109375" style="49" bestFit="1" customWidth="1"/>
    <col min="9476" max="9476" width="9.140625" style="49"/>
    <col min="9477" max="9477" width="13.5703125" style="49" bestFit="1" customWidth="1"/>
    <col min="9478" max="9728" width="9.140625" style="49"/>
    <col min="9729" max="9729" width="19.85546875" style="49" bestFit="1" customWidth="1"/>
    <col min="9730" max="9730" width="16.140625" style="49" bestFit="1" customWidth="1"/>
    <col min="9731" max="9731" width="14.7109375" style="49" bestFit="1" customWidth="1"/>
    <col min="9732" max="9732" width="9.140625" style="49"/>
    <col min="9733" max="9733" width="13.5703125" style="49" bestFit="1" customWidth="1"/>
    <col min="9734" max="9984" width="9.140625" style="49"/>
    <col min="9985" max="9985" width="19.85546875" style="49" bestFit="1" customWidth="1"/>
    <col min="9986" max="9986" width="16.140625" style="49" bestFit="1" customWidth="1"/>
    <col min="9987" max="9987" width="14.7109375" style="49" bestFit="1" customWidth="1"/>
    <col min="9988" max="9988" width="9.140625" style="49"/>
    <col min="9989" max="9989" width="13.5703125" style="49" bestFit="1" customWidth="1"/>
    <col min="9990" max="10240" width="9.140625" style="49"/>
    <col min="10241" max="10241" width="19.85546875" style="49" bestFit="1" customWidth="1"/>
    <col min="10242" max="10242" width="16.140625" style="49" bestFit="1" customWidth="1"/>
    <col min="10243" max="10243" width="14.7109375" style="49" bestFit="1" customWidth="1"/>
    <col min="10244" max="10244" width="9.140625" style="49"/>
    <col min="10245" max="10245" width="13.5703125" style="49" bestFit="1" customWidth="1"/>
    <col min="10246" max="10496" width="9.140625" style="49"/>
    <col min="10497" max="10497" width="19.85546875" style="49" bestFit="1" customWidth="1"/>
    <col min="10498" max="10498" width="16.140625" style="49" bestFit="1" customWidth="1"/>
    <col min="10499" max="10499" width="14.7109375" style="49" bestFit="1" customWidth="1"/>
    <col min="10500" max="10500" width="9.140625" style="49"/>
    <col min="10501" max="10501" width="13.5703125" style="49" bestFit="1" customWidth="1"/>
    <col min="10502" max="10752" width="9.140625" style="49"/>
    <col min="10753" max="10753" width="19.85546875" style="49" bestFit="1" customWidth="1"/>
    <col min="10754" max="10754" width="16.140625" style="49" bestFit="1" customWidth="1"/>
    <col min="10755" max="10755" width="14.7109375" style="49" bestFit="1" customWidth="1"/>
    <col min="10756" max="10756" width="9.140625" style="49"/>
    <col min="10757" max="10757" width="13.5703125" style="49" bestFit="1" customWidth="1"/>
    <col min="10758" max="11008" width="9.140625" style="49"/>
    <col min="11009" max="11009" width="19.85546875" style="49" bestFit="1" customWidth="1"/>
    <col min="11010" max="11010" width="16.140625" style="49" bestFit="1" customWidth="1"/>
    <col min="11011" max="11011" width="14.7109375" style="49" bestFit="1" customWidth="1"/>
    <col min="11012" max="11012" width="9.140625" style="49"/>
    <col min="11013" max="11013" width="13.5703125" style="49" bestFit="1" customWidth="1"/>
    <col min="11014" max="11264" width="9.140625" style="49"/>
    <col min="11265" max="11265" width="19.85546875" style="49" bestFit="1" customWidth="1"/>
    <col min="11266" max="11266" width="16.140625" style="49" bestFit="1" customWidth="1"/>
    <col min="11267" max="11267" width="14.7109375" style="49" bestFit="1" customWidth="1"/>
    <col min="11268" max="11268" width="9.140625" style="49"/>
    <col min="11269" max="11269" width="13.5703125" style="49" bestFit="1" customWidth="1"/>
    <col min="11270" max="11520" width="9.140625" style="49"/>
    <col min="11521" max="11521" width="19.85546875" style="49" bestFit="1" customWidth="1"/>
    <col min="11522" max="11522" width="16.140625" style="49" bestFit="1" customWidth="1"/>
    <col min="11523" max="11523" width="14.7109375" style="49" bestFit="1" customWidth="1"/>
    <col min="11524" max="11524" width="9.140625" style="49"/>
    <col min="11525" max="11525" width="13.5703125" style="49" bestFit="1" customWidth="1"/>
    <col min="11526" max="11776" width="9.140625" style="49"/>
    <col min="11777" max="11777" width="19.85546875" style="49" bestFit="1" customWidth="1"/>
    <col min="11778" max="11778" width="16.140625" style="49" bestFit="1" customWidth="1"/>
    <col min="11779" max="11779" width="14.7109375" style="49" bestFit="1" customWidth="1"/>
    <col min="11780" max="11780" width="9.140625" style="49"/>
    <col min="11781" max="11781" width="13.5703125" style="49" bestFit="1" customWidth="1"/>
    <col min="11782" max="12032" width="9.140625" style="49"/>
    <col min="12033" max="12033" width="19.85546875" style="49" bestFit="1" customWidth="1"/>
    <col min="12034" max="12034" width="16.140625" style="49" bestFit="1" customWidth="1"/>
    <col min="12035" max="12035" width="14.7109375" style="49" bestFit="1" customWidth="1"/>
    <col min="12036" max="12036" width="9.140625" style="49"/>
    <col min="12037" max="12037" width="13.5703125" style="49" bestFit="1" customWidth="1"/>
    <col min="12038" max="12288" width="9.140625" style="49"/>
    <col min="12289" max="12289" width="19.85546875" style="49" bestFit="1" customWidth="1"/>
    <col min="12290" max="12290" width="16.140625" style="49" bestFit="1" customWidth="1"/>
    <col min="12291" max="12291" width="14.7109375" style="49" bestFit="1" customWidth="1"/>
    <col min="12292" max="12292" width="9.140625" style="49"/>
    <col min="12293" max="12293" width="13.5703125" style="49" bestFit="1" customWidth="1"/>
    <col min="12294" max="12544" width="9.140625" style="49"/>
    <col min="12545" max="12545" width="19.85546875" style="49" bestFit="1" customWidth="1"/>
    <col min="12546" max="12546" width="16.140625" style="49" bestFit="1" customWidth="1"/>
    <col min="12547" max="12547" width="14.7109375" style="49" bestFit="1" customWidth="1"/>
    <col min="12548" max="12548" width="9.140625" style="49"/>
    <col min="12549" max="12549" width="13.5703125" style="49" bestFit="1" customWidth="1"/>
    <col min="12550" max="12800" width="9.140625" style="49"/>
    <col min="12801" max="12801" width="19.85546875" style="49" bestFit="1" customWidth="1"/>
    <col min="12802" max="12802" width="16.140625" style="49" bestFit="1" customWidth="1"/>
    <col min="12803" max="12803" width="14.7109375" style="49" bestFit="1" customWidth="1"/>
    <col min="12804" max="12804" width="9.140625" style="49"/>
    <col min="12805" max="12805" width="13.5703125" style="49" bestFit="1" customWidth="1"/>
    <col min="12806" max="13056" width="9.140625" style="49"/>
    <col min="13057" max="13057" width="19.85546875" style="49" bestFit="1" customWidth="1"/>
    <col min="13058" max="13058" width="16.140625" style="49" bestFit="1" customWidth="1"/>
    <col min="13059" max="13059" width="14.7109375" style="49" bestFit="1" customWidth="1"/>
    <col min="13060" max="13060" width="9.140625" style="49"/>
    <col min="13061" max="13061" width="13.5703125" style="49" bestFit="1" customWidth="1"/>
    <col min="13062" max="13312" width="9.140625" style="49"/>
    <col min="13313" max="13313" width="19.85546875" style="49" bestFit="1" customWidth="1"/>
    <col min="13314" max="13314" width="16.140625" style="49" bestFit="1" customWidth="1"/>
    <col min="13315" max="13315" width="14.7109375" style="49" bestFit="1" customWidth="1"/>
    <col min="13316" max="13316" width="9.140625" style="49"/>
    <col min="13317" max="13317" width="13.5703125" style="49" bestFit="1" customWidth="1"/>
    <col min="13318" max="13568" width="9.140625" style="49"/>
    <col min="13569" max="13569" width="19.85546875" style="49" bestFit="1" customWidth="1"/>
    <col min="13570" max="13570" width="16.140625" style="49" bestFit="1" customWidth="1"/>
    <col min="13571" max="13571" width="14.7109375" style="49" bestFit="1" customWidth="1"/>
    <col min="13572" max="13572" width="9.140625" style="49"/>
    <col min="13573" max="13573" width="13.5703125" style="49" bestFit="1" customWidth="1"/>
    <col min="13574" max="13824" width="9.140625" style="49"/>
    <col min="13825" max="13825" width="19.85546875" style="49" bestFit="1" customWidth="1"/>
    <col min="13826" max="13826" width="16.140625" style="49" bestFit="1" customWidth="1"/>
    <col min="13827" max="13827" width="14.7109375" style="49" bestFit="1" customWidth="1"/>
    <col min="13828" max="13828" width="9.140625" style="49"/>
    <col min="13829" max="13829" width="13.5703125" style="49" bestFit="1" customWidth="1"/>
    <col min="13830" max="14080" width="9.140625" style="49"/>
    <col min="14081" max="14081" width="19.85546875" style="49" bestFit="1" customWidth="1"/>
    <col min="14082" max="14082" width="16.140625" style="49" bestFit="1" customWidth="1"/>
    <col min="14083" max="14083" width="14.7109375" style="49" bestFit="1" customWidth="1"/>
    <col min="14084" max="14084" width="9.140625" style="49"/>
    <col min="14085" max="14085" width="13.5703125" style="49" bestFit="1" customWidth="1"/>
    <col min="14086" max="14336" width="9.140625" style="49"/>
    <col min="14337" max="14337" width="19.85546875" style="49" bestFit="1" customWidth="1"/>
    <col min="14338" max="14338" width="16.140625" style="49" bestFit="1" customWidth="1"/>
    <col min="14339" max="14339" width="14.7109375" style="49" bestFit="1" customWidth="1"/>
    <col min="14340" max="14340" width="9.140625" style="49"/>
    <col min="14341" max="14341" width="13.5703125" style="49" bestFit="1" customWidth="1"/>
    <col min="14342" max="14592" width="9.140625" style="49"/>
    <col min="14593" max="14593" width="19.85546875" style="49" bestFit="1" customWidth="1"/>
    <col min="14594" max="14594" width="16.140625" style="49" bestFit="1" customWidth="1"/>
    <col min="14595" max="14595" width="14.7109375" style="49" bestFit="1" customWidth="1"/>
    <col min="14596" max="14596" width="9.140625" style="49"/>
    <col min="14597" max="14597" width="13.5703125" style="49" bestFit="1" customWidth="1"/>
    <col min="14598" max="14848" width="9.140625" style="49"/>
    <col min="14849" max="14849" width="19.85546875" style="49" bestFit="1" customWidth="1"/>
    <col min="14850" max="14850" width="16.140625" style="49" bestFit="1" customWidth="1"/>
    <col min="14851" max="14851" width="14.7109375" style="49" bestFit="1" customWidth="1"/>
    <col min="14852" max="14852" width="9.140625" style="49"/>
    <col min="14853" max="14853" width="13.5703125" style="49" bestFit="1" customWidth="1"/>
    <col min="14854" max="15104" width="9.140625" style="49"/>
    <col min="15105" max="15105" width="19.85546875" style="49" bestFit="1" customWidth="1"/>
    <col min="15106" max="15106" width="16.140625" style="49" bestFit="1" customWidth="1"/>
    <col min="15107" max="15107" width="14.7109375" style="49" bestFit="1" customWidth="1"/>
    <col min="15108" max="15108" width="9.140625" style="49"/>
    <col min="15109" max="15109" width="13.5703125" style="49" bestFit="1" customWidth="1"/>
    <col min="15110" max="15360" width="9.140625" style="49"/>
    <col min="15361" max="15361" width="19.85546875" style="49" bestFit="1" customWidth="1"/>
    <col min="15362" max="15362" width="16.140625" style="49" bestFit="1" customWidth="1"/>
    <col min="15363" max="15363" width="14.7109375" style="49" bestFit="1" customWidth="1"/>
    <col min="15364" max="15364" width="9.140625" style="49"/>
    <col min="15365" max="15365" width="13.5703125" style="49" bestFit="1" customWidth="1"/>
    <col min="15366" max="15616" width="9.140625" style="49"/>
    <col min="15617" max="15617" width="19.85546875" style="49" bestFit="1" customWidth="1"/>
    <col min="15618" max="15618" width="16.140625" style="49" bestFit="1" customWidth="1"/>
    <col min="15619" max="15619" width="14.7109375" style="49" bestFit="1" customWidth="1"/>
    <col min="15620" max="15620" width="9.140625" style="49"/>
    <col min="15621" max="15621" width="13.5703125" style="49" bestFit="1" customWidth="1"/>
    <col min="15622" max="15872" width="9.140625" style="49"/>
    <col min="15873" max="15873" width="19.85546875" style="49" bestFit="1" customWidth="1"/>
    <col min="15874" max="15874" width="16.140625" style="49" bestFit="1" customWidth="1"/>
    <col min="15875" max="15875" width="14.7109375" style="49" bestFit="1" customWidth="1"/>
    <col min="15876" max="15876" width="9.140625" style="49"/>
    <col min="15877" max="15877" width="13.5703125" style="49" bestFit="1" customWidth="1"/>
    <col min="15878" max="16128" width="9.140625" style="49"/>
    <col min="16129" max="16129" width="19.85546875" style="49" bestFit="1" customWidth="1"/>
    <col min="16130" max="16130" width="16.140625" style="49" bestFit="1" customWidth="1"/>
    <col min="16131" max="16131" width="14.7109375" style="49" bestFit="1" customWidth="1"/>
    <col min="16132" max="16132" width="9.140625" style="49"/>
    <col min="16133" max="16133" width="13.5703125" style="49" bestFit="1" customWidth="1"/>
    <col min="16134" max="16384" width="9.140625" style="49"/>
  </cols>
  <sheetData>
    <row r="1" spans="1:5">
      <c r="A1" s="90" t="s">
        <v>81</v>
      </c>
      <c r="B1" s="90"/>
      <c r="C1" s="90"/>
    </row>
    <row r="2" spans="1:5">
      <c r="A2" s="90" t="s">
        <v>82</v>
      </c>
      <c r="B2" s="90"/>
      <c r="C2" s="90"/>
    </row>
    <row r="3" spans="1:5" s="57" customFormat="1">
      <c r="A3" s="91" t="s">
        <v>80</v>
      </c>
      <c r="B3" s="91"/>
      <c r="C3" s="91"/>
    </row>
    <row r="4" spans="1:5" s="60" customFormat="1">
      <c r="A4" s="59" t="s">
        <v>68</v>
      </c>
      <c r="B4" s="59" t="s">
        <v>69</v>
      </c>
      <c r="C4" s="59" t="s">
        <v>70</v>
      </c>
    </row>
    <row r="5" spans="1:5">
      <c r="A5" s="50" t="s">
        <v>84</v>
      </c>
      <c r="B5" s="51">
        <v>2200000</v>
      </c>
      <c r="C5" s="51">
        <f>2200000+635000</f>
        <v>2835000</v>
      </c>
    </row>
    <row r="6" spans="1:5">
      <c r="A6" s="50" t="s">
        <v>71</v>
      </c>
      <c r="B6" s="51">
        <f>8572000*1.27</f>
        <v>10886440</v>
      </c>
      <c r="C6" s="51">
        <v>8000000</v>
      </c>
      <c r="D6" s="52"/>
    </row>
    <row r="7" spans="1:5">
      <c r="A7" s="50" t="s">
        <v>72</v>
      </c>
      <c r="B7" s="51">
        <f>22356000*1.27</f>
        <v>28392120</v>
      </c>
      <c r="C7" s="51">
        <v>19002600</v>
      </c>
      <c r="D7" s="52"/>
    </row>
    <row r="8" spans="1:5">
      <c r="A8" s="50" t="s">
        <v>73</v>
      </c>
      <c r="B8" s="51">
        <v>0</v>
      </c>
      <c r="C8" s="51">
        <f>22356000-C7</f>
        <v>3353400</v>
      </c>
      <c r="D8" s="52"/>
    </row>
    <row r="9" spans="1:5">
      <c r="A9" s="50" t="s">
        <v>74</v>
      </c>
      <c r="B9" s="51">
        <v>0</v>
      </c>
      <c r="C9" s="51">
        <v>1800000</v>
      </c>
    </row>
    <row r="10" spans="1:5">
      <c r="A10" s="53" t="s">
        <v>78</v>
      </c>
      <c r="B10" s="51">
        <v>5026095</v>
      </c>
      <c r="C10" s="51">
        <v>5026095</v>
      </c>
    </row>
    <row r="11" spans="1:5">
      <c r="A11" s="53" t="s">
        <v>79</v>
      </c>
      <c r="B11" s="51">
        <v>7291512</v>
      </c>
      <c r="C11" s="51">
        <v>7291512</v>
      </c>
    </row>
    <row r="12" spans="1:5">
      <c r="A12" s="50" t="s">
        <v>75</v>
      </c>
      <c r="B12" s="51">
        <v>0</v>
      </c>
      <c r="C12" s="51">
        <v>1016100</v>
      </c>
      <c r="D12" s="52"/>
    </row>
    <row r="13" spans="1:5">
      <c r="A13" s="50" t="s">
        <v>76</v>
      </c>
      <c r="B13" s="51">
        <v>42611818</v>
      </c>
      <c r="C13" s="51">
        <v>42611818</v>
      </c>
    </row>
    <row r="14" spans="1:5">
      <c r="A14" s="50" t="s">
        <v>85</v>
      </c>
      <c r="B14" s="51">
        <v>60856078</v>
      </c>
      <c r="C14" s="51">
        <v>60856078</v>
      </c>
    </row>
    <row r="15" spans="1:5">
      <c r="A15" s="59" t="s">
        <v>15</v>
      </c>
      <c r="B15" s="55">
        <f>SUM(B5:B14)</f>
        <v>157264063</v>
      </c>
      <c r="C15" s="55">
        <f>SUM(C5:C14)</f>
        <v>151792603</v>
      </c>
      <c r="E15" s="54"/>
    </row>
    <row r="16" spans="1:5" ht="30">
      <c r="A16" s="53" t="s">
        <v>77</v>
      </c>
      <c r="B16" s="55">
        <f>-B5</f>
        <v>-2200000</v>
      </c>
      <c r="C16" s="56">
        <v>0</v>
      </c>
    </row>
    <row r="17" spans="1:3">
      <c r="A17" s="59" t="s">
        <v>83</v>
      </c>
      <c r="B17" s="61">
        <f>SUM(B15:B16)</f>
        <v>155064063</v>
      </c>
      <c r="C17" s="61">
        <f>SUM(C15:C16)</f>
        <v>151792603</v>
      </c>
    </row>
    <row r="19" spans="1:3">
      <c r="A19" s="58" t="s">
        <v>67</v>
      </c>
    </row>
  </sheetData>
  <mergeCells count="3">
    <mergeCell ref="A1:C1"/>
    <mergeCell ref="A2:C2"/>
    <mergeCell ref="A3:C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verticalDpi="0" r:id="rId1"/>
  <headerFooter>
    <oddHeader>&amp;R&amp;"-,Félkövér"13.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L62" sqref="L62"/>
    </sheetView>
  </sheetViews>
  <sheetFormatPr defaultColWidth="29.85546875" defaultRowHeight="15"/>
  <cols>
    <col min="1" max="1" width="29.140625" style="80" bestFit="1" customWidth="1"/>
    <col min="2" max="2" width="18.7109375" style="80" bestFit="1" customWidth="1"/>
    <col min="3" max="3" width="12.42578125" style="80" bestFit="1" customWidth="1"/>
    <col min="4" max="16384" width="29.85546875" style="80"/>
  </cols>
  <sheetData>
    <row r="1" spans="1:3">
      <c r="A1" s="79" t="s">
        <v>192</v>
      </c>
      <c r="B1" s="79"/>
      <c r="C1" s="79"/>
    </row>
    <row r="2" spans="1:3">
      <c r="A2" s="79" t="s">
        <v>82</v>
      </c>
      <c r="B2" s="79"/>
      <c r="C2" s="79"/>
    </row>
    <row r="4" spans="1:3" ht="15.75" thickBot="1">
      <c r="A4" s="81"/>
      <c r="B4" s="81"/>
      <c r="C4" s="82" t="s">
        <v>0</v>
      </c>
    </row>
    <row r="5" spans="1:3" ht="30.75" thickBot="1">
      <c r="A5" s="142" t="s">
        <v>102</v>
      </c>
      <c r="B5" s="83" t="s">
        <v>103</v>
      </c>
      <c r="C5" s="84" t="s">
        <v>104</v>
      </c>
    </row>
    <row r="6" spans="1:3" ht="15.75" thickBot="1">
      <c r="A6" s="142">
        <v>2</v>
      </c>
      <c r="B6" s="83">
        <v>3</v>
      </c>
      <c r="C6" s="84">
        <v>4</v>
      </c>
    </row>
    <row r="7" spans="1:3" ht="45">
      <c r="A7" s="143" t="s">
        <v>106</v>
      </c>
      <c r="B7" s="85" t="s">
        <v>107</v>
      </c>
      <c r="C7" s="86" t="s">
        <v>107</v>
      </c>
    </row>
    <row r="8" spans="1:3" ht="45">
      <c r="A8" s="144" t="s">
        <v>109</v>
      </c>
      <c r="B8" s="87" t="s">
        <v>107</v>
      </c>
      <c r="C8" s="88" t="s">
        <v>107</v>
      </c>
    </row>
    <row r="9" spans="1:3" ht="45">
      <c r="A9" s="144" t="s">
        <v>111</v>
      </c>
      <c r="B9" s="87" t="s">
        <v>107</v>
      </c>
      <c r="C9" s="88" t="s">
        <v>107</v>
      </c>
    </row>
    <row r="10" spans="1:3" ht="45">
      <c r="A10" s="144" t="s">
        <v>113</v>
      </c>
      <c r="B10" s="87" t="s">
        <v>107</v>
      </c>
      <c r="C10" s="88" t="s">
        <v>107</v>
      </c>
    </row>
    <row r="11" spans="1:3" ht="45">
      <c r="A11" s="144" t="s">
        <v>115</v>
      </c>
      <c r="B11" s="87">
        <f>SUM(B12:B18)</f>
        <v>74455</v>
      </c>
      <c r="C11" s="145">
        <f>SUM(C12:C18)</f>
        <v>639</v>
      </c>
    </row>
    <row r="12" spans="1:3">
      <c r="A12" s="144" t="s">
        <v>117</v>
      </c>
      <c r="B12" s="87">
        <f>13085</f>
        <v>13085</v>
      </c>
      <c r="C12" s="88">
        <v>639</v>
      </c>
    </row>
    <row r="13" spans="1:3">
      <c r="A13" s="146" t="s">
        <v>119</v>
      </c>
      <c r="B13" s="87" t="s">
        <v>107</v>
      </c>
      <c r="C13" s="88" t="s">
        <v>107</v>
      </c>
    </row>
    <row r="14" spans="1:3" ht="30">
      <c r="A14" s="146" t="s">
        <v>121</v>
      </c>
      <c r="B14" s="87">
        <f>30</f>
        <v>30</v>
      </c>
      <c r="C14" s="88" t="s">
        <v>107</v>
      </c>
    </row>
    <row r="15" spans="1:3" ht="30">
      <c r="A15" s="146" t="s">
        <v>123</v>
      </c>
      <c r="B15" s="87">
        <f>16340</f>
        <v>16340</v>
      </c>
      <c r="C15" s="88" t="s">
        <v>107</v>
      </c>
    </row>
    <row r="16" spans="1:3" ht="30">
      <c r="A16" s="146" t="s">
        <v>125</v>
      </c>
      <c r="B16" s="87" t="s">
        <v>107</v>
      </c>
      <c r="C16" s="88" t="s">
        <v>107</v>
      </c>
    </row>
    <row r="17" spans="1:3" ht="30">
      <c r="A17" s="146" t="s">
        <v>127</v>
      </c>
      <c r="B17" s="87" t="s">
        <v>107</v>
      </c>
      <c r="C17" s="88" t="s">
        <v>107</v>
      </c>
    </row>
    <row r="18" spans="1:3" ht="60">
      <c r="A18" s="146" t="s">
        <v>129</v>
      </c>
      <c r="B18" s="87">
        <f>45000</f>
        <v>45000</v>
      </c>
      <c r="C18" s="88" t="s">
        <v>107</v>
      </c>
    </row>
    <row r="19" spans="1:3" ht="30">
      <c r="A19" s="144" t="s">
        <v>131</v>
      </c>
      <c r="B19" s="87">
        <f>5400</f>
        <v>5400</v>
      </c>
      <c r="C19" s="88">
        <v>565</v>
      </c>
    </row>
    <row r="20" spans="1:3" ht="30">
      <c r="A20" s="144" t="s">
        <v>133</v>
      </c>
      <c r="B20" s="87" t="s">
        <v>107</v>
      </c>
      <c r="C20" s="88" t="s">
        <v>107</v>
      </c>
    </row>
    <row r="21" spans="1:3" ht="30">
      <c r="A21" s="144" t="s">
        <v>135</v>
      </c>
      <c r="B21" s="87" t="s">
        <v>107</v>
      </c>
      <c r="C21" s="88" t="s">
        <v>107</v>
      </c>
    </row>
    <row r="22" spans="1:3">
      <c r="A22" s="144" t="s">
        <v>137</v>
      </c>
      <c r="B22" s="87" t="s">
        <v>107</v>
      </c>
      <c r="C22" s="88" t="s">
        <v>107</v>
      </c>
    </row>
    <row r="23" spans="1:3">
      <c r="A23" s="144" t="s">
        <v>139</v>
      </c>
      <c r="B23" s="87" t="s">
        <v>107</v>
      </c>
      <c r="C23" s="88" t="s">
        <v>107</v>
      </c>
    </row>
    <row r="24" spans="1:3" ht="15.75" thickBot="1">
      <c r="A24" s="147" t="s">
        <v>150</v>
      </c>
      <c r="B24" s="89">
        <f>SUM(B7:B23)-B11</f>
        <v>79855</v>
      </c>
      <c r="C24" s="148">
        <f>SUM(C7:C23)-C11</f>
        <v>1204</v>
      </c>
    </row>
    <row r="26" spans="1:3">
      <c r="A26" s="141" t="s">
        <v>67</v>
      </c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&amp;R&amp;"-,Félkövér"14. számú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L62" sqref="L62"/>
    </sheetView>
  </sheetViews>
  <sheetFormatPr defaultRowHeight="12.75"/>
  <cols>
    <col min="1" max="1" width="4.85546875" style="94" bestFit="1" customWidth="1"/>
    <col min="2" max="2" width="48.5703125" style="94" bestFit="1" customWidth="1"/>
    <col min="3" max="3" width="6.42578125" style="94" bestFit="1" customWidth="1"/>
    <col min="4" max="4" width="7.140625" style="94" bestFit="1" customWidth="1"/>
    <col min="5" max="5" width="7" style="94" bestFit="1" customWidth="1"/>
    <col min="6" max="6" width="6.42578125" style="94" bestFit="1" customWidth="1"/>
    <col min="7" max="9" width="7.42578125" style="94" bestFit="1" customWidth="1"/>
    <col min="10" max="10" width="7.5703125" style="94" bestFit="1" customWidth="1"/>
    <col min="11" max="14" width="6.42578125" style="94" bestFit="1" customWidth="1"/>
    <col min="15" max="15" width="9.5703125" style="94" bestFit="1" customWidth="1"/>
    <col min="16" max="256" width="9.140625" style="94"/>
    <col min="257" max="257" width="4.85546875" style="94" bestFit="1" customWidth="1"/>
    <col min="258" max="258" width="44.42578125" style="94" bestFit="1" customWidth="1"/>
    <col min="259" max="259" width="6.5703125" style="94" bestFit="1" customWidth="1"/>
    <col min="260" max="260" width="7" style="94" bestFit="1" customWidth="1"/>
    <col min="261" max="261" width="7.140625" style="94" bestFit="1" customWidth="1"/>
    <col min="262" max="263" width="6.5703125" style="94" bestFit="1" customWidth="1"/>
    <col min="264" max="264" width="6.140625" style="94" bestFit="1" customWidth="1"/>
    <col min="265" max="265" width="5.7109375" style="94" bestFit="1" customWidth="1"/>
    <col min="266" max="266" width="7.5703125" style="94" bestFit="1" customWidth="1"/>
    <col min="267" max="270" width="5.7109375" style="94" bestFit="1" customWidth="1"/>
    <col min="271" max="271" width="14.28515625" style="94" bestFit="1" customWidth="1"/>
    <col min="272" max="512" width="9.140625" style="94"/>
    <col min="513" max="513" width="4.85546875" style="94" bestFit="1" customWidth="1"/>
    <col min="514" max="514" width="44.42578125" style="94" bestFit="1" customWidth="1"/>
    <col min="515" max="515" width="6.5703125" style="94" bestFit="1" customWidth="1"/>
    <col min="516" max="516" width="7" style="94" bestFit="1" customWidth="1"/>
    <col min="517" max="517" width="7.140625" style="94" bestFit="1" customWidth="1"/>
    <col min="518" max="519" width="6.5703125" style="94" bestFit="1" customWidth="1"/>
    <col min="520" max="520" width="6.140625" style="94" bestFit="1" customWidth="1"/>
    <col min="521" max="521" width="5.7109375" style="94" bestFit="1" customWidth="1"/>
    <col min="522" max="522" width="7.5703125" style="94" bestFit="1" customWidth="1"/>
    <col min="523" max="526" width="5.7109375" style="94" bestFit="1" customWidth="1"/>
    <col min="527" max="527" width="14.28515625" style="94" bestFit="1" customWidth="1"/>
    <col min="528" max="768" width="9.140625" style="94"/>
    <col min="769" max="769" width="4.85546875" style="94" bestFit="1" customWidth="1"/>
    <col min="770" max="770" width="44.42578125" style="94" bestFit="1" customWidth="1"/>
    <col min="771" max="771" width="6.5703125" style="94" bestFit="1" customWidth="1"/>
    <col min="772" max="772" width="7" style="94" bestFit="1" customWidth="1"/>
    <col min="773" max="773" width="7.140625" style="94" bestFit="1" customWidth="1"/>
    <col min="774" max="775" width="6.5703125" style="94" bestFit="1" customWidth="1"/>
    <col min="776" max="776" width="6.140625" style="94" bestFit="1" customWidth="1"/>
    <col min="777" max="777" width="5.7109375" style="94" bestFit="1" customWidth="1"/>
    <col min="778" max="778" width="7.5703125" style="94" bestFit="1" customWidth="1"/>
    <col min="779" max="782" width="5.7109375" style="94" bestFit="1" customWidth="1"/>
    <col min="783" max="783" width="14.28515625" style="94" bestFit="1" customWidth="1"/>
    <col min="784" max="1024" width="9.140625" style="94"/>
    <col min="1025" max="1025" width="4.85546875" style="94" bestFit="1" customWidth="1"/>
    <col min="1026" max="1026" width="44.42578125" style="94" bestFit="1" customWidth="1"/>
    <col min="1027" max="1027" width="6.5703125" style="94" bestFit="1" customWidth="1"/>
    <col min="1028" max="1028" width="7" style="94" bestFit="1" customWidth="1"/>
    <col min="1029" max="1029" width="7.140625" style="94" bestFit="1" customWidth="1"/>
    <col min="1030" max="1031" width="6.5703125" style="94" bestFit="1" customWidth="1"/>
    <col min="1032" max="1032" width="6.140625" style="94" bestFit="1" customWidth="1"/>
    <col min="1033" max="1033" width="5.7109375" style="94" bestFit="1" customWidth="1"/>
    <col min="1034" max="1034" width="7.5703125" style="94" bestFit="1" customWidth="1"/>
    <col min="1035" max="1038" width="5.7109375" style="94" bestFit="1" customWidth="1"/>
    <col min="1039" max="1039" width="14.28515625" style="94" bestFit="1" customWidth="1"/>
    <col min="1040" max="1280" width="9.140625" style="94"/>
    <col min="1281" max="1281" width="4.85546875" style="94" bestFit="1" customWidth="1"/>
    <col min="1282" max="1282" width="44.42578125" style="94" bestFit="1" customWidth="1"/>
    <col min="1283" max="1283" width="6.5703125" style="94" bestFit="1" customWidth="1"/>
    <col min="1284" max="1284" width="7" style="94" bestFit="1" customWidth="1"/>
    <col min="1285" max="1285" width="7.140625" style="94" bestFit="1" customWidth="1"/>
    <col min="1286" max="1287" width="6.5703125" style="94" bestFit="1" customWidth="1"/>
    <col min="1288" max="1288" width="6.140625" style="94" bestFit="1" customWidth="1"/>
    <col min="1289" max="1289" width="5.7109375" style="94" bestFit="1" customWidth="1"/>
    <col min="1290" max="1290" width="7.5703125" style="94" bestFit="1" customWidth="1"/>
    <col min="1291" max="1294" width="5.7109375" style="94" bestFit="1" customWidth="1"/>
    <col min="1295" max="1295" width="14.28515625" style="94" bestFit="1" customWidth="1"/>
    <col min="1296" max="1536" width="9.140625" style="94"/>
    <col min="1537" max="1537" width="4.85546875" style="94" bestFit="1" customWidth="1"/>
    <col min="1538" max="1538" width="44.42578125" style="94" bestFit="1" customWidth="1"/>
    <col min="1539" max="1539" width="6.5703125" style="94" bestFit="1" customWidth="1"/>
    <col min="1540" max="1540" width="7" style="94" bestFit="1" customWidth="1"/>
    <col min="1541" max="1541" width="7.140625" style="94" bestFit="1" customWidth="1"/>
    <col min="1542" max="1543" width="6.5703125" style="94" bestFit="1" customWidth="1"/>
    <col min="1544" max="1544" width="6.140625" style="94" bestFit="1" customWidth="1"/>
    <col min="1545" max="1545" width="5.7109375" style="94" bestFit="1" customWidth="1"/>
    <col min="1546" max="1546" width="7.5703125" style="94" bestFit="1" customWidth="1"/>
    <col min="1547" max="1550" width="5.7109375" style="94" bestFit="1" customWidth="1"/>
    <col min="1551" max="1551" width="14.28515625" style="94" bestFit="1" customWidth="1"/>
    <col min="1552" max="1792" width="9.140625" style="94"/>
    <col min="1793" max="1793" width="4.85546875" style="94" bestFit="1" customWidth="1"/>
    <col min="1794" max="1794" width="44.42578125" style="94" bestFit="1" customWidth="1"/>
    <col min="1795" max="1795" width="6.5703125" style="94" bestFit="1" customWidth="1"/>
    <col min="1796" max="1796" width="7" style="94" bestFit="1" customWidth="1"/>
    <col min="1797" max="1797" width="7.140625" style="94" bestFit="1" customWidth="1"/>
    <col min="1798" max="1799" width="6.5703125" style="94" bestFit="1" customWidth="1"/>
    <col min="1800" max="1800" width="6.140625" style="94" bestFit="1" customWidth="1"/>
    <col min="1801" max="1801" width="5.7109375" style="94" bestFit="1" customWidth="1"/>
    <col min="1802" max="1802" width="7.5703125" style="94" bestFit="1" customWidth="1"/>
    <col min="1803" max="1806" width="5.7109375" style="94" bestFit="1" customWidth="1"/>
    <col min="1807" max="1807" width="14.28515625" style="94" bestFit="1" customWidth="1"/>
    <col min="1808" max="2048" width="9.140625" style="94"/>
    <col min="2049" max="2049" width="4.85546875" style="94" bestFit="1" customWidth="1"/>
    <col min="2050" max="2050" width="44.42578125" style="94" bestFit="1" customWidth="1"/>
    <col min="2051" max="2051" width="6.5703125" style="94" bestFit="1" customWidth="1"/>
    <col min="2052" max="2052" width="7" style="94" bestFit="1" customWidth="1"/>
    <col min="2053" max="2053" width="7.140625" style="94" bestFit="1" customWidth="1"/>
    <col min="2054" max="2055" width="6.5703125" style="94" bestFit="1" customWidth="1"/>
    <col min="2056" max="2056" width="6.140625" style="94" bestFit="1" customWidth="1"/>
    <col min="2057" max="2057" width="5.7109375" style="94" bestFit="1" customWidth="1"/>
    <col min="2058" max="2058" width="7.5703125" style="94" bestFit="1" customWidth="1"/>
    <col min="2059" max="2062" width="5.7109375" style="94" bestFit="1" customWidth="1"/>
    <col min="2063" max="2063" width="14.28515625" style="94" bestFit="1" customWidth="1"/>
    <col min="2064" max="2304" width="9.140625" style="94"/>
    <col min="2305" max="2305" width="4.85546875" style="94" bestFit="1" customWidth="1"/>
    <col min="2306" max="2306" width="44.42578125" style="94" bestFit="1" customWidth="1"/>
    <col min="2307" max="2307" width="6.5703125" style="94" bestFit="1" customWidth="1"/>
    <col min="2308" max="2308" width="7" style="94" bestFit="1" customWidth="1"/>
    <col min="2309" max="2309" width="7.140625" style="94" bestFit="1" customWidth="1"/>
    <col min="2310" max="2311" width="6.5703125" style="94" bestFit="1" customWidth="1"/>
    <col min="2312" max="2312" width="6.140625" style="94" bestFit="1" customWidth="1"/>
    <col min="2313" max="2313" width="5.7109375" style="94" bestFit="1" customWidth="1"/>
    <col min="2314" max="2314" width="7.5703125" style="94" bestFit="1" customWidth="1"/>
    <col min="2315" max="2318" width="5.7109375" style="94" bestFit="1" customWidth="1"/>
    <col min="2319" max="2319" width="14.28515625" style="94" bestFit="1" customWidth="1"/>
    <col min="2320" max="2560" width="9.140625" style="94"/>
    <col min="2561" max="2561" width="4.85546875" style="94" bestFit="1" customWidth="1"/>
    <col min="2562" max="2562" width="44.42578125" style="94" bestFit="1" customWidth="1"/>
    <col min="2563" max="2563" width="6.5703125" style="94" bestFit="1" customWidth="1"/>
    <col min="2564" max="2564" width="7" style="94" bestFit="1" customWidth="1"/>
    <col min="2565" max="2565" width="7.140625" style="94" bestFit="1" customWidth="1"/>
    <col min="2566" max="2567" width="6.5703125" style="94" bestFit="1" customWidth="1"/>
    <col min="2568" max="2568" width="6.140625" style="94" bestFit="1" customWidth="1"/>
    <col min="2569" max="2569" width="5.7109375" style="94" bestFit="1" customWidth="1"/>
    <col min="2570" max="2570" width="7.5703125" style="94" bestFit="1" customWidth="1"/>
    <col min="2571" max="2574" width="5.7109375" style="94" bestFit="1" customWidth="1"/>
    <col min="2575" max="2575" width="14.28515625" style="94" bestFit="1" customWidth="1"/>
    <col min="2576" max="2816" width="9.140625" style="94"/>
    <col min="2817" max="2817" width="4.85546875" style="94" bestFit="1" customWidth="1"/>
    <col min="2818" max="2818" width="44.42578125" style="94" bestFit="1" customWidth="1"/>
    <col min="2819" max="2819" width="6.5703125" style="94" bestFit="1" customWidth="1"/>
    <col min="2820" max="2820" width="7" style="94" bestFit="1" customWidth="1"/>
    <col min="2821" max="2821" width="7.140625" style="94" bestFit="1" customWidth="1"/>
    <col min="2822" max="2823" width="6.5703125" style="94" bestFit="1" customWidth="1"/>
    <col min="2824" max="2824" width="6.140625" style="94" bestFit="1" customWidth="1"/>
    <col min="2825" max="2825" width="5.7109375" style="94" bestFit="1" customWidth="1"/>
    <col min="2826" max="2826" width="7.5703125" style="94" bestFit="1" customWidth="1"/>
    <col min="2827" max="2830" width="5.7109375" style="94" bestFit="1" customWidth="1"/>
    <col min="2831" max="2831" width="14.28515625" style="94" bestFit="1" customWidth="1"/>
    <col min="2832" max="3072" width="9.140625" style="94"/>
    <col min="3073" max="3073" width="4.85546875" style="94" bestFit="1" customWidth="1"/>
    <col min="3074" max="3074" width="44.42578125" style="94" bestFit="1" customWidth="1"/>
    <col min="3075" max="3075" width="6.5703125" style="94" bestFit="1" customWidth="1"/>
    <col min="3076" max="3076" width="7" style="94" bestFit="1" customWidth="1"/>
    <col min="3077" max="3077" width="7.140625" style="94" bestFit="1" customWidth="1"/>
    <col min="3078" max="3079" width="6.5703125" style="94" bestFit="1" customWidth="1"/>
    <col min="3080" max="3080" width="6.140625" style="94" bestFit="1" customWidth="1"/>
    <col min="3081" max="3081" width="5.7109375" style="94" bestFit="1" customWidth="1"/>
    <col min="3082" max="3082" width="7.5703125" style="94" bestFit="1" customWidth="1"/>
    <col min="3083" max="3086" width="5.7109375" style="94" bestFit="1" customWidth="1"/>
    <col min="3087" max="3087" width="14.28515625" style="94" bestFit="1" customWidth="1"/>
    <col min="3088" max="3328" width="9.140625" style="94"/>
    <col min="3329" max="3329" width="4.85546875" style="94" bestFit="1" customWidth="1"/>
    <col min="3330" max="3330" width="44.42578125" style="94" bestFit="1" customWidth="1"/>
    <col min="3331" max="3331" width="6.5703125" style="94" bestFit="1" customWidth="1"/>
    <col min="3332" max="3332" width="7" style="94" bestFit="1" customWidth="1"/>
    <col min="3333" max="3333" width="7.140625" style="94" bestFit="1" customWidth="1"/>
    <col min="3334" max="3335" width="6.5703125" style="94" bestFit="1" customWidth="1"/>
    <col min="3336" max="3336" width="6.140625" style="94" bestFit="1" customWidth="1"/>
    <col min="3337" max="3337" width="5.7109375" style="94" bestFit="1" customWidth="1"/>
    <col min="3338" max="3338" width="7.5703125" style="94" bestFit="1" customWidth="1"/>
    <col min="3339" max="3342" width="5.7109375" style="94" bestFit="1" customWidth="1"/>
    <col min="3343" max="3343" width="14.28515625" style="94" bestFit="1" customWidth="1"/>
    <col min="3344" max="3584" width="9.140625" style="94"/>
    <col min="3585" max="3585" width="4.85546875" style="94" bestFit="1" customWidth="1"/>
    <col min="3586" max="3586" width="44.42578125" style="94" bestFit="1" customWidth="1"/>
    <col min="3587" max="3587" width="6.5703125" style="94" bestFit="1" customWidth="1"/>
    <col min="3588" max="3588" width="7" style="94" bestFit="1" customWidth="1"/>
    <col min="3589" max="3589" width="7.140625" style="94" bestFit="1" customWidth="1"/>
    <col min="3590" max="3591" width="6.5703125" style="94" bestFit="1" customWidth="1"/>
    <col min="3592" max="3592" width="6.140625" style="94" bestFit="1" customWidth="1"/>
    <col min="3593" max="3593" width="5.7109375" style="94" bestFit="1" customWidth="1"/>
    <col min="3594" max="3594" width="7.5703125" style="94" bestFit="1" customWidth="1"/>
    <col min="3595" max="3598" width="5.7109375" style="94" bestFit="1" customWidth="1"/>
    <col min="3599" max="3599" width="14.28515625" style="94" bestFit="1" customWidth="1"/>
    <col min="3600" max="3840" width="9.140625" style="94"/>
    <col min="3841" max="3841" width="4.85546875" style="94" bestFit="1" customWidth="1"/>
    <col min="3842" max="3842" width="44.42578125" style="94" bestFit="1" customWidth="1"/>
    <col min="3843" max="3843" width="6.5703125" style="94" bestFit="1" customWidth="1"/>
    <col min="3844" max="3844" width="7" style="94" bestFit="1" customWidth="1"/>
    <col min="3845" max="3845" width="7.140625" style="94" bestFit="1" customWidth="1"/>
    <col min="3846" max="3847" width="6.5703125" style="94" bestFit="1" customWidth="1"/>
    <col min="3848" max="3848" width="6.140625" style="94" bestFit="1" customWidth="1"/>
    <col min="3849" max="3849" width="5.7109375" style="94" bestFit="1" customWidth="1"/>
    <col min="3850" max="3850" width="7.5703125" style="94" bestFit="1" customWidth="1"/>
    <col min="3851" max="3854" width="5.7109375" style="94" bestFit="1" customWidth="1"/>
    <col min="3855" max="3855" width="14.28515625" style="94" bestFit="1" customWidth="1"/>
    <col min="3856" max="4096" width="9.140625" style="94"/>
    <col min="4097" max="4097" width="4.85546875" style="94" bestFit="1" customWidth="1"/>
    <col min="4098" max="4098" width="44.42578125" style="94" bestFit="1" customWidth="1"/>
    <col min="4099" max="4099" width="6.5703125" style="94" bestFit="1" customWidth="1"/>
    <col min="4100" max="4100" width="7" style="94" bestFit="1" customWidth="1"/>
    <col min="4101" max="4101" width="7.140625" style="94" bestFit="1" customWidth="1"/>
    <col min="4102" max="4103" width="6.5703125" style="94" bestFit="1" customWidth="1"/>
    <col min="4104" max="4104" width="6.140625" style="94" bestFit="1" customWidth="1"/>
    <col min="4105" max="4105" width="5.7109375" style="94" bestFit="1" customWidth="1"/>
    <col min="4106" max="4106" width="7.5703125" style="94" bestFit="1" customWidth="1"/>
    <col min="4107" max="4110" width="5.7109375" style="94" bestFit="1" customWidth="1"/>
    <col min="4111" max="4111" width="14.28515625" style="94" bestFit="1" customWidth="1"/>
    <col min="4112" max="4352" width="9.140625" style="94"/>
    <col min="4353" max="4353" width="4.85546875" style="94" bestFit="1" customWidth="1"/>
    <col min="4354" max="4354" width="44.42578125" style="94" bestFit="1" customWidth="1"/>
    <col min="4355" max="4355" width="6.5703125" style="94" bestFit="1" customWidth="1"/>
    <col min="4356" max="4356" width="7" style="94" bestFit="1" customWidth="1"/>
    <col min="4357" max="4357" width="7.140625" style="94" bestFit="1" customWidth="1"/>
    <col min="4358" max="4359" width="6.5703125" style="94" bestFit="1" customWidth="1"/>
    <col min="4360" max="4360" width="6.140625" style="94" bestFit="1" customWidth="1"/>
    <col min="4361" max="4361" width="5.7109375" style="94" bestFit="1" customWidth="1"/>
    <col min="4362" max="4362" width="7.5703125" style="94" bestFit="1" customWidth="1"/>
    <col min="4363" max="4366" width="5.7109375" style="94" bestFit="1" customWidth="1"/>
    <col min="4367" max="4367" width="14.28515625" style="94" bestFit="1" customWidth="1"/>
    <col min="4368" max="4608" width="9.140625" style="94"/>
    <col min="4609" max="4609" width="4.85546875" style="94" bestFit="1" customWidth="1"/>
    <col min="4610" max="4610" width="44.42578125" style="94" bestFit="1" customWidth="1"/>
    <col min="4611" max="4611" width="6.5703125" style="94" bestFit="1" customWidth="1"/>
    <col min="4612" max="4612" width="7" style="94" bestFit="1" customWidth="1"/>
    <col min="4613" max="4613" width="7.140625" style="94" bestFit="1" customWidth="1"/>
    <col min="4614" max="4615" width="6.5703125" style="94" bestFit="1" customWidth="1"/>
    <col min="4616" max="4616" width="6.140625" style="94" bestFit="1" customWidth="1"/>
    <col min="4617" max="4617" width="5.7109375" style="94" bestFit="1" customWidth="1"/>
    <col min="4618" max="4618" width="7.5703125" style="94" bestFit="1" customWidth="1"/>
    <col min="4619" max="4622" width="5.7109375" style="94" bestFit="1" customWidth="1"/>
    <col min="4623" max="4623" width="14.28515625" style="94" bestFit="1" customWidth="1"/>
    <col min="4624" max="4864" width="9.140625" style="94"/>
    <col min="4865" max="4865" width="4.85546875" style="94" bestFit="1" customWidth="1"/>
    <col min="4866" max="4866" width="44.42578125" style="94" bestFit="1" customWidth="1"/>
    <col min="4867" max="4867" width="6.5703125" style="94" bestFit="1" customWidth="1"/>
    <col min="4868" max="4868" width="7" style="94" bestFit="1" customWidth="1"/>
    <col min="4869" max="4869" width="7.140625" style="94" bestFit="1" customWidth="1"/>
    <col min="4870" max="4871" width="6.5703125" style="94" bestFit="1" customWidth="1"/>
    <col min="4872" max="4872" width="6.140625" style="94" bestFit="1" customWidth="1"/>
    <col min="4873" max="4873" width="5.7109375" style="94" bestFit="1" customWidth="1"/>
    <col min="4874" max="4874" width="7.5703125" style="94" bestFit="1" customWidth="1"/>
    <col min="4875" max="4878" width="5.7109375" style="94" bestFit="1" customWidth="1"/>
    <col min="4879" max="4879" width="14.28515625" style="94" bestFit="1" customWidth="1"/>
    <col min="4880" max="5120" width="9.140625" style="94"/>
    <col min="5121" max="5121" width="4.85546875" style="94" bestFit="1" customWidth="1"/>
    <col min="5122" max="5122" width="44.42578125" style="94" bestFit="1" customWidth="1"/>
    <col min="5123" max="5123" width="6.5703125" style="94" bestFit="1" customWidth="1"/>
    <col min="5124" max="5124" width="7" style="94" bestFit="1" customWidth="1"/>
    <col min="5125" max="5125" width="7.140625" style="94" bestFit="1" customWidth="1"/>
    <col min="5126" max="5127" width="6.5703125" style="94" bestFit="1" customWidth="1"/>
    <col min="5128" max="5128" width="6.140625" style="94" bestFit="1" customWidth="1"/>
    <col min="5129" max="5129" width="5.7109375" style="94" bestFit="1" customWidth="1"/>
    <col min="5130" max="5130" width="7.5703125" style="94" bestFit="1" customWidth="1"/>
    <col min="5131" max="5134" width="5.7109375" style="94" bestFit="1" customWidth="1"/>
    <col min="5135" max="5135" width="14.28515625" style="94" bestFit="1" customWidth="1"/>
    <col min="5136" max="5376" width="9.140625" style="94"/>
    <col min="5377" max="5377" width="4.85546875" style="94" bestFit="1" customWidth="1"/>
    <col min="5378" max="5378" width="44.42578125" style="94" bestFit="1" customWidth="1"/>
    <col min="5379" max="5379" width="6.5703125" style="94" bestFit="1" customWidth="1"/>
    <col min="5380" max="5380" width="7" style="94" bestFit="1" customWidth="1"/>
    <col min="5381" max="5381" width="7.140625" style="94" bestFit="1" customWidth="1"/>
    <col min="5382" max="5383" width="6.5703125" style="94" bestFit="1" customWidth="1"/>
    <col min="5384" max="5384" width="6.140625" style="94" bestFit="1" customWidth="1"/>
    <col min="5385" max="5385" width="5.7109375" style="94" bestFit="1" customWidth="1"/>
    <col min="5386" max="5386" width="7.5703125" style="94" bestFit="1" customWidth="1"/>
    <col min="5387" max="5390" width="5.7109375" style="94" bestFit="1" customWidth="1"/>
    <col min="5391" max="5391" width="14.28515625" style="94" bestFit="1" customWidth="1"/>
    <col min="5392" max="5632" width="9.140625" style="94"/>
    <col min="5633" max="5633" width="4.85546875" style="94" bestFit="1" customWidth="1"/>
    <col min="5634" max="5634" width="44.42578125" style="94" bestFit="1" customWidth="1"/>
    <col min="5635" max="5635" width="6.5703125" style="94" bestFit="1" customWidth="1"/>
    <col min="5636" max="5636" width="7" style="94" bestFit="1" customWidth="1"/>
    <col min="5637" max="5637" width="7.140625" style="94" bestFit="1" customWidth="1"/>
    <col min="5638" max="5639" width="6.5703125" style="94" bestFit="1" customWidth="1"/>
    <col min="5640" max="5640" width="6.140625" style="94" bestFit="1" customWidth="1"/>
    <col min="5641" max="5641" width="5.7109375" style="94" bestFit="1" customWidth="1"/>
    <col min="5642" max="5642" width="7.5703125" style="94" bestFit="1" customWidth="1"/>
    <col min="5643" max="5646" width="5.7109375" style="94" bestFit="1" customWidth="1"/>
    <col min="5647" max="5647" width="14.28515625" style="94" bestFit="1" customWidth="1"/>
    <col min="5648" max="5888" width="9.140625" style="94"/>
    <col min="5889" max="5889" width="4.85546875" style="94" bestFit="1" customWidth="1"/>
    <col min="5890" max="5890" width="44.42578125" style="94" bestFit="1" customWidth="1"/>
    <col min="5891" max="5891" width="6.5703125" style="94" bestFit="1" customWidth="1"/>
    <col min="5892" max="5892" width="7" style="94" bestFit="1" customWidth="1"/>
    <col min="5893" max="5893" width="7.140625" style="94" bestFit="1" customWidth="1"/>
    <col min="5894" max="5895" width="6.5703125" style="94" bestFit="1" customWidth="1"/>
    <col min="5896" max="5896" width="6.140625" style="94" bestFit="1" customWidth="1"/>
    <col min="5897" max="5897" width="5.7109375" style="94" bestFit="1" customWidth="1"/>
    <col min="5898" max="5898" width="7.5703125" style="94" bestFit="1" customWidth="1"/>
    <col min="5899" max="5902" width="5.7109375" style="94" bestFit="1" customWidth="1"/>
    <col min="5903" max="5903" width="14.28515625" style="94" bestFit="1" customWidth="1"/>
    <col min="5904" max="6144" width="9.140625" style="94"/>
    <col min="6145" max="6145" width="4.85546875" style="94" bestFit="1" customWidth="1"/>
    <col min="6146" max="6146" width="44.42578125" style="94" bestFit="1" customWidth="1"/>
    <col min="6147" max="6147" width="6.5703125" style="94" bestFit="1" customWidth="1"/>
    <col min="6148" max="6148" width="7" style="94" bestFit="1" customWidth="1"/>
    <col min="6149" max="6149" width="7.140625" style="94" bestFit="1" customWidth="1"/>
    <col min="6150" max="6151" width="6.5703125" style="94" bestFit="1" customWidth="1"/>
    <col min="6152" max="6152" width="6.140625" style="94" bestFit="1" customWidth="1"/>
    <col min="6153" max="6153" width="5.7109375" style="94" bestFit="1" customWidth="1"/>
    <col min="6154" max="6154" width="7.5703125" style="94" bestFit="1" customWidth="1"/>
    <col min="6155" max="6158" width="5.7109375" style="94" bestFit="1" customWidth="1"/>
    <col min="6159" max="6159" width="14.28515625" style="94" bestFit="1" customWidth="1"/>
    <col min="6160" max="6400" width="9.140625" style="94"/>
    <col min="6401" max="6401" width="4.85546875" style="94" bestFit="1" customWidth="1"/>
    <col min="6402" max="6402" width="44.42578125" style="94" bestFit="1" customWidth="1"/>
    <col min="6403" max="6403" width="6.5703125" style="94" bestFit="1" customWidth="1"/>
    <col min="6404" max="6404" width="7" style="94" bestFit="1" customWidth="1"/>
    <col min="6405" max="6405" width="7.140625" style="94" bestFit="1" customWidth="1"/>
    <col min="6406" max="6407" width="6.5703125" style="94" bestFit="1" customWidth="1"/>
    <col min="6408" max="6408" width="6.140625" style="94" bestFit="1" customWidth="1"/>
    <col min="6409" max="6409" width="5.7109375" style="94" bestFit="1" customWidth="1"/>
    <col min="6410" max="6410" width="7.5703125" style="94" bestFit="1" customWidth="1"/>
    <col min="6411" max="6414" width="5.7109375" style="94" bestFit="1" customWidth="1"/>
    <col min="6415" max="6415" width="14.28515625" style="94" bestFit="1" customWidth="1"/>
    <col min="6416" max="6656" width="9.140625" style="94"/>
    <col min="6657" max="6657" width="4.85546875" style="94" bestFit="1" customWidth="1"/>
    <col min="6658" max="6658" width="44.42578125" style="94" bestFit="1" customWidth="1"/>
    <col min="6659" max="6659" width="6.5703125" style="94" bestFit="1" customWidth="1"/>
    <col min="6660" max="6660" width="7" style="94" bestFit="1" customWidth="1"/>
    <col min="6661" max="6661" width="7.140625" style="94" bestFit="1" customWidth="1"/>
    <col min="6662" max="6663" width="6.5703125" style="94" bestFit="1" customWidth="1"/>
    <col min="6664" max="6664" width="6.140625" style="94" bestFit="1" customWidth="1"/>
    <col min="6665" max="6665" width="5.7109375" style="94" bestFit="1" customWidth="1"/>
    <col min="6666" max="6666" width="7.5703125" style="94" bestFit="1" customWidth="1"/>
    <col min="6667" max="6670" width="5.7109375" style="94" bestFit="1" customWidth="1"/>
    <col min="6671" max="6671" width="14.28515625" style="94" bestFit="1" customWidth="1"/>
    <col min="6672" max="6912" width="9.140625" style="94"/>
    <col min="6913" max="6913" width="4.85546875" style="94" bestFit="1" customWidth="1"/>
    <col min="6914" max="6914" width="44.42578125" style="94" bestFit="1" customWidth="1"/>
    <col min="6915" max="6915" width="6.5703125" style="94" bestFit="1" customWidth="1"/>
    <col min="6916" max="6916" width="7" style="94" bestFit="1" customWidth="1"/>
    <col min="6917" max="6917" width="7.140625" style="94" bestFit="1" customWidth="1"/>
    <col min="6918" max="6919" width="6.5703125" style="94" bestFit="1" customWidth="1"/>
    <col min="6920" max="6920" width="6.140625" style="94" bestFit="1" customWidth="1"/>
    <col min="6921" max="6921" width="5.7109375" style="94" bestFit="1" customWidth="1"/>
    <col min="6922" max="6922" width="7.5703125" style="94" bestFit="1" customWidth="1"/>
    <col min="6923" max="6926" width="5.7109375" style="94" bestFit="1" customWidth="1"/>
    <col min="6927" max="6927" width="14.28515625" style="94" bestFit="1" customWidth="1"/>
    <col min="6928" max="7168" width="9.140625" style="94"/>
    <col min="7169" max="7169" width="4.85546875" style="94" bestFit="1" customWidth="1"/>
    <col min="7170" max="7170" width="44.42578125" style="94" bestFit="1" customWidth="1"/>
    <col min="7171" max="7171" width="6.5703125" style="94" bestFit="1" customWidth="1"/>
    <col min="7172" max="7172" width="7" style="94" bestFit="1" customWidth="1"/>
    <col min="7173" max="7173" width="7.140625" style="94" bestFit="1" customWidth="1"/>
    <col min="7174" max="7175" width="6.5703125" style="94" bestFit="1" customWidth="1"/>
    <col min="7176" max="7176" width="6.140625" style="94" bestFit="1" customWidth="1"/>
    <col min="7177" max="7177" width="5.7109375" style="94" bestFit="1" customWidth="1"/>
    <col min="7178" max="7178" width="7.5703125" style="94" bestFit="1" customWidth="1"/>
    <col min="7179" max="7182" width="5.7109375" style="94" bestFit="1" customWidth="1"/>
    <col min="7183" max="7183" width="14.28515625" style="94" bestFit="1" customWidth="1"/>
    <col min="7184" max="7424" width="9.140625" style="94"/>
    <col min="7425" max="7425" width="4.85546875" style="94" bestFit="1" customWidth="1"/>
    <col min="7426" max="7426" width="44.42578125" style="94" bestFit="1" customWidth="1"/>
    <col min="7427" max="7427" width="6.5703125" style="94" bestFit="1" customWidth="1"/>
    <col min="7428" max="7428" width="7" style="94" bestFit="1" customWidth="1"/>
    <col min="7429" max="7429" width="7.140625" style="94" bestFit="1" customWidth="1"/>
    <col min="7430" max="7431" width="6.5703125" style="94" bestFit="1" customWidth="1"/>
    <col min="7432" max="7432" width="6.140625" style="94" bestFit="1" customWidth="1"/>
    <col min="7433" max="7433" width="5.7109375" style="94" bestFit="1" customWidth="1"/>
    <col min="7434" max="7434" width="7.5703125" style="94" bestFit="1" customWidth="1"/>
    <col min="7435" max="7438" width="5.7109375" style="94" bestFit="1" customWidth="1"/>
    <col min="7439" max="7439" width="14.28515625" style="94" bestFit="1" customWidth="1"/>
    <col min="7440" max="7680" width="9.140625" style="94"/>
    <col min="7681" max="7681" width="4.85546875" style="94" bestFit="1" customWidth="1"/>
    <col min="7682" max="7682" width="44.42578125" style="94" bestFit="1" customWidth="1"/>
    <col min="7683" max="7683" width="6.5703125" style="94" bestFit="1" customWidth="1"/>
    <col min="7684" max="7684" width="7" style="94" bestFit="1" customWidth="1"/>
    <col min="7685" max="7685" width="7.140625" style="94" bestFit="1" customWidth="1"/>
    <col min="7686" max="7687" width="6.5703125" style="94" bestFit="1" customWidth="1"/>
    <col min="7688" max="7688" width="6.140625" style="94" bestFit="1" customWidth="1"/>
    <col min="7689" max="7689" width="5.7109375" style="94" bestFit="1" customWidth="1"/>
    <col min="7690" max="7690" width="7.5703125" style="94" bestFit="1" customWidth="1"/>
    <col min="7691" max="7694" width="5.7109375" style="94" bestFit="1" customWidth="1"/>
    <col min="7695" max="7695" width="14.28515625" style="94" bestFit="1" customWidth="1"/>
    <col min="7696" max="7936" width="9.140625" style="94"/>
    <col min="7937" max="7937" width="4.85546875" style="94" bestFit="1" customWidth="1"/>
    <col min="7938" max="7938" width="44.42578125" style="94" bestFit="1" customWidth="1"/>
    <col min="7939" max="7939" width="6.5703125" style="94" bestFit="1" customWidth="1"/>
    <col min="7940" max="7940" width="7" style="94" bestFit="1" customWidth="1"/>
    <col min="7941" max="7941" width="7.140625" style="94" bestFit="1" customWidth="1"/>
    <col min="7942" max="7943" width="6.5703125" style="94" bestFit="1" customWidth="1"/>
    <col min="7944" max="7944" width="6.140625" style="94" bestFit="1" customWidth="1"/>
    <col min="7945" max="7945" width="5.7109375" style="94" bestFit="1" customWidth="1"/>
    <col min="7946" max="7946" width="7.5703125" style="94" bestFit="1" customWidth="1"/>
    <col min="7947" max="7950" width="5.7109375" style="94" bestFit="1" customWidth="1"/>
    <col min="7951" max="7951" width="14.28515625" style="94" bestFit="1" customWidth="1"/>
    <col min="7952" max="8192" width="9.140625" style="94"/>
    <col min="8193" max="8193" width="4.85546875" style="94" bestFit="1" customWidth="1"/>
    <col min="8194" max="8194" width="44.42578125" style="94" bestFit="1" customWidth="1"/>
    <col min="8195" max="8195" width="6.5703125" style="94" bestFit="1" customWidth="1"/>
    <col min="8196" max="8196" width="7" style="94" bestFit="1" customWidth="1"/>
    <col min="8197" max="8197" width="7.140625" style="94" bestFit="1" customWidth="1"/>
    <col min="8198" max="8199" width="6.5703125" style="94" bestFit="1" customWidth="1"/>
    <col min="8200" max="8200" width="6.140625" style="94" bestFit="1" customWidth="1"/>
    <col min="8201" max="8201" width="5.7109375" style="94" bestFit="1" customWidth="1"/>
    <col min="8202" max="8202" width="7.5703125" style="94" bestFit="1" customWidth="1"/>
    <col min="8203" max="8206" width="5.7109375" style="94" bestFit="1" customWidth="1"/>
    <col min="8207" max="8207" width="14.28515625" style="94" bestFit="1" customWidth="1"/>
    <col min="8208" max="8448" width="9.140625" style="94"/>
    <col min="8449" max="8449" width="4.85546875" style="94" bestFit="1" customWidth="1"/>
    <col min="8450" max="8450" width="44.42578125" style="94" bestFit="1" customWidth="1"/>
    <col min="8451" max="8451" width="6.5703125" style="94" bestFit="1" customWidth="1"/>
    <col min="8452" max="8452" width="7" style="94" bestFit="1" customWidth="1"/>
    <col min="8453" max="8453" width="7.140625" style="94" bestFit="1" customWidth="1"/>
    <col min="8454" max="8455" width="6.5703125" style="94" bestFit="1" customWidth="1"/>
    <col min="8456" max="8456" width="6.140625" style="94" bestFit="1" customWidth="1"/>
    <col min="8457" max="8457" width="5.7109375" style="94" bestFit="1" customWidth="1"/>
    <col min="8458" max="8458" width="7.5703125" style="94" bestFit="1" customWidth="1"/>
    <col min="8459" max="8462" width="5.7109375" style="94" bestFit="1" customWidth="1"/>
    <col min="8463" max="8463" width="14.28515625" style="94" bestFit="1" customWidth="1"/>
    <col min="8464" max="8704" width="9.140625" style="94"/>
    <col min="8705" max="8705" width="4.85546875" style="94" bestFit="1" customWidth="1"/>
    <col min="8706" max="8706" width="44.42578125" style="94" bestFit="1" customWidth="1"/>
    <col min="8707" max="8707" width="6.5703125" style="94" bestFit="1" customWidth="1"/>
    <col min="8708" max="8708" width="7" style="94" bestFit="1" customWidth="1"/>
    <col min="8709" max="8709" width="7.140625" style="94" bestFit="1" customWidth="1"/>
    <col min="8710" max="8711" width="6.5703125" style="94" bestFit="1" customWidth="1"/>
    <col min="8712" max="8712" width="6.140625" style="94" bestFit="1" customWidth="1"/>
    <col min="8713" max="8713" width="5.7109375" style="94" bestFit="1" customWidth="1"/>
    <col min="8714" max="8714" width="7.5703125" style="94" bestFit="1" customWidth="1"/>
    <col min="8715" max="8718" width="5.7109375" style="94" bestFit="1" customWidth="1"/>
    <col min="8719" max="8719" width="14.28515625" style="94" bestFit="1" customWidth="1"/>
    <col min="8720" max="8960" width="9.140625" style="94"/>
    <col min="8961" max="8961" width="4.85546875" style="94" bestFit="1" customWidth="1"/>
    <col min="8962" max="8962" width="44.42578125" style="94" bestFit="1" customWidth="1"/>
    <col min="8963" max="8963" width="6.5703125" style="94" bestFit="1" customWidth="1"/>
    <col min="8964" max="8964" width="7" style="94" bestFit="1" customWidth="1"/>
    <col min="8965" max="8965" width="7.140625" style="94" bestFit="1" customWidth="1"/>
    <col min="8966" max="8967" width="6.5703125" style="94" bestFit="1" customWidth="1"/>
    <col min="8968" max="8968" width="6.140625" style="94" bestFit="1" customWidth="1"/>
    <col min="8969" max="8969" width="5.7109375" style="94" bestFit="1" customWidth="1"/>
    <col min="8970" max="8970" width="7.5703125" style="94" bestFit="1" customWidth="1"/>
    <col min="8971" max="8974" width="5.7109375" style="94" bestFit="1" customWidth="1"/>
    <col min="8975" max="8975" width="14.28515625" style="94" bestFit="1" customWidth="1"/>
    <col min="8976" max="9216" width="9.140625" style="94"/>
    <col min="9217" max="9217" width="4.85546875" style="94" bestFit="1" customWidth="1"/>
    <col min="9218" max="9218" width="44.42578125" style="94" bestFit="1" customWidth="1"/>
    <col min="9219" max="9219" width="6.5703125" style="94" bestFit="1" customWidth="1"/>
    <col min="9220" max="9220" width="7" style="94" bestFit="1" customWidth="1"/>
    <col min="9221" max="9221" width="7.140625" style="94" bestFit="1" customWidth="1"/>
    <col min="9222" max="9223" width="6.5703125" style="94" bestFit="1" customWidth="1"/>
    <col min="9224" max="9224" width="6.140625" style="94" bestFit="1" customWidth="1"/>
    <col min="9225" max="9225" width="5.7109375" style="94" bestFit="1" customWidth="1"/>
    <col min="9226" max="9226" width="7.5703125" style="94" bestFit="1" customWidth="1"/>
    <col min="9227" max="9230" width="5.7109375" style="94" bestFit="1" customWidth="1"/>
    <col min="9231" max="9231" width="14.28515625" style="94" bestFit="1" customWidth="1"/>
    <col min="9232" max="9472" width="9.140625" style="94"/>
    <col min="9473" max="9473" width="4.85546875" style="94" bestFit="1" customWidth="1"/>
    <col min="9474" max="9474" width="44.42578125" style="94" bestFit="1" customWidth="1"/>
    <col min="9475" max="9475" width="6.5703125" style="94" bestFit="1" customWidth="1"/>
    <col min="9476" max="9476" width="7" style="94" bestFit="1" customWidth="1"/>
    <col min="9477" max="9477" width="7.140625" style="94" bestFit="1" customWidth="1"/>
    <col min="9478" max="9479" width="6.5703125" style="94" bestFit="1" customWidth="1"/>
    <col min="9480" max="9480" width="6.140625" style="94" bestFit="1" customWidth="1"/>
    <col min="9481" max="9481" width="5.7109375" style="94" bestFit="1" customWidth="1"/>
    <col min="9482" max="9482" width="7.5703125" style="94" bestFit="1" customWidth="1"/>
    <col min="9483" max="9486" width="5.7109375" style="94" bestFit="1" customWidth="1"/>
    <col min="9487" max="9487" width="14.28515625" style="94" bestFit="1" customWidth="1"/>
    <col min="9488" max="9728" width="9.140625" style="94"/>
    <col min="9729" max="9729" width="4.85546875" style="94" bestFit="1" customWidth="1"/>
    <col min="9730" max="9730" width="44.42578125" style="94" bestFit="1" customWidth="1"/>
    <col min="9731" max="9731" width="6.5703125" style="94" bestFit="1" customWidth="1"/>
    <col min="9732" max="9732" width="7" style="94" bestFit="1" customWidth="1"/>
    <col min="9733" max="9733" width="7.140625" style="94" bestFit="1" customWidth="1"/>
    <col min="9734" max="9735" width="6.5703125" style="94" bestFit="1" customWidth="1"/>
    <col min="9736" max="9736" width="6.140625" style="94" bestFit="1" customWidth="1"/>
    <col min="9737" max="9737" width="5.7109375" style="94" bestFit="1" customWidth="1"/>
    <col min="9738" max="9738" width="7.5703125" style="94" bestFit="1" customWidth="1"/>
    <col min="9739" max="9742" width="5.7109375" style="94" bestFit="1" customWidth="1"/>
    <col min="9743" max="9743" width="14.28515625" style="94" bestFit="1" customWidth="1"/>
    <col min="9744" max="9984" width="9.140625" style="94"/>
    <col min="9985" max="9985" width="4.85546875" style="94" bestFit="1" customWidth="1"/>
    <col min="9986" max="9986" width="44.42578125" style="94" bestFit="1" customWidth="1"/>
    <col min="9987" max="9987" width="6.5703125" style="94" bestFit="1" customWidth="1"/>
    <col min="9988" max="9988" width="7" style="94" bestFit="1" customWidth="1"/>
    <col min="9989" max="9989" width="7.140625" style="94" bestFit="1" customWidth="1"/>
    <col min="9990" max="9991" width="6.5703125" style="94" bestFit="1" customWidth="1"/>
    <col min="9992" max="9992" width="6.140625" style="94" bestFit="1" customWidth="1"/>
    <col min="9993" max="9993" width="5.7109375" style="94" bestFit="1" customWidth="1"/>
    <col min="9994" max="9994" width="7.5703125" style="94" bestFit="1" customWidth="1"/>
    <col min="9995" max="9998" width="5.7109375" style="94" bestFit="1" customWidth="1"/>
    <col min="9999" max="9999" width="14.28515625" style="94" bestFit="1" customWidth="1"/>
    <col min="10000" max="10240" width="9.140625" style="94"/>
    <col min="10241" max="10241" width="4.85546875" style="94" bestFit="1" customWidth="1"/>
    <col min="10242" max="10242" width="44.42578125" style="94" bestFit="1" customWidth="1"/>
    <col min="10243" max="10243" width="6.5703125" style="94" bestFit="1" customWidth="1"/>
    <col min="10244" max="10244" width="7" style="94" bestFit="1" customWidth="1"/>
    <col min="10245" max="10245" width="7.140625" style="94" bestFit="1" customWidth="1"/>
    <col min="10246" max="10247" width="6.5703125" style="94" bestFit="1" customWidth="1"/>
    <col min="10248" max="10248" width="6.140625" style="94" bestFit="1" customWidth="1"/>
    <col min="10249" max="10249" width="5.7109375" style="94" bestFit="1" customWidth="1"/>
    <col min="10250" max="10250" width="7.5703125" style="94" bestFit="1" customWidth="1"/>
    <col min="10251" max="10254" width="5.7109375" style="94" bestFit="1" customWidth="1"/>
    <col min="10255" max="10255" width="14.28515625" style="94" bestFit="1" customWidth="1"/>
    <col min="10256" max="10496" width="9.140625" style="94"/>
    <col min="10497" max="10497" width="4.85546875" style="94" bestFit="1" customWidth="1"/>
    <col min="10498" max="10498" width="44.42578125" style="94" bestFit="1" customWidth="1"/>
    <col min="10499" max="10499" width="6.5703125" style="94" bestFit="1" customWidth="1"/>
    <col min="10500" max="10500" width="7" style="94" bestFit="1" customWidth="1"/>
    <col min="10501" max="10501" width="7.140625" style="94" bestFit="1" customWidth="1"/>
    <col min="10502" max="10503" width="6.5703125" style="94" bestFit="1" customWidth="1"/>
    <col min="10504" max="10504" width="6.140625" style="94" bestFit="1" customWidth="1"/>
    <col min="10505" max="10505" width="5.7109375" style="94" bestFit="1" customWidth="1"/>
    <col min="10506" max="10506" width="7.5703125" style="94" bestFit="1" customWidth="1"/>
    <col min="10507" max="10510" width="5.7109375" style="94" bestFit="1" customWidth="1"/>
    <col min="10511" max="10511" width="14.28515625" style="94" bestFit="1" customWidth="1"/>
    <col min="10512" max="10752" width="9.140625" style="94"/>
    <col min="10753" max="10753" width="4.85546875" style="94" bestFit="1" customWidth="1"/>
    <col min="10754" max="10754" width="44.42578125" style="94" bestFit="1" customWidth="1"/>
    <col min="10755" max="10755" width="6.5703125" style="94" bestFit="1" customWidth="1"/>
    <col min="10756" max="10756" width="7" style="94" bestFit="1" customWidth="1"/>
    <col min="10757" max="10757" width="7.140625" style="94" bestFit="1" customWidth="1"/>
    <col min="10758" max="10759" width="6.5703125" style="94" bestFit="1" customWidth="1"/>
    <col min="10760" max="10760" width="6.140625" style="94" bestFit="1" customWidth="1"/>
    <col min="10761" max="10761" width="5.7109375" style="94" bestFit="1" customWidth="1"/>
    <col min="10762" max="10762" width="7.5703125" style="94" bestFit="1" customWidth="1"/>
    <col min="10763" max="10766" width="5.7109375" style="94" bestFit="1" customWidth="1"/>
    <col min="10767" max="10767" width="14.28515625" style="94" bestFit="1" customWidth="1"/>
    <col min="10768" max="11008" width="9.140625" style="94"/>
    <col min="11009" max="11009" width="4.85546875" style="94" bestFit="1" customWidth="1"/>
    <col min="11010" max="11010" width="44.42578125" style="94" bestFit="1" customWidth="1"/>
    <col min="11011" max="11011" width="6.5703125" style="94" bestFit="1" customWidth="1"/>
    <col min="11012" max="11012" width="7" style="94" bestFit="1" customWidth="1"/>
    <col min="11013" max="11013" width="7.140625" style="94" bestFit="1" customWidth="1"/>
    <col min="11014" max="11015" width="6.5703125" style="94" bestFit="1" customWidth="1"/>
    <col min="11016" max="11016" width="6.140625" style="94" bestFit="1" customWidth="1"/>
    <col min="11017" max="11017" width="5.7109375" style="94" bestFit="1" customWidth="1"/>
    <col min="11018" max="11018" width="7.5703125" style="94" bestFit="1" customWidth="1"/>
    <col min="11019" max="11022" width="5.7109375" style="94" bestFit="1" customWidth="1"/>
    <col min="11023" max="11023" width="14.28515625" style="94" bestFit="1" customWidth="1"/>
    <col min="11024" max="11264" width="9.140625" style="94"/>
    <col min="11265" max="11265" width="4.85546875" style="94" bestFit="1" customWidth="1"/>
    <col min="11266" max="11266" width="44.42578125" style="94" bestFit="1" customWidth="1"/>
    <col min="11267" max="11267" width="6.5703125" style="94" bestFit="1" customWidth="1"/>
    <col min="11268" max="11268" width="7" style="94" bestFit="1" customWidth="1"/>
    <col min="11269" max="11269" width="7.140625" style="94" bestFit="1" customWidth="1"/>
    <col min="11270" max="11271" width="6.5703125" style="94" bestFit="1" customWidth="1"/>
    <col min="11272" max="11272" width="6.140625" style="94" bestFit="1" customWidth="1"/>
    <col min="11273" max="11273" width="5.7109375" style="94" bestFit="1" customWidth="1"/>
    <col min="11274" max="11274" width="7.5703125" style="94" bestFit="1" customWidth="1"/>
    <col min="11275" max="11278" width="5.7109375" style="94" bestFit="1" customWidth="1"/>
    <col min="11279" max="11279" width="14.28515625" style="94" bestFit="1" customWidth="1"/>
    <col min="11280" max="11520" width="9.140625" style="94"/>
    <col min="11521" max="11521" width="4.85546875" style="94" bestFit="1" customWidth="1"/>
    <col min="11522" max="11522" width="44.42578125" style="94" bestFit="1" customWidth="1"/>
    <col min="11523" max="11523" width="6.5703125" style="94" bestFit="1" customWidth="1"/>
    <col min="11524" max="11524" width="7" style="94" bestFit="1" customWidth="1"/>
    <col min="11525" max="11525" width="7.140625" style="94" bestFit="1" customWidth="1"/>
    <col min="11526" max="11527" width="6.5703125" style="94" bestFit="1" customWidth="1"/>
    <col min="11528" max="11528" width="6.140625" style="94" bestFit="1" customWidth="1"/>
    <col min="11529" max="11529" width="5.7109375" style="94" bestFit="1" customWidth="1"/>
    <col min="11530" max="11530" width="7.5703125" style="94" bestFit="1" customWidth="1"/>
    <col min="11531" max="11534" width="5.7109375" style="94" bestFit="1" customWidth="1"/>
    <col min="11535" max="11535" width="14.28515625" style="94" bestFit="1" customWidth="1"/>
    <col min="11536" max="11776" width="9.140625" style="94"/>
    <col min="11777" max="11777" width="4.85546875" style="94" bestFit="1" customWidth="1"/>
    <col min="11778" max="11778" width="44.42578125" style="94" bestFit="1" customWidth="1"/>
    <col min="11779" max="11779" width="6.5703125" style="94" bestFit="1" customWidth="1"/>
    <col min="11780" max="11780" width="7" style="94" bestFit="1" customWidth="1"/>
    <col min="11781" max="11781" width="7.140625" style="94" bestFit="1" customWidth="1"/>
    <col min="11782" max="11783" width="6.5703125" style="94" bestFit="1" customWidth="1"/>
    <col min="11784" max="11784" width="6.140625" style="94" bestFit="1" customWidth="1"/>
    <col min="11785" max="11785" width="5.7109375" style="94" bestFit="1" customWidth="1"/>
    <col min="11786" max="11786" width="7.5703125" style="94" bestFit="1" customWidth="1"/>
    <col min="11787" max="11790" width="5.7109375" style="94" bestFit="1" customWidth="1"/>
    <col min="11791" max="11791" width="14.28515625" style="94" bestFit="1" customWidth="1"/>
    <col min="11792" max="12032" width="9.140625" style="94"/>
    <col min="12033" max="12033" width="4.85546875" style="94" bestFit="1" customWidth="1"/>
    <col min="12034" max="12034" width="44.42578125" style="94" bestFit="1" customWidth="1"/>
    <col min="12035" max="12035" width="6.5703125" style="94" bestFit="1" customWidth="1"/>
    <col min="12036" max="12036" width="7" style="94" bestFit="1" customWidth="1"/>
    <col min="12037" max="12037" width="7.140625" style="94" bestFit="1" customWidth="1"/>
    <col min="12038" max="12039" width="6.5703125" style="94" bestFit="1" customWidth="1"/>
    <col min="12040" max="12040" width="6.140625" style="94" bestFit="1" customWidth="1"/>
    <col min="12041" max="12041" width="5.7109375" style="94" bestFit="1" customWidth="1"/>
    <col min="12042" max="12042" width="7.5703125" style="94" bestFit="1" customWidth="1"/>
    <col min="12043" max="12046" width="5.7109375" style="94" bestFit="1" customWidth="1"/>
    <col min="12047" max="12047" width="14.28515625" style="94" bestFit="1" customWidth="1"/>
    <col min="12048" max="12288" width="9.140625" style="94"/>
    <col min="12289" max="12289" width="4.85546875" style="94" bestFit="1" customWidth="1"/>
    <col min="12290" max="12290" width="44.42578125" style="94" bestFit="1" customWidth="1"/>
    <col min="12291" max="12291" width="6.5703125" style="94" bestFit="1" customWidth="1"/>
    <col min="12292" max="12292" width="7" style="94" bestFit="1" customWidth="1"/>
    <col min="12293" max="12293" width="7.140625" style="94" bestFit="1" customWidth="1"/>
    <col min="12294" max="12295" width="6.5703125" style="94" bestFit="1" customWidth="1"/>
    <col min="12296" max="12296" width="6.140625" style="94" bestFit="1" customWidth="1"/>
    <col min="12297" max="12297" width="5.7109375" style="94" bestFit="1" customWidth="1"/>
    <col min="12298" max="12298" width="7.5703125" style="94" bestFit="1" customWidth="1"/>
    <col min="12299" max="12302" width="5.7109375" style="94" bestFit="1" customWidth="1"/>
    <col min="12303" max="12303" width="14.28515625" style="94" bestFit="1" customWidth="1"/>
    <col min="12304" max="12544" width="9.140625" style="94"/>
    <col min="12545" max="12545" width="4.85546875" style="94" bestFit="1" customWidth="1"/>
    <col min="12546" max="12546" width="44.42578125" style="94" bestFit="1" customWidth="1"/>
    <col min="12547" max="12547" width="6.5703125" style="94" bestFit="1" customWidth="1"/>
    <col min="12548" max="12548" width="7" style="94" bestFit="1" customWidth="1"/>
    <col min="12549" max="12549" width="7.140625" style="94" bestFit="1" customWidth="1"/>
    <col min="12550" max="12551" width="6.5703125" style="94" bestFit="1" customWidth="1"/>
    <col min="12552" max="12552" width="6.140625" style="94" bestFit="1" customWidth="1"/>
    <col min="12553" max="12553" width="5.7109375" style="94" bestFit="1" customWidth="1"/>
    <col min="12554" max="12554" width="7.5703125" style="94" bestFit="1" customWidth="1"/>
    <col min="12555" max="12558" width="5.7109375" style="94" bestFit="1" customWidth="1"/>
    <col min="12559" max="12559" width="14.28515625" style="94" bestFit="1" customWidth="1"/>
    <col min="12560" max="12800" width="9.140625" style="94"/>
    <col min="12801" max="12801" width="4.85546875" style="94" bestFit="1" customWidth="1"/>
    <col min="12802" max="12802" width="44.42578125" style="94" bestFit="1" customWidth="1"/>
    <col min="12803" max="12803" width="6.5703125" style="94" bestFit="1" customWidth="1"/>
    <col min="12804" max="12804" width="7" style="94" bestFit="1" customWidth="1"/>
    <col min="12805" max="12805" width="7.140625" style="94" bestFit="1" customWidth="1"/>
    <col min="12806" max="12807" width="6.5703125" style="94" bestFit="1" customWidth="1"/>
    <col min="12808" max="12808" width="6.140625" style="94" bestFit="1" customWidth="1"/>
    <col min="12809" max="12809" width="5.7109375" style="94" bestFit="1" customWidth="1"/>
    <col min="12810" max="12810" width="7.5703125" style="94" bestFit="1" customWidth="1"/>
    <col min="12811" max="12814" width="5.7109375" style="94" bestFit="1" customWidth="1"/>
    <col min="12815" max="12815" width="14.28515625" style="94" bestFit="1" customWidth="1"/>
    <col min="12816" max="13056" width="9.140625" style="94"/>
    <col min="13057" max="13057" width="4.85546875" style="94" bestFit="1" customWidth="1"/>
    <col min="13058" max="13058" width="44.42578125" style="94" bestFit="1" customWidth="1"/>
    <col min="13059" max="13059" width="6.5703125" style="94" bestFit="1" customWidth="1"/>
    <col min="13060" max="13060" width="7" style="94" bestFit="1" customWidth="1"/>
    <col min="13061" max="13061" width="7.140625" style="94" bestFit="1" customWidth="1"/>
    <col min="13062" max="13063" width="6.5703125" style="94" bestFit="1" customWidth="1"/>
    <col min="13064" max="13064" width="6.140625" style="94" bestFit="1" customWidth="1"/>
    <col min="13065" max="13065" width="5.7109375" style="94" bestFit="1" customWidth="1"/>
    <col min="13066" max="13066" width="7.5703125" style="94" bestFit="1" customWidth="1"/>
    <col min="13067" max="13070" width="5.7109375" style="94" bestFit="1" customWidth="1"/>
    <col min="13071" max="13071" width="14.28515625" style="94" bestFit="1" customWidth="1"/>
    <col min="13072" max="13312" width="9.140625" style="94"/>
    <col min="13313" max="13313" width="4.85546875" style="94" bestFit="1" customWidth="1"/>
    <col min="13314" max="13314" width="44.42578125" style="94" bestFit="1" customWidth="1"/>
    <col min="13315" max="13315" width="6.5703125" style="94" bestFit="1" customWidth="1"/>
    <col min="13316" max="13316" width="7" style="94" bestFit="1" customWidth="1"/>
    <col min="13317" max="13317" width="7.140625" style="94" bestFit="1" customWidth="1"/>
    <col min="13318" max="13319" width="6.5703125" style="94" bestFit="1" customWidth="1"/>
    <col min="13320" max="13320" width="6.140625" style="94" bestFit="1" customWidth="1"/>
    <col min="13321" max="13321" width="5.7109375" style="94" bestFit="1" customWidth="1"/>
    <col min="13322" max="13322" width="7.5703125" style="94" bestFit="1" customWidth="1"/>
    <col min="13323" max="13326" width="5.7109375" style="94" bestFit="1" customWidth="1"/>
    <col min="13327" max="13327" width="14.28515625" style="94" bestFit="1" customWidth="1"/>
    <col min="13328" max="13568" width="9.140625" style="94"/>
    <col min="13569" max="13569" width="4.85546875" style="94" bestFit="1" customWidth="1"/>
    <col min="13570" max="13570" width="44.42578125" style="94" bestFit="1" customWidth="1"/>
    <col min="13571" max="13571" width="6.5703125" style="94" bestFit="1" customWidth="1"/>
    <col min="13572" max="13572" width="7" style="94" bestFit="1" customWidth="1"/>
    <col min="13573" max="13573" width="7.140625" style="94" bestFit="1" customWidth="1"/>
    <col min="13574" max="13575" width="6.5703125" style="94" bestFit="1" customWidth="1"/>
    <col min="13576" max="13576" width="6.140625" style="94" bestFit="1" customWidth="1"/>
    <col min="13577" max="13577" width="5.7109375" style="94" bestFit="1" customWidth="1"/>
    <col min="13578" max="13578" width="7.5703125" style="94" bestFit="1" customWidth="1"/>
    <col min="13579" max="13582" width="5.7109375" style="94" bestFit="1" customWidth="1"/>
    <col min="13583" max="13583" width="14.28515625" style="94" bestFit="1" customWidth="1"/>
    <col min="13584" max="13824" width="9.140625" style="94"/>
    <col min="13825" max="13825" width="4.85546875" style="94" bestFit="1" customWidth="1"/>
    <col min="13826" max="13826" width="44.42578125" style="94" bestFit="1" customWidth="1"/>
    <col min="13827" max="13827" width="6.5703125" style="94" bestFit="1" customWidth="1"/>
    <col min="13828" max="13828" width="7" style="94" bestFit="1" customWidth="1"/>
    <col min="13829" max="13829" width="7.140625" style="94" bestFit="1" customWidth="1"/>
    <col min="13830" max="13831" width="6.5703125" style="94" bestFit="1" customWidth="1"/>
    <col min="13832" max="13832" width="6.140625" style="94" bestFit="1" customWidth="1"/>
    <col min="13833" max="13833" width="5.7109375" style="94" bestFit="1" customWidth="1"/>
    <col min="13834" max="13834" width="7.5703125" style="94" bestFit="1" customWidth="1"/>
    <col min="13835" max="13838" width="5.7109375" style="94" bestFit="1" customWidth="1"/>
    <col min="13839" max="13839" width="14.28515625" style="94" bestFit="1" customWidth="1"/>
    <col min="13840" max="14080" width="9.140625" style="94"/>
    <col min="14081" max="14081" width="4.85546875" style="94" bestFit="1" customWidth="1"/>
    <col min="14082" max="14082" width="44.42578125" style="94" bestFit="1" customWidth="1"/>
    <col min="14083" max="14083" width="6.5703125" style="94" bestFit="1" customWidth="1"/>
    <col min="14084" max="14084" width="7" style="94" bestFit="1" customWidth="1"/>
    <col min="14085" max="14085" width="7.140625" style="94" bestFit="1" customWidth="1"/>
    <col min="14086" max="14087" width="6.5703125" style="94" bestFit="1" customWidth="1"/>
    <col min="14088" max="14088" width="6.140625" style="94" bestFit="1" customWidth="1"/>
    <col min="14089" max="14089" width="5.7109375" style="94" bestFit="1" customWidth="1"/>
    <col min="14090" max="14090" width="7.5703125" style="94" bestFit="1" customWidth="1"/>
    <col min="14091" max="14094" width="5.7109375" style="94" bestFit="1" customWidth="1"/>
    <col min="14095" max="14095" width="14.28515625" style="94" bestFit="1" customWidth="1"/>
    <col min="14096" max="14336" width="9.140625" style="94"/>
    <col min="14337" max="14337" width="4.85546875" style="94" bestFit="1" customWidth="1"/>
    <col min="14338" max="14338" width="44.42578125" style="94" bestFit="1" customWidth="1"/>
    <col min="14339" max="14339" width="6.5703125" style="94" bestFit="1" customWidth="1"/>
    <col min="14340" max="14340" width="7" style="94" bestFit="1" customWidth="1"/>
    <col min="14341" max="14341" width="7.140625" style="94" bestFit="1" customWidth="1"/>
    <col min="14342" max="14343" width="6.5703125" style="94" bestFit="1" customWidth="1"/>
    <col min="14344" max="14344" width="6.140625" style="94" bestFit="1" customWidth="1"/>
    <col min="14345" max="14345" width="5.7109375" style="94" bestFit="1" customWidth="1"/>
    <col min="14346" max="14346" width="7.5703125" style="94" bestFit="1" customWidth="1"/>
    <col min="14347" max="14350" width="5.7109375" style="94" bestFit="1" customWidth="1"/>
    <col min="14351" max="14351" width="14.28515625" style="94" bestFit="1" customWidth="1"/>
    <col min="14352" max="14592" width="9.140625" style="94"/>
    <col min="14593" max="14593" width="4.85546875" style="94" bestFit="1" customWidth="1"/>
    <col min="14594" max="14594" width="44.42578125" style="94" bestFit="1" customWidth="1"/>
    <col min="14595" max="14595" width="6.5703125" style="94" bestFit="1" customWidth="1"/>
    <col min="14596" max="14596" width="7" style="94" bestFit="1" customWidth="1"/>
    <col min="14597" max="14597" width="7.140625" style="94" bestFit="1" customWidth="1"/>
    <col min="14598" max="14599" width="6.5703125" style="94" bestFit="1" customWidth="1"/>
    <col min="14600" max="14600" width="6.140625" style="94" bestFit="1" customWidth="1"/>
    <col min="14601" max="14601" width="5.7109375" style="94" bestFit="1" customWidth="1"/>
    <col min="14602" max="14602" width="7.5703125" style="94" bestFit="1" customWidth="1"/>
    <col min="14603" max="14606" width="5.7109375" style="94" bestFit="1" customWidth="1"/>
    <col min="14607" max="14607" width="14.28515625" style="94" bestFit="1" customWidth="1"/>
    <col min="14608" max="14848" width="9.140625" style="94"/>
    <col min="14849" max="14849" width="4.85546875" style="94" bestFit="1" customWidth="1"/>
    <col min="14850" max="14850" width="44.42578125" style="94" bestFit="1" customWidth="1"/>
    <col min="14851" max="14851" width="6.5703125" style="94" bestFit="1" customWidth="1"/>
    <col min="14852" max="14852" width="7" style="94" bestFit="1" customWidth="1"/>
    <col min="14853" max="14853" width="7.140625" style="94" bestFit="1" customWidth="1"/>
    <col min="14854" max="14855" width="6.5703125" style="94" bestFit="1" customWidth="1"/>
    <col min="14856" max="14856" width="6.140625" style="94" bestFit="1" customWidth="1"/>
    <col min="14857" max="14857" width="5.7109375" style="94" bestFit="1" customWidth="1"/>
    <col min="14858" max="14858" width="7.5703125" style="94" bestFit="1" customWidth="1"/>
    <col min="14859" max="14862" width="5.7109375" style="94" bestFit="1" customWidth="1"/>
    <col min="14863" max="14863" width="14.28515625" style="94" bestFit="1" customWidth="1"/>
    <col min="14864" max="15104" width="9.140625" style="94"/>
    <col min="15105" max="15105" width="4.85546875" style="94" bestFit="1" customWidth="1"/>
    <col min="15106" max="15106" width="44.42578125" style="94" bestFit="1" customWidth="1"/>
    <col min="15107" max="15107" width="6.5703125" style="94" bestFit="1" customWidth="1"/>
    <col min="15108" max="15108" width="7" style="94" bestFit="1" customWidth="1"/>
    <col min="15109" max="15109" width="7.140625" style="94" bestFit="1" customWidth="1"/>
    <col min="15110" max="15111" width="6.5703125" style="94" bestFit="1" customWidth="1"/>
    <col min="15112" max="15112" width="6.140625" style="94" bestFit="1" customWidth="1"/>
    <col min="15113" max="15113" width="5.7109375" style="94" bestFit="1" customWidth="1"/>
    <col min="15114" max="15114" width="7.5703125" style="94" bestFit="1" customWidth="1"/>
    <col min="15115" max="15118" width="5.7109375" style="94" bestFit="1" customWidth="1"/>
    <col min="15119" max="15119" width="14.28515625" style="94" bestFit="1" customWidth="1"/>
    <col min="15120" max="15360" width="9.140625" style="94"/>
    <col min="15361" max="15361" width="4.85546875" style="94" bestFit="1" customWidth="1"/>
    <col min="15362" max="15362" width="44.42578125" style="94" bestFit="1" customWidth="1"/>
    <col min="15363" max="15363" width="6.5703125" style="94" bestFit="1" customWidth="1"/>
    <col min="15364" max="15364" width="7" style="94" bestFit="1" customWidth="1"/>
    <col min="15365" max="15365" width="7.140625" style="94" bestFit="1" customWidth="1"/>
    <col min="15366" max="15367" width="6.5703125" style="94" bestFit="1" customWidth="1"/>
    <col min="15368" max="15368" width="6.140625" style="94" bestFit="1" customWidth="1"/>
    <col min="15369" max="15369" width="5.7109375" style="94" bestFit="1" customWidth="1"/>
    <col min="15370" max="15370" width="7.5703125" style="94" bestFit="1" customWidth="1"/>
    <col min="15371" max="15374" width="5.7109375" style="94" bestFit="1" customWidth="1"/>
    <col min="15375" max="15375" width="14.28515625" style="94" bestFit="1" customWidth="1"/>
    <col min="15376" max="15616" width="9.140625" style="94"/>
    <col min="15617" max="15617" width="4.85546875" style="94" bestFit="1" customWidth="1"/>
    <col min="15618" max="15618" width="44.42578125" style="94" bestFit="1" customWidth="1"/>
    <col min="15619" max="15619" width="6.5703125" style="94" bestFit="1" customWidth="1"/>
    <col min="15620" max="15620" width="7" style="94" bestFit="1" customWidth="1"/>
    <col min="15621" max="15621" width="7.140625" style="94" bestFit="1" customWidth="1"/>
    <col min="15622" max="15623" width="6.5703125" style="94" bestFit="1" customWidth="1"/>
    <col min="15624" max="15624" width="6.140625" style="94" bestFit="1" customWidth="1"/>
    <col min="15625" max="15625" width="5.7109375" style="94" bestFit="1" customWidth="1"/>
    <col min="15626" max="15626" width="7.5703125" style="94" bestFit="1" customWidth="1"/>
    <col min="15627" max="15630" width="5.7109375" style="94" bestFit="1" customWidth="1"/>
    <col min="15631" max="15631" width="14.28515625" style="94" bestFit="1" customWidth="1"/>
    <col min="15632" max="15872" width="9.140625" style="94"/>
    <col min="15873" max="15873" width="4.85546875" style="94" bestFit="1" customWidth="1"/>
    <col min="15874" max="15874" width="44.42578125" style="94" bestFit="1" customWidth="1"/>
    <col min="15875" max="15875" width="6.5703125" style="94" bestFit="1" customWidth="1"/>
    <col min="15876" max="15876" width="7" style="94" bestFit="1" customWidth="1"/>
    <col min="15877" max="15877" width="7.140625" style="94" bestFit="1" customWidth="1"/>
    <col min="15878" max="15879" width="6.5703125" style="94" bestFit="1" customWidth="1"/>
    <col min="15880" max="15880" width="6.140625" style="94" bestFit="1" customWidth="1"/>
    <col min="15881" max="15881" width="5.7109375" style="94" bestFit="1" customWidth="1"/>
    <col min="15882" max="15882" width="7.5703125" style="94" bestFit="1" customWidth="1"/>
    <col min="15883" max="15886" width="5.7109375" style="94" bestFit="1" customWidth="1"/>
    <col min="15887" max="15887" width="14.28515625" style="94" bestFit="1" customWidth="1"/>
    <col min="15888" max="16128" width="9.140625" style="94"/>
    <col min="16129" max="16129" width="4.85546875" style="94" bestFit="1" customWidth="1"/>
    <col min="16130" max="16130" width="44.42578125" style="94" bestFit="1" customWidth="1"/>
    <col min="16131" max="16131" width="6.5703125" style="94" bestFit="1" customWidth="1"/>
    <col min="16132" max="16132" width="7" style="94" bestFit="1" customWidth="1"/>
    <col min="16133" max="16133" width="7.140625" style="94" bestFit="1" customWidth="1"/>
    <col min="16134" max="16135" width="6.5703125" style="94" bestFit="1" customWidth="1"/>
    <col min="16136" max="16136" width="6.140625" style="94" bestFit="1" customWidth="1"/>
    <col min="16137" max="16137" width="5.7109375" style="94" bestFit="1" customWidth="1"/>
    <col min="16138" max="16138" width="7.5703125" style="94" bestFit="1" customWidth="1"/>
    <col min="16139" max="16142" width="5.7109375" style="94" bestFit="1" customWidth="1"/>
    <col min="16143" max="16143" width="14.28515625" style="94" bestFit="1" customWidth="1"/>
    <col min="16144" max="16384" width="9.140625" style="94"/>
  </cols>
  <sheetData>
    <row r="1" spans="1:15" s="163" customFormat="1">
      <c r="A1" s="161" t="s">
        <v>151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s="163" customFormat="1" ht="13.5" thickBot="1">
      <c r="A2" s="164"/>
      <c r="O2" s="159" t="s">
        <v>0</v>
      </c>
    </row>
    <row r="3" spans="1:15" s="164" customFormat="1" ht="26.25" thickBot="1">
      <c r="A3" s="165" t="s">
        <v>101</v>
      </c>
      <c r="B3" s="166" t="s">
        <v>152</v>
      </c>
      <c r="C3" s="166" t="s">
        <v>153</v>
      </c>
      <c r="D3" s="166" t="s">
        <v>154</v>
      </c>
      <c r="E3" s="166" t="s">
        <v>155</v>
      </c>
      <c r="F3" s="166" t="s">
        <v>156</v>
      </c>
      <c r="G3" s="166" t="s">
        <v>157</v>
      </c>
      <c r="H3" s="166" t="s">
        <v>158</v>
      </c>
      <c r="I3" s="166" t="s">
        <v>159</v>
      </c>
      <c r="J3" s="166" t="s">
        <v>160</v>
      </c>
      <c r="K3" s="166" t="s">
        <v>161</v>
      </c>
      <c r="L3" s="166" t="s">
        <v>162</v>
      </c>
      <c r="M3" s="166" t="s">
        <v>163</v>
      </c>
      <c r="N3" s="166" t="s">
        <v>164</v>
      </c>
      <c r="O3" s="167" t="s">
        <v>15</v>
      </c>
    </row>
    <row r="4" spans="1:15" s="172" customFormat="1" ht="13.5" thickBot="1">
      <c r="A4" s="168" t="s">
        <v>105</v>
      </c>
      <c r="B4" s="169" t="s">
        <v>165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1"/>
    </row>
    <row r="5" spans="1:15" s="172" customFormat="1">
      <c r="A5" s="173" t="s">
        <v>108</v>
      </c>
      <c r="B5" s="174" t="s">
        <v>166</v>
      </c>
      <c r="C5" s="175">
        <v>34563</v>
      </c>
      <c r="D5" s="175">
        <v>34673</v>
      </c>
      <c r="E5" s="175">
        <v>53143</v>
      </c>
      <c r="F5" s="175">
        <v>34673</v>
      </c>
      <c r="G5" s="175">
        <v>34673</v>
      </c>
      <c r="H5" s="175">
        <v>34673</v>
      </c>
      <c r="I5" s="175">
        <v>34673</v>
      </c>
      <c r="J5" s="175">
        <v>34673</v>
      </c>
      <c r="K5" s="175">
        <v>52152</v>
      </c>
      <c r="L5" s="175">
        <v>34673</v>
      </c>
      <c r="M5" s="175">
        <v>34673</v>
      </c>
      <c r="N5" s="175">
        <v>34675</v>
      </c>
      <c r="O5" s="176">
        <f t="shared" ref="O5:O14" si="0">SUM(C5:N5)</f>
        <v>451917</v>
      </c>
    </row>
    <row r="6" spans="1:15" s="172" customFormat="1">
      <c r="A6" s="177" t="s">
        <v>110</v>
      </c>
      <c r="B6" s="178" t="s">
        <v>167</v>
      </c>
      <c r="C6" s="179">
        <v>13</v>
      </c>
      <c r="D6" s="179">
        <v>12</v>
      </c>
      <c r="E6" s="179">
        <v>13</v>
      </c>
      <c r="F6" s="179">
        <v>12</v>
      </c>
      <c r="G6" s="179">
        <v>13</v>
      </c>
      <c r="H6" s="179">
        <v>12</v>
      </c>
      <c r="I6" s="179">
        <v>13</v>
      </c>
      <c r="J6" s="179">
        <v>12</v>
      </c>
      <c r="K6" s="179">
        <v>13</v>
      </c>
      <c r="L6" s="179">
        <v>12</v>
      </c>
      <c r="M6" s="179">
        <v>13</v>
      </c>
      <c r="N6" s="179">
        <v>12</v>
      </c>
      <c r="O6" s="180">
        <f t="shared" si="0"/>
        <v>150</v>
      </c>
    </row>
    <row r="7" spans="1:15" s="184" customFormat="1">
      <c r="A7" s="177" t="s">
        <v>112</v>
      </c>
      <c r="B7" s="181" t="s">
        <v>168</v>
      </c>
      <c r="C7" s="182">
        <v>24072</v>
      </c>
      <c r="D7" s="182">
        <v>24072</v>
      </c>
      <c r="E7" s="182">
        <v>24072</v>
      </c>
      <c r="F7" s="182">
        <v>24072</v>
      </c>
      <c r="G7" s="182">
        <v>24072</v>
      </c>
      <c r="H7" s="182">
        <v>24072</v>
      </c>
      <c r="I7" s="182">
        <v>24072</v>
      </c>
      <c r="J7" s="182">
        <v>24072</v>
      </c>
      <c r="K7" s="182">
        <v>24072</v>
      </c>
      <c r="L7" s="182">
        <v>24071</v>
      </c>
      <c r="M7" s="182">
        <v>24071</v>
      </c>
      <c r="N7" s="182">
        <v>24071</v>
      </c>
      <c r="O7" s="183">
        <f t="shared" si="0"/>
        <v>288861</v>
      </c>
    </row>
    <row r="8" spans="1:15" s="184" customFormat="1">
      <c r="A8" s="177" t="s">
        <v>114</v>
      </c>
      <c r="B8" s="178" t="s">
        <v>169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80">
        <f t="shared" si="0"/>
        <v>0</v>
      </c>
    </row>
    <row r="9" spans="1:15" s="184" customFormat="1">
      <c r="A9" s="177" t="s">
        <v>116</v>
      </c>
      <c r="B9" s="178" t="s">
        <v>170</v>
      </c>
      <c r="C9" s="179"/>
      <c r="D9" s="179"/>
      <c r="E9" s="179"/>
      <c r="F9" s="179"/>
      <c r="G9" s="179">
        <v>40831</v>
      </c>
      <c r="H9" s="179">
        <v>40831</v>
      </c>
      <c r="I9" s="179">
        <v>40832</v>
      </c>
      <c r="J9" s="179">
        <v>40832</v>
      </c>
      <c r="K9" s="179"/>
      <c r="L9" s="179"/>
      <c r="M9" s="179"/>
      <c r="N9" s="179"/>
      <c r="O9" s="180">
        <f t="shared" si="0"/>
        <v>163326</v>
      </c>
    </row>
    <row r="10" spans="1:15" s="184" customFormat="1">
      <c r="A10" s="177" t="s">
        <v>118</v>
      </c>
      <c r="B10" s="178" t="s">
        <v>171</v>
      </c>
      <c r="C10" s="179">
        <v>3263</v>
      </c>
      <c r="D10" s="179">
        <v>3263</v>
      </c>
      <c r="E10" s="179">
        <v>3263</v>
      </c>
      <c r="F10" s="179">
        <v>3263</v>
      </c>
      <c r="G10" s="179">
        <v>3263</v>
      </c>
      <c r="H10" s="179">
        <v>3263</v>
      </c>
      <c r="I10" s="179">
        <v>3263</v>
      </c>
      <c r="J10" s="179">
        <v>3263</v>
      </c>
      <c r="K10" s="179">
        <v>3263</v>
      </c>
      <c r="L10" s="179">
        <v>3262</v>
      </c>
      <c r="M10" s="179">
        <v>3262</v>
      </c>
      <c r="N10" s="179">
        <v>3262</v>
      </c>
      <c r="O10" s="180">
        <f t="shared" si="0"/>
        <v>39153</v>
      </c>
    </row>
    <row r="11" spans="1:15" s="184" customFormat="1">
      <c r="A11" s="177" t="s">
        <v>120</v>
      </c>
      <c r="B11" s="178" t="s">
        <v>172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80">
        <f t="shared" si="0"/>
        <v>0</v>
      </c>
    </row>
    <row r="12" spans="1:15" s="184" customFormat="1">
      <c r="A12" s="178" t="s">
        <v>122</v>
      </c>
      <c r="B12" s="185" t="s">
        <v>173</v>
      </c>
      <c r="C12" s="179">
        <v>1779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80">
        <f t="shared" si="0"/>
        <v>1779</v>
      </c>
    </row>
    <row r="13" spans="1:15" s="184" customFormat="1">
      <c r="A13" s="178" t="s">
        <v>124</v>
      </c>
      <c r="B13" s="178" t="s">
        <v>174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80">
        <f t="shared" si="0"/>
        <v>0</v>
      </c>
    </row>
    <row r="14" spans="1:15" s="184" customFormat="1" ht="13.5" thickBot="1">
      <c r="A14" s="186" t="s">
        <v>126</v>
      </c>
      <c r="B14" s="186" t="s">
        <v>264</v>
      </c>
      <c r="C14" s="187">
        <v>3717</v>
      </c>
      <c r="D14" s="187">
        <v>5387</v>
      </c>
      <c r="E14" s="187"/>
      <c r="F14" s="187"/>
      <c r="G14" s="187"/>
      <c r="H14" s="187">
        <v>5387</v>
      </c>
      <c r="I14" s="187">
        <v>5386</v>
      </c>
      <c r="J14" s="187">
        <v>5387</v>
      </c>
      <c r="K14" s="187"/>
      <c r="L14" s="187"/>
      <c r="M14" s="187"/>
      <c r="N14" s="187">
        <v>1759</v>
      </c>
      <c r="O14" s="180">
        <f t="shared" si="0"/>
        <v>27023</v>
      </c>
    </row>
    <row r="15" spans="1:15" s="172" customFormat="1" ht="13.5" thickBot="1">
      <c r="A15" s="168" t="s">
        <v>128</v>
      </c>
      <c r="B15" s="188" t="s">
        <v>175</v>
      </c>
      <c r="C15" s="189">
        <f>SUM(C5:C14)</f>
        <v>67407</v>
      </c>
      <c r="D15" s="189">
        <f t="shared" ref="D15:N15" si="1">SUM(D5:D14)</f>
        <v>67407</v>
      </c>
      <c r="E15" s="189">
        <f t="shared" si="1"/>
        <v>80491</v>
      </c>
      <c r="F15" s="189">
        <f t="shared" si="1"/>
        <v>62020</v>
      </c>
      <c r="G15" s="189">
        <f t="shared" si="1"/>
        <v>102852</v>
      </c>
      <c r="H15" s="189">
        <f t="shared" si="1"/>
        <v>108238</v>
      </c>
      <c r="I15" s="189">
        <f t="shared" si="1"/>
        <v>108239</v>
      </c>
      <c r="J15" s="189">
        <f t="shared" si="1"/>
        <v>108239</v>
      </c>
      <c r="K15" s="189">
        <f t="shared" si="1"/>
        <v>79500</v>
      </c>
      <c r="L15" s="189">
        <f t="shared" si="1"/>
        <v>62018</v>
      </c>
      <c r="M15" s="189">
        <f t="shared" si="1"/>
        <v>62019</v>
      </c>
      <c r="N15" s="189">
        <f t="shared" si="1"/>
        <v>63779</v>
      </c>
      <c r="O15" s="190">
        <f>SUM(C15:N15)</f>
        <v>972209</v>
      </c>
    </row>
    <row r="16" spans="1:15" s="172" customFormat="1" ht="13.5" thickBot="1">
      <c r="A16" s="168" t="s">
        <v>130</v>
      </c>
      <c r="B16" s="169" t="s">
        <v>176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1"/>
    </row>
    <row r="17" spans="1:15" s="184" customFormat="1">
      <c r="A17" s="191" t="s">
        <v>132</v>
      </c>
      <c r="B17" s="192" t="s">
        <v>263</v>
      </c>
      <c r="C17" s="182">
        <v>36039</v>
      </c>
      <c r="D17" s="182">
        <v>36039</v>
      </c>
      <c r="E17" s="182">
        <v>36039</v>
      </c>
      <c r="F17" s="182">
        <v>36039</v>
      </c>
      <c r="G17" s="182">
        <v>36039</v>
      </c>
      <c r="H17" s="182">
        <v>36039</v>
      </c>
      <c r="I17" s="182">
        <v>36039</v>
      </c>
      <c r="J17" s="182">
        <v>36039</v>
      </c>
      <c r="K17" s="182">
        <v>36039</v>
      </c>
      <c r="L17" s="182">
        <v>36039</v>
      </c>
      <c r="M17" s="182">
        <v>36040</v>
      </c>
      <c r="N17" s="182">
        <v>36041</v>
      </c>
      <c r="O17" s="183">
        <f t="shared" ref="O17:O27" si="2">SUM(C17:N17)</f>
        <v>432471</v>
      </c>
    </row>
    <row r="18" spans="1:15" s="184" customFormat="1">
      <c r="A18" s="177" t="s">
        <v>134</v>
      </c>
      <c r="B18" s="178" t="s">
        <v>177</v>
      </c>
      <c r="C18" s="179">
        <v>18954</v>
      </c>
      <c r="D18" s="179">
        <v>18954</v>
      </c>
      <c r="E18" s="179">
        <v>18954</v>
      </c>
      <c r="F18" s="179">
        <v>18954</v>
      </c>
      <c r="G18" s="179">
        <v>18954</v>
      </c>
      <c r="H18" s="179">
        <v>18954</v>
      </c>
      <c r="I18" s="179">
        <v>18954</v>
      </c>
      <c r="J18" s="179">
        <v>18954</v>
      </c>
      <c r="K18" s="179">
        <v>18954</v>
      </c>
      <c r="L18" s="179">
        <v>18954</v>
      </c>
      <c r="M18" s="179">
        <v>18952</v>
      </c>
      <c r="N18" s="179">
        <v>18952</v>
      </c>
      <c r="O18" s="180">
        <f t="shared" si="2"/>
        <v>227444</v>
      </c>
    </row>
    <row r="19" spans="1:15" s="184" customFormat="1">
      <c r="A19" s="177" t="s">
        <v>136</v>
      </c>
      <c r="B19" s="178" t="s">
        <v>178</v>
      </c>
      <c r="C19" s="179">
        <v>12414</v>
      </c>
      <c r="D19" s="179">
        <v>12414</v>
      </c>
      <c r="E19" s="179">
        <v>12414</v>
      </c>
      <c r="F19" s="179">
        <v>12414</v>
      </c>
      <c r="G19" s="179">
        <v>12414</v>
      </c>
      <c r="H19" s="179">
        <v>12414</v>
      </c>
      <c r="I19" s="179">
        <v>12414</v>
      </c>
      <c r="J19" s="179">
        <v>12414</v>
      </c>
      <c r="K19" s="179">
        <v>12414</v>
      </c>
      <c r="L19" s="179">
        <v>12414</v>
      </c>
      <c r="M19" s="179">
        <v>12414</v>
      </c>
      <c r="N19" s="179">
        <v>12414</v>
      </c>
      <c r="O19" s="180">
        <f t="shared" si="2"/>
        <v>148968</v>
      </c>
    </row>
    <row r="20" spans="1:15" s="184" customFormat="1">
      <c r="A20" s="177" t="s">
        <v>138</v>
      </c>
      <c r="B20" s="178" t="s">
        <v>179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80">
        <f t="shared" si="2"/>
        <v>0</v>
      </c>
    </row>
    <row r="21" spans="1:15" s="184" customFormat="1">
      <c r="A21" s="177" t="s">
        <v>140</v>
      </c>
      <c r="B21" s="178" t="s">
        <v>180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80">
        <f t="shared" si="2"/>
        <v>0</v>
      </c>
    </row>
    <row r="22" spans="1:15" s="184" customFormat="1">
      <c r="A22" s="177" t="s">
        <v>141</v>
      </c>
      <c r="B22" s="178" t="s">
        <v>181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80">
        <f t="shared" si="2"/>
        <v>0</v>
      </c>
    </row>
    <row r="23" spans="1:15" s="184" customFormat="1" ht="25.5">
      <c r="A23" s="177" t="s">
        <v>142</v>
      </c>
      <c r="B23" s="185" t="s">
        <v>182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80">
        <f t="shared" si="2"/>
        <v>0</v>
      </c>
    </row>
    <row r="24" spans="1:15" s="184" customFormat="1">
      <c r="A24" s="177" t="s">
        <v>143</v>
      </c>
      <c r="B24" s="178" t="s">
        <v>183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80">
        <f t="shared" si="2"/>
        <v>0</v>
      </c>
    </row>
    <row r="25" spans="1:15" s="184" customFormat="1">
      <c r="A25" s="177" t="s">
        <v>144</v>
      </c>
      <c r="B25" s="178" t="s">
        <v>184</v>
      </c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80">
        <f t="shared" si="2"/>
        <v>0</v>
      </c>
    </row>
    <row r="26" spans="1:15" s="184" customFormat="1">
      <c r="A26" s="177" t="s">
        <v>145</v>
      </c>
      <c r="B26" s="178" t="s">
        <v>185</v>
      </c>
      <c r="C26" s="179"/>
      <c r="D26" s="179"/>
      <c r="E26" s="179"/>
      <c r="F26" s="179"/>
      <c r="G26" s="179">
        <v>40831</v>
      </c>
      <c r="H26" s="179">
        <v>40831</v>
      </c>
      <c r="I26" s="179">
        <v>40832</v>
      </c>
      <c r="J26" s="179">
        <v>40832</v>
      </c>
      <c r="N26" s="179"/>
      <c r="O26" s="180">
        <f t="shared" si="2"/>
        <v>163326</v>
      </c>
    </row>
    <row r="27" spans="1:15" s="184" customFormat="1">
      <c r="A27" s="177" t="s">
        <v>146</v>
      </c>
      <c r="B27" s="178" t="s">
        <v>186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80">
        <f t="shared" si="2"/>
        <v>0</v>
      </c>
    </row>
    <row r="28" spans="1:15" s="184" customFormat="1" ht="13.5" thickBot="1">
      <c r="A28" s="193" t="s">
        <v>147</v>
      </c>
      <c r="B28" s="194" t="s">
        <v>262</v>
      </c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95"/>
    </row>
    <row r="29" spans="1:15" s="172" customFormat="1" ht="13.5" thickBot="1">
      <c r="A29" s="196" t="s">
        <v>148</v>
      </c>
      <c r="B29" s="188" t="s">
        <v>187</v>
      </c>
      <c r="C29" s="189">
        <f>SUM(C17:C28)</f>
        <v>67407</v>
      </c>
      <c r="D29" s="189">
        <f t="shared" ref="D29:N29" si="3">SUM(D17:D28)</f>
        <v>67407</v>
      </c>
      <c r="E29" s="189">
        <f t="shared" si="3"/>
        <v>67407</v>
      </c>
      <c r="F29" s="189">
        <f t="shared" si="3"/>
        <v>67407</v>
      </c>
      <c r="G29" s="189">
        <f t="shared" si="3"/>
        <v>108238</v>
      </c>
      <c r="H29" s="189">
        <f t="shared" si="3"/>
        <v>108238</v>
      </c>
      <c r="I29" s="189">
        <f t="shared" si="3"/>
        <v>108239</v>
      </c>
      <c r="J29" s="189">
        <f t="shared" si="3"/>
        <v>108239</v>
      </c>
      <c r="K29" s="189">
        <f t="shared" si="3"/>
        <v>67407</v>
      </c>
      <c r="L29" s="189">
        <f t="shared" si="3"/>
        <v>67407</v>
      </c>
      <c r="M29" s="189">
        <f t="shared" si="3"/>
        <v>67406</v>
      </c>
      <c r="N29" s="189">
        <f t="shared" si="3"/>
        <v>67407</v>
      </c>
      <c r="O29" s="190">
        <f>SUM(C29:N29)</f>
        <v>972209</v>
      </c>
    </row>
    <row r="30" spans="1:15" s="163" customFormat="1" ht="13.5" thickBot="1">
      <c r="A30" s="196" t="s">
        <v>149</v>
      </c>
      <c r="B30" s="197" t="s">
        <v>188</v>
      </c>
      <c r="C30" s="198">
        <f>C15-C29</f>
        <v>0</v>
      </c>
      <c r="D30" s="198">
        <f>D15-D29</f>
        <v>0</v>
      </c>
      <c r="E30" s="198">
        <f>E15-E29</f>
        <v>13084</v>
      </c>
      <c r="F30" s="198">
        <f>F15-F29</f>
        <v>-5387</v>
      </c>
      <c r="G30" s="198">
        <f>G15-G29</f>
        <v>-5386</v>
      </c>
      <c r="H30" s="198">
        <f>H15-H29</f>
        <v>0</v>
      </c>
      <c r="I30" s="198">
        <f>I15-I29</f>
        <v>0</v>
      </c>
      <c r="J30" s="198">
        <f>J15-J29</f>
        <v>0</v>
      </c>
      <c r="K30" s="198">
        <f>K15-K29</f>
        <v>12093</v>
      </c>
      <c r="L30" s="198">
        <f>L15-L29</f>
        <v>-5389</v>
      </c>
      <c r="M30" s="198">
        <f>M15-M29</f>
        <v>-5387</v>
      </c>
      <c r="N30" s="198">
        <f>N15-N29</f>
        <v>-3628</v>
      </c>
      <c r="O30" s="199">
        <f>O15-O29</f>
        <v>0</v>
      </c>
    </row>
    <row r="32" spans="1:15">
      <c r="A32" s="160" t="s">
        <v>67</v>
      </c>
      <c r="B32" s="160"/>
    </row>
  </sheetData>
  <mergeCells count="4">
    <mergeCell ref="A1:O1"/>
    <mergeCell ref="B4:O4"/>
    <mergeCell ref="B16:O16"/>
    <mergeCell ref="A32:B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verticalDpi="0" r:id="rId1"/>
  <headerFooter>
    <oddHeader>&amp;R&amp;"-,Félkövér"15.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7.85546875" style="33" bestFit="1" customWidth="1"/>
    <col min="3" max="3" width="11" style="33" customWidth="1"/>
    <col min="4" max="4" width="14.28515625" style="33" bestFit="1" customWidth="1"/>
    <col min="5" max="5" width="20.28515625" style="33" customWidth="1"/>
    <col min="6" max="6" width="11.5703125" style="33" bestFit="1" customWidth="1"/>
    <col min="7" max="7" width="12.71093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89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8" customFormat="1">
      <c r="A5" s="6" t="s">
        <v>17</v>
      </c>
      <c r="B5" s="19">
        <f>SUM(B6:B19)</f>
        <v>135863</v>
      </c>
      <c r="C5" s="19">
        <f t="shared" ref="C5:F5" si="0">SUM(C6:C19)</f>
        <v>240475</v>
      </c>
      <c r="D5" s="19">
        <f t="shared" si="0"/>
        <v>155064</v>
      </c>
      <c r="E5" s="19">
        <f t="shared" si="0"/>
        <v>561258</v>
      </c>
      <c r="F5" s="19">
        <f t="shared" si="0"/>
        <v>14844</v>
      </c>
      <c r="G5" s="3">
        <f t="shared" ref="G5:G19" si="1">F5+E5-D5-C5-B5</f>
        <v>44700</v>
      </c>
      <c r="H5" s="19">
        <v>5</v>
      </c>
      <c r="I5" s="21">
        <v>0</v>
      </c>
      <c r="J5" s="19">
        <v>177</v>
      </c>
    </row>
    <row r="6" spans="1:10" s="64" customFormat="1">
      <c r="A6" s="5" t="s">
        <v>86</v>
      </c>
      <c r="B6" s="12">
        <v>0</v>
      </c>
      <c r="C6" s="62">
        <v>2500</v>
      </c>
      <c r="D6" s="12">
        <v>0</v>
      </c>
      <c r="E6" s="63">
        <v>0</v>
      </c>
      <c r="F6" s="12"/>
      <c r="G6" s="3">
        <f t="shared" si="1"/>
        <v>-2500</v>
      </c>
      <c r="H6" s="62"/>
      <c r="I6" s="63"/>
      <c r="J6" s="62"/>
    </row>
    <row r="7" spans="1:10" s="22" customFormat="1">
      <c r="A7" s="4" t="s">
        <v>18</v>
      </c>
      <c r="B7" s="12">
        <v>0</v>
      </c>
      <c r="C7" s="3">
        <v>413</v>
      </c>
      <c r="D7" s="12">
        <v>0</v>
      </c>
      <c r="E7" s="3">
        <v>413</v>
      </c>
      <c r="F7" s="12"/>
      <c r="G7" s="3">
        <f t="shared" si="1"/>
        <v>0</v>
      </c>
      <c r="H7" s="12">
        <v>0</v>
      </c>
      <c r="I7" s="12">
        <v>0</v>
      </c>
      <c r="J7" s="12">
        <v>0</v>
      </c>
    </row>
    <row r="8" spans="1:10" s="22" customFormat="1">
      <c r="A8" s="4" t="s">
        <v>19</v>
      </c>
      <c r="B8" s="12">
        <v>0</v>
      </c>
      <c r="C8" s="12">
        <v>0</v>
      </c>
      <c r="D8" s="12">
        <v>0</v>
      </c>
      <c r="E8" s="3">
        <v>1295</v>
      </c>
      <c r="F8" s="12"/>
      <c r="G8" s="3">
        <f t="shared" si="1"/>
        <v>1295</v>
      </c>
      <c r="H8" s="12">
        <v>0</v>
      </c>
      <c r="I8" s="12">
        <v>0</v>
      </c>
      <c r="J8" s="12">
        <v>0</v>
      </c>
    </row>
    <row r="9" spans="1:10" s="22" customFormat="1">
      <c r="A9" s="4" t="s">
        <v>20</v>
      </c>
      <c r="B9" s="12">
        <v>0</v>
      </c>
      <c r="C9" s="3">
        <f>5287+5000</f>
        <v>10287</v>
      </c>
      <c r="D9" s="12">
        <v>0</v>
      </c>
      <c r="E9" s="12">
        <v>0</v>
      </c>
      <c r="F9" s="12"/>
      <c r="G9" s="3">
        <f t="shared" si="1"/>
        <v>-10287</v>
      </c>
      <c r="H9" s="12">
        <v>0</v>
      </c>
      <c r="I9" s="12">
        <v>0</v>
      </c>
      <c r="J9" s="12">
        <v>0</v>
      </c>
    </row>
    <row r="10" spans="1:10" s="22" customFormat="1">
      <c r="A10" s="4" t="s">
        <v>21</v>
      </c>
      <c r="B10" s="12">
        <v>0</v>
      </c>
      <c r="C10" s="3">
        <v>14427</v>
      </c>
      <c r="D10" s="12">
        <v>0</v>
      </c>
      <c r="E10" s="12">
        <v>0</v>
      </c>
      <c r="F10" s="3">
        <v>12317</v>
      </c>
      <c r="G10" s="3">
        <f t="shared" si="1"/>
        <v>-2110</v>
      </c>
      <c r="H10" s="12">
        <v>0</v>
      </c>
      <c r="I10" s="12">
        <v>0</v>
      </c>
      <c r="J10" s="12">
        <v>0</v>
      </c>
    </row>
    <row r="11" spans="1:10" s="22" customFormat="1" ht="25.5">
      <c r="A11" s="23" t="s">
        <v>29</v>
      </c>
      <c r="B11" s="12">
        <v>0</v>
      </c>
      <c r="C11" s="12">
        <v>0</v>
      </c>
      <c r="D11" s="12">
        <v>0</v>
      </c>
      <c r="E11" s="3">
        <v>95849</v>
      </c>
      <c r="F11" s="3">
        <f>2527</f>
        <v>2527</v>
      </c>
      <c r="G11" s="3">
        <f t="shared" si="1"/>
        <v>98376</v>
      </c>
      <c r="H11" s="12">
        <v>0</v>
      </c>
      <c r="I11" s="12">
        <v>0</v>
      </c>
      <c r="J11" s="12">
        <v>0</v>
      </c>
    </row>
    <row r="12" spans="1:10" s="22" customFormat="1">
      <c r="A12" s="4" t="s">
        <v>22</v>
      </c>
      <c r="B12" s="12">
        <v>0</v>
      </c>
      <c r="C12" s="3">
        <v>940</v>
      </c>
      <c r="D12" s="12">
        <v>0</v>
      </c>
      <c r="E12" s="12">
        <v>0</v>
      </c>
      <c r="F12" s="12"/>
      <c r="G12" s="3">
        <f t="shared" si="1"/>
        <v>-940</v>
      </c>
      <c r="H12" s="12">
        <v>0</v>
      </c>
      <c r="I12" s="12">
        <v>0</v>
      </c>
      <c r="J12" s="12">
        <v>0</v>
      </c>
    </row>
    <row r="13" spans="1:10" s="22" customFormat="1">
      <c r="A13" s="4" t="s">
        <v>23</v>
      </c>
      <c r="B13" s="12">
        <v>0</v>
      </c>
      <c r="C13" s="3">
        <v>9259</v>
      </c>
      <c r="D13" s="12">
        <v>0</v>
      </c>
      <c r="E13" s="3">
        <v>8604</v>
      </c>
      <c r="F13" s="24"/>
      <c r="G13" s="3">
        <f t="shared" si="1"/>
        <v>-655</v>
      </c>
      <c r="H13" s="12">
        <v>0</v>
      </c>
      <c r="I13" s="12">
        <v>0</v>
      </c>
      <c r="J13" s="12">
        <v>0</v>
      </c>
    </row>
    <row r="14" spans="1:10" s="22" customFormat="1">
      <c r="A14" s="4" t="s">
        <v>24</v>
      </c>
      <c r="B14" s="12">
        <v>0</v>
      </c>
      <c r="C14" s="3">
        <v>6000</v>
      </c>
      <c r="D14" s="12">
        <v>0</v>
      </c>
      <c r="E14" s="12">
        <v>0</v>
      </c>
      <c r="F14" s="12"/>
      <c r="G14" s="3">
        <f t="shared" si="1"/>
        <v>-6000</v>
      </c>
      <c r="H14" s="12">
        <v>0</v>
      </c>
      <c r="I14" s="12">
        <v>0</v>
      </c>
      <c r="J14" s="12">
        <v>0</v>
      </c>
    </row>
    <row r="15" spans="1:10" s="22" customFormat="1">
      <c r="A15" s="4" t="s">
        <v>25</v>
      </c>
      <c r="B15" s="12">
        <v>0</v>
      </c>
      <c r="C15" s="3">
        <v>148968</v>
      </c>
      <c r="D15" s="12">
        <v>0</v>
      </c>
      <c r="E15" s="3">
        <v>124745</v>
      </c>
      <c r="F15" s="25"/>
      <c r="G15" s="3">
        <f t="shared" si="1"/>
        <v>-24223</v>
      </c>
      <c r="H15" s="12">
        <v>0</v>
      </c>
      <c r="I15" s="12">
        <v>0</v>
      </c>
      <c r="J15" s="12">
        <v>0</v>
      </c>
    </row>
    <row r="16" spans="1:10" s="22" customFormat="1">
      <c r="A16" s="4" t="s">
        <v>8</v>
      </c>
      <c r="B16" s="3">
        <v>123442</v>
      </c>
      <c r="C16" s="3">
        <v>45338</v>
      </c>
      <c r="D16" s="12">
        <v>0</v>
      </c>
      <c r="E16" s="3">
        <v>167951</v>
      </c>
      <c r="F16" s="12"/>
      <c r="G16" s="3">
        <f t="shared" si="1"/>
        <v>-829</v>
      </c>
      <c r="H16" s="12">
        <v>0</v>
      </c>
      <c r="I16" s="12">
        <v>0</v>
      </c>
      <c r="J16" s="3">
        <v>177</v>
      </c>
    </row>
    <row r="17" spans="1:10" s="22" customFormat="1">
      <c r="A17" s="4" t="s">
        <v>9</v>
      </c>
      <c r="B17" s="12">
        <v>0</v>
      </c>
      <c r="C17" s="12">
        <v>0</v>
      </c>
      <c r="D17" s="3">
        <v>155064</v>
      </c>
      <c r="E17" s="3">
        <v>151793</v>
      </c>
      <c r="F17" s="12"/>
      <c r="G17" s="3">
        <f t="shared" si="1"/>
        <v>-3271</v>
      </c>
      <c r="H17" s="12">
        <v>0</v>
      </c>
      <c r="I17" s="12">
        <v>0</v>
      </c>
      <c r="J17" s="12">
        <v>0</v>
      </c>
    </row>
    <row r="18" spans="1:10">
      <c r="A18" s="26" t="s">
        <v>13</v>
      </c>
      <c r="B18" s="1">
        <v>6903</v>
      </c>
      <c r="C18" s="1">
        <v>1340</v>
      </c>
      <c r="D18" s="12">
        <v>0</v>
      </c>
      <c r="E18" s="1">
        <v>3360</v>
      </c>
      <c r="F18" s="12">
        <v>0</v>
      </c>
      <c r="G18" s="3">
        <f t="shared" si="1"/>
        <v>-4883</v>
      </c>
      <c r="H18" s="1">
        <v>3</v>
      </c>
      <c r="I18" s="12">
        <v>0</v>
      </c>
      <c r="J18" s="12">
        <v>0</v>
      </c>
    </row>
    <row r="19" spans="1:10">
      <c r="A19" s="26" t="s">
        <v>14</v>
      </c>
      <c r="B19" s="1">
        <v>5518</v>
      </c>
      <c r="C19" s="1">
        <v>1003</v>
      </c>
      <c r="D19" s="12">
        <v>0</v>
      </c>
      <c r="E19" s="1">
        <v>7248</v>
      </c>
      <c r="F19" s="12">
        <v>0</v>
      </c>
      <c r="G19" s="3">
        <f t="shared" si="1"/>
        <v>727</v>
      </c>
      <c r="H19" s="1">
        <v>2</v>
      </c>
      <c r="I19" s="12">
        <v>0</v>
      </c>
      <c r="J19" s="12">
        <v>0</v>
      </c>
    </row>
    <row r="20" spans="1:10" s="11" customFormat="1">
      <c r="A20" s="42" t="s">
        <v>62</v>
      </c>
      <c r="B20" s="10">
        <f>SUM(B21:B26)</f>
        <v>1045</v>
      </c>
      <c r="C20" s="10">
        <f t="shared" ref="C20:E20" si="2">SUM(C21:C26)</f>
        <v>15616</v>
      </c>
      <c r="D20" s="13">
        <f t="shared" si="2"/>
        <v>0</v>
      </c>
      <c r="E20" s="10">
        <f t="shared" si="2"/>
        <v>180</v>
      </c>
      <c r="F20" s="13">
        <v>0</v>
      </c>
      <c r="G20" s="3">
        <f>F20+E20-D20-C20-B20</f>
        <v>-16481</v>
      </c>
      <c r="H20" s="13">
        <v>0</v>
      </c>
      <c r="I20" s="13">
        <v>0</v>
      </c>
      <c r="J20" s="13">
        <v>0</v>
      </c>
    </row>
    <row r="21" spans="1:10" ht="25.5">
      <c r="A21" s="9" t="s">
        <v>63</v>
      </c>
      <c r="B21" s="1">
        <v>472</v>
      </c>
      <c r="C21" s="1">
        <f>7380-(2500*1.05)+(1000*1.25)+19</f>
        <v>6024</v>
      </c>
      <c r="D21" s="12"/>
      <c r="E21" s="12"/>
      <c r="F21" s="12"/>
      <c r="G21" s="3">
        <f>F21+E21-D21-C21-B21</f>
        <v>-6496</v>
      </c>
      <c r="H21" s="12">
        <v>0</v>
      </c>
      <c r="I21" s="12">
        <v>0</v>
      </c>
      <c r="J21" s="12">
        <v>0</v>
      </c>
    </row>
    <row r="22" spans="1:10" ht="25.5">
      <c r="A22" s="9" t="s">
        <v>64</v>
      </c>
      <c r="B22" s="1">
        <v>54</v>
      </c>
      <c r="C22" s="1">
        <v>64</v>
      </c>
      <c r="D22" s="12"/>
      <c r="E22" s="12"/>
      <c r="F22" s="12"/>
      <c r="G22" s="3">
        <f>F22+E22-D22-C22-B22</f>
        <v>-118</v>
      </c>
      <c r="H22" s="12">
        <v>0</v>
      </c>
      <c r="I22" s="12">
        <v>0</v>
      </c>
      <c r="J22" s="12">
        <v>0</v>
      </c>
    </row>
    <row r="23" spans="1:10" ht="25.5">
      <c r="A23" s="9" t="s">
        <v>65</v>
      </c>
      <c r="B23" s="1">
        <v>383</v>
      </c>
      <c r="C23" s="1">
        <f>11902-(2500*1.05)</f>
        <v>9277</v>
      </c>
      <c r="D23" s="12"/>
      <c r="E23" s="1">
        <v>180</v>
      </c>
      <c r="F23" s="12"/>
      <c r="G23" s="3">
        <f>F23+E23-D23-C23-B23</f>
        <v>-9480</v>
      </c>
      <c r="H23" s="12">
        <v>0</v>
      </c>
      <c r="I23" s="12">
        <v>0</v>
      </c>
      <c r="J23" s="12">
        <v>0</v>
      </c>
    </row>
    <row r="24" spans="1:10" ht="25.5">
      <c r="A24" s="9" t="s">
        <v>66</v>
      </c>
      <c r="B24" s="1">
        <v>54</v>
      </c>
      <c r="C24" s="1">
        <v>64</v>
      </c>
      <c r="D24" s="12"/>
      <c r="E24" s="12"/>
      <c r="F24" s="12"/>
      <c r="G24" s="3">
        <f>F24+E24-D24-C24-B24</f>
        <v>-118</v>
      </c>
      <c r="H24" s="12">
        <v>0</v>
      </c>
      <c r="I24" s="12">
        <v>0</v>
      </c>
      <c r="J24" s="12">
        <v>0</v>
      </c>
    </row>
    <row r="25" spans="1:10">
      <c r="A25" s="9" t="s">
        <v>60</v>
      </c>
      <c r="B25" s="1">
        <v>82</v>
      </c>
      <c r="C25" s="1">
        <v>152</v>
      </c>
      <c r="D25" s="12"/>
      <c r="E25" s="12"/>
      <c r="F25" s="12"/>
      <c r="G25" s="3">
        <f>F25+E25-D25-C25-B25</f>
        <v>-234</v>
      </c>
      <c r="H25" s="12">
        <v>0</v>
      </c>
      <c r="I25" s="12">
        <v>0</v>
      </c>
      <c r="J25" s="12">
        <v>0</v>
      </c>
    </row>
    <row r="26" spans="1:10">
      <c r="A26" s="9" t="s">
        <v>61</v>
      </c>
      <c r="B26" s="12">
        <v>0</v>
      </c>
      <c r="C26" s="1">
        <v>35</v>
      </c>
      <c r="D26" s="12"/>
      <c r="E26" s="12"/>
      <c r="F26" s="12"/>
      <c r="G26" s="3">
        <f>F26+E26-D26-C26-B26</f>
        <v>-35</v>
      </c>
      <c r="H26" s="12">
        <v>0</v>
      </c>
      <c r="I26" s="12">
        <v>0</v>
      </c>
      <c r="J26" s="12">
        <v>0</v>
      </c>
    </row>
    <row r="27" spans="1:10">
      <c r="A27" s="6" t="s">
        <v>15</v>
      </c>
      <c r="B27" s="10">
        <f>SUM(B5,B20)</f>
        <v>136908</v>
      </c>
      <c r="C27" s="10">
        <f t="shared" ref="C27:F27" si="3">SUM(C5,C20)</f>
        <v>256091</v>
      </c>
      <c r="D27" s="10">
        <f t="shared" si="3"/>
        <v>155064</v>
      </c>
      <c r="E27" s="10">
        <f t="shared" si="3"/>
        <v>561438</v>
      </c>
      <c r="F27" s="10">
        <f t="shared" si="3"/>
        <v>14844</v>
      </c>
      <c r="G27" s="27">
        <f>F27+E27-D27-C27-B27</f>
        <v>28219</v>
      </c>
      <c r="H27" s="10">
        <f>H5+H20</f>
        <v>5</v>
      </c>
      <c r="I27" s="10">
        <f t="shared" ref="I27:J27" si="4">I5+I20</f>
        <v>0</v>
      </c>
      <c r="J27" s="10">
        <f t="shared" si="4"/>
        <v>177</v>
      </c>
    </row>
    <row r="28" spans="1:10" s="33" customFormat="1">
      <c r="A28" s="6" t="s">
        <v>4</v>
      </c>
      <c r="B28" s="73"/>
      <c r="C28" s="74"/>
      <c r="D28" s="74"/>
      <c r="E28" s="75"/>
      <c r="F28" s="72">
        <f>F27+E27-D27-C27-B27</f>
        <v>28219</v>
      </c>
      <c r="G28" s="68"/>
      <c r="H28" s="68"/>
      <c r="I28" s="68"/>
      <c r="J28" s="68"/>
    </row>
    <row r="30" spans="1:10">
      <c r="A30" s="34" t="s">
        <v>67</v>
      </c>
    </row>
  </sheetData>
  <mergeCells count="9">
    <mergeCell ref="B28:E28"/>
    <mergeCell ref="G28:J28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&amp;R&amp;"-,Félkövér"2.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7.85546875" style="33" bestFit="1" customWidth="1"/>
    <col min="3" max="3" width="11" style="33" customWidth="1"/>
    <col min="4" max="4" width="14.28515625" style="33" bestFit="1" customWidth="1"/>
    <col min="5" max="5" width="20.28515625" style="33" customWidth="1"/>
    <col min="6" max="6" width="11.5703125" style="33" bestFit="1" customWidth="1"/>
    <col min="7" max="7" width="12.71093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90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28" customFormat="1">
      <c r="A5" s="7" t="s">
        <v>91</v>
      </c>
      <c r="B5" s="27">
        <f>SUM(B6:B8)</f>
        <v>73310.350000000006</v>
      </c>
      <c r="C5" s="27">
        <f t="shared" ref="C5:F5" si="0">SUM(C6:C8)</f>
        <v>10803</v>
      </c>
      <c r="D5" s="13">
        <f t="shared" si="0"/>
        <v>0</v>
      </c>
      <c r="E5" s="27">
        <f t="shared" si="0"/>
        <v>1138</v>
      </c>
      <c r="F5" s="27">
        <f t="shared" si="0"/>
        <v>94083</v>
      </c>
      <c r="G5" s="3">
        <f t="shared" ref="G5:G8" si="1">F5+E5-D5-C5-B5</f>
        <v>11107.649999999994</v>
      </c>
      <c r="H5" s="27">
        <v>21</v>
      </c>
      <c r="I5" s="13">
        <v>0</v>
      </c>
      <c r="J5" s="13">
        <v>0</v>
      </c>
    </row>
    <row r="6" spans="1:10" s="22" customFormat="1">
      <c r="A6" s="29" t="s">
        <v>28</v>
      </c>
      <c r="B6" s="3">
        <f>54508-2137</f>
        <v>52371</v>
      </c>
      <c r="C6" s="3">
        <v>10803</v>
      </c>
      <c r="D6" s="12">
        <v>0</v>
      </c>
      <c r="E6" s="3">
        <v>1138</v>
      </c>
      <c r="F6" s="3">
        <v>44674</v>
      </c>
      <c r="G6" s="3">
        <f t="shared" si="1"/>
        <v>-17362</v>
      </c>
      <c r="H6" s="3">
        <v>18</v>
      </c>
      <c r="I6" s="12">
        <v>0</v>
      </c>
      <c r="J6" s="12">
        <v>0</v>
      </c>
    </row>
    <row r="7" spans="1:10" s="22" customFormat="1">
      <c r="A7" s="29" t="s">
        <v>88</v>
      </c>
      <c r="B7" s="3">
        <v>2137</v>
      </c>
      <c r="C7" s="12">
        <v>0</v>
      </c>
      <c r="D7" s="12">
        <v>0</v>
      </c>
      <c r="E7" s="12">
        <v>0</v>
      </c>
      <c r="F7" s="12">
        <v>0</v>
      </c>
      <c r="G7" s="3">
        <f t="shared" si="1"/>
        <v>-2137</v>
      </c>
      <c r="H7" s="3">
        <v>1</v>
      </c>
      <c r="I7" s="12">
        <v>0</v>
      </c>
      <c r="J7" s="12">
        <v>0</v>
      </c>
    </row>
    <row r="8" spans="1:10" s="22" customFormat="1">
      <c r="A8" s="29" t="s">
        <v>27</v>
      </c>
      <c r="B8" s="3">
        <f>14805*1.27</f>
        <v>18802.349999999999</v>
      </c>
      <c r="C8" s="12">
        <v>0</v>
      </c>
      <c r="D8" s="12">
        <v>0</v>
      </c>
      <c r="E8" s="12">
        <v>0</v>
      </c>
      <c r="F8" s="3">
        <v>49409</v>
      </c>
      <c r="G8" s="3">
        <f t="shared" si="1"/>
        <v>30606.65</v>
      </c>
      <c r="H8" s="3">
        <v>2</v>
      </c>
      <c r="I8" s="12">
        <v>0</v>
      </c>
      <c r="J8" s="12">
        <v>0</v>
      </c>
    </row>
    <row r="9" spans="1:10">
      <c r="A9" s="6" t="s">
        <v>15</v>
      </c>
      <c r="B9" s="10">
        <f>SUM(B5)</f>
        <v>73310.350000000006</v>
      </c>
      <c r="C9" s="10">
        <f t="shared" ref="C9:F9" si="2">SUM(C5)</f>
        <v>10803</v>
      </c>
      <c r="D9" s="13">
        <f t="shared" si="2"/>
        <v>0</v>
      </c>
      <c r="E9" s="10">
        <f t="shared" si="2"/>
        <v>1138</v>
      </c>
      <c r="F9" s="10">
        <f t="shared" si="2"/>
        <v>94083</v>
      </c>
      <c r="G9" s="27">
        <f>F9+E9-D9-C9-B9</f>
        <v>11107.649999999994</v>
      </c>
      <c r="H9" s="10">
        <f>H5</f>
        <v>21</v>
      </c>
      <c r="I9" s="13">
        <f t="shared" ref="I9:J9" si="3">I5</f>
        <v>0</v>
      </c>
      <c r="J9" s="13">
        <f t="shared" si="3"/>
        <v>0</v>
      </c>
    </row>
    <row r="10" spans="1:10" s="33" customFormat="1">
      <c r="A10" s="6" t="s">
        <v>4</v>
      </c>
      <c r="B10" s="73"/>
      <c r="C10" s="74"/>
      <c r="D10" s="74"/>
      <c r="E10" s="75"/>
      <c r="F10" s="72">
        <f>F9+E9-D9-C9-B9</f>
        <v>11107.649999999994</v>
      </c>
      <c r="G10" s="68"/>
      <c r="H10" s="68"/>
      <c r="I10" s="68"/>
      <c r="J10" s="68"/>
    </row>
    <row r="12" spans="1:10">
      <c r="A12" s="34" t="s">
        <v>67</v>
      </c>
    </row>
  </sheetData>
  <mergeCells count="9">
    <mergeCell ref="B10:E10"/>
    <mergeCell ref="G10:J10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&amp;R&amp;"-,Félkövér"3.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3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8" style="33" bestFit="1" customWidth="1"/>
    <col min="3" max="3" width="11" style="33" customWidth="1"/>
    <col min="4" max="4" width="14.42578125" style="33" bestFit="1" customWidth="1"/>
    <col min="5" max="5" width="20.28515625" style="33" customWidth="1"/>
    <col min="6" max="6" width="12" style="33" bestFit="1" customWidth="1"/>
    <col min="7" max="7" width="12.855468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92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1" customFormat="1">
      <c r="A5" s="6" t="s">
        <v>30</v>
      </c>
      <c r="B5" s="10">
        <f>SUM(B6,B9)</f>
        <v>55158</v>
      </c>
      <c r="C5" s="10">
        <f t="shared" ref="C5:F5" si="0">SUM(C6,C9)</f>
        <v>5946</v>
      </c>
      <c r="D5" s="13">
        <f t="shared" si="0"/>
        <v>0</v>
      </c>
      <c r="E5" s="10">
        <f t="shared" si="0"/>
        <v>1322</v>
      </c>
      <c r="F5" s="10">
        <f t="shared" si="0"/>
        <v>54970</v>
      </c>
      <c r="G5" s="27">
        <f t="shared" ref="G5:G9" si="1">F5+E5-D5-C5-B5</f>
        <v>-4812</v>
      </c>
      <c r="H5" s="10">
        <v>22</v>
      </c>
      <c r="I5" s="13">
        <v>0</v>
      </c>
      <c r="J5" s="13">
        <v>0</v>
      </c>
    </row>
    <row r="6" spans="1:10" s="16" customFormat="1">
      <c r="A6" s="8" t="s">
        <v>38</v>
      </c>
      <c r="B6" s="14">
        <f>SUM(B7:B8)</f>
        <v>46298</v>
      </c>
      <c r="C6" s="14">
        <f>SUM(C7:C8)</f>
        <v>3740</v>
      </c>
      <c r="D6" s="15">
        <v>0</v>
      </c>
      <c r="E6" s="15">
        <v>0</v>
      </c>
      <c r="F6" s="14">
        <f>20768+5440+9440+2720+4752+2106</f>
        <v>45226</v>
      </c>
      <c r="G6" s="30">
        <f t="shared" si="1"/>
        <v>-4812</v>
      </c>
      <c r="H6" s="14">
        <v>18</v>
      </c>
      <c r="I6" s="15">
        <v>0</v>
      </c>
      <c r="J6" s="15">
        <v>0</v>
      </c>
    </row>
    <row r="7" spans="1:10">
      <c r="A7" s="5" t="s">
        <v>40</v>
      </c>
      <c r="B7" s="1">
        <v>45053</v>
      </c>
      <c r="C7" s="1">
        <v>3740</v>
      </c>
      <c r="D7" s="12"/>
      <c r="E7" s="12"/>
      <c r="F7" s="12"/>
      <c r="G7" s="3">
        <f t="shared" si="1"/>
        <v>-48793</v>
      </c>
      <c r="H7" s="1">
        <v>18</v>
      </c>
      <c r="I7" s="12">
        <v>0</v>
      </c>
      <c r="J7" s="12">
        <v>0</v>
      </c>
    </row>
    <row r="8" spans="1:10">
      <c r="A8" s="5" t="s">
        <v>39</v>
      </c>
      <c r="B8" s="1">
        <v>1245</v>
      </c>
      <c r="C8" s="12">
        <v>0</v>
      </c>
      <c r="D8" s="12"/>
      <c r="E8" s="12"/>
      <c r="F8" s="12"/>
      <c r="G8" s="3">
        <f t="shared" si="1"/>
        <v>-1245</v>
      </c>
      <c r="H8" s="12">
        <v>0</v>
      </c>
      <c r="I8" s="12">
        <v>0</v>
      </c>
      <c r="J8" s="12">
        <v>0</v>
      </c>
    </row>
    <row r="9" spans="1:10">
      <c r="A9" s="31" t="s">
        <v>10</v>
      </c>
      <c r="B9" s="1">
        <v>8860</v>
      </c>
      <c r="C9" s="1">
        <f>1322+884</f>
        <v>2206</v>
      </c>
      <c r="D9" s="12">
        <v>0</v>
      </c>
      <c r="E9" s="1">
        <f>1322</f>
        <v>1322</v>
      </c>
      <c r="F9" s="1">
        <v>9744</v>
      </c>
      <c r="G9" s="12">
        <f t="shared" si="1"/>
        <v>0</v>
      </c>
      <c r="H9" s="1">
        <v>4</v>
      </c>
      <c r="I9" s="12">
        <v>0</v>
      </c>
      <c r="J9" s="12">
        <v>0</v>
      </c>
    </row>
    <row r="10" spans="1:10">
      <c r="A10" s="6" t="s">
        <v>15</v>
      </c>
      <c r="B10" s="10">
        <f>SUM(B5)</f>
        <v>55158</v>
      </c>
      <c r="C10" s="10">
        <f t="shared" ref="C10:F10" si="2">SUM(C5)</f>
        <v>5946</v>
      </c>
      <c r="D10" s="10">
        <f t="shared" si="2"/>
        <v>0</v>
      </c>
      <c r="E10" s="10">
        <f t="shared" si="2"/>
        <v>1322</v>
      </c>
      <c r="F10" s="10">
        <f t="shared" si="2"/>
        <v>54970</v>
      </c>
      <c r="G10" s="27">
        <f>F10+E10-D10-C10-B10</f>
        <v>-4812</v>
      </c>
      <c r="H10" s="10">
        <f>H5</f>
        <v>22</v>
      </c>
      <c r="I10" s="10">
        <f t="shared" ref="I10:J10" si="3">I5</f>
        <v>0</v>
      </c>
      <c r="J10" s="10">
        <f t="shared" si="3"/>
        <v>0</v>
      </c>
    </row>
    <row r="11" spans="1:10" s="33" customFormat="1">
      <c r="A11" s="6" t="s">
        <v>4</v>
      </c>
      <c r="B11" s="73"/>
      <c r="C11" s="74"/>
      <c r="D11" s="74"/>
      <c r="E11" s="75"/>
      <c r="F11" s="72">
        <f>F10+E10-D10-C10-B10</f>
        <v>-4812</v>
      </c>
      <c r="G11" s="68"/>
      <c r="H11" s="68"/>
      <c r="I11" s="68"/>
      <c r="J11" s="68"/>
    </row>
    <row r="13" spans="1:10">
      <c r="A13" s="34" t="s">
        <v>67</v>
      </c>
    </row>
  </sheetData>
  <mergeCells count="9">
    <mergeCell ref="B11:E11"/>
    <mergeCell ref="G11:J11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&amp;R&amp;"-,Félkövér"4.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15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8" style="33" bestFit="1" customWidth="1"/>
    <col min="3" max="3" width="11" style="33" customWidth="1"/>
    <col min="4" max="4" width="14.42578125" style="33" bestFit="1" customWidth="1"/>
    <col min="5" max="5" width="20.28515625" style="33" customWidth="1"/>
    <col min="6" max="6" width="12" style="33" bestFit="1" customWidth="1"/>
    <col min="7" max="7" width="12.855468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93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1" customFormat="1">
      <c r="A5" s="6" t="s">
        <v>31</v>
      </c>
      <c r="B5" s="10">
        <f>SUM(B6,B11)</f>
        <v>72469</v>
      </c>
      <c r="C5" s="10">
        <f>SUM(C6,C11)</f>
        <v>49813</v>
      </c>
      <c r="D5" s="13">
        <f>SUM(D6,D11)</f>
        <v>0</v>
      </c>
      <c r="E5" s="10">
        <f>SUM(E6,E11)</f>
        <v>56931</v>
      </c>
      <c r="F5" s="10">
        <f>SUM(F6,F11)</f>
        <v>66938</v>
      </c>
      <c r="G5" s="27">
        <f t="shared" ref="G5:G11" si="0">F5+E5-D5-C5-B5</f>
        <v>1587</v>
      </c>
      <c r="H5" s="10">
        <v>31</v>
      </c>
      <c r="I5" s="10">
        <v>2</v>
      </c>
      <c r="J5" s="13">
        <v>0</v>
      </c>
    </row>
    <row r="6" spans="1:10" s="16" customFormat="1">
      <c r="A6" s="32" t="s">
        <v>37</v>
      </c>
      <c r="B6" s="14">
        <f>SUM(B7:B10)</f>
        <v>38596</v>
      </c>
      <c r="C6" s="14">
        <f>SUM(C7:C10)</f>
        <v>15200</v>
      </c>
      <c r="D6" s="15">
        <f t="shared" ref="D6:E6" si="1">SUM(D7:D10)</f>
        <v>0</v>
      </c>
      <c r="E6" s="14">
        <f t="shared" si="1"/>
        <v>19100</v>
      </c>
      <c r="F6" s="14">
        <v>36283</v>
      </c>
      <c r="G6" s="30">
        <f t="shared" si="0"/>
        <v>1587</v>
      </c>
      <c r="H6" s="14">
        <v>16</v>
      </c>
      <c r="I6" s="14">
        <v>2</v>
      </c>
      <c r="J6" s="15">
        <v>0</v>
      </c>
    </row>
    <row r="7" spans="1:10">
      <c r="A7" s="26" t="s">
        <v>51</v>
      </c>
      <c r="B7" s="1">
        <v>26050</v>
      </c>
      <c r="C7" s="1">
        <v>10224</v>
      </c>
      <c r="D7" s="12"/>
      <c r="E7" s="1">
        <v>12800</v>
      </c>
      <c r="F7" s="12"/>
      <c r="G7" s="12"/>
      <c r="H7" s="1">
        <v>10</v>
      </c>
      <c r="I7" s="1">
        <v>0</v>
      </c>
      <c r="J7" s="12">
        <v>0</v>
      </c>
    </row>
    <row r="8" spans="1:10">
      <c r="A8" s="26" t="s">
        <v>52</v>
      </c>
      <c r="B8" s="1">
        <v>870</v>
      </c>
      <c r="C8" s="1">
        <v>4153</v>
      </c>
      <c r="D8" s="12"/>
      <c r="E8" s="1">
        <v>5500</v>
      </c>
      <c r="F8" s="12"/>
      <c r="G8" s="12"/>
      <c r="H8" s="1">
        <v>0</v>
      </c>
      <c r="I8" s="1">
        <v>1</v>
      </c>
      <c r="J8" s="12">
        <v>0</v>
      </c>
    </row>
    <row r="9" spans="1:10">
      <c r="A9" s="26" t="s">
        <v>53</v>
      </c>
      <c r="B9" s="1">
        <v>5847</v>
      </c>
      <c r="C9" s="1">
        <v>655</v>
      </c>
      <c r="D9" s="12"/>
      <c r="E9" s="1">
        <v>800</v>
      </c>
      <c r="F9" s="12"/>
      <c r="G9" s="12"/>
      <c r="H9" s="1">
        <v>3</v>
      </c>
      <c r="I9" s="1">
        <v>1</v>
      </c>
      <c r="J9" s="12">
        <v>0</v>
      </c>
    </row>
    <row r="10" spans="1:10">
      <c r="A10" s="26" t="s">
        <v>54</v>
      </c>
      <c r="B10" s="1">
        <v>5829</v>
      </c>
      <c r="C10" s="1">
        <v>168</v>
      </c>
      <c r="D10" s="12"/>
      <c r="E10" s="12"/>
      <c r="F10" s="12"/>
      <c r="G10" s="12"/>
      <c r="H10" s="1">
        <v>3</v>
      </c>
      <c r="I10" s="1">
        <v>0</v>
      </c>
      <c r="J10" s="12">
        <v>0</v>
      </c>
    </row>
    <row r="11" spans="1:10">
      <c r="A11" s="31" t="s">
        <v>36</v>
      </c>
      <c r="B11" s="1">
        <v>33873</v>
      </c>
      <c r="C11" s="1">
        <v>34613</v>
      </c>
      <c r="D11" s="12">
        <v>0</v>
      </c>
      <c r="E11" s="1">
        <f>34613+3218</f>
        <v>37831</v>
      </c>
      <c r="F11" s="1">
        <v>30655</v>
      </c>
      <c r="G11" s="12">
        <f t="shared" si="0"/>
        <v>0</v>
      </c>
      <c r="H11" s="1">
        <v>15</v>
      </c>
      <c r="I11" s="1">
        <v>0</v>
      </c>
      <c r="J11" s="12">
        <v>0</v>
      </c>
    </row>
    <row r="12" spans="1:10">
      <c r="A12" s="6" t="s">
        <v>15</v>
      </c>
      <c r="B12" s="10">
        <f>SUM(B5)</f>
        <v>72469</v>
      </c>
      <c r="C12" s="10">
        <f t="shared" ref="C12:F12" si="2">SUM(C5)</f>
        <v>49813</v>
      </c>
      <c r="D12" s="10">
        <f t="shared" si="2"/>
        <v>0</v>
      </c>
      <c r="E12" s="10">
        <f t="shared" si="2"/>
        <v>56931</v>
      </c>
      <c r="F12" s="10">
        <f t="shared" si="2"/>
        <v>66938</v>
      </c>
      <c r="G12" s="27">
        <f>F12+E12-D12-C12-B12</f>
        <v>1587</v>
      </c>
      <c r="H12" s="10">
        <f>H5</f>
        <v>31</v>
      </c>
      <c r="I12" s="10">
        <f t="shared" ref="I12:J12" si="3">I5</f>
        <v>2</v>
      </c>
      <c r="J12" s="10">
        <f t="shared" si="3"/>
        <v>0</v>
      </c>
    </row>
    <row r="13" spans="1:10" s="33" customFormat="1">
      <c r="A13" s="6" t="s">
        <v>4</v>
      </c>
      <c r="B13" s="73"/>
      <c r="C13" s="74"/>
      <c r="D13" s="74"/>
      <c r="E13" s="75"/>
      <c r="F13" s="72">
        <f>F12+E12-D12-C12-B12</f>
        <v>1587</v>
      </c>
      <c r="G13" s="68"/>
      <c r="H13" s="68"/>
      <c r="I13" s="68"/>
      <c r="J13" s="68"/>
    </row>
    <row r="15" spans="1:10">
      <c r="A15" s="34" t="s">
        <v>67</v>
      </c>
    </row>
  </sheetData>
  <mergeCells count="9">
    <mergeCell ref="B13:E13"/>
    <mergeCell ref="G13:J13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&amp;R&amp;"-,Félkövér"5.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9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7.85546875" style="33" bestFit="1" customWidth="1"/>
    <col min="3" max="3" width="11" style="33" customWidth="1"/>
    <col min="4" max="4" width="14.28515625" style="33" bestFit="1" customWidth="1"/>
    <col min="5" max="5" width="20.28515625" style="33" customWidth="1"/>
    <col min="6" max="6" width="11.5703125" style="33" bestFit="1" customWidth="1"/>
    <col min="7" max="7" width="12.71093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94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1" customFormat="1">
      <c r="A5" s="6" t="s">
        <v>11</v>
      </c>
      <c r="B5" s="10">
        <f>4285+1157</f>
        <v>5442</v>
      </c>
      <c r="C5" s="10">
        <v>1208</v>
      </c>
      <c r="D5" s="13">
        <v>0</v>
      </c>
      <c r="E5" s="10">
        <v>500</v>
      </c>
      <c r="F5" s="10">
        <v>2501</v>
      </c>
      <c r="G5" s="27">
        <f t="shared" ref="G5" si="0">F5+E5-D5-C5-B5</f>
        <v>-3649</v>
      </c>
      <c r="H5" s="10">
        <v>2</v>
      </c>
      <c r="I5" s="10">
        <v>0</v>
      </c>
      <c r="J5" s="13">
        <v>0</v>
      </c>
    </row>
    <row r="6" spans="1:10">
      <c r="A6" s="6" t="s">
        <v>15</v>
      </c>
      <c r="B6" s="10">
        <f>SUM(B5)</f>
        <v>5442</v>
      </c>
      <c r="C6" s="10">
        <f t="shared" ref="C6:F6" si="1">SUM(C5)</f>
        <v>1208</v>
      </c>
      <c r="D6" s="10">
        <f t="shared" si="1"/>
        <v>0</v>
      </c>
      <c r="E6" s="10">
        <f t="shared" si="1"/>
        <v>500</v>
      </c>
      <c r="F6" s="10">
        <f t="shared" si="1"/>
        <v>2501</v>
      </c>
      <c r="G6" s="27">
        <f>F6+E6-D6-C6-B6</f>
        <v>-3649</v>
      </c>
      <c r="H6" s="10">
        <f>H5</f>
        <v>2</v>
      </c>
      <c r="I6" s="10" t="e">
        <f>#REF!+#REF!+#REF!+#REF!+#REF!+I5+#REF!+#REF!+#REF!+#REF!+#REF!</f>
        <v>#REF!</v>
      </c>
      <c r="J6" s="10" t="e">
        <f>#REF!+#REF!+#REF!+#REF!+#REF!+J5+#REF!+#REF!+#REF!+#REF!+#REF!</f>
        <v>#REF!</v>
      </c>
    </row>
    <row r="7" spans="1:10" s="33" customFormat="1">
      <c r="A7" s="6" t="s">
        <v>4</v>
      </c>
      <c r="B7" s="73"/>
      <c r="C7" s="74"/>
      <c r="D7" s="74"/>
      <c r="E7" s="75"/>
      <c r="F7" s="72">
        <f>F6+E6-D6-C6-B6</f>
        <v>-3649</v>
      </c>
      <c r="G7" s="68"/>
      <c r="H7" s="68"/>
      <c r="I7" s="68"/>
      <c r="J7" s="68"/>
    </row>
    <row r="9" spans="1:10">
      <c r="A9" s="34" t="s">
        <v>67</v>
      </c>
    </row>
  </sheetData>
  <mergeCells count="9">
    <mergeCell ref="B7:E7"/>
    <mergeCell ref="G7:J7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&amp;R&amp;"-,Félkövér"6.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9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7.85546875" style="33" bestFit="1" customWidth="1"/>
    <col min="3" max="3" width="11" style="33" customWidth="1"/>
    <col min="4" max="4" width="14.28515625" style="33" bestFit="1" customWidth="1"/>
    <col min="5" max="5" width="20.28515625" style="33" customWidth="1"/>
    <col min="6" max="6" width="11.5703125" style="33" bestFit="1" customWidth="1"/>
    <col min="7" max="7" width="12.71093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96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1" customFormat="1">
      <c r="A5" s="6" t="s">
        <v>32</v>
      </c>
      <c r="B5" s="10">
        <f>6708+1925</f>
        <v>8633</v>
      </c>
      <c r="C5" s="10">
        <v>4647</v>
      </c>
      <c r="D5" s="10">
        <v>300</v>
      </c>
      <c r="E5" s="10">
        <v>1800</v>
      </c>
      <c r="F5" s="10">
        <v>2501</v>
      </c>
      <c r="G5" s="27">
        <f t="shared" ref="G5" si="0">F5+E5-D5-C5-B5</f>
        <v>-9279</v>
      </c>
      <c r="H5" s="10">
        <v>3</v>
      </c>
      <c r="I5" s="10">
        <v>1</v>
      </c>
      <c r="J5" s="13">
        <v>0</v>
      </c>
    </row>
    <row r="6" spans="1:10">
      <c r="A6" s="6" t="s">
        <v>15</v>
      </c>
      <c r="B6" s="10">
        <f>SUM(B5)</f>
        <v>8633</v>
      </c>
      <c r="C6" s="10">
        <f t="shared" ref="C6:F6" si="1">SUM(C5)</f>
        <v>4647</v>
      </c>
      <c r="D6" s="10">
        <f t="shared" si="1"/>
        <v>300</v>
      </c>
      <c r="E6" s="10">
        <f t="shared" si="1"/>
        <v>1800</v>
      </c>
      <c r="F6" s="10">
        <f t="shared" si="1"/>
        <v>2501</v>
      </c>
      <c r="G6" s="27">
        <f>F6+E6-D6-C6-B6</f>
        <v>-9279</v>
      </c>
      <c r="H6" s="10">
        <f>H5</f>
        <v>3</v>
      </c>
      <c r="I6" s="10">
        <f t="shared" ref="I6:J6" si="2">I5</f>
        <v>1</v>
      </c>
      <c r="J6" s="10">
        <f t="shared" si="2"/>
        <v>0</v>
      </c>
    </row>
    <row r="7" spans="1:10" s="33" customFormat="1">
      <c r="A7" s="6" t="s">
        <v>4</v>
      </c>
      <c r="B7" s="73"/>
      <c r="C7" s="74"/>
      <c r="D7" s="74"/>
      <c r="E7" s="75"/>
      <c r="F7" s="72">
        <f>F6+E6-D6-C6-B6</f>
        <v>-9279</v>
      </c>
      <c r="G7" s="68"/>
      <c r="H7" s="68"/>
      <c r="I7" s="68"/>
      <c r="J7" s="68"/>
    </row>
    <row r="9" spans="1:10">
      <c r="A9" s="34" t="s">
        <v>67</v>
      </c>
    </row>
  </sheetData>
  <mergeCells count="9">
    <mergeCell ref="B7:E7"/>
    <mergeCell ref="G7:J7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&amp;R&amp;"-,Félkövér"7.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9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7.85546875" style="33" bestFit="1" customWidth="1"/>
    <col min="3" max="3" width="11" style="33" customWidth="1"/>
    <col min="4" max="4" width="14.28515625" style="33" bestFit="1" customWidth="1"/>
    <col min="5" max="5" width="20.28515625" style="33" customWidth="1"/>
    <col min="6" max="6" width="11.5703125" style="33" bestFit="1" customWidth="1"/>
    <col min="7" max="7" width="12.71093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97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1" customFormat="1">
      <c r="A5" s="6" t="s">
        <v>33</v>
      </c>
      <c r="B5" s="10">
        <v>15061</v>
      </c>
      <c r="C5" s="10">
        <v>2296</v>
      </c>
      <c r="D5" s="13">
        <v>0</v>
      </c>
      <c r="E5" s="13">
        <v>0</v>
      </c>
      <c r="F5" s="10">
        <v>10092</v>
      </c>
      <c r="G5" s="27">
        <f t="shared" ref="G5" si="0">F5+E5-D5-C5-B5</f>
        <v>-7265</v>
      </c>
      <c r="H5" s="10">
        <v>6</v>
      </c>
      <c r="I5" s="10">
        <v>0</v>
      </c>
      <c r="J5" s="13">
        <v>0</v>
      </c>
    </row>
    <row r="6" spans="1:10">
      <c r="A6" s="6" t="s">
        <v>15</v>
      </c>
      <c r="B6" s="10">
        <f>SUM(B5)</f>
        <v>15061</v>
      </c>
      <c r="C6" s="10">
        <f t="shared" ref="C6:F6" si="1">SUM(C5)</f>
        <v>2296</v>
      </c>
      <c r="D6" s="10">
        <f t="shared" si="1"/>
        <v>0</v>
      </c>
      <c r="E6" s="10">
        <f t="shared" si="1"/>
        <v>0</v>
      </c>
      <c r="F6" s="10">
        <f t="shared" si="1"/>
        <v>10092</v>
      </c>
      <c r="G6" s="27">
        <f>F6+E6-D6-C6-B6</f>
        <v>-7265</v>
      </c>
      <c r="H6" s="10">
        <f>H5</f>
        <v>6</v>
      </c>
      <c r="I6" s="10">
        <f t="shared" ref="I6:J6" si="2">I5</f>
        <v>0</v>
      </c>
      <c r="J6" s="10">
        <f t="shared" si="2"/>
        <v>0</v>
      </c>
    </row>
    <row r="7" spans="1:10" s="33" customFormat="1">
      <c r="A7" s="6" t="s">
        <v>4</v>
      </c>
      <c r="B7" s="73"/>
      <c r="C7" s="74"/>
      <c r="D7" s="74"/>
      <c r="E7" s="75"/>
      <c r="F7" s="72">
        <f>F6+E6-D6-C6-B6</f>
        <v>-7265</v>
      </c>
      <c r="G7" s="68"/>
      <c r="H7" s="68"/>
      <c r="I7" s="68"/>
      <c r="J7" s="68"/>
    </row>
    <row r="9" spans="1:10">
      <c r="A9" s="34" t="s">
        <v>67</v>
      </c>
    </row>
  </sheetData>
  <mergeCells count="9">
    <mergeCell ref="B7:E7"/>
    <mergeCell ref="G7:J7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&amp;R&amp;"-,Félkövér"8.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J9"/>
  <sheetViews>
    <sheetView topLeftCell="C1" workbookViewId="0">
      <selection activeCell="L62" sqref="L62"/>
    </sheetView>
  </sheetViews>
  <sheetFormatPr defaultRowHeight="15"/>
  <cols>
    <col min="1" max="1" width="49.5703125" style="35" bestFit="1" customWidth="1"/>
    <col min="2" max="2" width="17.85546875" style="33" bestFit="1" customWidth="1"/>
    <col min="3" max="3" width="11" style="33" customWidth="1"/>
    <col min="4" max="4" width="14.28515625" style="33" bestFit="1" customWidth="1"/>
    <col min="5" max="5" width="20.28515625" style="33" customWidth="1"/>
    <col min="6" max="6" width="11.5703125" style="33" bestFit="1" customWidth="1"/>
    <col min="7" max="7" width="12.7109375" style="33" bestFit="1" customWidth="1"/>
    <col min="8" max="8" width="11" style="2" customWidth="1"/>
    <col min="9" max="9" width="10.7109375" style="2" bestFit="1" customWidth="1"/>
    <col min="10" max="10" width="17.28515625" style="2" bestFit="1" customWidth="1"/>
    <col min="11" max="16384" width="9.140625" style="2"/>
  </cols>
  <sheetData>
    <row r="1" spans="1:10">
      <c r="A1" s="38" t="s">
        <v>98</v>
      </c>
      <c r="B1" s="45"/>
      <c r="C1" s="45"/>
      <c r="D1" s="45"/>
      <c r="E1" s="45"/>
      <c r="F1" s="45"/>
      <c r="G1" s="45"/>
      <c r="H1" s="45"/>
      <c r="I1" s="45"/>
      <c r="J1" s="39"/>
    </row>
    <row r="2" spans="1:10">
      <c r="A2" s="44" t="s">
        <v>0</v>
      </c>
      <c r="B2" s="44"/>
      <c r="C2" s="44"/>
      <c r="D2" s="44"/>
      <c r="E2" s="44"/>
      <c r="F2" s="44"/>
      <c r="G2" s="44"/>
      <c r="H2" s="46"/>
      <c r="I2" s="47"/>
      <c r="J2" s="48"/>
    </row>
    <row r="3" spans="1:10" s="18" customFormat="1">
      <c r="A3" s="6" t="s">
        <v>95</v>
      </c>
      <c r="B3" s="37" t="s">
        <v>1</v>
      </c>
      <c r="C3" s="37"/>
      <c r="D3" s="37"/>
      <c r="E3" s="38" t="s">
        <v>16</v>
      </c>
      <c r="F3" s="39"/>
      <c r="G3" s="40" t="s">
        <v>4</v>
      </c>
      <c r="H3" s="36" t="s">
        <v>56</v>
      </c>
      <c r="I3" s="36"/>
      <c r="J3" s="36"/>
    </row>
    <row r="4" spans="1:10" s="18" customFormat="1" ht="30">
      <c r="A4" s="6"/>
      <c r="B4" s="19" t="s">
        <v>5</v>
      </c>
      <c r="C4" s="19" t="s">
        <v>6</v>
      </c>
      <c r="D4" s="19" t="s">
        <v>7</v>
      </c>
      <c r="E4" s="20" t="s">
        <v>2</v>
      </c>
      <c r="F4" s="20" t="s">
        <v>3</v>
      </c>
      <c r="G4" s="41"/>
      <c r="H4" s="43" t="s">
        <v>57</v>
      </c>
      <c r="I4" s="43" t="s">
        <v>58</v>
      </c>
      <c r="J4" s="17" t="s">
        <v>59</v>
      </c>
    </row>
    <row r="5" spans="1:10" s="11" customFormat="1">
      <c r="A5" s="6" t="s">
        <v>12</v>
      </c>
      <c r="B5" s="10">
        <f>14526+3157</f>
        <v>17683</v>
      </c>
      <c r="C5" s="10">
        <v>2702</v>
      </c>
      <c r="D5" s="13">
        <v>0</v>
      </c>
      <c r="E5" s="13">
        <v>0</v>
      </c>
      <c r="F5" s="10">
        <v>10376</v>
      </c>
      <c r="G5" s="27">
        <f t="shared" ref="G5" si="0">F5+E5-D5-C5-B5</f>
        <v>-10009</v>
      </c>
      <c r="H5" s="10">
        <v>8</v>
      </c>
      <c r="I5" s="10">
        <v>1</v>
      </c>
      <c r="J5" s="13">
        <v>0</v>
      </c>
    </row>
    <row r="6" spans="1:10">
      <c r="A6" s="6" t="s">
        <v>15</v>
      </c>
      <c r="B6" s="10">
        <f>SUM(B5)</f>
        <v>17683</v>
      </c>
      <c r="C6" s="10">
        <f t="shared" ref="C6:F6" si="1">SUM(C5)</f>
        <v>2702</v>
      </c>
      <c r="D6" s="10">
        <f t="shared" si="1"/>
        <v>0</v>
      </c>
      <c r="E6" s="10">
        <f t="shared" si="1"/>
        <v>0</v>
      </c>
      <c r="F6" s="10">
        <f t="shared" si="1"/>
        <v>10376</v>
      </c>
      <c r="G6" s="27">
        <f>F6+E6-D6-C6-B6</f>
        <v>-10009</v>
      </c>
      <c r="H6" s="10">
        <f>+H5</f>
        <v>8</v>
      </c>
      <c r="I6" s="10">
        <f t="shared" ref="I6:J6" si="2">+I5</f>
        <v>1</v>
      </c>
      <c r="J6" s="10">
        <f t="shared" si="2"/>
        <v>0</v>
      </c>
    </row>
    <row r="7" spans="1:10" s="33" customFormat="1">
      <c r="A7" s="6" t="s">
        <v>4</v>
      </c>
      <c r="B7" s="73"/>
      <c r="C7" s="74"/>
      <c r="D7" s="74"/>
      <c r="E7" s="75"/>
      <c r="F7" s="72">
        <f>F6+E6-D6-C6-B6</f>
        <v>-10009</v>
      </c>
      <c r="G7" s="68"/>
      <c r="H7" s="68"/>
      <c r="I7" s="68"/>
      <c r="J7" s="68"/>
    </row>
    <row r="9" spans="1:10">
      <c r="A9" s="34" t="s">
        <v>67</v>
      </c>
    </row>
  </sheetData>
  <mergeCells count="9">
    <mergeCell ref="B7:E7"/>
    <mergeCell ref="G7:J7"/>
    <mergeCell ref="A1:J1"/>
    <mergeCell ref="A2:G2"/>
    <mergeCell ref="H2:J2"/>
    <mergeCell ref="B3:D3"/>
    <mergeCell ref="E3:F3"/>
    <mergeCell ref="G3:G4"/>
    <mergeCell ref="H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&amp;R&amp;"-,Félkövér"9.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11</vt:i4>
      </vt:variant>
    </vt:vector>
  </HeadingPairs>
  <TitlesOfParts>
    <vt:vector size="26" baseType="lpstr">
      <vt:lpstr>Összesítő</vt:lpstr>
      <vt:lpstr>Önkormányzat</vt:lpstr>
      <vt:lpstr>Önkormányzati Hivatal</vt:lpstr>
      <vt:lpstr>Óvoda</vt:lpstr>
      <vt:lpstr>Gondozási Központ</vt:lpstr>
      <vt:lpstr>Könyvtár</vt:lpstr>
      <vt:lpstr>Művelődési Ház</vt:lpstr>
      <vt:lpstr>Családsegítő</vt:lpstr>
      <vt:lpstr>Bölcsőde</vt:lpstr>
      <vt:lpstr>KOSZ</vt:lpstr>
      <vt:lpstr>Vízmű</vt:lpstr>
      <vt:lpstr>Mérleg</vt:lpstr>
      <vt:lpstr>Pályázatok</vt:lpstr>
      <vt:lpstr>Kedvezmény</vt:lpstr>
      <vt:lpstr>Ei.felhasználás</vt:lpstr>
      <vt:lpstr>Bölcsőde!Nyomtatási_terület</vt:lpstr>
      <vt:lpstr>Családsegítő!Nyomtatási_terület</vt:lpstr>
      <vt:lpstr>'Gondozási Központ'!Nyomtatási_terület</vt:lpstr>
      <vt:lpstr>KOSZ!Nyomtatási_terület</vt:lpstr>
      <vt:lpstr>Könyvtár!Nyomtatási_terület</vt:lpstr>
      <vt:lpstr>'Művelődési Ház'!Nyomtatási_terület</vt:lpstr>
      <vt:lpstr>Óvoda!Nyomtatási_terület</vt:lpstr>
      <vt:lpstr>Önkormányzat!Nyomtatási_terület</vt:lpstr>
      <vt:lpstr>'Önkormányzati Hivatal'!Nyomtatási_terület</vt:lpstr>
      <vt:lpstr>Összesítő!Nyomtatási_terület</vt:lpstr>
      <vt:lpstr>Vízmű!Nyomtatási_terület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Ferenczi Flóra</dc:creator>
  <cp:lastModifiedBy>Ferenczi Flóra</cp:lastModifiedBy>
  <cp:lastPrinted>2013-03-13T16:15:38Z</cp:lastPrinted>
  <dcterms:created xsi:type="dcterms:W3CDTF">2013-02-08T08:40:31Z</dcterms:created>
  <dcterms:modified xsi:type="dcterms:W3CDTF">2013-03-13T16:15:49Z</dcterms:modified>
</cp:coreProperties>
</file>