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vegerne\Desktop\költségvetés 2019\Bakonybél\"/>
    </mc:Choice>
  </mc:AlternateContent>
  <xr:revisionPtr revIDLastSave="0" documentId="13_ncr:1_{CDEAB0FA-9A4C-427F-A51D-BCECB2BBA405}" xr6:coauthVersionLast="40" xr6:coauthVersionMax="40" xr10:uidLastSave="{00000000-0000-0000-0000-000000000000}"/>
  <bookViews>
    <workbookView xWindow="-120" yWindow="-120" windowWidth="20730" windowHeight="11760" firstSheet="14" activeTab="16" xr2:uid="{00000000-000D-0000-FFFF-FFFF00000000}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6" l="1"/>
  <c r="B13" i="26"/>
  <c r="B28" i="26"/>
  <c r="B26" i="26"/>
  <c r="E30" i="13" l="1"/>
  <c r="D30" i="13"/>
  <c r="C31" i="13"/>
  <c r="D24" i="13"/>
  <c r="E24" i="13"/>
  <c r="C10" i="13"/>
  <c r="G21" i="1" l="1"/>
  <c r="G11" i="1"/>
  <c r="D25" i="14" l="1"/>
  <c r="E25" i="14"/>
  <c r="F25" i="14"/>
  <c r="G25" i="14"/>
  <c r="H25" i="14"/>
  <c r="I25" i="14"/>
  <c r="J25" i="14"/>
  <c r="K25" i="14"/>
  <c r="L25" i="14"/>
  <c r="M25" i="14"/>
  <c r="N25" i="14"/>
  <c r="C25" i="14"/>
  <c r="D23" i="14"/>
  <c r="E23" i="14"/>
  <c r="F23" i="14"/>
  <c r="G23" i="14"/>
  <c r="H23" i="14"/>
  <c r="I23" i="14"/>
  <c r="J23" i="14"/>
  <c r="K23" i="14"/>
  <c r="L23" i="14"/>
  <c r="M23" i="14"/>
  <c r="N23" i="14"/>
  <c r="C23" i="14"/>
  <c r="D22" i="14"/>
  <c r="E22" i="14"/>
  <c r="F22" i="14"/>
  <c r="G22" i="14"/>
  <c r="H22" i="14"/>
  <c r="I22" i="14"/>
  <c r="J22" i="14"/>
  <c r="K22" i="14"/>
  <c r="L22" i="14"/>
  <c r="M22" i="14"/>
  <c r="N22" i="14"/>
  <c r="C22" i="14"/>
  <c r="N21" i="14"/>
  <c r="D21" i="14"/>
  <c r="E21" i="14"/>
  <c r="F21" i="14"/>
  <c r="G21" i="14"/>
  <c r="H21" i="14"/>
  <c r="I21" i="14"/>
  <c r="J21" i="14"/>
  <c r="K21" i="14"/>
  <c r="L21" i="14"/>
  <c r="M21" i="14"/>
  <c r="C21" i="14"/>
  <c r="D20" i="14"/>
  <c r="E20" i="14"/>
  <c r="F20" i="14"/>
  <c r="G20" i="14"/>
  <c r="H20" i="14"/>
  <c r="I20" i="14"/>
  <c r="J20" i="14"/>
  <c r="K20" i="14"/>
  <c r="L20" i="14"/>
  <c r="M20" i="14"/>
  <c r="N20" i="14"/>
  <c r="C20" i="14"/>
  <c r="D19" i="14"/>
  <c r="E19" i="14"/>
  <c r="F19" i="14"/>
  <c r="G19" i="14"/>
  <c r="H19" i="14"/>
  <c r="I19" i="14"/>
  <c r="J19" i="14"/>
  <c r="K19" i="14"/>
  <c r="L19" i="14"/>
  <c r="M19" i="14"/>
  <c r="N19" i="14"/>
  <c r="C19" i="14"/>
  <c r="D18" i="14"/>
  <c r="E18" i="14"/>
  <c r="F18" i="14"/>
  <c r="G18" i="14"/>
  <c r="H18" i="14"/>
  <c r="I18" i="14"/>
  <c r="J18" i="14"/>
  <c r="K18" i="14"/>
  <c r="L18" i="14"/>
  <c r="M18" i="14"/>
  <c r="N18" i="14"/>
  <c r="C18" i="14"/>
  <c r="D17" i="14"/>
  <c r="E17" i="14"/>
  <c r="F17" i="14"/>
  <c r="G17" i="14"/>
  <c r="H17" i="14"/>
  <c r="I17" i="14"/>
  <c r="J17" i="14"/>
  <c r="K17" i="14"/>
  <c r="L17" i="14"/>
  <c r="M17" i="14"/>
  <c r="N17" i="14"/>
  <c r="C17" i="14"/>
  <c r="D14" i="14"/>
  <c r="E14" i="14"/>
  <c r="F14" i="14"/>
  <c r="G14" i="14"/>
  <c r="H14" i="14"/>
  <c r="I14" i="14"/>
  <c r="J14" i="14"/>
  <c r="K14" i="14"/>
  <c r="L14" i="14"/>
  <c r="M14" i="14"/>
  <c r="N14" i="14"/>
  <c r="C14" i="14"/>
  <c r="D10" i="14"/>
  <c r="E10" i="14"/>
  <c r="F10" i="14"/>
  <c r="G10" i="14"/>
  <c r="H10" i="14"/>
  <c r="I10" i="14"/>
  <c r="J10" i="14"/>
  <c r="K10" i="14"/>
  <c r="L10" i="14"/>
  <c r="M10" i="14"/>
  <c r="N10" i="14"/>
  <c r="C10" i="14"/>
  <c r="D6" i="14"/>
  <c r="E6" i="14"/>
  <c r="F6" i="14"/>
  <c r="G6" i="14"/>
  <c r="H6" i="14"/>
  <c r="I6" i="14"/>
  <c r="J6" i="14"/>
  <c r="K6" i="14"/>
  <c r="L6" i="14"/>
  <c r="M6" i="14"/>
  <c r="N6" i="14"/>
  <c r="C6" i="14"/>
  <c r="D9" i="14"/>
  <c r="E9" i="14"/>
  <c r="F9" i="14"/>
  <c r="G9" i="14"/>
  <c r="H9" i="14"/>
  <c r="I9" i="14"/>
  <c r="J9" i="14"/>
  <c r="K9" i="14"/>
  <c r="L9" i="14"/>
  <c r="M9" i="14"/>
  <c r="N9" i="14"/>
  <c r="C9" i="14"/>
  <c r="D30" i="27" l="1"/>
  <c r="D31" i="27"/>
  <c r="D21" i="27"/>
  <c r="D22" i="27"/>
  <c r="D23" i="27"/>
  <c r="D24" i="27"/>
  <c r="D12" i="27"/>
  <c r="D13" i="27"/>
  <c r="D14" i="27"/>
  <c r="D15" i="27"/>
  <c r="D16" i="27"/>
  <c r="D17" i="27"/>
  <c r="G29" i="1"/>
  <c r="D21" i="1"/>
  <c r="F15" i="1"/>
  <c r="G11" i="4" l="1"/>
  <c r="D11" i="4"/>
  <c r="B7" i="26" l="1"/>
  <c r="N24" i="14"/>
  <c r="M24" i="14"/>
  <c r="L24" i="14"/>
  <c r="K24" i="14"/>
  <c r="J24" i="14"/>
  <c r="I24" i="14"/>
  <c r="H24" i="14"/>
  <c r="G24" i="14"/>
  <c r="F24" i="14"/>
  <c r="E24" i="14"/>
  <c r="D24" i="14"/>
  <c r="C24" i="14"/>
  <c r="P26" i="14"/>
  <c r="N7" i="14"/>
  <c r="N8" i="14"/>
  <c r="N11" i="14"/>
  <c r="N12" i="14"/>
  <c r="N13" i="14"/>
  <c r="M7" i="14"/>
  <c r="M8" i="14"/>
  <c r="M11" i="14"/>
  <c r="M12" i="14"/>
  <c r="M13" i="14"/>
  <c r="L7" i="14"/>
  <c r="L8" i="14"/>
  <c r="L11" i="14"/>
  <c r="L12" i="14"/>
  <c r="L13" i="14"/>
  <c r="K7" i="14"/>
  <c r="K8" i="14"/>
  <c r="K11" i="14"/>
  <c r="K12" i="14"/>
  <c r="K13" i="14"/>
  <c r="J7" i="14"/>
  <c r="J8" i="14"/>
  <c r="J11" i="14"/>
  <c r="J12" i="14"/>
  <c r="J13" i="14"/>
  <c r="I7" i="14"/>
  <c r="I8" i="14"/>
  <c r="I11" i="14"/>
  <c r="I12" i="14"/>
  <c r="I13" i="14"/>
  <c r="H7" i="14"/>
  <c r="H8" i="14"/>
  <c r="H11" i="14"/>
  <c r="H12" i="14"/>
  <c r="H13" i="14"/>
  <c r="G7" i="14"/>
  <c r="G8" i="14"/>
  <c r="G11" i="14"/>
  <c r="G12" i="14"/>
  <c r="G13" i="14"/>
  <c r="F7" i="14"/>
  <c r="F8" i="14"/>
  <c r="F11" i="14"/>
  <c r="F12" i="14"/>
  <c r="F13" i="14"/>
  <c r="E7" i="14"/>
  <c r="O7" i="14" s="1"/>
  <c r="E8" i="14"/>
  <c r="E11" i="14"/>
  <c r="E12" i="14"/>
  <c r="E13" i="14"/>
  <c r="D7" i="14"/>
  <c r="D8" i="14"/>
  <c r="D11" i="14"/>
  <c r="D12" i="14"/>
  <c r="D13" i="14"/>
  <c r="C7" i="14"/>
  <c r="C8" i="14"/>
  <c r="C11" i="14"/>
  <c r="C12" i="14"/>
  <c r="C13" i="14"/>
  <c r="P15" i="14"/>
  <c r="G30" i="27"/>
  <c r="G31" i="27"/>
  <c r="G29" i="27"/>
  <c r="F30" i="27"/>
  <c r="F31" i="27"/>
  <c r="F29" i="27"/>
  <c r="F28" i="27" s="1"/>
  <c r="D29" i="27"/>
  <c r="C30" i="27"/>
  <c r="C31" i="27"/>
  <c r="C29" i="27"/>
  <c r="G21" i="27"/>
  <c r="G22" i="27"/>
  <c r="G23" i="27"/>
  <c r="G24" i="27"/>
  <c r="G20" i="27"/>
  <c r="F21" i="27"/>
  <c r="F22" i="27"/>
  <c r="F23" i="27"/>
  <c r="F24" i="27"/>
  <c r="F20" i="27"/>
  <c r="D20" i="27"/>
  <c r="C21" i="27"/>
  <c r="C22" i="27"/>
  <c r="C23" i="27"/>
  <c r="C24" i="27"/>
  <c r="C20" i="27"/>
  <c r="G14" i="27"/>
  <c r="G15" i="27"/>
  <c r="G16" i="27"/>
  <c r="G17" i="27"/>
  <c r="F12" i="27"/>
  <c r="F13" i="27"/>
  <c r="F14" i="27"/>
  <c r="F15" i="27"/>
  <c r="F16" i="27"/>
  <c r="F17" i="27"/>
  <c r="F11" i="27"/>
  <c r="C12" i="27"/>
  <c r="C13" i="27"/>
  <c r="C14" i="27"/>
  <c r="C15" i="27"/>
  <c r="C16" i="27"/>
  <c r="C17" i="27"/>
  <c r="C11" i="27"/>
  <c r="D28" i="27" l="1"/>
  <c r="F18" i="27"/>
  <c r="O8" i="14"/>
  <c r="G28" i="27"/>
  <c r="C28" i="27"/>
  <c r="G25" i="27"/>
  <c r="F25" i="27"/>
  <c r="D25" i="27"/>
  <c r="C25" i="27"/>
  <c r="C18" i="27"/>
  <c r="C21" i="11"/>
  <c r="F32" i="27" l="1"/>
  <c r="C32" i="27"/>
  <c r="C12" i="8"/>
  <c r="G30" i="5"/>
  <c r="G31" i="5"/>
  <c r="G29" i="5"/>
  <c r="F30" i="5"/>
  <c r="F31" i="5"/>
  <c r="F29" i="5"/>
  <c r="G21" i="5"/>
  <c r="G22" i="5"/>
  <c r="G23" i="5"/>
  <c r="G24" i="5"/>
  <c r="G20" i="5"/>
  <c r="F21" i="5"/>
  <c r="F22" i="5"/>
  <c r="F23" i="5"/>
  <c r="F24" i="5"/>
  <c r="F20" i="5"/>
  <c r="G12" i="5"/>
  <c r="G14" i="5"/>
  <c r="G15" i="5"/>
  <c r="G16" i="5"/>
  <c r="G17" i="5"/>
  <c r="G11" i="5"/>
  <c r="F12" i="5"/>
  <c r="F14" i="5"/>
  <c r="F15" i="5"/>
  <c r="F16" i="5"/>
  <c r="F17" i="5"/>
  <c r="F11" i="5"/>
  <c r="D30" i="5"/>
  <c r="D31" i="5"/>
  <c r="D29" i="5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5" i="5"/>
  <c r="D16" i="5"/>
  <c r="D17" i="5"/>
  <c r="C12" i="5"/>
  <c r="C13" i="5"/>
  <c r="C14" i="5"/>
  <c r="C15" i="5"/>
  <c r="C16" i="5"/>
  <c r="C17" i="5"/>
  <c r="D35" i="13"/>
  <c r="D37" i="13" s="1"/>
  <c r="E35" i="13"/>
  <c r="E37" i="13" s="1"/>
  <c r="C35" i="13"/>
  <c r="C37" i="13" s="1"/>
  <c r="E28" i="13"/>
  <c r="D28" i="13"/>
  <c r="C28" i="13"/>
  <c r="E10" i="13"/>
  <c r="E22" i="13" s="1"/>
  <c r="D10" i="13"/>
  <c r="D22" i="13" s="1"/>
  <c r="C22" i="13"/>
  <c r="C24" i="13" s="1"/>
  <c r="D39" i="23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O24" i="14"/>
  <c r="O23" i="14"/>
  <c r="O22" i="14"/>
  <c r="O21" i="14"/>
  <c r="O20" i="14"/>
  <c r="O19" i="14"/>
  <c r="O18" i="14"/>
  <c r="O17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O12" i="14"/>
  <c r="O11" i="14"/>
  <c r="O10" i="14"/>
  <c r="O9" i="14"/>
  <c r="O6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D39" i="11"/>
  <c r="C39" i="11"/>
  <c r="B39" i="11"/>
  <c r="E38" i="11"/>
  <c r="E37" i="11"/>
  <c r="E36" i="11"/>
  <c r="E35" i="11"/>
  <c r="E34" i="11"/>
  <c r="E33" i="11"/>
  <c r="E32" i="11"/>
  <c r="D26" i="11"/>
  <c r="C26" i="11"/>
  <c r="B26" i="11"/>
  <c r="E25" i="11"/>
  <c r="E24" i="11"/>
  <c r="E23" i="11"/>
  <c r="E22" i="11"/>
  <c r="E21" i="11"/>
  <c r="E20" i="11"/>
  <c r="E19" i="11"/>
  <c r="D16" i="11"/>
  <c r="C16" i="11"/>
  <c r="B16" i="11"/>
  <c r="E15" i="11"/>
  <c r="E14" i="11"/>
  <c r="E13" i="11"/>
  <c r="E12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G28" i="6"/>
  <c r="F28" i="6"/>
  <c r="D28" i="6"/>
  <c r="C28" i="6"/>
  <c r="G25" i="6"/>
  <c r="F25" i="6"/>
  <c r="D25" i="6"/>
  <c r="C25" i="6"/>
  <c r="G18" i="6"/>
  <c r="D18" i="6"/>
  <c r="F18" i="6"/>
  <c r="C18" i="6"/>
  <c r="C32" i="6" s="1"/>
  <c r="G28" i="5"/>
  <c r="C28" i="5"/>
  <c r="E27" i="14" l="1"/>
  <c r="I27" i="14"/>
  <c r="D28" i="5"/>
  <c r="D25" i="5"/>
  <c r="C25" i="5"/>
  <c r="F24" i="9"/>
  <c r="E16" i="11"/>
  <c r="E39" i="11"/>
  <c r="E49" i="11"/>
  <c r="F25" i="5"/>
  <c r="G25" i="5"/>
  <c r="F28" i="5"/>
  <c r="N27" i="14"/>
  <c r="M27" i="14"/>
  <c r="J27" i="14"/>
  <c r="F27" i="14"/>
  <c r="O26" i="14"/>
  <c r="O15" i="14"/>
  <c r="G27" i="14"/>
  <c r="K27" i="14"/>
  <c r="D27" i="14"/>
  <c r="H27" i="14"/>
  <c r="L27" i="14"/>
  <c r="E26" i="11"/>
  <c r="F25" i="10"/>
  <c r="G32" i="6"/>
  <c r="D32" i="6"/>
  <c r="G20" i="24"/>
  <c r="C27" i="14"/>
  <c r="F32" i="6"/>
  <c r="D13" i="5" l="1"/>
  <c r="O27" i="14"/>
  <c r="H32" i="6"/>
  <c r="G12" i="27"/>
  <c r="G11" i="27"/>
  <c r="D11" i="27"/>
  <c r="C28" i="1"/>
  <c r="C18" i="1"/>
  <c r="G28" i="4"/>
  <c r="F28" i="4"/>
  <c r="D28" i="4"/>
  <c r="C28" i="4"/>
  <c r="G25" i="4"/>
  <c r="F25" i="4"/>
  <c r="D25" i="4"/>
  <c r="C25" i="4"/>
  <c r="F18" i="4"/>
  <c r="C18" i="4"/>
  <c r="G28" i="3"/>
  <c r="F28" i="3"/>
  <c r="D28" i="3"/>
  <c r="C28" i="3"/>
  <c r="G25" i="3"/>
  <c r="F25" i="3"/>
  <c r="D25" i="3"/>
  <c r="C25" i="3"/>
  <c r="F18" i="3"/>
  <c r="D18" i="3"/>
  <c r="C18" i="3"/>
  <c r="G18" i="3"/>
  <c r="D32" i="3" l="1"/>
  <c r="F32" i="3"/>
  <c r="C32" i="3"/>
  <c r="G13" i="27"/>
  <c r="G18" i="27" s="1"/>
  <c r="G32" i="27" s="1"/>
  <c r="G13" i="5"/>
  <c r="G18" i="5" s="1"/>
  <c r="G32" i="5" s="1"/>
  <c r="G18" i="4"/>
  <c r="G32" i="4" s="1"/>
  <c r="D18" i="4"/>
  <c r="D32" i="4" s="1"/>
  <c r="C32" i="4"/>
  <c r="F32" i="4"/>
  <c r="G32" i="3"/>
  <c r="G28" i="1" l="1"/>
  <c r="F28" i="1"/>
  <c r="D28" i="1"/>
  <c r="G25" i="1"/>
  <c r="F25" i="1"/>
  <c r="D25" i="1"/>
  <c r="C25" i="1"/>
  <c r="C32" i="1" s="1"/>
  <c r="G18" i="1"/>
  <c r="F18" i="1"/>
  <c r="D18" i="1" l="1"/>
  <c r="D32" i="1" s="1"/>
  <c r="D14" i="5"/>
  <c r="D12" i="5"/>
  <c r="G32" i="1"/>
  <c r="F32" i="1"/>
  <c r="G28" i="2"/>
  <c r="F28" i="2"/>
  <c r="D28" i="2"/>
  <c r="C28" i="2"/>
  <c r="G25" i="2"/>
  <c r="F25" i="2"/>
  <c r="D25" i="2"/>
  <c r="C25" i="2"/>
  <c r="G18" i="2"/>
  <c r="D18" i="27" l="1"/>
  <c r="D32" i="27" s="1"/>
  <c r="F18" i="2"/>
  <c r="F32" i="2" s="1"/>
  <c r="F13" i="5"/>
  <c r="F18" i="5" s="1"/>
  <c r="F32" i="5" s="1"/>
  <c r="C18" i="2"/>
  <c r="C32" i="2" s="1"/>
  <c r="C11" i="5"/>
  <c r="C18" i="5" s="1"/>
  <c r="C32" i="5" s="1"/>
  <c r="D18" i="2"/>
  <c r="D32" i="2" s="1"/>
  <c r="D11" i="5"/>
  <c r="D18" i="5" s="1"/>
  <c r="D32" i="5" s="1"/>
  <c r="H32" i="5" s="1"/>
  <c r="H32" i="1"/>
  <c r="G32" i="2"/>
</calcChain>
</file>

<file path=xl/sharedStrings.xml><?xml version="1.0" encoding="utf-8"?>
<sst xmlns="http://schemas.openxmlformats.org/spreadsheetml/2006/main" count="782" uniqueCount="302">
  <si>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</si>
  <si>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</si>
  <si>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</si>
  <si>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</si>
  <si>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</si>
  <si>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</si>
  <si>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</si>
  <si>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</si>
  <si>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</si>
  <si>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</si>
  <si>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</si>
  <si>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2017. évi teljesítés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</si>
  <si>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</si>
  <si>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</si>
  <si>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</si>
  <si>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</si>
  <si>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</si>
  <si>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</si>
  <si>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</si>
  <si>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</si>
  <si>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</si>
  <si>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</si>
  <si>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</si>
  <si>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</si>
  <si>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</si>
  <si>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</si>
  <si>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</si>
  <si>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</si>
  <si>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</si>
  <si>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</si>
  <si>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</si>
  <si>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</si>
  <si>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</si>
  <si>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</si>
  <si>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</si>
  <si>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</si>
  <si>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</si>
  <si>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</si>
  <si>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</si>
  <si>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</si>
  <si>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</si>
  <si>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</si>
  <si>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</si>
  <si>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</si>
  <si>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</si>
  <si>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</si>
  <si>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</si>
  <si>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</si>
  <si>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</si>
  <si>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</si>
  <si>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</si>
  <si>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</si>
  <si>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</si>
  <si>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</si>
  <si>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</si>
  <si>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</si>
  <si>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</si>
  <si>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</si>
  <si>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</si>
  <si>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</si>
  <si>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</si>
  <si>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</si>
  <si>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</si>
  <si>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</si>
  <si>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</si>
  <si>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</si>
  <si>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</si>
  <si>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</si>
  <si>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</si>
  <si>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</si>
  <si>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</si>
  <si>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</si>
  <si>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</si>
  <si>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</si>
  <si>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</si>
  <si>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</si>
  <si>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</si>
  <si>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</si>
  <si>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</si>
  <si>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</si>
  <si>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</si>
  <si>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</si>
  <si>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</si>
  <si>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</si>
  <si>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</si>
  <si>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</si>
  <si>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</si>
  <si>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</si>
  <si>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</si>
  <si>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</si>
  <si>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</si>
  <si>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</si>
  <si>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</si>
  <si>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</si>
  <si>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</si>
  <si>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</si>
  <si>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</si>
  <si>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</si>
  <si>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</si>
  <si>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</si>
  <si>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</si>
  <si>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</si>
  <si>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</si>
  <si>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</si>
  <si>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</si>
  <si>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</si>
  <si>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</si>
  <si>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</si>
  <si>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</si>
  <si>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</si>
  <si>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</si>
  <si>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</si>
  <si>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</si>
  <si>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</si>
  <si>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</si>
  <si>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</si>
  <si>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</si>
  <si>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</si>
  <si>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</si>
  <si>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</si>
  <si>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</si>
  <si>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</si>
  <si>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</si>
  <si>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</si>
  <si>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</si>
  <si>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</si>
  <si>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</si>
  <si>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</si>
  <si>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</si>
  <si>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</si>
  <si>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</si>
  <si>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</si>
  <si>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</si>
  <si>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</si>
  <si>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</si>
  <si>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</si>
  <si>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</si>
  <si>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</si>
  <si>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</si>
  <si>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</si>
  <si>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</si>
  <si>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</si>
  <si>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</si>
  <si>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</si>
  <si>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</si>
  <si>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</si>
  <si>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</si>
  <si>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</si>
  <si>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</si>
  <si>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</si>
  <si>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</si>
  <si>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</si>
  <si>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</si>
  <si>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</si>
  <si>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</si>
  <si>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</si>
  <si>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</si>
  <si>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</si>
  <si>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</si>
  <si>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</si>
  <si>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</si>
  <si>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</si>
  <si>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</si>
  <si>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</si>
  <si>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</si>
  <si>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</si>
  <si>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</si>
  <si>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</si>
  <si>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</si>
  <si>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</si>
  <si>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</si>
  <si>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</si>
  <si>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</si>
  <si>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</si>
  <si>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</si>
  <si>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</si>
  <si>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</si>
  <si>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</si>
  <si>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</si>
  <si>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</si>
  <si>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</si>
  <si>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</si>
  <si>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</si>
  <si>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</si>
  <si>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</si>
  <si>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</si>
  <si>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</si>
  <si>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</si>
  <si>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</si>
  <si>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</si>
  <si>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</si>
  <si>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</si>
  <si>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</si>
  <si>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</si>
  <si>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</si>
  <si>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</si>
  <si>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</si>
  <si>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</si>
  <si>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</si>
  <si>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</si>
  <si>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</si>
  <si>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</si>
  <si>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</si>
  <si>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</si>
  <si>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</si>
  <si>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</si>
  <si>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</si>
  <si>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</si>
  <si>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</si>
  <si>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</si>
  <si>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</si>
  <si>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</si>
  <si>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</si>
  <si>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</si>
  <si>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B E V É T E L E K</t>
  </si>
  <si>
    <t>Ezer forintban</t>
  </si>
  <si>
    <t>Bevételi jogcím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</si>
  <si>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</si>
  <si>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</si>
  <si>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</si>
  <si>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</si>
  <si>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</si>
  <si>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</si>
  <si>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</si>
  <si>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</si>
  <si>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</si>
  <si>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</si>
  <si>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</si>
  <si>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</si>
  <si>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</si>
  <si>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</si>
  <si>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</si>
  <si>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</si>
  <si>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</si>
  <si>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</si>
  <si>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</si>
  <si>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</si>
  <si>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</si>
  <si>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</si>
  <si>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</si>
  <si>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</si>
  <si>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</si>
  <si>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</si>
  <si>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</si>
  <si>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</si>
  <si>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</si>
  <si>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</si>
  <si>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</si>
  <si>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</si>
  <si>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</si>
  <si>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</si>
  <si>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</si>
  <si>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</si>
  <si>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</si>
  <si>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</si>
  <si>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9. melléklet a …/2018.(…)önkormányzati rendelethez</t>
  </si>
  <si>
    <t>12. melléklet a …/2018.(…)önkormányzati rendelethez</t>
  </si>
  <si>
    <t>Eszközbeszerzés</t>
  </si>
  <si>
    <t>Útfelújítás</t>
  </si>
  <si>
    <t>Temető felújítás</t>
  </si>
  <si>
    <t>KONSZOLIDÁLT</t>
  </si>
  <si>
    <t>Adatok e Forintban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</si>
  <si>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</si>
  <si>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</si>
  <si>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</si>
  <si>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</si>
  <si>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8.1. melléklet a …/2019.(…)önkormányzati rendelethez</t>
  </si>
  <si>
    <t>2019. ÉVI KÖLTSÉGVETÉSI MÉRLEGE</t>
  </si>
  <si>
    <t>2018. évi teljesítés</t>
  </si>
  <si>
    <t>2019. év eredeti előirányzat</t>
  </si>
  <si>
    <t>8.2. melléklet a …/2019.(…)önkormányzati rendelethez</t>
  </si>
  <si>
    <t>1. melléklet a …/2019.(…)önkormányzati rendelethez</t>
  </si>
  <si>
    <t>2.1. melléklet a …/2019.(…)önkormányzati rendelethez</t>
  </si>
  <si>
    <t>2.2. melléklet a …/2019.(…)önkormányzati rendelethez</t>
  </si>
  <si>
    <t>2.3. melléklet a …/2019.(…)önkormányzati rendelethez</t>
  </si>
  <si>
    <t>3. melléklet a …/2019.(…)önkormányzati rendelethez</t>
  </si>
  <si>
    <t>4. melléklet a …/2019.(…)önkormányzati rendelethez</t>
  </si>
  <si>
    <t>2019</t>
  </si>
  <si>
    <t>2019. évi előirányzat</t>
  </si>
  <si>
    <t>Felhasznált érték 2018. 12.31-ig</t>
  </si>
  <si>
    <t>2019. év utáni szükséglet</t>
  </si>
  <si>
    <t>Szent Kút pályázat</t>
  </si>
  <si>
    <t>Szent Gellért Tér felújítása</t>
  </si>
  <si>
    <t>EFOP392 épületfelújítás</t>
  </si>
  <si>
    <t>Konyha, étkező felújítás</t>
  </si>
  <si>
    <t>7. melléklet a …/2019.(…)önkormányzati rendelethez</t>
  </si>
  <si>
    <t>2019.évi</t>
  </si>
  <si>
    <t>2021. évi</t>
  </si>
  <si>
    <t>10. melléklet a …/2019.(…)önkormányzati rendelethez</t>
  </si>
  <si>
    <t>Előirányzat felhasználási terv 2019. év</t>
  </si>
  <si>
    <t>2019.évi előirányzat</t>
  </si>
  <si>
    <t>5. melléklet a …/2019.(…)önkormányzati rendelethez</t>
  </si>
  <si>
    <t>6. melléklet a …/2019.(…)önkormányzati rendelethez</t>
  </si>
  <si>
    <t>2018.12.31-ig felhasznált összeg</t>
  </si>
  <si>
    <t>2019. év</t>
  </si>
  <si>
    <t>2020.év</t>
  </si>
  <si>
    <t>2021. év</t>
  </si>
  <si>
    <t>11. melléklet a …/2019.(…)önkormányzati rendelethez</t>
  </si>
  <si>
    <t>2019. évben céljelleggel juttatott támogatásokról")</t>
  </si>
  <si>
    <t>13. melléklet a …/2019.(…)önkormányzati rendelethez</t>
  </si>
  <si>
    <t>2019.évi általános működés és ágazati feladatok támogatásának alakulása jogcímenként</t>
  </si>
  <si>
    <t>2019. évi támogatás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</si>
</sst>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43" fontId="46" fillId="0" borderId="0" applyFont="0" applyFill="0" applyBorder="0" applyAlignment="0" applyProtection="0"/>
  </cellStyleXfs>
  <cellXfs count="361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5" fontId="22" fillId="0" borderId="23" xfId="3" applyNumberFormat="1" applyFont="1" applyFill="1" applyBorder="1"/>
    <xf numFmtId="165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5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5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5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5" fontId="36" fillId="0" borderId="13" xfId="6" applyNumberFormat="1" applyFont="1" applyFill="1" applyBorder="1"/>
    <xf numFmtId="165" fontId="36" fillId="0" borderId="19" xfId="6" applyNumberFormat="1" applyFont="1" applyFill="1" applyBorder="1"/>
    <xf numFmtId="166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4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3" xfId="7" applyNumberFormat="1" applyFont="1" applyFill="1" applyBorder="1" applyAlignment="1" applyProtection="1">
      <alignment vertical="center"/>
      <protection locked="0"/>
    </xf>
    <xf numFmtId="164" fontId="28" fillId="0" borderId="23" xfId="7" applyNumberFormat="1" applyFont="1" applyFill="1" applyBorder="1" applyAlignment="1" applyProtection="1">
      <alignment vertical="center"/>
    </xf>
    <xf numFmtId="164" fontId="26" fillId="0" borderId="13" xfId="7" applyNumberFormat="1" applyFont="1" applyFill="1" applyBorder="1" applyAlignment="1" applyProtection="1">
      <alignment vertical="center"/>
    </xf>
    <xf numFmtId="164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4" fontId="26" fillId="0" borderId="13" xfId="7" applyNumberFormat="1" applyFont="1" applyFill="1" applyBorder="1" applyProtection="1"/>
    <xf numFmtId="164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3" fillId="0" borderId="18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33" fillId="0" borderId="19" xfId="3" applyNumberFormat="1" applyFont="1" applyFill="1" applyBorder="1" applyProtection="1"/>
    <xf numFmtId="164" fontId="26" fillId="0" borderId="32" xfId="6" applyNumberFormat="1" applyFont="1" applyFill="1" applyBorder="1" applyAlignment="1" applyProtection="1">
      <alignment horizontal="right" vertical="center" wrapText="1" indent="1"/>
    </xf>
    <xf numFmtId="164" fontId="2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4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6" applyNumberFormat="1" applyFont="1" applyFill="1" applyBorder="1" applyAlignment="1" applyProtection="1">
      <alignment horizontal="right" vertical="center" wrapText="1" indent="1"/>
    </xf>
    <xf numFmtId="165" fontId="34" fillId="0" borderId="43" xfId="3" applyNumberFormat="1" applyFont="1" applyFill="1" applyBorder="1" applyProtection="1">
      <protection locked="0"/>
    </xf>
    <xf numFmtId="165" fontId="34" fillId="0" borderId="41" xfId="3" applyNumberFormat="1" applyFont="1" applyFill="1" applyBorder="1" applyProtection="1">
      <protection locked="0"/>
    </xf>
    <xf numFmtId="165" fontId="34" fillId="0" borderId="36" xfId="3" applyNumberFormat="1" applyFont="1" applyFill="1" applyBorder="1" applyProtection="1">
      <protection locked="0"/>
    </xf>
    <xf numFmtId="0" fontId="16" fillId="0" borderId="44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vertical="center" wrapText="1"/>
    </xf>
    <xf numFmtId="164" fontId="16" fillId="0" borderId="44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</xf>
    <xf numFmtId="164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4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7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4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4" xfId="6" applyFont="1" applyFill="1" applyBorder="1" applyAlignment="1" applyProtection="1">
      <alignment horizontal="right" vertical="center" wrapText="1" indent="1"/>
    </xf>
    <xf numFmtId="164" fontId="34" fillId="0" borderId="44" xfId="6" applyNumberFormat="1" applyFont="1" applyFill="1" applyBorder="1" applyAlignment="1" applyProtection="1">
      <alignment horizontal="right" vertical="center" wrapText="1" indent="1"/>
    </xf>
    <xf numFmtId="164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9" xfId="6" applyFont="1" applyFill="1" applyBorder="1" applyAlignment="1" applyProtection="1">
      <alignment horizontal="center" vertical="center"/>
    </xf>
    <xf numFmtId="164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33" fillId="0" borderId="33" xfId="0" applyNumberFormat="1" applyFont="1" applyFill="1" applyBorder="1" applyAlignment="1" applyProtection="1">
      <alignment horizontal="center" vertical="center" wrapText="1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5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26" fillId="0" borderId="13" xfId="0" applyNumberFormat="1" applyFont="1" applyFill="1" applyBorder="1" applyAlignment="1" applyProtection="1">
      <alignment vertical="center" wrapText="1"/>
    </xf>
    <xf numFmtId="164" fontId="26" fillId="3" borderId="13" xfId="0" applyNumberFormat="1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center" wrapText="1"/>
    </xf>
    <xf numFmtId="164" fontId="26" fillId="0" borderId="33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3" borderId="13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4" fontId="34" fillId="0" borderId="3" xfId="0" applyNumberFormat="1" applyFont="1" applyFill="1" applyBorder="1" applyAlignment="1" applyProtection="1">
      <alignment vertical="center"/>
      <protection locked="0"/>
    </xf>
    <xf numFmtId="164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4" fontId="34" fillId="0" borderId="6" xfId="0" applyNumberFormat="1" applyFont="1" applyFill="1" applyBorder="1" applyAlignment="1" applyProtection="1">
      <alignment vertical="center"/>
      <protection locked="0"/>
    </xf>
    <xf numFmtId="164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4" fontId="33" fillId="0" borderId="13" xfId="0" applyNumberFormat="1" applyFont="1" applyFill="1" applyBorder="1" applyAlignment="1" applyProtection="1">
      <alignment vertical="center"/>
    </xf>
    <xf numFmtId="164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4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4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</xf>
    <xf numFmtId="164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4" fontId="28" fillId="0" borderId="1" xfId="7" applyNumberFormat="1" applyFont="1" applyFill="1" applyBorder="1" applyAlignment="1" applyProtection="1">
      <alignment vertical="center"/>
    </xf>
    <xf numFmtId="165" fontId="47" fillId="0" borderId="0" xfId="8" applyNumberFormat="1" applyFont="1"/>
    <xf numFmtId="165" fontId="48" fillId="0" borderId="0" xfId="8" applyNumberFormat="1" applyFont="1" applyFill="1" applyProtection="1">
      <protection locked="0"/>
    </xf>
    <xf numFmtId="165" fontId="48" fillId="0" borderId="0" xfId="8" applyNumberFormat="1" applyFont="1" applyFill="1" applyProtection="1"/>
    <xf numFmtId="165" fontId="48" fillId="0" borderId="0" xfId="8" applyNumberFormat="1" applyFont="1" applyFill="1" applyAlignment="1" applyProtection="1">
      <alignment vertical="center"/>
    </xf>
    <xf numFmtId="165" fontId="48" fillId="0" borderId="0" xfId="8" applyNumberFormat="1" applyFont="1" applyFill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/>
    <xf numFmtId="3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4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54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5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8" xfId="0" applyFont="1" applyFill="1" applyBorder="1" applyAlignment="1" applyProtection="1">
      <alignment horizontal="left" indent="1"/>
    </xf>
    <xf numFmtId="0" fontId="35" fillId="0" borderId="39" xfId="0" applyFont="1" applyFill="1" applyBorder="1" applyAlignment="1" applyProtection="1">
      <alignment horizontal="left" indent="1"/>
    </xf>
    <xf numFmtId="0" fontId="35" fillId="0" borderId="37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51" xfId="0" applyFont="1" applyFill="1" applyBorder="1" applyAlignment="1" applyProtection="1">
      <alignment horizontal="center"/>
    </xf>
    <xf numFmtId="0" fontId="35" fillId="0" borderId="44" xfId="0" applyFont="1" applyFill="1" applyBorder="1" applyAlignment="1" applyProtection="1">
      <alignment horizontal="center"/>
    </xf>
    <xf numFmtId="0" fontId="35" fillId="0" borderId="52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164" fontId="16" fillId="0" borderId="0" xfId="6" applyNumberFormat="1" applyFont="1" applyFill="1" applyBorder="1" applyAlignment="1" applyProtection="1">
      <alignment horizontal="center" vertical="center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39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8" xfId="0" applyFont="1" applyBorder="1" applyAlignment="1" applyProtection="1">
      <alignment horizontal="left" vertical="center" indent="2"/>
    </xf>
    <xf numFmtId="0" fontId="35" fillId="0" borderId="37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>
      <alignment horizontal="center" textRotation="180"/>
    </xf>
  </cellXfs>
  <cellStyles count="9">
    <cellStyle name="Ezres" xfId="8" builtinId="3"/>
    <cellStyle name="Ezres 2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2" xr:uid="{00000000-0005-0000-0000-000005000000}"/>
    <cellStyle name="Normál_KVRENMUNKA" xfId="6" xr:uid="{00000000-0005-0000-0000-000006000000}"/>
    <cellStyle name="Normál_Rendelet mellékletek 2008.jav." xfId="1" xr:uid="{00000000-0005-0000-0000-000007000000}"/>
    <cellStyle name="Normál_SEGEDLETEK" xfId="7" xr:uid="{00000000-0005-0000-0000-000008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workbookViewId="0">
      <selection activeCell="K28" sqref="K28"/>
    </sheetView>
  </sheetViews>
  <sheetFormatPr defaultRowHeight="15" x14ac:dyDescent="0.25"/>
  <cols>
    <col min="1" max="1" width="9.140625" style="289"/>
    <col min="2" max="2" width="33" style="289" customWidth="1"/>
    <col min="3" max="3" width="11.5703125" style="289" customWidth="1"/>
    <col min="4" max="4" width="11.7109375" style="289" customWidth="1"/>
    <col min="5" max="5" width="33.5703125" style="289" customWidth="1"/>
    <col min="6" max="7" width="15.42578125" style="289" customWidth="1"/>
    <col min="8" max="16384" width="9.140625" style="289"/>
  </cols>
  <sheetData>
    <row r="1" spans="1:7" x14ac:dyDescent="0.25">
      <c r="A1" s="1"/>
      <c r="B1" s="299"/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0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301" t="s">
        <v>260</v>
      </c>
      <c r="C5" s="301"/>
      <c r="D5" s="301"/>
      <c r="E5" s="301"/>
      <c r="F5" s="301"/>
      <c r="G5" s="301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4" t="s">
        <v>9</v>
      </c>
      <c r="B8" s="298" t="s">
        <v>10</v>
      </c>
      <c r="C8" s="298" t="s">
        <v>268</v>
      </c>
      <c r="D8" s="298" t="s">
        <v>269</v>
      </c>
      <c r="E8" s="298" t="s">
        <v>10</v>
      </c>
      <c r="F8" s="298" t="s">
        <v>268</v>
      </c>
      <c r="G8" s="298" t="s">
        <v>269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f>+'1. Bakonybél'!C11+'8.1 közös hivatal'!C11+'8.2 óvoda'!C11</f>
        <v>48310155</v>
      </c>
      <c r="D11" s="13">
        <f>+'1. Bakonybél'!D11+'8.1 közös hivatal'!D11+'8.2 óvoda'!D11</f>
        <v>39961004</v>
      </c>
      <c r="E11" s="15" t="s">
        <v>16</v>
      </c>
      <c r="F11" s="13">
        <f>+'1. Bakonybél'!F11+'8.1 közös hivatal'!F11+'8.2 óvoda'!F11</f>
        <v>110296718</v>
      </c>
      <c r="G11" s="13">
        <f>+'1. Bakonybél'!G11+'8.1 közös hivatal'!G11+'8.2 óvoda'!G11</f>
        <v>123793272</v>
      </c>
    </row>
    <row r="12" spans="1:7" x14ac:dyDescent="0.25">
      <c r="A12" s="11">
        <v>3</v>
      </c>
      <c r="B12" s="15" t="s">
        <v>17</v>
      </c>
      <c r="C12" s="13">
        <f>+'1. Bakonybél'!C12+'8.1 közös hivatal'!C12+'8.2 óvoda'!C12</f>
        <v>40471057</v>
      </c>
      <c r="D12" s="13">
        <f>+'1. Bakonybél'!D12+'8.1 közös hivatal'!D12+'8.2 óvoda'!D12</f>
        <v>39600000</v>
      </c>
      <c r="E12" s="15" t="s">
        <v>18</v>
      </c>
      <c r="F12" s="13">
        <f>+'1. Bakonybél'!F12+'8.1 közös hivatal'!F12+'8.2 óvoda'!F12</f>
        <v>21282489</v>
      </c>
      <c r="G12" s="13">
        <f>+'1. Bakonybél'!G12+'8.1 közös hivatal'!G12+'8.2 óvoda'!G12</f>
        <v>25312004</v>
      </c>
    </row>
    <row r="13" spans="1:7" x14ac:dyDescent="0.25">
      <c r="A13" s="11">
        <v>4</v>
      </c>
      <c r="B13" s="15" t="s">
        <v>19</v>
      </c>
      <c r="C13" s="13">
        <f>+'1. Bakonybél'!C13+'8.1 közös hivatal'!C13+'8.2 óvoda'!C13</f>
        <v>208472462</v>
      </c>
      <c r="D13" s="13">
        <f>+'1. Bakonybél'!D13+'8.1 közös hivatal'!D13+'8.2 óvoda'!D13</f>
        <v>196744364</v>
      </c>
      <c r="E13" s="15" t="s">
        <v>20</v>
      </c>
      <c r="F13" s="13">
        <f>+'1. Bakonybél'!F13+'8.1 közös hivatal'!F13+'8.2 óvoda'!F13</f>
        <v>126094394</v>
      </c>
      <c r="G13" s="13">
        <f>+'1. Bakonybél'!G13+'8.1 közös hivatal'!G13+'8.2 óvoda'!G13</f>
        <v>141972692</v>
      </c>
    </row>
    <row r="14" spans="1:7" x14ac:dyDescent="0.25">
      <c r="A14" s="11">
        <v>5</v>
      </c>
      <c r="B14" s="15" t="s">
        <v>21</v>
      </c>
      <c r="C14" s="13">
        <f>+'1. Bakonybél'!C14+'8.1 közös hivatal'!C14+'8.2 óvoda'!C14</f>
        <v>180886091</v>
      </c>
      <c r="D14" s="13">
        <f>+'1. Bakonybél'!D14+'8.1 közös hivatal'!D14+'8.2 óvoda'!D14</f>
        <v>16849920</v>
      </c>
      <c r="E14" s="15" t="s">
        <v>22</v>
      </c>
      <c r="F14" s="13">
        <f>+'1. Bakonybél'!F14+'8.1 közös hivatal'!F14+'8.2 óvoda'!F14</f>
        <v>12917192</v>
      </c>
      <c r="G14" s="13">
        <f>+'1. Bakonybél'!G14+'8.1 közös hivatal'!G14+'8.2 óvoda'!G14</f>
        <v>6819000</v>
      </c>
    </row>
    <row r="15" spans="1:7" x14ac:dyDescent="0.25">
      <c r="A15" s="11">
        <v>6</v>
      </c>
      <c r="B15" s="15" t="s">
        <v>23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5" t="s">
        <v>24</v>
      </c>
      <c r="F15" s="13">
        <f>+'1. Bakonybél'!F15+'8.1 közös hivatal'!F15+'8.2 óvoda'!F15</f>
        <v>15548820</v>
      </c>
      <c r="G15" s="13">
        <f>+'1. Bakonybél'!G15+'8.1 közös hivatal'!G15+'8.2 óvoda'!G15</f>
        <v>3600000</v>
      </c>
    </row>
    <row r="16" spans="1:7" x14ac:dyDescent="0.25">
      <c r="A16" s="11">
        <v>7</v>
      </c>
      <c r="B16" s="15" t="s">
        <v>25</v>
      </c>
      <c r="C16" s="13">
        <f>+'1. Bakonybél'!C16+'8.1 közös hivatal'!C16+'8.2 óvoda'!C16</f>
        <v>2726309</v>
      </c>
      <c r="D16" s="13">
        <f>+'1. Bakonybél'!D16+'8.1 közös hivatal'!D16+'8.2 óvoda'!D16</f>
        <v>0</v>
      </c>
      <c r="E16" s="16" t="s">
        <v>26</v>
      </c>
      <c r="F16" s="13">
        <f>+'1. Bakonybél'!F16+'8.1 közös hivatal'!F16+'8.2 óvoda'!F16</f>
        <v>4246199</v>
      </c>
      <c r="G16" s="13">
        <f>+'1. Bakonybél'!G16+'8.1 közös hivatal'!G16+'8.2 óvoda'!G16</f>
        <v>0</v>
      </c>
    </row>
    <row r="17" spans="1:8" x14ac:dyDescent="0.25">
      <c r="A17" s="11">
        <v>8</v>
      </c>
      <c r="B17" s="15" t="s">
        <v>27</v>
      </c>
      <c r="C17" s="13">
        <f>+'1. Bakonybél'!C17+'8.1 közös hivatal'!C17+'8.2 óvoda'!C17</f>
        <v>2664288</v>
      </c>
      <c r="D17" s="13">
        <f>+'1. Bakonybél'!D17+'8.1 közös hivatal'!D17+'8.2 óvoda'!D17</f>
        <v>429663</v>
      </c>
      <c r="E17" s="15" t="s">
        <v>28</v>
      </c>
      <c r="F17" s="13">
        <f>+'1. Bakonybél'!F17+'8.1 közös hivatal'!F17+'8.2 óvoda'!F17</f>
        <v>0</v>
      </c>
      <c r="G17" s="13">
        <f>+'1. Bakonybél'!G17+'8.1 közös hivatal'!G17+'8.2 óvoda'!G17</f>
        <v>0</v>
      </c>
    </row>
    <row r="18" spans="1:8" x14ac:dyDescent="0.25">
      <c r="A18" s="17">
        <v>9</v>
      </c>
      <c r="B18" s="18" t="s">
        <v>29</v>
      </c>
      <c r="C18" s="18">
        <f>SUM(C11:C17)</f>
        <v>483530362</v>
      </c>
      <c r="D18" s="18">
        <f>SUM(D11:D17)</f>
        <v>293584951</v>
      </c>
      <c r="E18" s="19" t="s">
        <v>30</v>
      </c>
      <c r="F18" s="19">
        <f>SUM(F11:F17)</f>
        <v>290385812</v>
      </c>
      <c r="G18" s="19">
        <f>SUM(G11:G17)</f>
        <v>301496968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>
        <f>+'1. Bakonybél'!C20+'8.1 közös hivatal'!C20+'8.2 óvoda'!C20</f>
        <v>0</v>
      </c>
      <c r="D20" s="13">
        <f>+'1. Bakonybél'!D20+'8.1 közös hivatal'!D20+'8.2 óvoda'!D20</f>
        <v>0</v>
      </c>
      <c r="E20" s="15" t="s">
        <v>34</v>
      </c>
      <c r="F20" s="13">
        <f>+'1. Bakonybél'!F20+'8.1 közös hivatal'!F20+'8.2 óvoda'!F20</f>
        <v>8690939</v>
      </c>
      <c r="G20" s="13">
        <f>+'1. Bakonybél'!G20+'8.1 közös hivatal'!G20+'8.2 óvoda'!G20</f>
        <v>18102580</v>
      </c>
    </row>
    <row r="21" spans="1:8" x14ac:dyDescent="0.25">
      <c r="A21" s="11">
        <v>12</v>
      </c>
      <c r="B21" s="15" t="s">
        <v>35</v>
      </c>
      <c r="C21" s="13">
        <f>+'1. Bakonybél'!C21+'8.1 közös hivatal'!C21+'8.2 óvoda'!C21</f>
        <v>142570084</v>
      </c>
      <c r="D21" s="13">
        <f>+'1. Bakonybél'!D21+'8.1 közös hivatal'!D21+'8.2 óvoda'!D21</f>
        <v>195908990</v>
      </c>
      <c r="E21" s="20" t="s">
        <v>36</v>
      </c>
      <c r="F21" s="13">
        <f>+'1. Bakonybél'!F21+'8.1 közös hivatal'!F21+'8.2 óvoda'!F21</f>
        <v>85230549</v>
      </c>
      <c r="G21" s="13">
        <f>+'1. Bakonybél'!G21+'8.1 közös hivatal'!G21+'8.2 óvoda'!G21</f>
        <v>323415047</v>
      </c>
    </row>
    <row r="22" spans="1:8" x14ac:dyDescent="0.25">
      <c r="A22" s="11">
        <v>13</v>
      </c>
      <c r="B22" s="15" t="s">
        <v>37</v>
      </c>
      <c r="C22" s="13">
        <f>+'1. Bakonybél'!C22+'8.1 közös hivatal'!C22+'8.2 óvoda'!C22</f>
        <v>0</v>
      </c>
      <c r="D22" s="13">
        <f>+'1. Bakonybél'!D22+'8.1 közös hivatal'!D22+'8.2 óvoda'!D22</f>
        <v>0</v>
      </c>
      <c r="E22" s="15" t="s">
        <v>38</v>
      </c>
      <c r="F22" s="13">
        <f>+'1. Bakonybél'!F22+'8.1 közös hivatal'!F22+'8.2 óvoda'!F22</f>
        <v>0</v>
      </c>
      <c r="G22" s="13">
        <f>+'1. Bakonybél'!G22+'8.1 közös hivatal'!G22+'8.2 óvoda'!G22</f>
        <v>0</v>
      </c>
    </row>
    <row r="23" spans="1:8" x14ac:dyDescent="0.25">
      <c r="A23" s="11">
        <v>14</v>
      </c>
      <c r="B23" s="15" t="s">
        <v>39</v>
      </c>
      <c r="C23" s="13">
        <f>+'1. Bakonybél'!C23+'8.1 közös hivatal'!C23+'8.2 óvoda'!C23</f>
        <v>3500000</v>
      </c>
      <c r="D23" s="13">
        <f>+'1. Bakonybél'!D23+'8.1 közös hivatal'!D23+'8.2 óvoda'!D23</f>
        <v>0</v>
      </c>
      <c r="E23" s="15" t="s">
        <v>40</v>
      </c>
      <c r="F23" s="13">
        <f>+'1. Bakonybél'!F23+'8.1 közös hivatal'!F23+'8.2 óvoda'!F23</f>
        <v>0</v>
      </c>
      <c r="G23" s="13">
        <f>+'1. Bakonybél'!G23+'8.1 közös hivatal'!G23+'8.2 óvoda'!G23</f>
        <v>0</v>
      </c>
    </row>
    <row r="24" spans="1:8" x14ac:dyDescent="0.25">
      <c r="A24" s="11">
        <v>15</v>
      </c>
      <c r="B24" s="4"/>
      <c r="C24" s="13">
        <f>+'1. Bakonybél'!C24+'8.1 közös hivatal'!C24+'8.2 óvoda'!C24</f>
        <v>0</v>
      </c>
      <c r="D24" s="13">
        <f>+'1. Bakonybél'!D24+'8.1 közös hivatal'!D24+'8.2 óvoda'!D24</f>
        <v>0</v>
      </c>
      <c r="E24" s="15" t="s">
        <v>41</v>
      </c>
      <c r="F24" s="13">
        <f>+'1. Bakonybél'!F24+'8.1 közös hivatal'!F24+'8.2 óvoda'!F24</f>
        <v>0</v>
      </c>
      <c r="G24" s="13">
        <f>+'1. Bakonybél'!G24+'8.1 közös hivatal'!G24+'8.2 óvoda'!G24</f>
        <v>0</v>
      </c>
    </row>
    <row r="25" spans="1:8" x14ac:dyDescent="0.25">
      <c r="A25" s="11">
        <v>16</v>
      </c>
      <c r="B25" s="21" t="s">
        <v>42</v>
      </c>
      <c r="C25" s="22">
        <f>SUM(C19:C24)</f>
        <v>146070084</v>
      </c>
      <c r="D25" s="22">
        <f>SUM(D19:D24)</f>
        <v>195908990</v>
      </c>
      <c r="E25" s="21" t="s">
        <v>43</v>
      </c>
      <c r="F25" s="19">
        <f>SUM(F19:F24)</f>
        <v>93921488</v>
      </c>
      <c r="G25" s="19">
        <f>SUM(G19:G24)</f>
        <v>341517627</v>
      </c>
    </row>
    <row r="26" spans="1:8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+C29+C30+C31</f>
        <v>99338067</v>
      </c>
      <c r="D28" s="26">
        <f>+D29+D30+D31</f>
        <v>247652601</v>
      </c>
      <c r="E28" s="12" t="s">
        <v>46</v>
      </c>
      <c r="F28" s="24">
        <f>+F29+F30</f>
        <v>87050105</v>
      </c>
      <c r="G28" s="24">
        <f>+G29+G30</f>
        <v>94131947</v>
      </c>
    </row>
    <row r="29" spans="1:8" x14ac:dyDescent="0.25">
      <c r="A29" s="11">
        <v>20</v>
      </c>
      <c r="B29" s="27" t="s">
        <v>47</v>
      </c>
      <c r="C29" s="16">
        <f>+'1. Bakonybél'!C29+'8.1 közös hivatal'!C29+'8.2 óvoda'!C29</f>
        <v>0</v>
      </c>
      <c r="D29" s="16">
        <f>+'1. Bakonybél'!D29+'8.1 közös hivatal'!D29+'8.2 óvoda'!D29</f>
        <v>0</v>
      </c>
      <c r="E29" s="28" t="s">
        <v>48</v>
      </c>
      <c r="F29" s="13">
        <f>+'1. Bakonybél'!F29+'8.1 közös hivatal'!F29+'8.2 óvoda'!F29</f>
        <v>87050105</v>
      </c>
      <c r="G29" s="13">
        <f>+'1. Bakonybél'!G29+'8.1 közös hivatal'!G29+'8.2 óvoda'!G29</f>
        <v>94131947</v>
      </c>
    </row>
    <row r="30" spans="1:8" x14ac:dyDescent="0.25">
      <c r="A30" s="11">
        <v>21</v>
      </c>
      <c r="B30" s="28" t="s">
        <v>49</v>
      </c>
      <c r="C30" s="16">
        <f>+'1. Bakonybél'!C30+'8.1 közös hivatal'!C30+'8.2 óvoda'!C30</f>
        <v>7484556</v>
      </c>
      <c r="D30" s="16">
        <f>+'1. Bakonybél'!D30+'8.1 közös hivatal'!D30+'8.2 óvoda'!D30</f>
        <v>7300000</v>
      </c>
      <c r="E30" s="28" t="s">
        <v>50</v>
      </c>
      <c r="F30" s="13">
        <f>+'1. Bakonybél'!F30+'8.1 közös hivatal'!F30+'8.2 óvoda'!F30</f>
        <v>0</v>
      </c>
      <c r="G30" s="13">
        <f>+'1. Bakonybél'!G30+'8.1 közös hivatal'!G30+'8.2 óvoda'!G30</f>
        <v>0</v>
      </c>
    </row>
    <row r="31" spans="1:8" x14ac:dyDescent="0.25">
      <c r="A31" s="11"/>
      <c r="B31" s="15" t="s">
        <v>51</v>
      </c>
      <c r="C31" s="16">
        <f>+'1. Bakonybél'!C31+'8.1 közös hivatal'!C31+'8.2 óvoda'!C31</f>
        <v>91853511</v>
      </c>
      <c r="D31" s="16">
        <f>+'1. Bakonybél'!D31+'8.1 közös hivatal'!D31+'8.2 óvoda'!D31</f>
        <v>240352601</v>
      </c>
      <c r="E31" s="28"/>
      <c r="F31" s="13">
        <f>+'1. Bakonybél'!F31+'8.1 közös hivatal'!F31+'8.2 óvoda'!F31</f>
        <v>0</v>
      </c>
      <c r="G31" s="13">
        <f>+'1. Bakonybél'!G31+'8.1 közös hivatal'!G31+'8.2 óvoda'!G31</f>
        <v>0</v>
      </c>
    </row>
    <row r="32" spans="1:8" x14ac:dyDescent="0.25">
      <c r="A32" s="29">
        <v>22</v>
      </c>
      <c r="B32" s="30" t="s">
        <v>52</v>
      </c>
      <c r="C32" s="31">
        <f>+C28+C25+C18</f>
        <v>728938513</v>
      </c>
      <c r="D32" s="31">
        <f>SUM(D18+D25+D28)</f>
        <v>737146542</v>
      </c>
      <c r="E32" s="30" t="s">
        <v>53</v>
      </c>
      <c r="F32" s="31">
        <f>+F28+F26+F25+F18</f>
        <v>471357405</v>
      </c>
      <c r="G32" s="31">
        <f>+G28+G26+G25+G18</f>
        <v>737146542</v>
      </c>
      <c r="H32" s="32"/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7"/>
  <sheetViews>
    <sheetView workbookViewId="0">
      <selection activeCell="D9" sqref="D9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  <col min="4" max="4" width="6.5703125" customWidth="1"/>
    <col min="5" max="5" width="12.7109375" customWidth="1"/>
  </cols>
  <sheetData>
    <row r="1" spans="1:7" s="34" customFormat="1" x14ac:dyDescent="0.25">
      <c r="A1" s="299" t="s">
        <v>285</v>
      </c>
      <c r="B1" s="299"/>
      <c r="C1" s="299"/>
      <c r="D1" s="299"/>
      <c r="E1" s="299"/>
      <c r="F1" s="4"/>
      <c r="G1" s="4"/>
    </row>
    <row r="2" spans="1:7" s="34" customFormat="1" x14ac:dyDescent="0.25">
      <c r="A2" s="33"/>
      <c r="B2" s="33"/>
      <c r="C2" s="33"/>
      <c r="D2" s="33"/>
      <c r="E2" s="33"/>
      <c r="F2" s="4"/>
      <c r="G2" s="4"/>
    </row>
    <row r="3" spans="1:7" x14ac:dyDescent="0.25">
      <c r="A3" s="319" t="s">
        <v>89</v>
      </c>
      <c r="B3" s="319"/>
      <c r="C3" s="319"/>
      <c r="D3" s="319"/>
      <c r="E3" s="319"/>
    </row>
    <row r="4" spans="1:7" x14ac:dyDescent="0.25">
      <c r="A4" s="319" t="s">
        <v>90</v>
      </c>
      <c r="B4" s="319"/>
      <c r="C4" s="319"/>
      <c r="D4" s="319"/>
      <c r="E4" s="319"/>
    </row>
    <row r="6" spans="1:7" ht="15.75" x14ac:dyDescent="0.25">
      <c r="A6" s="191" t="s">
        <v>91</v>
      </c>
      <c r="B6" s="335"/>
      <c r="C6" s="335"/>
      <c r="D6" s="335"/>
      <c r="E6" s="335"/>
    </row>
    <row r="7" spans="1:7" ht="15.75" thickBot="1" x14ac:dyDescent="0.3">
      <c r="A7" s="192"/>
      <c r="B7" s="192"/>
      <c r="C7" s="192"/>
      <c r="D7" s="336" t="s">
        <v>86</v>
      </c>
      <c r="E7" s="336"/>
    </row>
    <row r="8" spans="1:7" ht="15.75" thickBot="1" x14ac:dyDescent="0.3">
      <c r="A8" s="193" t="s">
        <v>93</v>
      </c>
      <c r="B8" s="194" t="s">
        <v>294</v>
      </c>
      <c r="C8" s="194" t="s">
        <v>295</v>
      </c>
      <c r="D8" s="194" t="s">
        <v>296</v>
      </c>
      <c r="E8" s="195" t="s">
        <v>94</v>
      </c>
    </row>
    <row r="9" spans="1:7" x14ac:dyDescent="0.25">
      <c r="A9" s="196" t="s">
        <v>95</v>
      </c>
      <c r="B9" s="197"/>
      <c r="C9" s="197"/>
      <c r="D9" s="197"/>
      <c r="E9" s="198">
        <f t="shared" ref="E9:E15" si="0">SUM(B9:D9)</f>
        <v>0</v>
      </c>
    </row>
    <row r="10" spans="1:7" x14ac:dyDescent="0.25">
      <c r="A10" s="199" t="s">
        <v>96</v>
      </c>
      <c r="B10" s="200"/>
      <c r="C10" s="200"/>
      <c r="D10" s="200"/>
      <c r="E10" s="201">
        <f t="shared" si="0"/>
        <v>0</v>
      </c>
    </row>
    <row r="11" spans="1:7" x14ac:dyDescent="0.25">
      <c r="A11" s="202" t="s">
        <v>97</v>
      </c>
      <c r="B11" s="203"/>
      <c r="C11" s="203"/>
      <c r="D11" s="203"/>
      <c r="E11" s="204"/>
    </row>
    <row r="12" spans="1:7" x14ac:dyDescent="0.25">
      <c r="A12" s="202" t="s">
        <v>98</v>
      </c>
      <c r="B12" s="203"/>
      <c r="C12" s="203"/>
      <c r="D12" s="203"/>
      <c r="E12" s="204">
        <f t="shared" si="0"/>
        <v>0</v>
      </c>
    </row>
    <row r="13" spans="1:7" x14ac:dyDescent="0.25">
      <c r="A13" s="202" t="s">
        <v>99</v>
      </c>
      <c r="B13" s="203"/>
      <c r="C13" s="203"/>
      <c r="D13" s="203"/>
      <c r="E13" s="204">
        <f t="shared" si="0"/>
        <v>0</v>
      </c>
    </row>
    <row r="14" spans="1:7" x14ac:dyDescent="0.25">
      <c r="A14" s="202" t="s">
        <v>100</v>
      </c>
      <c r="B14" s="203"/>
      <c r="C14" s="203"/>
      <c r="D14" s="203"/>
      <c r="E14" s="204">
        <f t="shared" si="0"/>
        <v>0</v>
      </c>
    </row>
    <row r="15" spans="1:7" ht="15.75" thickBot="1" x14ac:dyDescent="0.3">
      <c r="A15" s="205"/>
      <c r="B15" s="206"/>
      <c r="C15" s="206"/>
      <c r="D15" s="206"/>
      <c r="E15" s="204">
        <f t="shared" si="0"/>
        <v>0</v>
      </c>
    </row>
    <row r="16" spans="1:7" ht="15.75" thickBot="1" x14ac:dyDescent="0.3">
      <c r="A16" s="207" t="s">
        <v>101</v>
      </c>
      <c r="B16" s="208">
        <f>B9+SUM(B11:B15)</f>
        <v>0</v>
      </c>
      <c r="C16" s="208">
        <f>C9+SUM(C11:C15)</f>
        <v>0</v>
      </c>
      <c r="D16" s="208">
        <f>D9+SUM(D11:D15)</f>
        <v>0</v>
      </c>
      <c r="E16" s="209">
        <f>E9+SUM(E11:E15)</f>
        <v>0</v>
      </c>
    </row>
    <row r="17" spans="1:5" ht="15.75" thickBot="1" x14ac:dyDescent="0.3">
      <c r="A17" s="210"/>
      <c r="B17" s="210"/>
      <c r="C17" s="210"/>
      <c r="D17" s="210"/>
      <c r="E17" s="210"/>
    </row>
    <row r="18" spans="1:5" ht="15.75" thickBot="1" x14ac:dyDescent="0.3">
      <c r="A18" s="193" t="s">
        <v>102</v>
      </c>
      <c r="B18" s="194" t="str">
        <f>+B8</f>
        <v>2019. év</v>
      </c>
      <c r="C18" s="194" t="str">
        <f>+C8</f>
        <v>2020.év</v>
      </c>
      <c r="D18" s="194" t="str">
        <f>+D8</f>
        <v>2021. év</v>
      </c>
      <c r="E18" s="195" t="s">
        <v>94</v>
      </c>
    </row>
    <row r="19" spans="1:5" x14ac:dyDescent="0.25">
      <c r="A19" s="196" t="s">
        <v>103</v>
      </c>
      <c r="B19" s="197"/>
      <c r="C19" s="197">
        <v>3400000</v>
      </c>
      <c r="D19" s="197"/>
      <c r="E19" s="198">
        <f t="shared" ref="E19:E25" si="1">SUM(B19:D19)</f>
        <v>3400000</v>
      </c>
    </row>
    <row r="20" spans="1:5" x14ac:dyDescent="0.25">
      <c r="A20" s="211" t="s">
        <v>104</v>
      </c>
      <c r="B20" s="203"/>
      <c r="C20" s="203"/>
      <c r="D20" s="203"/>
      <c r="E20" s="204">
        <f t="shared" si="1"/>
        <v>0</v>
      </c>
    </row>
    <row r="21" spans="1:5" x14ac:dyDescent="0.25">
      <c r="A21" s="202" t="s">
        <v>105</v>
      </c>
      <c r="B21" s="203"/>
      <c r="C21" s="203">
        <f>+C11-C19</f>
        <v>-3400000</v>
      </c>
      <c r="D21" s="203"/>
      <c r="E21" s="204">
        <f t="shared" si="1"/>
        <v>-3400000</v>
      </c>
    </row>
    <row r="22" spans="1:5" x14ac:dyDescent="0.25">
      <c r="A22" s="202" t="s">
        <v>106</v>
      </c>
      <c r="B22" s="203"/>
      <c r="C22" s="203"/>
      <c r="D22" s="203"/>
      <c r="E22" s="204">
        <f t="shared" si="1"/>
        <v>0</v>
      </c>
    </row>
    <row r="23" spans="1:5" x14ac:dyDescent="0.25">
      <c r="A23" s="212"/>
      <c r="B23" s="203"/>
      <c r="C23" s="203"/>
      <c r="D23" s="203"/>
      <c r="E23" s="204">
        <f t="shared" si="1"/>
        <v>0</v>
      </c>
    </row>
    <row r="24" spans="1:5" x14ac:dyDescent="0.25">
      <c r="A24" s="212"/>
      <c r="B24" s="203"/>
      <c r="C24" s="203"/>
      <c r="D24" s="203"/>
      <c r="E24" s="204">
        <f t="shared" si="1"/>
        <v>0</v>
      </c>
    </row>
    <row r="25" spans="1:5" ht="15.75" thickBot="1" x14ac:dyDescent="0.3">
      <c r="A25" s="205"/>
      <c r="B25" s="206"/>
      <c r="C25" s="206"/>
      <c r="D25" s="206"/>
      <c r="E25" s="204">
        <f t="shared" si="1"/>
        <v>0</v>
      </c>
    </row>
    <row r="26" spans="1:5" ht="15.75" thickBot="1" x14ac:dyDescent="0.3">
      <c r="A26" s="207" t="s">
        <v>107</v>
      </c>
      <c r="B26" s="208">
        <f>SUM(B19:B25)</f>
        <v>0</v>
      </c>
      <c r="C26" s="208">
        <f>SUM(C19:C25)</f>
        <v>0</v>
      </c>
      <c r="D26" s="208">
        <f>SUM(D19:D25)</f>
        <v>0</v>
      </c>
      <c r="E26" s="209">
        <f>SUM(E19:E25)</f>
        <v>0</v>
      </c>
    </row>
    <row r="27" spans="1:5" x14ac:dyDescent="0.25">
      <c r="A27" s="192"/>
      <c r="B27" s="192"/>
      <c r="C27" s="192"/>
      <c r="D27" s="192"/>
      <c r="E27" s="192"/>
    </row>
    <row r="28" spans="1:5" x14ac:dyDescent="0.25">
      <c r="A28" s="192"/>
      <c r="B28" s="192"/>
      <c r="C28" s="192"/>
      <c r="D28" s="192"/>
      <c r="E28" s="192"/>
    </row>
    <row r="29" spans="1:5" ht="15.75" x14ac:dyDescent="0.25">
      <c r="A29" s="191" t="s">
        <v>91</v>
      </c>
      <c r="B29" s="335"/>
      <c r="C29" s="335"/>
      <c r="D29" s="335"/>
      <c r="E29" s="335"/>
    </row>
    <row r="30" spans="1:5" ht="15.75" thickBot="1" x14ac:dyDescent="0.3">
      <c r="A30" s="192"/>
      <c r="B30" s="192"/>
      <c r="C30" s="192"/>
      <c r="D30" s="336" t="s">
        <v>92</v>
      </c>
      <c r="E30" s="336"/>
    </row>
    <row r="31" spans="1:5" ht="15.75" thickBot="1" x14ac:dyDescent="0.3">
      <c r="A31" s="193" t="s">
        <v>93</v>
      </c>
      <c r="B31" s="194" t="str">
        <f>+B18</f>
        <v>2019. év</v>
      </c>
      <c r="C31" s="194" t="str">
        <f>+C18</f>
        <v>2020.év</v>
      </c>
      <c r="D31" s="194" t="str">
        <f>+D18</f>
        <v>2021. év</v>
      </c>
      <c r="E31" s="195" t="s">
        <v>94</v>
      </c>
    </row>
    <row r="32" spans="1:5" x14ac:dyDescent="0.25">
      <c r="A32" s="196" t="s">
        <v>95</v>
      </c>
      <c r="B32" s="197"/>
      <c r="C32" s="197"/>
      <c r="D32" s="197"/>
      <c r="E32" s="198">
        <f t="shared" ref="E32:E38" si="2">SUM(B32:D32)</f>
        <v>0</v>
      </c>
    </row>
    <row r="33" spans="1:5" x14ac:dyDescent="0.25">
      <c r="A33" s="199" t="s">
        <v>96</v>
      </c>
      <c r="B33" s="200"/>
      <c r="C33" s="200"/>
      <c r="D33" s="200"/>
      <c r="E33" s="201">
        <f t="shared" si="2"/>
        <v>0</v>
      </c>
    </row>
    <row r="34" spans="1:5" x14ac:dyDescent="0.25">
      <c r="A34" s="202" t="s">
        <v>97</v>
      </c>
      <c r="B34" s="203"/>
      <c r="C34" s="203"/>
      <c r="D34" s="203"/>
      <c r="E34" s="204">
        <f t="shared" si="2"/>
        <v>0</v>
      </c>
    </row>
    <row r="35" spans="1:5" x14ac:dyDescent="0.25">
      <c r="A35" s="202" t="s">
        <v>98</v>
      </c>
      <c r="B35" s="203"/>
      <c r="C35" s="203"/>
      <c r="D35" s="203"/>
      <c r="E35" s="204">
        <f t="shared" si="2"/>
        <v>0</v>
      </c>
    </row>
    <row r="36" spans="1:5" x14ac:dyDescent="0.25">
      <c r="A36" s="202" t="s">
        <v>99</v>
      </c>
      <c r="B36" s="203"/>
      <c r="C36" s="203"/>
      <c r="D36" s="203"/>
      <c r="E36" s="204">
        <f t="shared" si="2"/>
        <v>0</v>
      </c>
    </row>
    <row r="37" spans="1:5" x14ac:dyDescent="0.25">
      <c r="A37" s="202" t="s">
        <v>100</v>
      </c>
      <c r="B37" s="203"/>
      <c r="C37" s="203"/>
      <c r="D37" s="203"/>
      <c r="E37" s="204">
        <f t="shared" si="2"/>
        <v>0</v>
      </c>
    </row>
    <row r="38" spans="1:5" ht="15.75" thickBot="1" x14ac:dyDescent="0.3">
      <c r="A38" s="205"/>
      <c r="B38" s="206"/>
      <c r="C38" s="206"/>
      <c r="D38" s="206"/>
      <c r="E38" s="204">
        <f t="shared" si="2"/>
        <v>0</v>
      </c>
    </row>
    <row r="39" spans="1:5" ht="15.75" thickBot="1" x14ac:dyDescent="0.3">
      <c r="A39" s="207" t="s">
        <v>101</v>
      </c>
      <c r="B39" s="208">
        <f>B32+SUM(B34:B38)</f>
        <v>0</v>
      </c>
      <c r="C39" s="208">
        <f>C32+SUM(C34:C38)</f>
        <v>0</v>
      </c>
      <c r="D39" s="208">
        <f>D32+SUM(D34:D38)</f>
        <v>0</v>
      </c>
      <c r="E39" s="209">
        <f>E32+SUM(E34:E38)</f>
        <v>0</v>
      </c>
    </row>
    <row r="40" spans="1:5" ht="15.75" thickBot="1" x14ac:dyDescent="0.3">
      <c r="A40" s="210"/>
      <c r="B40" s="210"/>
      <c r="C40" s="210"/>
      <c r="D40" s="210"/>
      <c r="E40" s="210"/>
    </row>
    <row r="41" spans="1:5" ht="15.75" thickBot="1" x14ac:dyDescent="0.3">
      <c r="A41" s="193" t="s">
        <v>102</v>
      </c>
      <c r="B41" s="194" t="str">
        <f>+B31</f>
        <v>2019. év</v>
      </c>
      <c r="C41" s="194" t="str">
        <f>+C31</f>
        <v>2020.év</v>
      </c>
      <c r="D41" s="194" t="str">
        <f>+D31</f>
        <v>2021. év</v>
      </c>
      <c r="E41" s="195" t="s">
        <v>94</v>
      </c>
    </row>
    <row r="42" spans="1:5" x14ac:dyDescent="0.25">
      <c r="A42" s="196" t="s">
        <v>103</v>
      </c>
      <c r="B42" s="197"/>
      <c r="C42" s="197"/>
      <c r="D42" s="197"/>
      <c r="E42" s="198">
        <f t="shared" ref="E42:E48" si="3">SUM(B42:D42)</f>
        <v>0</v>
      </c>
    </row>
    <row r="43" spans="1:5" x14ac:dyDescent="0.25">
      <c r="A43" s="211" t="s">
        <v>104</v>
      </c>
      <c r="B43" s="203"/>
      <c r="C43" s="203"/>
      <c r="D43" s="203"/>
      <c r="E43" s="204">
        <f t="shared" si="3"/>
        <v>0</v>
      </c>
    </row>
    <row r="44" spans="1:5" x14ac:dyDescent="0.25">
      <c r="A44" s="202" t="s">
        <v>105</v>
      </c>
      <c r="B44" s="203"/>
      <c r="C44" s="203"/>
      <c r="D44" s="203"/>
      <c r="E44" s="204">
        <f t="shared" si="3"/>
        <v>0</v>
      </c>
    </row>
    <row r="45" spans="1:5" x14ac:dyDescent="0.25">
      <c r="A45" s="202" t="s">
        <v>106</v>
      </c>
      <c r="B45" s="203"/>
      <c r="C45" s="203"/>
      <c r="D45" s="203"/>
      <c r="E45" s="204">
        <f t="shared" si="3"/>
        <v>0</v>
      </c>
    </row>
    <row r="46" spans="1:5" x14ac:dyDescent="0.25">
      <c r="A46" s="212"/>
      <c r="B46" s="203"/>
      <c r="C46" s="203"/>
      <c r="D46" s="203"/>
      <c r="E46" s="204">
        <f t="shared" si="3"/>
        <v>0</v>
      </c>
    </row>
    <row r="47" spans="1:5" x14ac:dyDescent="0.25">
      <c r="A47" s="212"/>
      <c r="B47" s="203"/>
      <c r="C47" s="203"/>
      <c r="D47" s="203"/>
      <c r="E47" s="204">
        <f t="shared" si="3"/>
        <v>0</v>
      </c>
    </row>
    <row r="48" spans="1:5" ht="15.75" thickBot="1" x14ac:dyDescent="0.3">
      <c r="A48" s="205"/>
      <c r="B48" s="206"/>
      <c r="C48" s="206"/>
      <c r="D48" s="206"/>
      <c r="E48" s="204">
        <f t="shared" si="3"/>
        <v>0</v>
      </c>
    </row>
    <row r="49" spans="1:5" ht="15.75" thickBot="1" x14ac:dyDescent="0.3">
      <c r="A49" s="207" t="s">
        <v>107</v>
      </c>
      <c r="B49" s="208">
        <f>SUM(B42:B48)</f>
        <v>0</v>
      </c>
      <c r="C49" s="208">
        <f>SUM(C42:C48)</f>
        <v>0</v>
      </c>
      <c r="D49" s="208">
        <f>SUM(D42:D48)</f>
        <v>0</v>
      </c>
      <c r="E49" s="209">
        <f>SUM(E42:E48)</f>
        <v>0</v>
      </c>
    </row>
    <row r="50" spans="1:5" x14ac:dyDescent="0.25">
      <c r="A50" s="192"/>
      <c r="B50" s="192"/>
      <c r="C50" s="192"/>
      <c r="D50" s="192"/>
      <c r="E50" s="192"/>
    </row>
    <row r="51" spans="1:5" ht="15.75" x14ac:dyDescent="0.25">
      <c r="A51" s="337" t="e">
        <f>+CONCATENATE("Önkormányzaton kívüli EU-s projektekhez történő hozzájárulás ",LEFT(#REF!,4),". évi előirányzat")</f>
        <v>#REF!</v>
      </c>
      <c r="B51" s="337"/>
      <c r="C51" s="337"/>
      <c r="D51" s="337"/>
      <c r="E51" s="337"/>
    </row>
    <row r="52" spans="1:5" ht="15.75" thickBot="1" x14ac:dyDescent="0.3">
      <c r="A52" s="192"/>
      <c r="B52" s="192"/>
      <c r="C52" s="192"/>
      <c r="D52" s="192"/>
      <c r="E52" s="192"/>
    </row>
    <row r="53" spans="1:5" ht="15.75" thickBot="1" x14ac:dyDescent="0.3">
      <c r="A53" s="338" t="s">
        <v>108</v>
      </c>
      <c r="B53" s="339"/>
      <c r="C53" s="340"/>
      <c r="D53" s="341" t="s">
        <v>109</v>
      </c>
      <c r="E53" s="342"/>
    </row>
    <row r="54" spans="1:5" x14ac:dyDescent="0.25">
      <c r="A54" s="320"/>
      <c r="B54" s="321"/>
      <c r="C54" s="322"/>
      <c r="D54" s="323"/>
      <c r="E54" s="324"/>
    </row>
    <row r="55" spans="1:5" ht="15.75" thickBot="1" x14ac:dyDescent="0.3">
      <c r="A55" s="325"/>
      <c r="B55" s="326"/>
      <c r="C55" s="327"/>
      <c r="D55" s="328"/>
      <c r="E55" s="329"/>
    </row>
    <row r="56" spans="1:5" ht="15.75" thickBot="1" x14ac:dyDescent="0.3">
      <c r="A56" s="330" t="s">
        <v>107</v>
      </c>
      <c r="B56" s="331"/>
      <c r="C56" s="332"/>
      <c r="D56" s="333">
        <f>SUM(D54:E55)</f>
        <v>0</v>
      </c>
      <c r="E56" s="334"/>
    </row>
    <row r="57" spans="1:5" x14ac:dyDescent="0.25">
      <c r="A57" s="213"/>
      <c r="B57" s="213"/>
      <c r="C57" s="213"/>
      <c r="D57" s="213"/>
      <c r="E57" s="213"/>
    </row>
  </sheetData>
  <mergeCells count="16"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  <mergeCell ref="A3:E3"/>
    <mergeCell ref="A4:E4"/>
    <mergeCell ref="A1:E1"/>
    <mergeCell ref="A54:C54"/>
    <mergeCell ref="D54:E54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workbookViewId="0">
      <selection activeCell="C22" sqref="C22"/>
    </sheetView>
  </sheetViews>
  <sheetFormatPr defaultRowHeight="15" x14ac:dyDescent="0.25"/>
  <cols>
    <col min="2" max="2" width="37.5703125" customWidth="1"/>
    <col min="3" max="3" width="11.7109375" customWidth="1"/>
    <col min="5" max="5" width="34.42578125" customWidth="1"/>
    <col min="6" max="6" width="12.28515625" customWidth="1"/>
    <col min="7" max="7" width="11.5703125" customWidth="1"/>
  </cols>
  <sheetData>
    <row r="1" spans="1:7" x14ac:dyDescent="0.25">
      <c r="A1" s="1"/>
      <c r="B1" s="299" t="s">
        <v>266</v>
      </c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54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6"/>
      <c r="C5" s="6"/>
      <c r="D5" s="6"/>
      <c r="E5" s="6"/>
      <c r="F5" s="7"/>
      <c r="G5" s="7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4" t="s">
        <v>9</v>
      </c>
      <c r="B8" s="298" t="s">
        <v>10</v>
      </c>
      <c r="C8" s="298" t="s">
        <v>268</v>
      </c>
      <c r="D8" s="298" t="s">
        <v>269</v>
      </c>
      <c r="E8" s="298" t="s">
        <v>10</v>
      </c>
      <c r="F8" s="298" t="s">
        <v>268</v>
      </c>
      <c r="G8" s="298" t="s">
        <v>269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/>
      <c r="D11" s="13"/>
      <c r="E11" s="15" t="s">
        <v>16</v>
      </c>
      <c r="F11" s="13">
        <v>35489324</v>
      </c>
      <c r="G11" s="13">
        <v>33146272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v>7004863</v>
      </c>
      <c r="G12" s="13">
        <v>6483511</v>
      </c>
    </row>
    <row r="13" spans="1:7" x14ac:dyDescent="0.25">
      <c r="A13" s="11">
        <v>4</v>
      </c>
      <c r="B13" s="15" t="s">
        <v>19</v>
      </c>
      <c r="C13" s="13">
        <v>38610185</v>
      </c>
      <c r="D13" s="13">
        <v>38151400</v>
      </c>
      <c r="E13" s="15" t="s">
        <v>20</v>
      </c>
      <c r="F13" s="13">
        <v>7313801</v>
      </c>
      <c r="G13" s="13">
        <v>6923700</v>
      </c>
    </row>
    <row r="14" spans="1:7" x14ac:dyDescent="0.25">
      <c r="A14" s="11">
        <v>5</v>
      </c>
      <c r="B14" s="15" t="s">
        <v>21</v>
      </c>
      <c r="C14" s="13">
        <v>10850021</v>
      </c>
      <c r="D14" s="13">
        <v>7972420</v>
      </c>
      <c r="E14" s="15" t="s">
        <v>22</v>
      </c>
      <c r="F14" s="13"/>
      <c r="G14" s="13"/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/>
      <c r="G15" s="13"/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7" x14ac:dyDescent="0.25">
      <c r="A17" s="11">
        <v>8</v>
      </c>
      <c r="B17" s="15" t="s">
        <v>27</v>
      </c>
      <c r="C17" s="13">
        <v>833055</v>
      </c>
      <c r="D17" s="13">
        <v>429663</v>
      </c>
      <c r="E17" s="15" t="s">
        <v>28</v>
      </c>
      <c r="F17" s="13"/>
      <c r="G17" s="13"/>
    </row>
    <row r="18" spans="1:7" x14ac:dyDescent="0.25">
      <c r="A18" s="17">
        <v>9</v>
      </c>
      <c r="B18" s="18" t="s">
        <v>29</v>
      </c>
      <c r="C18" s="18">
        <f>SUM(C11:C17)</f>
        <v>50293261</v>
      </c>
      <c r="D18" s="18">
        <f>SUM(D11:D17)</f>
        <v>46553483</v>
      </c>
      <c r="E18" s="19" t="s">
        <v>30</v>
      </c>
      <c r="F18" s="19">
        <f>SUM(F11:F17)</f>
        <v>49807988</v>
      </c>
      <c r="G18" s="19">
        <f>SUM(G11:G17)</f>
        <v>46553483</v>
      </c>
    </row>
    <row r="19" spans="1:7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7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48900</v>
      </c>
      <c r="G20" s="13"/>
    </row>
    <row r="21" spans="1:7" x14ac:dyDescent="0.25">
      <c r="A21" s="11">
        <v>12</v>
      </c>
      <c r="B21" s="15" t="s">
        <v>35</v>
      </c>
      <c r="C21" s="13"/>
      <c r="D21" s="13"/>
      <c r="E21" s="20" t="s">
        <v>36</v>
      </c>
      <c r="F21" s="13"/>
      <c r="G21" s="13"/>
    </row>
    <row r="22" spans="1:7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7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7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7" x14ac:dyDescent="0.25">
      <c r="A25" s="11">
        <v>16</v>
      </c>
      <c r="B25" s="21" t="s">
        <v>42</v>
      </c>
      <c r="C25" s="22">
        <f>SUM(C19:C24)</f>
        <v>0</v>
      </c>
      <c r="D25" s="22">
        <f>SUM(D19:D24)</f>
        <v>0</v>
      </c>
      <c r="E25" s="21" t="s">
        <v>43</v>
      </c>
      <c r="F25" s="19">
        <f>SUM(F19:F24)</f>
        <v>48900</v>
      </c>
      <c r="G25" s="19">
        <f>SUM(G19:G24)</f>
        <v>0</v>
      </c>
    </row>
    <row r="26" spans="1:7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7" x14ac:dyDescent="0.25">
      <c r="A27" s="11">
        <v>18</v>
      </c>
      <c r="B27" s="25"/>
      <c r="C27" s="13"/>
      <c r="D27" s="13"/>
      <c r="E27" s="25"/>
      <c r="F27" s="13"/>
      <c r="G27" s="13"/>
    </row>
    <row r="28" spans="1:7" x14ac:dyDescent="0.25">
      <c r="A28" s="11">
        <v>19</v>
      </c>
      <c r="B28" s="26" t="s">
        <v>45</v>
      </c>
      <c r="C28" s="26">
        <f>+C29+C30+C31</f>
        <v>0</v>
      </c>
      <c r="D28" s="26">
        <f>+D29+D30+D31</f>
        <v>0</v>
      </c>
      <c r="E28" s="12" t="s">
        <v>46</v>
      </c>
      <c r="F28" s="24">
        <f>+F29+F30</f>
        <v>0</v>
      </c>
      <c r="G28" s="24">
        <f>+G29+G30</f>
        <v>0</v>
      </c>
    </row>
    <row r="29" spans="1:7" x14ac:dyDescent="0.25">
      <c r="A29" s="11">
        <v>20</v>
      </c>
      <c r="B29" s="27" t="s">
        <v>47</v>
      </c>
      <c r="C29" s="16"/>
      <c r="D29" s="16"/>
      <c r="E29" s="28" t="s">
        <v>48</v>
      </c>
      <c r="F29" s="13"/>
      <c r="G29" s="13"/>
    </row>
    <row r="30" spans="1:7" x14ac:dyDescent="0.25">
      <c r="A30" s="11">
        <v>21</v>
      </c>
      <c r="B30" s="28" t="s">
        <v>49</v>
      </c>
      <c r="C30" s="16"/>
      <c r="D30" s="16"/>
      <c r="E30" s="28" t="s">
        <v>50</v>
      </c>
      <c r="F30" s="13">
        <v>0</v>
      </c>
      <c r="G30" s="13"/>
    </row>
    <row r="31" spans="1:7" x14ac:dyDescent="0.25">
      <c r="A31" s="11"/>
      <c r="B31" s="15" t="s">
        <v>51</v>
      </c>
      <c r="C31" s="16"/>
      <c r="D31" s="16"/>
      <c r="E31" s="28"/>
      <c r="F31" s="13"/>
      <c r="G31" s="13"/>
    </row>
    <row r="32" spans="1:7" x14ac:dyDescent="0.25">
      <c r="A32" s="29">
        <v>22</v>
      </c>
      <c r="B32" s="30" t="s">
        <v>52</v>
      </c>
      <c r="C32" s="31">
        <f>+C28+C18</f>
        <v>50293261</v>
      </c>
      <c r="D32" s="31">
        <f>SUM(D18+D25+D28)</f>
        <v>46553483</v>
      </c>
      <c r="E32" s="30" t="s">
        <v>53</v>
      </c>
      <c r="F32" s="31">
        <f>+F28+F26+F25+F18</f>
        <v>49856888</v>
      </c>
      <c r="G32" s="31">
        <f>+G28+G26+G25+G18</f>
        <v>46553483</v>
      </c>
    </row>
  </sheetData>
  <mergeCells count="11">
    <mergeCell ref="A8:A9"/>
    <mergeCell ref="B8:B9"/>
    <mergeCell ref="C8:C9"/>
    <mergeCell ref="D8:D9"/>
    <mergeCell ref="E8:E9"/>
    <mergeCell ref="G8:G9"/>
    <mergeCell ref="B1:D1"/>
    <mergeCell ref="B3:G3"/>
    <mergeCell ref="B4:G4"/>
    <mergeCell ref="B6:E6"/>
    <mergeCell ref="F8:F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workbookViewId="0">
      <selection activeCell="K18" sqref="K18"/>
    </sheetView>
  </sheetViews>
  <sheetFormatPr defaultRowHeight="15" x14ac:dyDescent="0.25"/>
  <cols>
    <col min="1" max="1" width="9.140625" style="2"/>
    <col min="2" max="2" width="37.5703125" style="2" customWidth="1"/>
    <col min="3" max="3" width="11.7109375" style="2" customWidth="1"/>
    <col min="4" max="4" width="9.140625" style="2"/>
    <col min="5" max="5" width="34.42578125" style="2" customWidth="1"/>
    <col min="6" max="6" width="12.28515625" style="2" customWidth="1"/>
    <col min="7" max="7" width="11.5703125" style="2" customWidth="1"/>
    <col min="8" max="16384" width="9.140625" style="2"/>
  </cols>
  <sheetData>
    <row r="1" spans="1:7" x14ac:dyDescent="0.25">
      <c r="A1" s="1"/>
      <c r="B1" s="299" t="s">
        <v>270</v>
      </c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55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6"/>
      <c r="C5" s="6"/>
      <c r="D5" s="6"/>
      <c r="E5" s="6"/>
      <c r="F5" s="7"/>
      <c r="G5" s="7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x14ac:dyDescent="0.25">
      <c r="A8" s="304" t="s">
        <v>9</v>
      </c>
      <c r="B8" s="298" t="s">
        <v>10</v>
      </c>
      <c r="C8" s="298" t="s">
        <v>11</v>
      </c>
      <c r="D8" s="298" t="s">
        <v>12</v>
      </c>
      <c r="E8" s="298" t="s">
        <v>10</v>
      </c>
      <c r="F8" s="298" t="s">
        <v>11</v>
      </c>
      <c r="G8" s="298" t="s">
        <v>12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v>26643021</v>
      </c>
      <c r="D11" s="13">
        <f>22095104+1841500</f>
        <v>23936604</v>
      </c>
      <c r="E11" s="15" t="s">
        <v>16</v>
      </c>
      <c r="F11" s="13">
        <v>27400814</v>
      </c>
      <c r="G11" s="13">
        <f>6484000+19554640+5150000</f>
        <v>31188640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v>5457672</v>
      </c>
      <c r="G12" s="13">
        <v>6261931</v>
      </c>
    </row>
    <row r="13" spans="1:7" x14ac:dyDescent="0.25">
      <c r="A13" s="11">
        <v>4</v>
      </c>
      <c r="B13" s="15" t="s">
        <v>19</v>
      </c>
      <c r="C13" s="13">
        <v>40993686</v>
      </c>
      <c r="D13" s="13">
        <v>40832459</v>
      </c>
      <c r="E13" s="15" t="s">
        <v>20</v>
      </c>
      <c r="F13" s="13">
        <v>31565109</v>
      </c>
      <c r="G13" s="13">
        <v>27318492</v>
      </c>
    </row>
    <row r="14" spans="1:7" x14ac:dyDescent="0.25">
      <c r="A14" s="11">
        <v>5</v>
      </c>
      <c r="B14" s="15" t="s">
        <v>21</v>
      </c>
      <c r="C14" s="13">
        <v>0</v>
      </c>
      <c r="D14" s="13"/>
      <c r="E14" s="15" t="s">
        <v>22</v>
      </c>
      <c r="F14" s="13"/>
      <c r="G14" s="13"/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>
        <v>0</v>
      </c>
      <c r="G15" s="13"/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8" x14ac:dyDescent="0.25">
      <c r="A17" s="11">
        <v>8</v>
      </c>
      <c r="B17" s="15" t="s">
        <v>27</v>
      </c>
      <c r="C17" s="13">
        <v>1831233</v>
      </c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69467940</v>
      </c>
      <c r="D18" s="18">
        <f>SUM(D11:D17)</f>
        <v>64769063</v>
      </c>
      <c r="E18" s="19" t="s">
        <v>30</v>
      </c>
      <c r="F18" s="19">
        <f>SUM(F11:F17)</f>
        <v>64423595</v>
      </c>
      <c r="G18" s="19">
        <f>SUM(G11:G17)</f>
        <v>64769063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687666</v>
      </c>
      <c r="G20" s="13">
        <v>0</v>
      </c>
    </row>
    <row r="21" spans="1:8" x14ac:dyDescent="0.25">
      <c r="A21" s="11">
        <v>12</v>
      </c>
      <c r="B21" s="15" t="s">
        <v>35</v>
      </c>
      <c r="C21" s="13"/>
      <c r="D21" s="13"/>
      <c r="E21" s="20" t="s">
        <v>36</v>
      </c>
      <c r="F21" s="13"/>
      <c r="G21" s="13"/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0</v>
      </c>
      <c r="D25" s="22">
        <f>SUM(D19:D24)</f>
        <v>0</v>
      </c>
      <c r="E25" s="21" t="s">
        <v>43</v>
      </c>
      <c r="F25" s="19">
        <f>SUM(F19:F24)</f>
        <v>687666</v>
      </c>
      <c r="G25" s="19">
        <f>SUM(G19:G24)</f>
        <v>0</v>
      </c>
    </row>
    <row r="26" spans="1:8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+C29+C30+C31</f>
        <v>0</v>
      </c>
      <c r="D28" s="26">
        <f>+D29+D30+D31</f>
        <v>0</v>
      </c>
      <c r="E28" s="12" t="s">
        <v>46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47</v>
      </c>
      <c r="C29" s="16"/>
      <c r="D29" s="16"/>
      <c r="E29" s="28" t="s">
        <v>48</v>
      </c>
      <c r="F29" s="13"/>
      <c r="G29" s="13"/>
    </row>
    <row r="30" spans="1:8" x14ac:dyDescent="0.25">
      <c r="A30" s="11">
        <v>21</v>
      </c>
      <c r="B30" s="28" t="s">
        <v>49</v>
      </c>
      <c r="C30" s="16"/>
      <c r="D30" s="16"/>
      <c r="E30" s="28" t="s">
        <v>50</v>
      </c>
      <c r="F30" s="13">
        <v>0</v>
      </c>
      <c r="G30" s="13"/>
    </row>
    <row r="31" spans="1:8" x14ac:dyDescent="0.25">
      <c r="A31" s="11"/>
      <c r="B31" s="15" t="s">
        <v>51</v>
      </c>
      <c r="C31" s="16">
        <v>0</v>
      </c>
      <c r="D31" s="16"/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+C28+C18</f>
        <v>69467940</v>
      </c>
      <c r="D32" s="31">
        <f>SUM(D18+D25+D28)</f>
        <v>64769063</v>
      </c>
      <c r="E32" s="30" t="s">
        <v>53</v>
      </c>
      <c r="F32" s="31">
        <f>+F28+F26+F25+F18</f>
        <v>65111261</v>
      </c>
      <c r="G32" s="31">
        <f>+G28+G26+G25+G18</f>
        <v>64769063</v>
      </c>
      <c r="H32" s="32"/>
    </row>
  </sheetData>
  <mergeCells count="11">
    <mergeCell ref="A8:A9"/>
    <mergeCell ref="B8:B9"/>
    <mergeCell ref="C8:C9"/>
    <mergeCell ref="D8:D9"/>
    <mergeCell ref="E8:E9"/>
    <mergeCell ref="G8:G9"/>
    <mergeCell ref="B1:D1"/>
    <mergeCell ref="B3:G3"/>
    <mergeCell ref="B4:G4"/>
    <mergeCell ref="B6:E6"/>
    <mergeCell ref="F8:F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7"/>
  <sheetViews>
    <sheetView topLeftCell="A19" workbookViewId="0">
      <selection activeCell="D30" sqref="D30:E30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 x14ac:dyDescent="0.25">
      <c r="A1" s="1"/>
      <c r="B1" s="299" t="s">
        <v>255</v>
      </c>
      <c r="C1" s="300"/>
      <c r="D1" s="300"/>
      <c r="E1" s="3"/>
      <c r="F1" s="4"/>
      <c r="G1" s="4"/>
    </row>
    <row r="3" spans="1:7" ht="15.75" x14ac:dyDescent="0.25">
      <c r="A3" s="343" t="s">
        <v>214</v>
      </c>
      <c r="B3" s="343"/>
      <c r="C3" s="343"/>
      <c r="D3" s="343"/>
      <c r="E3" s="343"/>
    </row>
    <row r="4" spans="1:7" ht="16.5" thickBot="1" x14ac:dyDescent="0.3">
      <c r="A4" s="344"/>
      <c r="B4" s="344"/>
      <c r="C4" s="127"/>
      <c r="D4" s="99"/>
      <c r="E4" s="277" t="s">
        <v>261</v>
      </c>
    </row>
    <row r="5" spans="1:7" ht="24.75" thickBot="1" x14ac:dyDescent="0.3">
      <c r="A5" s="68" t="s">
        <v>199</v>
      </c>
      <c r="B5" s="69" t="s">
        <v>216</v>
      </c>
      <c r="C5" s="69" t="s">
        <v>286</v>
      </c>
      <c r="D5" s="136" t="s">
        <v>217</v>
      </c>
      <c r="E5" s="102" t="s">
        <v>287</v>
      </c>
    </row>
    <row r="6" spans="1:7" ht="15.75" thickBot="1" x14ac:dyDescent="0.3">
      <c r="A6" s="71" t="s">
        <v>3</v>
      </c>
      <c r="B6" s="72" t="s">
        <v>4</v>
      </c>
      <c r="C6" s="72" t="s">
        <v>5</v>
      </c>
      <c r="D6" s="72" t="s">
        <v>6</v>
      </c>
      <c r="E6" s="140" t="s">
        <v>7</v>
      </c>
    </row>
    <row r="7" spans="1:7" ht="32.25" thickBot="1" x14ac:dyDescent="0.3">
      <c r="A7" s="66" t="s">
        <v>61</v>
      </c>
      <c r="B7" s="67" t="s">
        <v>218</v>
      </c>
      <c r="C7" s="141">
        <v>117760505</v>
      </c>
      <c r="D7" s="141">
        <v>117760505</v>
      </c>
      <c r="E7" s="141">
        <v>117760505</v>
      </c>
    </row>
    <row r="8" spans="1:7" ht="42.75" thickBot="1" x14ac:dyDescent="0.3">
      <c r="A8" s="66" t="s">
        <v>63</v>
      </c>
      <c r="B8" s="278" t="s">
        <v>219</v>
      </c>
      <c r="C8" s="141">
        <v>8877500</v>
      </c>
      <c r="D8" s="141">
        <v>8877500</v>
      </c>
      <c r="E8" s="141">
        <v>8877500</v>
      </c>
    </row>
    <row r="9" spans="1:7" ht="53.25" thickBot="1" x14ac:dyDescent="0.3">
      <c r="A9" s="66" t="s">
        <v>64</v>
      </c>
      <c r="B9" s="67" t="s">
        <v>220</v>
      </c>
      <c r="C9" s="141">
        <v>195908990</v>
      </c>
      <c r="D9" s="141"/>
      <c r="E9" s="142"/>
    </row>
    <row r="10" spans="1:7" ht="42.75" thickBot="1" x14ac:dyDescent="0.3">
      <c r="A10" s="66" t="s">
        <v>221</v>
      </c>
      <c r="B10" s="67" t="s">
        <v>222</v>
      </c>
      <c r="C10" s="135">
        <f>SUM(C11:C17)</f>
        <v>39600000</v>
      </c>
      <c r="D10" s="135">
        <f>SUM(D11:D17)</f>
        <v>39600000</v>
      </c>
      <c r="E10" s="139">
        <f>SUM(E11:E17)</f>
        <v>39600000</v>
      </c>
    </row>
    <row r="11" spans="1:7" x14ac:dyDescent="0.25">
      <c r="A11" s="64" t="s">
        <v>223</v>
      </c>
      <c r="B11" s="279" t="s">
        <v>224</v>
      </c>
      <c r="C11" s="153">
        <v>4000000</v>
      </c>
      <c r="D11" s="153">
        <v>4000000</v>
      </c>
      <c r="E11" s="153">
        <v>4000000</v>
      </c>
    </row>
    <row r="12" spans="1:7" ht="23.25" x14ac:dyDescent="0.25">
      <c r="A12" s="63" t="s">
        <v>225</v>
      </c>
      <c r="B12" s="280" t="s">
        <v>226</v>
      </c>
      <c r="C12" s="154">
        <v>9100000</v>
      </c>
      <c r="D12" s="154">
        <v>9100000</v>
      </c>
      <c r="E12" s="154">
        <v>9100000</v>
      </c>
    </row>
    <row r="13" spans="1:7" x14ac:dyDescent="0.25">
      <c r="A13" s="63" t="s">
        <v>227</v>
      </c>
      <c r="B13" s="280" t="s">
        <v>228</v>
      </c>
      <c r="C13" s="154">
        <v>21000000</v>
      </c>
      <c r="D13" s="154">
        <v>21000000</v>
      </c>
      <c r="E13" s="154">
        <v>21000000</v>
      </c>
    </row>
    <row r="14" spans="1:7" x14ac:dyDescent="0.25">
      <c r="A14" s="63" t="s">
        <v>229</v>
      </c>
      <c r="B14" s="280" t="s">
        <v>230</v>
      </c>
      <c r="C14" s="154"/>
      <c r="D14" s="154"/>
      <c r="E14" s="154"/>
    </row>
    <row r="15" spans="1:7" x14ac:dyDescent="0.25">
      <c r="A15" s="63" t="s">
        <v>231</v>
      </c>
      <c r="B15" s="280" t="s">
        <v>232</v>
      </c>
      <c r="C15" s="154">
        <v>3500000</v>
      </c>
      <c r="D15" s="154">
        <v>3500000</v>
      </c>
      <c r="E15" s="154">
        <v>3500000</v>
      </c>
    </row>
    <row r="16" spans="1:7" ht="34.5" x14ac:dyDescent="0.25">
      <c r="A16" s="63" t="s">
        <v>233</v>
      </c>
      <c r="B16" s="280" t="s">
        <v>234</v>
      </c>
      <c r="C16" s="132">
        <v>0</v>
      </c>
      <c r="D16" s="132">
        <v>0</v>
      </c>
      <c r="E16" s="132">
        <v>0</v>
      </c>
    </row>
    <row r="17" spans="1:5" ht="24" thickBot="1" x14ac:dyDescent="0.3">
      <c r="A17" s="65" t="s">
        <v>235</v>
      </c>
      <c r="B17" s="281" t="s">
        <v>236</v>
      </c>
      <c r="C17" s="134">
        <v>2000000</v>
      </c>
      <c r="D17" s="134">
        <v>2000000</v>
      </c>
      <c r="E17" s="134">
        <v>2000000</v>
      </c>
    </row>
    <row r="18" spans="1:5" ht="21.75" thickBot="1" x14ac:dyDescent="0.3">
      <c r="A18" s="66" t="s">
        <v>66</v>
      </c>
      <c r="B18" s="67" t="s">
        <v>237</v>
      </c>
      <c r="C18" s="141">
        <v>16024400</v>
      </c>
      <c r="D18" s="141"/>
      <c r="E18" s="142"/>
    </row>
    <row r="19" spans="1:5" ht="21.75" thickBot="1" x14ac:dyDescent="0.3">
      <c r="A19" s="66" t="s">
        <v>67</v>
      </c>
      <c r="B19" s="67" t="s">
        <v>146</v>
      </c>
      <c r="C19" s="141"/>
      <c r="D19" s="141"/>
      <c r="E19" s="142"/>
    </row>
    <row r="20" spans="1:5" ht="32.25" thickBot="1" x14ac:dyDescent="0.3">
      <c r="A20" s="66" t="s">
        <v>238</v>
      </c>
      <c r="B20" s="67" t="s">
        <v>239</v>
      </c>
      <c r="C20" s="141"/>
      <c r="D20" s="141"/>
      <c r="E20" s="142"/>
    </row>
    <row r="21" spans="1:5" ht="32.25" thickBot="1" x14ac:dyDescent="0.3">
      <c r="A21" s="66" t="s">
        <v>147</v>
      </c>
      <c r="B21" s="278" t="s">
        <v>240</v>
      </c>
      <c r="C21" s="141"/>
      <c r="D21" s="141"/>
      <c r="E21" s="142"/>
    </row>
    <row r="22" spans="1:5" ht="42.75" thickBot="1" x14ac:dyDescent="0.3">
      <c r="A22" s="66" t="s">
        <v>149</v>
      </c>
      <c r="B22" s="67" t="s">
        <v>241</v>
      </c>
      <c r="C22" s="135">
        <f>+C7+C8+C9+C10+C18+C19+C20+C21</f>
        <v>378171395</v>
      </c>
      <c r="D22" s="135">
        <f>+D7+D8+D9+D10+D18+D19+D20+D21</f>
        <v>166238005</v>
      </c>
      <c r="E22" s="120">
        <f>+E7+E8+E9+E10+E18+E19+E20+E21</f>
        <v>166238005</v>
      </c>
    </row>
    <row r="23" spans="1:5" ht="32.25" thickBot="1" x14ac:dyDescent="0.3">
      <c r="A23" s="66" t="s">
        <v>151</v>
      </c>
      <c r="B23" s="67" t="s">
        <v>242</v>
      </c>
      <c r="C23" s="150">
        <v>247652601</v>
      </c>
      <c r="D23" s="150"/>
      <c r="E23" s="151"/>
    </row>
    <row r="24" spans="1:5" ht="63.75" thickBot="1" x14ac:dyDescent="0.3">
      <c r="A24" s="66" t="s">
        <v>153</v>
      </c>
      <c r="B24" s="67" t="s">
        <v>243</v>
      </c>
      <c r="C24" s="135">
        <f>+C22+C23</f>
        <v>625823996</v>
      </c>
      <c r="D24" s="135">
        <f t="shared" ref="D24:E24" si="0">+D22+D23</f>
        <v>166238005</v>
      </c>
      <c r="E24" s="135">
        <f t="shared" si="0"/>
        <v>166238005</v>
      </c>
    </row>
    <row r="25" spans="1:5" ht="15.75" x14ac:dyDescent="0.25">
      <c r="A25" s="124"/>
      <c r="B25" s="125"/>
      <c r="C25" s="126"/>
      <c r="D25" s="148"/>
      <c r="E25" s="149"/>
    </row>
    <row r="26" spans="1:5" ht="15.75" x14ac:dyDescent="0.25">
      <c r="A26" s="343" t="s">
        <v>244</v>
      </c>
      <c r="B26" s="343"/>
      <c r="C26" s="343"/>
      <c r="D26" s="343"/>
      <c r="E26" s="343"/>
    </row>
    <row r="27" spans="1:5" ht="16.5" thickBot="1" x14ac:dyDescent="0.3">
      <c r="A27" s="345" t="s">
        <v>245</v>
      </c>
      <c r="B27" s="345"/>
      <c r="C27" s="127"/>
      <c r="D27" s="99"/>
      <c r="E27" s="277" t="s">
        <v>215</v>
      </c>
    </row>
    <row r="28" spans="1:5" ht="24.75" thickBot="1" x14ac:dyDescent="0.3">
      <c r="A28" s="68" t="s">
        <v>9</v>
      </c>
      <c r="B28" s="69" t="s">
        <v>246</v>
      </c>
      <c r="C28" s="69" t="str">
        <f>+C5</f>
        <v>2019.évi</v>
      </c>
      <c r="D28" s="69" t="str">
        <f>+D5</f>
        <v>2020. évi</v>
      </c>
      <c r="E28" s="102" t="str">
        <f>+E5</f>
        <v>2021. évi</v>
      </c>
    </row>
    <row r="29" spans="1:5" ht="15.75" thickBot="1" x14ac:dyDescent="0.3">
      <c r="A29" s="137" t="s">
        <v>3</v>
      </c>
      <c r="B29" s="138" t="s">
        <v>4</v>
      </c>
      <c r="C29" s="138" t="s">
        <v>5</v>
      </c>
      <c r="D29" s="138" t="s">
        <v>6</v>
      </c>
      <c r="E29" s="145" t="s">
        <v>7</v>
      </c>
    </row>
    <row r="30" spans="1:5" ht="32.25" thickBot="1" x14ac:dyDescent="0.3">
      <c r="A30" s="66" t="s">
        <v>61</v>
      </c>
      <c r="B30" s="70" t="s">
        <v>247</v>
      </c>
      <c r="C30" s="141">
        <v>190174422</v>
      </c>
      <c r="D30" s="141">
        <f>190174422-23957917</f>
        <v>166216505</v>
      </c>
      <c r="E30" s="141">
        <f>190174422-23957917</f>
        <v>166216505</v>
      </c>
    </row>
    <row r="31" spans="1:5" ht="42.75" thickBot="1" x14ac:dyDescent="0.3">
      <c r="A31" s="144" t="s">
        <v>63</v>
      </c>
      <c r="B31" s="146" t="s">
        <v>248</v>
      </c>
      <c r="C31" s="147">
        <f>+C32+C33</f>
        <v>341517627</v>
      </c>
      <c r="D31" s="147"/>
      <c r="E31" s="147"/>
    </row>
    <row r="32" spans="1:5" x14ac:dyDescent="0.25">
      <c r="A32" s="64" t="s">
        <v>249</v>
      </c>
      <c r="B32" s="61" t="s">
        <v>168</v>
      </c>
      <c r="C32" s="133">
        <v>18102580</v>
      </c>
      <c r="D32" s="155">
        <v>700</v>
      </c>
      <c r="E32" s="118">
        <v>1000</v>
      </c>
    </row>
    <row r="33" spans="1:5" x14ac:dyDescent="0.25">
      <c r="A33" s="64" t="s">
        <v>250</v>
      </c>
      <c r="B33" s="62" t="s">
        <v>170</v>
      </c>
      <c r="C33" s="132">
        <v>323415047</v>
      </c>
      <c r="D33" s="156">
        <v>5000</v>
      </c>
      <c r="E33" s="119">
        <v>2200</v>
      </c>
    </row>
    <row r="34" spans="1:5" ht="34.5" thickBot="1" x14ac:dyDescent="0.3">
      <c r="A34" s="64" t="s">
        <v>251</v>
      </c>
      <c r="B34" s="282" t="s">
        <v>172</v>
      </c>
      <c r="C34" s="132"/>
      <c r="D34" s="132">
        <v>5080</v>
      </c>
      <c r="E34" s="112">
        <v>8580</v>
      </c>
    </row>
    <row r="35" spans="1:5" ht="32.25" thickBot="1" x14ac:dyDescent="0.3">
      <c r="A35" s="66" t="s">
        <v>64</v>
      </c>
      <c r="B35" s="98" t="s">
        <v>252</v>
      </c>
      <c r="C35" s="131">
        <f>+C30+C31</f>
        <v>531692049</v>
      </c>
      <c r="D35" s="131">
        <f>+D30+D31</f>
        <v>166216505</v>
      </c>
      <c r="E35" s="111">
        <f>+E30+E31</f>
        <v>166216505</v>
      </c>
    </row>
    <row r="36" spans="1:5" ht="32.25" thickBot="1" x14ac:dyDescent="0.3">
      <c r="A36" s="66" t="s">
        <v>65</v>
      </c>
      <c r="B36" s="98" t="s">
        <v>253</v>
      </c>
      <c r="C36" s="283">
        <v>94131947</v>
      </c>
      <c r="D36" s="283">
        <v>21500</v>
      </c>
      <c r="E36" s="284">
        <v>21500</v>
      </c>
    </row>
    <row r="37" spans="1:5" ht="36.75" thickBot="1" x14ac:dyDescent="0.3">
      <c r="A37" s="285" t="s">
        <v>66</v>
      </c>
      <c r="B37" s="286" t="s">
        <v>254</v>
      </c>
      <c r="C37" s="287">
        <f>+C35+C36</f>
        <v>625823996</v>
      </c>
      <c r="D37" s="287">
        <f>+D35+D36</f>
        <v>166238005</v>
      </c>
      <c r="E37" s="288">
        <f>+E35+E36</f>
        <v>166238005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2"/>
  <sheetViews>
    <sheetView workbookViewId="0">
      <selection activeCell="S20" sqref="S20"/>
    </sheetView>
  </sheetViews>
  <sheetFormatPr defaultRowHeight="15.75" x14ac:dyDescent="0.2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92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 x14ac:dyDescent="0.25">
      <c r="A1" s="1"/>
      <c r="B1" s="299" t="s">
        <v>288</v>
      </c>
      <c r="C1" s="300"/>
      <c r="D1" s="300"/>
      <c r="E1" s="3"/>
      <c r="F1" s="4"/>
      <c r="G1" s="4"/>
      <c r="P1" s="291"/>
    </row>
    <row r="2" spans="1:16" ht="31.5" customHeight="1" x14ac:dyDescent="0.25">
      <c r="A2" s="346" t="s">
        <v>289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</row>
    <row r="3" spans="1:16" ht="16.5" thickBot="1" x14ac:dyDescent="0.3">
      <c r="N3" s="94" t="s">
        <v>86</v>
      </c>
      <c r="O3" s="244"/>
    </row>
    <row r="4" spans="1:16" s="77" customFormat="1" ht="29.25" customHeight="1" thickBot="1" x14ac:dyDescent="0.3">
      <c r="A4" s="74" t="s">
        <v>9</v>
      </c>
      <c r="B4" s="75" t="s">
        <v>10</v>
      </c>
      <c r="C4" s="75" t="s">
        <v>128</v>
      </c>
      <c r="D4" s="75" t="s">
        <v>129</v>
      </c>
      <c r="E4" s="75" t="s">
        <v>130</v>
      </c>
      <c r="F4" s="75" t="s">
        <v>131</v>
      </c>
      <c r="G4" s="75" t="s">
        <v>132</v>
      </c>
      <c r="H4" s="75" t="s">
        <v>133</v>
      </c>
      <c r="I4" s="75" t="s">
        <v>134</v>
      </c>
      <c r="J4" s="75" t="s">
        <v>135</v>
      </c>
      <c r="K4" s="75" t="s">
        <v>136</v>
      </c>
      <c r="L4" s="75" t="s">
        <v>137</v>
      </c>
      <c r="M4" s="75" t="s">
        <v>138</v>
      </c>
      <c r="N4" s="75" t="s">
        <v>139</v>
      </c>
      <c r="O4" s="76" t="s">
        <v>107</v>
      </c>
      <c r="P4" s="293"/>
    </row>
    <row r="5" spans="1:16" s="79" customFormat="1" ht="15" customHeight="1" thickBot="1" x14ac:dyDescent="0.3">
      <c r="A5" s="78" t="s">
        <v>61</v>
      </c>
      <c r="B5" s="348" t="s">
        <v>140</v>
      </c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50"/>
      <c r="P5" s="294"/>
    </row>
    <row r="6" spans="1:16" s="79" customFormat="1" ht="22.5" x14ac:dyDescent="0.25">
      <c r="A6" s="80" t="s">
        <v>63</v>
      </c>
      <c r="B6" s="143" t="s">
        <v>141</v>
      </c>
      <c r="C6" s="83">
        <f>117760505/12</f>
        <v>9813375.416666666</v>
      </c>
      <c r="D6" s="83">
        <f t="shared" ref="D6:N6" si="0">117760505/12</f>
        <v>9813375.416666666</v>
      </c>
      <c r="E6" s="83">
        <f t="shared" si="0"/>
        <v>9813375.416666666</v>
      </c>
      <c r="F6" s="83">
        <f t="shared" si="0"/>
        <v>9813375.416666666</v>
      </c>
      <c r="G6" s="83">
        <f t="shared" si="0"/>
        <v>9813375.416666666</v>
      </c>
      <c r="H6" s="83">
        <f t="shared" si="0"/>
        <v>9813375.416666666</v>
      </c>
      <c r="I6" s="83">
        <f t="shared" si="0"/>
        <v>9813375.416666666</v>
      </c>
      <c r="J6" s="83">
        <f t="shared" si="0"/>
        <v>9813375.416666666</v>
      </c>
      <c r="K6" s="83">
        <f t="shared" si="0"/>
        <v>9813375.416666666</v>
      </c>
      <c r="L6" s="83">
        <f t="shared" si="0"/>
        <v>9813375.416666666</v>
      </c>
      <c r="M6" s="83">
        <f t="shared" si="0"/>
        <v>9813375.416666666</v>
      </c>
      <c r="N6" s="83">
        <f t="shared" si="0"/>
        <v>9813375.416666666</v>
      </c>
      <c r="O6" s="290">
        <f t="shared" ref="O6:O26" si="1">SUM(C6:N6)</f>
        <v>117760505.00000001</v>
      </c>
      <c r="P6" s="294">
        <v>117617549</v>
      </c>
    </row>
    <row r="7" spans="1:16" s="85" customFormat="1" ht="22.5" x14ac:dyDescent="0.25">
      <c r="A7" s="82" t="s">
        <v>64</v>
      </c>
      <c r="B7" s="115" t="s">
        <v>142</v>
      </c>
      <c r="C7" s="83">
        <f t="shared" ref="C7:C13" si="2">+P7/12</f>
        <v>8836056.083333334</v>
      </c>
      <c r="D7" s="83">
        <f t="shared" ref="D7:D13" si="3">+P7/12</f>
        <v>8836056.083333334</v>
      </c>
      <c r="E7" s="83">
        <f t="shared" ref="E7:E13" si="4">+P7/12</f>
        <v>8836056.083333334</v>
      </c>
      <c r="F7" s="83">
        <f t="shared" ref="F7:F13" si="5">+P7/12</f>
        <v>8836056.083333334</v>
      </c>
      <c r="G7" s="83">
        <f t="shared" ref="G7:G13" si="6">+P7/12</f>
        <v>8836056.083333334</v>
      </c>
      <c r="H7" s="83">
        <f t="shared" ref="H7:H13" si="7">+P7/12</f>
        <v>8836056.083333334</v>
      </c>
      <c r="I7" s="83">
        <f t="shared" ref="I7:I13" si="8">+P7/12</f>
        <v>8836056.083333334</v>
      </c>
      <c r="J7" s="83">
        <f t="shared" ref="J7:J13" si="9">+P7/12</f>
        <v>8836056.083333334</v>
      </c>
      <c r="K7" s="83">
        <f t="shared" ref="K7:K13" si="10">+P7/12</f>
        <v>8836056.083333334</v>
      </c>
      <c r="L7" s="83">
        <f t="shared" ref="L7:L13" si="11">+P7/12</f>
        <v>8836056.083333334</v>
      </c>
      <c r="M7" s="83">
        <f t="shared" ref="M7:M13" si="12">+P7/12</f>
        <v>8836056.083333334</v>
      </c>
      <c r="N7" s="83">
        <f t="shared" ref="N7:N13" si="13">+P7/12</f>
        <v>8836056.083333334</v>
      </c>
      <c r="O7" s="290">
        <f t="shared" si="1"/>
        <v>106032672.99999999</v>
      </c>
      <c r="P7" s="295">
        <v>106032673</v>
      </c>
    </row>
    <row r="8" spans="1:16" s="85" customFormat="1" ht="22.5" x14ac:dyDescent="0.25">
      <c r="A8" s="82" t="s">
        <v>65</v>
      </c>
      <c r="B8" s="114" t="s">
        <v>143</v>
      </c>
      <c r="C8" s="83">
        <f t="shared" si="2"/>
        <v>0</v>
      </c>
      <c r="D8" s="83">
        <f t="shared" si="3"/>
        <v>0</v>
      </c>
      <c r="E8" s="83">
        <f t="shared" si="4"/>
        <v>0</v>
      </c>
      <c r="F8" s="83">
        <f t="shared" si="5"/>
        <v>0</v>
      </c>
      <c r="G8" s="83">
        <f t="shared" si="6"/>
        <v>0</v>
      </c>
      <c r="H8" s="83">
        <f t="shared" si="7"/>
        <v>0</v>
      </c>
      <c r="I8" s="83">
        <f t="shared" si="8"/>
        <v>0</v>
      </c>
      <c r="J8" s="83">
        <f t="shared" si="9"/>
        <v>0</v>
      </c>
      <c r="K8" s="83">
        <f t="shared" si="10"/>
        <v>0</v>
      </c>
      <c r="L8" s="83">
        <f t="shared" si="11"/>
        <v>0</v>
      </c>
      <c r="M8" s="83">
        <f t="shared" si="12"/>
        <v>0</v>
      </c>
      <c r="N8" s="83">
        <f t="shared" si="13"/>
        <v>0</v>
      </c>
      <c r="O8" s="290">
        <f t="shared" si="1"/>
        <v>0</v>
      </c>
      <c r="P8" s="295"/>
    </row>
    <row r="9" spans="1:16" s="85" customFormat="1" ht="14.1" customHeight="1" x14ac:dyDescent="0.25">
      <c r="A9" s="82" t="s">
        <v>66</v>
      </c>
      <c r="B9" s="113" t="s">
        <v>144</v>
      </c>
      <c r="C9" s="83">
        <f>39600000/12</f>
        <v>3300000</v>
      </c>
      <c r="D9" s="83">
        <f t="shared" ref="D9:N9" si="14">39600000/12</f>
        <v>3300000</v>
      </c>
      <c r="E9" s="83">
        <f t="shared" si="14"/>
        <v>3300000</v>
      </c>
      <c r="F9" s="83">
        <f t="shared" si="14"/>
        <v>3300000</v>
      </c>
      <c r="G9" s="83">
        <f t="shared" si="14"/>
        <v>3300000</v>
      </c>
      <c r="H9" s="83">
        <f t="shared" si="14"/>
        <v>3300000</v>
      </c>
      <c r="I9" s="83">
        <f t="shared" si="14"/>
        <v>3300000</v>
      </c>
      <c r="J9" s="83">
        <f t="shared" si="14"/>
        <v>3300000</v>
      </c>
      <c r="K9" s="83">
        <f t="shared" si="14"/>
        <v>3300000</v>
      </c>
      <c r="L9" s="83">
        <f t="shared" si="14"/>
        <v>3300000</v>
      </c>
      <c r="M9" s="83">
        <f t="shared" si="14"/>
        <v>3300000</v>
      </c>
      <c r="N9" s="83">
        <f t="shared" si="14"/>
        <v>3300000</v>
      </c>
      <c r="O9" s="290">
        <f t="shared" si="1"/>
        <v>39600000</v>
      </c>
      <c r="P9" s="295">
        <v>36280000</v>
      </c>
    </row>
    <row r="10" spans="1:16" s="85" customFormat="1" ht="14.1" customHeight="1" x14ac:dyDescent="0.25">
      <c r="A10" s="82" t="s">
        <v>67</v>
      </c>
      <c r="B10" s="113" t="s">
        <v>145</v>
      </c>
      <c r="C10" s="83">
        <f>1602440/12</f>
        <v>133536.66666666666</v>
      </c>
      <c r="D10" s="83">
        <f t="shared" ref="D10:N10" si="15">1602440/12</f>
        <v>133536.66666666666</v>
      </c>
      <c r="E10" s="83">
        <f t="shared" si="15"/>
        <v>133536.66666666666</v>
      </c>
      <c r="F10" s="83">
        <f t="shared" si="15"/>
        <v>133536.66666666666</v>
      </c>
      <c r="G10" s="83">
        <f t="shared" si="15"/>
        <v>133536.66666666666</v>
      </c>
      <c r="H10" s="83">
        <f t="shared" si="15"/>
        <v>133536.66666666666</v>
      </c>
      <c r="I10" s="83">
        <f t="shared" si="15"/>
        <v>133536.66666666666</v>
      </c>
      <c r="J10" s="83">
        <f t="shared" si="15"/>
        <v>133536.66666666666</v>
      </c>
      <c r="K10" s="83">
        <f t="shared" si="15"/>
        <v>133536.66666666666</v>
      </c>
      <c r="L10" s="83">
        <f t="shared" si="15"/>
        <v>133536.66666666666</v>
      </c>
      <c r="M10" s="83">
        <f t="shared" si="15"/>
        <v>133536.66666666666</v>
      </c>
      <c r="N10" s="83">
        <f t="shared" si="15"/>
        <v>133536.66666666666</v>
      </c>
      <c r="O10" s="290">
        <f t="shared" si="1"/>
        <v>1602440.0000000002</v>
      </c>
      <c r="P10" s="295">
        <v>9799201</v>
      </c>
    </row>
    <row r="11" spans="1:16" s="85" customFormat="1" ht="14.1" customHeight="1" x14ac:dyDescent="0.25">
      <c r="A11" s="82" t="s">
        <v>124</v>
      </c>
      <c r="B11" s="113" t="s">
        <v>146</v>
      </c>
      <c r="C11" s="83">
        <f t="shared" si="2"/>
        <v>0</v>
      </c>
      <c r="D11" s="83">
        <f t="shared" si="3"/>
        <v>0</v>
      </c>
      <c r="E11" s="83">
        <f t="shared" si="4"/>
        <v>0</v>
      </c>
      <c r="F11" s="83">
        <f t="shared" si="5"/>
        <v>0</v>
      </c>
      <c r="G11" s="83">
        <f t="shared" si="6"/>
        <v>0</v>
      </c>
      <c r="H11" s="83">
        <f t="shared" si="7"/>
        <v>0</v>
      </c>
      <c r="I11" s="83">
        <f t="shared" si="8"/>
        <v>0</v>
      </c>
      <c r="J11" s="83">
        <f t="shared" si="9"/>
        <v>0</v>
      </c>
      <c r="K11" s="83">
        <f t="shared" si="10"/>
        <v>0</v>
      </c>
      <c r="L11" s="83">
        <f t="shared" si="11"/>
        <v>0</v>
      </c>
      <c r="M11" s="83">
        <f t="shared" si="12"/>
        <v>0</v>
      </c>
      <c r="N11" s="83">
        <f t="shared" si="13"/>
        <v>0</v>
      </c>
      <c r="O11" s="290">
        <f t="shared" si="1"/>
        <v>0</v>
      </c>
      <c r="P11" s="295"/>
    </row>
    <row r="12" spans="1:16" s="85" customFormat="1" ht="14.1" customHeight="1" x14ac:dyDescent="0.25">
      <c r="A12" s="82" t="s">
        <v>147</v>
      </c>
      <c r="B12" s="113" t="s">
        <v>148</v>
      </c>
      <c r="C12" s="83">
        <f t="shared" si="2"/>
        <v>0</v>
      </c>
      <c r="D12" s="83">
        <f t="shared" si="3"/>
        <v>0</v>
      </c>
      <c r="E12" s="83">
        <f t="shared" si="4"/>
        <v>0</v>
      </c>
      <c r="F12" s="83">
        <f t="shared" si="5"/>
        <v>0</v>
      </c>
      <c r="G12" s="83">
        <f t="shared" si="6"/>
        <v>0</v>
      </c>
      <c r="H12" s="83">
        <f t="shared" si="7"/>
        <v>0</v>
      </c>
      <c r="I12" s="83">
        <f t="shared" si="8"/>
        <v>0</v>
      </c>
      <c r="J12" s="83">
        <f t="shared" si="9"/>
        <v>0</v>
      </c>
      <c r="K12" s="83">
        <f t="shared" si="10"/>
        <v>0</v>
      </c>
      <c r="L12" s="83">
        <f t="shared" si="11"/>
        <v>0</v>
      </c>
      <c r="M12" s="83">
        <f t="shared" si="12"/>
        <v>0</v>
      </c>
      <c r="N12" s="83">
        <f t="shared" si="13"/>
        <v>0</v>
      </c>
      <c r="O12" s="290">
        <f t="shared" si="1"/>
        <v>0</v>
      </c>
      <c r="P12" s="295"/>
    </row>
    <row r="13" spans="1:16" s="85" customFormat="1" ht="22.5" x14ac:dyDescent="0.25">
      <c r="A13" s="82" t="s">
        <v>149</v>
      </c>
      <c r="B13" s="115" t="s">
        <v>150</v>
      </c>
      <c r="C13" s="83">
        <f t="shared" si="2"/>
        <v>0</v>
      </c>
      <c r="D13" s="83">
        <f t="shared" si="3"/>
        <v>0</v>
      </c>
      <c r="E13" s="83">
        <f t="shared" si="4"/>
        <v>0</v>
      </c>
      <c r="F13" s="83">
        <f t="shared" si="5"/>
        <v>0</v>
      </c>
      <c r="G13" s="83">
        <f t="shared" si="6"/>
        <v>0</v>
      </c>
      <c r="H13" s="83">
        <f t="shared" si="7"/>
        <v>0</v>
      </c>
      <c r="I13" s="83">
        <f t="shared" si="8"/>
        <v>0</v>
      </c>
      <c r="J13" s="83">
        <f t="shared" si="9"/>
        <v>0</v>
      </c>
      <c r="K13" s="83">
        <f t="shared" si="10"/>
        <v>0</v>
      </c>
      <c r="L13" s="83">
        <f t="shared" si="11"/>
        <v>0</v>
      </c>
      <c r="M13" s="83">
        <f t="shared" si="12"/>
        <v>0</v>
      </c>
      <c r="N13" s="83">
        <f t="shared" si="13"/>
        <v>0</v>
      </c>
      <c r="O13" s="290">
        <f t="shared" si="1"/>
        <v>0</v>
      </c>
      <c r="P13" s="295"/>
    </row>
    <row r="14" spans="1:16" s="85" customFormat="1" ht="14.1" customHeight="1" thickBot="1" x14ac:dyDescent="0.3">
      <c r="A14" s="82" t="s">
        <v>151</v>
      </c>
      <c r="B14" s="113" t="s">
        <v>152</v>
      </c>
      <c r="C14" s="81">
        <f>360828378/12</f>
        <v>30069031.5</v>
      </c>
      <c r="D14" s="81">
        <f t="shared" ref="D14:N14" si="16">360828378/12</f>
        <v>30069031.5</v>
      </c>
      <c r="E14" s="81">
        <f t="shared" si="16"/>
        <v>30069031.5</v>
      </c>
      <c r="F14" s="81">
        <f t="shared" si="16"/>
        <v>30069031.5</v>
      </c>
      <c r="G14" s="81">
        <f t="shared" si="16"/>
        <v>30069031.5</v>
      </c>
      <c r="H14" s="81">
        <f t="shared" si="16"/>
        <v>30069031.5</v>
      </c>
      <c r="I14" s="81">
        <f t="shared" si="16"/>
        <v>30069031.5</v>
      </c>
      <c r="J14" s="81">
        <f t="shared" si="16"/>
        <v>30069031.5</v>
      </c>
      <c r="K14" s="81">
        <f t="shared" si="16"/>
        <v>30069031.5</v>
      </c>
      <c r="L14" s="81">
        <f t="shared" si="16"/>
        <v>30069031.5</v>
      </c>
      <c r="M14" s="81">
        <f t="shared" si="16"/>
        <v>30069031.5</v>
      </c>
      <c r="N14" s="81">
        <f t="shared" si="16"/>
        <v>30069031.5</v>
      </c>
      <c r="O14" s="87">
        <f t="shared" si="1"/>
        <v>360828378</v>
      </c>
      <c r="P14" s="295">
        <v>55598085</v>
      </c>
    </row>
    <row r="15" spans="1:16" s="79" customFormat="1" ht="15.95" customHeight="1" thickBot="1" x14ac:dyDescent="0.3">
      <c r="A15" s="78" t="s">
        <v>153</v>
      </c>
      <c r="B15" s="73" t="s">
        <v>154</v>
      </c>
      <c r="C15" s="88">
        <f t="shared" ref="C15:N15" si="17">SUM(C6:C14)</f>
        <v>52151999.666666672</v>
      </c>
      <c r="D15" s="88">
        <f t="shared" si="17"/>
        <v>52151999.666666672</v>
      </c>
      <c r="E15" s="88">
        <f t="shared" si="17"/>
        <v>52151999.666666672</v>
      </c>
      <c r="F15" s="88">
        <f t="shared" si="17"/>
        <v>52151999.666666672</v>
      </c>
      <c r="G15" s="88">
        <f t="shared" si="17"/>
        <v>52151999.666666672</v>
      </c>
      <c r="H15" s="88">
        <f t="shared" si="17"/>
        <v>52151999.666666672</v>
      </c>
      <c r="I15" s="88">
        <f t="shared" si="17"/>
        <v>52151999.666666672</v>
      </c>
      <c r="J15" s="88">
        <f t="shared" si="17"/>
        <v>52151999.666666672</v>
      </c>
      <c r="K15" s="88">
        <f t="shared" si="17"/>
        <v>52151999.666666672</v>
      </c>
      <c r="L15" s="88">
        <f t="shared" si="17"/>
        <v>52151999.666666672</v>
      </c>
      <c r="M15" s="88">
        <f t="shared" si="17"/>
        <v>52151999.666666672</v>
      </c>
      <c r="N15" s="88">
        <f t="shared" si="17"/>
        <v>52151999.666666672</v>
      </c>
      <c r="O15" s="89">
        <f>SUM(C15:N15)</f>
        <v>625823996.00000012</v>
      </c>
      <c r="P15" s="294">
        <f>SUM(P6:P14)</f>
        <v>325327508</v>
      </c>
    </row>
    <row r="16" spans="1:16" s="79" customFormat="1" ht="15" customHeight="1" thickBot="1" x14ac:dyDescent="0.3">
      <c r="A16" s="78" t="s">
        <v>155</v>
      </c>
      <c r="B16" s="348" t="s">
        <v>156</v>
      </c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2"/>
      <c r="P16" s="294"/>
    </row>
    <row r="17" spans="1:16" s="85" customFormat="1" ht="14.1" customHeight="1" x14ac:dyDescent="0.25">
      <c r="A17" s="90" t="s">
        <v>157</v>
      </c>
      <c r="B17" s="116" t="s">
        <v>158</v>
      </c>
      <c r="C17" s="86">
        <f>69469360/12</f>
        <v>5789113.333333333</v>
      </c>
      <c r="D17" s="86">
        <f t="shared" ref="D17:N17" si="18">69469360/12</f>
        <v>5789113.333333333</v>
      </c>
      <c r="E17" s="86">
        <f t="shared" si="18"/>
        <v>5789113.333333333</v>
      </c>
      <c r="F17" s="86">
        <f t="shared" si="18"/>
        <v>5789113.333333333</v>
      </c>
      <c r="G17" s="86">
        <f t="shared" si="18"/>
        <v>5789113.333333333</v>
      </c>
      <c r="H17" s="86">
        <f t="shared" si="18"/>
        <v>5789113.333333333</v>
      </c>
      <c r="I17" s="86">
        <f t="shared" si="18"/>
        <v>5789113.333333333</v>
      </c>
      <c r="J17" s="86">
        <f t="shared" si="18"/>
        <v>5789113.333333333</v>
      </c>
      <c r="K17" s="86">
        <f t="shared" si="18"/>
        <v>5789113.333333333</v>
      </c>
      <c r="L17" s="86">
        <f t="shared" si="18"/>
        <v>5789113.333333333</v>
      </c>
      <c r="M17" s="86">
        <f t="shared" si="18"/>
        <v>5789113.333333333</v>
      </c>
      <c r="N17" s="86">
        <f t="shared" si="18"/>
        <v>5789113.333333333</v>
      </c>
      <c r="O17" s="87">
        <f t="shared" si="1"/>
        <v>69469360.000000015</v>
      </c>
      <c r="P17" s="295">
        <v>41725500</v>
      </c>
    </row>
    <row r="18" spans="1:16" s="85" customFormat="1" ht="27" customHeight="1" x14ac:dyDescent="0.25">
      <c r="A18" s="82" t="s">
        <v>159</v>
      </c>
      <c r="B18" s="115" t="s">
        <v>160</v>
      </c>
      <c r="C18" s="86">
        <f>12566562/12</f>
        <v>1047213.5</v>
      </c>
      <c r="D18" s="86">
        <f t="shared" ref="D18:N18" si="19">12566562/12</f>
        <v>1047213.5</v>
      </c>
      <c r="E18" s="86">
        <f t="shared" si="19"/>
        <v>1047213.5</v>
      </c>
      <c r="F18" s="86">
        <f t="shared" si="19"/>
        <v>1047213.5</v>
      </c>
      <c r="G18" s="86">
        <f t="shared" si="19"/>
        <v>1047213.5</v>
      </c>
      <c r="H18" s="86">
        <f t="shared" si="19"/>
        <v>1047213.5</v>
      </c>
      <c r="I18" s="86">
        <f t="shared" si="19"/>
        <v>1047213.5</v>
      </c>
      <c r="J18" s="86">
        <f t="shared" si="19"/>
        <v>1047213.5</v>
      </c>
      <c r="K18" s="86">
        <f t="shared" si="19"/>
        <v>1047213.5</v>
      </c>
      <c r="L18" s="86">
        <f t="shared" si="19"/>
        <v>1047213.5</v>
      </c>
      <c r="M18" s="86">
        <f t="shared" si="19"/>
        <v>1047213.5</v>
      </c>
      <c r="N18" s="86">
        <f t="shared" si="19"/>
        <v>1047213.5</v>
      </c>
      <c r="O18" s="84">
        <f t="shared" si="1"/>
        <v>12566562</v>
      </c>
      <c r="P18" s="295">
        <v>8163399</v>
      </c>
    </row>
    <row r="19" spans="1:16" s="85" customFormat="1" ht="14.1" customHeight="1" x14ac:dyDescent="0.25">
      <c r="A19" s="82" t="s">
        <v>161</v>
      </c>
      <c r="B19" s="113" t="s">
        <v>162</v>
      </c>
      <c r="C19" s="86">
        <f>107730500/12</f>
        <v>8977541.666666666</v>
      </c>
      <c r="D19" s="86">
        <f t="shared" ref="D19:N19" si="20">107730500/12</f>
        <v>8977541.666666666</v>
      </c>
      <c r="E19" s="86">
        <f t="shared" si="20"/>
        <v>8977541.666666666</v>
      </c>
      <c r="F19" s="86">
        <f t="shared" si="20"/>
        <v>8977541.666666666</v>
      </c>
      <c r="G19" s="86">
        <f t="shared" si="20"/>
        <v>8977541.666666666</v>
      </c>
      <c r="H19" s="86">
        <f t="shared" si="20"/>
        <v>8977541.666666666</v>
      </c>
      <c r="I19" s="86">
        <f t="shared" si="20"/>
        <v>8977541.666666666</v>
      </c>
      <c r="J19" s="86">
        <f t="shared" si="20"/>
        <v>8977541.666666666</v>
      </c>
      <c r="K19" s="86">
        <f t="shared" si="20"/>
        <v>8977541.666666666</v>
      </c>
      <c r="L19" s="86">
        <f t="shared" si="20"/>
        <v>8977541.666666666</v>
      </c>
      <c r="M19" s="86">
        <f t="shared" si="20"/>
        <v>8977541.666666666</v>
      </c>
      <c r="N19" s="86">
        <f t="shared" si="20"/>
        <v>8977541.666666666</v>
      </c>
      <c r="O19" s="84">
        <f t="shared" si="1"/>
        <v>107730500.00000001</v>
      </c>
      <c r="P19" s="295">
        <v>133827029</v>
      </c>
    </row>
    <row r="20" spans="1:16" s="85" customFormat="1" ht="14.1" customHeight="1" x14ac:dyDescent="0.25">
      <c r="A20" s="82" t="s">
        <v>163</v>
      </c>
      <c r="B20" s="113" t="s">
        <v>164</v>
      </c>
      <c r="C20" s="86">
        <f>6819000/12</f>
        <v>568250</v>
      </c>
      <c r="D20" s="86">
        <f t="shared" ref="D20:N20" si="21">6819000/12</f>
        <v>568250</v>
      </c>
      <c r="E20" s="86">
        <f t="shared" si="21"/>
        <v>568250</v>
      </c>
      <c r="F20" s="86">
        <f t="shared" si="21"/>
        <v>568250</v>
      </c>
      <c r="G20" s="86">
        <f t="shared" si="21"/>
        <v>568250</v>
      </c>
      <c r="H20" s="86">
        <f t="shared" si="21"/>
        <v>568250</v>
      </c>
      <c r="I20" s="86">
        <f t="shared" si="21"/>
        <v>568250</v>
      </c>
      <c r="J20" s="86">
        <f t="shared" si="21"/>
        <v>568250</v>
      </c>
      <c r="K20" s="86">
        <f t="shared" si="21"/>
        <v>568250</v>
      </c>
      <c r="L20" s="86">
        <f t="shared" si="21"/>
        <v>568250</v>
      </c>
      <c r="M20" s="86">
        <f t="shared" si="21"/>
        <v>568250</v>
      </c>
      <c r="N20" s="86">
        <f t="shared" si="21"/>
        <v>568250</v>
      </c>
      <c r="O20" s="84">
        <f t="shared" si="1"/>
        <v>6819000</v>
      </c>
      <c r="P20" s="295">
        <v>6310000</v>
      </c>
    </row>
    <row r="21" spans="1:16" s="85" customFormat="1" ht="14.1" customHeight="1" x14ac:dyDescent="0.25">
      <c r="A21" s="82" t="s">
        <v>165</v>
      </c>
      <c r="B21" s="113" t="s">
        <v>166</v>
      </c>
      <c r="C21" s="86">
        <f>3600000/12</f>
        <v>300000</v>
      </c>
      <c r="D21" s="86">
        <f t="shared" ref="D21:M21" si="22">3600000/12</f>
        <v>300000</v>
      </c>
      <c r="E21" s="86">
        <f t="shared" si="22"/>
        <v>300000</v>
      </c>
      <c r="F21" s="86">
        <f t="shared" si="22"/>
        <v>300000</v>
      </c>
      <c r="G21" s="86">
        <f t="shared" si="22"/>
        <v>300000</v>
      </c>
      <c r="H21" s="86">
        <f t="shared" si="22"/>
        <v>300000</v>
      </c>
      <c r="I21" s="86">
        <f t="shared" si="22"/>
        <v>300000</v>
      </c>
      <c r="J21" s="86">
        <f t="shared" si="22"/>
        <v>300000</v>
      </c>
      <c r="K21" s="86">
        <f t="shared" si="22"/>
        <v>300000</v>
      </c>
      <c r="L21" s="86">
        <f t="shared" si="22"/>
        <v>300000</v>
      </c>
      <c r="M21" s="86">
        <f t="shared" si="22"/>
        <v>300000</v>
      </c>
      <c r="N21" s="86">
        <f>3600000/12</f>
        <v>300000</v>
      </c>
      <c r="O21" s="84">
        <f t="shared" si="1"/>
        <v>3600000</v>
      </c>
      <c r="P21" s="295">
        <v>7105950</v>
      </c>
    </row>
    <row r="22" spans="1:16" s="85" customFormat="1" ht="14.1" customHeight="1" x14ac:dyDescent="0.25">
      <c r="A22" s="82" t="s">
        <v>167</v>
      </c>
      <c r="B22" s="113" t="s">
        <v>168</v>
      </c>
      <c r="C22" s="86">
        <f>18102580/12</f>
        <v>1508548.3333333333</v>
      </c>
      <c r="D22" s="86">
        <f t="shared" ref="D22:N22" si="23">18102580/12</f>
        <v>1508548.3333333333</v>
      </c>
      <c r="E22" s="86">
        <f t="shared" si="23"/>
        <v>1508548.3333333333</v>
      </c>
      <c r="F22" s="86">
        <f t="shared" si="23"/>
        <v>1508548.3333333333</v>
      </c>
      <c r="G22" s="86">
        <f t="shared" si="23"/>
        <v>1508548.3333333333</v>
      </c>
      <c r="H22" s="86">
        <f t="shared" si="23"/>
        <v>1508548.3333333333</v>
      </c>
      <c r="I22" s="86">
        <f t="shared" si="23"/>
        <v>1508548.3333333333</v>
      </c>
      <c r="J22" s="86">
        <f t="shared" si="23"/>
        <v>1508548.3333333333</v>
      </c>
      <c r="K22" s="86">
        <f t="shared" si="23"/>
        <v>1508548.3333333333</v>
      </c>
      <c r="L22" s="86">
        <f t="shared" si="23"/>
        <v>1508548.3333333333</v>
      </c>
      <c r="M22" s="86">
        <f t="shared" si="23"/>
        <v>1508548.3333333333</v>
      </c>
      <c r="N22" s="86">
        <f t="shared" si="23"/>
        <v>1508548.3333333333</v>
      </c>
      <c r="O22" s="84">
        <f t="shared" si="1"/>
        <v>18102580.000000004</v>
      </c>
      <c r="P22" s="295">
        <v>1270000</v>
      </c>
    </row>
    <row r="23" spans="1:16" s="85" customFormat="1" x14ac:dyDescent="0.25">
      <c r="A23" s="82" t="s">
        <v>169</v>
      </c>
      <c r="B23" s="115" t="s">
        <v>170</v>
      </c>
      <c r="C23" s="86">
        <f>313404047/12</f>
        <v>26117003.916666668</v>
      </c>
      <c r="D23" s="86">
        <f t="shared" ref="D23:N23" si="24">313404047/12</f>
        <v>26117003.916666668</v>
      </c>
      <c r="E23" s="86">
        <f t="shared" si="24"/>
        <v>26117003.916666668</v>
      </c>
      <c r="F23" s="86">
        <f t="shared" si="24"/>
        <v>26117003.916666668</v>
      </c>
      <c r="G23" s="86">
        <f t="shared" si="24"/>
        <v>26117003.916666668</v>
      </c>
      <c r="H23" s="86">
        <f t="shared" si="24"/>
        <v>26117003.916666668</v>
      </c>
      <c r="I23" s="86">
        <f t="shared" si="24"/>
        <v>26117003.916666668</v>
      </c>
      <c r="J23" s="86">
        <f t="shared" si="24"/>
        <v>26117003.916666668</v>
      </c>
      <c r="K23" s="86">
        <f t="shared" si="24"/>
        <v>26117003.916666668</v>
      </c>
      <c r="L23" s="86">
        <f t="shared" si="24"/>
        <v>26117003.916666668</v>
      </c>
      <c r="M23" s="86">
        <f t="shared" si="24"/>
        <v>26117003.916666668</v>
      </c>
      <c r="N23" s="86">
        <f t="shared" si="24"/>
        <v>26117003.916666668</v>
      </c>
      <c r="O23" s="84">
        <f t="shared" si="1"/>
        <v>313404047</v>
      </c>
      <c r="P23" s="295">
        <v>53672500</v>
      </c>
    </row>
    <row r="24" spans="1:16" s="85" customFormat="1" ht="14.1" customHeight="1" x14ac:dyDescent="0.25">
      <c r="A24" s="82" t="s">
        <v>171</v>
      </c>
      <c r="B24" s="113" t="s">
        <v>172</v>
      </c>
      <c r="C24" s="86">
        <f t="shared" ref="C24" si="25">+P24/12</f>
        <v>0</v>
      </c>
      <c r="D24" s="86">
        <f t="shared" ref="D24" si="26">+P24/12</f>
        <v>0</v>
      </c>
      <c r="E24" s="86">
        <f t="shared" ref="E24" si="27">+P24/12</f>
        <v>0</v>
      </c>
      <c r="F24" s="86">
        <f t="shared" ref="F24" si="28">+P24/12</f>
        <v>0</v>
      </c>
      <c r="G24" s="86">
        <f t="shared" ref="G24" si="29">+P24/12</f>
        <v>0</v>
      </c>
      <c r="H24" s="86">
        <f t="shared" ref="H24" si="30">+P24/12</f>
        <v>0</v>
      </c>
      <c r="I24" s="86">
        <f t="shared" ref="I24" si="31">+P24/12</f>
        <v>0</v>
      </c>
      <c r="J24" s="86">
        <f t="shared" ref="J24" si="32">+P24/12</f>
        <v>0</v>
      </c>
      <c r="K24" s="86">
        <f t="shared" ref="K24" si="33">+P24/12</f>
        <v>0</v>
      </c>
      <c r="L24" s="86">
        <f t="shared" ref="L24" si="34">+P24/12</f>
        <v>0</v>
      </c>
      <c r="M24" s="86">
        <f t="shared" ref="M24" si="35">+P24/12</f>
        <v>0</v>
      </c>
      <c r="N24" s="86">
        <f t="shared" ref="N24" si="36">+P24/12</f>
        <v>0</v>
      </c>
      <c r="O24" s="84">
        <f t="shared" si="1"/>
        <v>0</v>
      </c>
      <c r="P24" s="295"/>
    </row>
    <row r="25" spans="1:16" s="85" customFormat="1" ht="14.1" customHeight="1" thickBot="1" x14ac:dyDescent="0.3">
      <c r="A25" s="82" t="s">
        <v>173</v>
      </c>
      <c r="B25" s="113" t="s">
        <v>174</v>
      </c>
      <c r="C25" s="86">
        <f>94131947/12</f>
        <v>7844328.916666667</v>
      </c>
      <c r="D25" s="86">
        <f t="shared" ref="D25:N25" si="37">94131947/12</f>
        <v>7844328.916666667</v>
      </c>
      <c r="E25" s="86">
        <f t="shared" si="37"/>
        <v>7844328.916666667</v>
      </c>
      <c r="F25" s="86">
        <f t="shared" si="37"/>
        <v>7844328.916666667</v>
      </c>
      <c r="G25" s="86">
        <f t="shared" si="37"/>
        <v>7844328.916666667</v>
      </c>
      <c r="H25" s="86">
        <f t="shared" si="37"/>
        <v>7844328.916666667</v>
      </c>
      <c r="I25" s="86">
        <f t="shared" si="37"/>
        <v>7844328.916666667</v>
      </c>
      <c r="J25" s="86">
        <f t="shared" si="37"/>
        <v>7844328.916666667</v>
      </c>
      <c r="K25" s="86">
        <f t="shared" si="37"/>
        <v>7844328.916666667</v>
      </c>
      <c r="L25" s="86">
        <f t="shared" si="37"/>
        <v>7844328.916666667</v>
      </c>
      <c r="M25" s="86">
        <f t="shared" si="37"/>
        <v>7844328.916666667</v>
      </c>
      <c r="N25" s="86">
        <f t="shared" si="37"/>
        <v>7844328.916666667</v>
      </c>
      <c r="O25" s="84">
        <f t="shared" si="1"/>
        <v>94131947.000000015</v>
      </c>
      <c r="P25" s="295">
        <v>73253130</v>
      </c>
    </row>
    <row r="26" spans="1:16" s="79" customFormat="1" ht="15.95" customHeight="1" thickBot="1" x14ac:dyDescent="0.3">
      <c r="A26" s="91" t="s">
        <v>175</v>
      </c>
      <c r="B26" s="73" t="s">
        <v>176</v>
      </c>
      <c r="C26" s="88">
        <f t="shared" ref="C26:N26" si="38">SUM(C17:C25)</f>
        <v>52151999.666666664</v>
      </c>
      <c r="D26" s="88">
        <f t="shared" si="38"/>
        <v>52151999.666666664</v>
      </c>
      <c r="E26" s="88">
        <f t="shared" si="38"/>
        <v>52151999.666666664</v>
      </c>
      <c r="F26" s="88">
        <f t="shared" si="38"/>
        <v>52151999.666666664</v>
      </c>
      <c r="G26" s="88">
        <f t="shared" si="38"/>
        <v>52151999.666666664</v>
      </c>
      <c r="H26" s="88">
        <f t="shared" si="38"/>
        <v>52151999.666666664</v>
      </c>
      <c r="I26" s="88">
        <f t="shared" si="38"/>
        <v>52151999.666666664</v>
      </c>
      <c r="J26" s="88">
        <f t="shared" si="38"/>
        <v>52151999.666666664</v>
      </c>
      <c r="K26" s="88">
        <f t="shared" si="38"/>
        <v>52151999.666666664</v>
      </c>
      <c r="L26" s="88">
        <f t="shared" si="38"/>
        <v>52151999.666666664</v>
      </c>
      <c r="M26" s="88">
        <f t="shared" si="38"/>
        <v>52151999.666666664</v>
      </c>
      <c r="N26" s="88">
        <f t="shared" si="38"/>
        <v>52151999.666666664</v>
      </c>
      <c r="O26" s="89">
        <f t="shared" si="1"/>
        <v>625823996</v>
      </c>
      <c r="P26" s="294">
        <f>SUM(P17:P25)</f>
        <v>325327508</v>
      </c>
    </row>
    <row r="27" spans="1:16" ht="16.5" thickBot="1" x14ac:dyDescent="0.3">
      <c r="A27" s="91" t="s">
        <v>177</v>
      </c>
      <c r="B27" s="117" t="s">
        <v>178</v>
      </c>
      <c r="C27" s="92">
        <f t="shared" ref="C27:O27" si="39">C15-C26</f>
        <v>0</v>
      </c>
      <c r="D27" s="92">
        <f t="shared" si="39"/>
        <v>0</v>
      </c>
      <c r="E27" s="92">
        <f t="shared" si="39"/>
        <v>0</v>
      </c>
      <c r="F27" s="92">
        <f t="shared" si="39"/>
        <v>0</v>
      </c>
      <c r="G27" s="92">
        <f t="shared" si="39"/>
        <v>0</v>
      </c>
      <c r="H27" s="92">
        <f t="shared" si="39"/>
        <v>0</v>
      </c>
      <c r="I27" s="92">
        <f t="shared" si="39"/>
        <v>0</v>
      </c>
      <c r="J27" s="92">
        <f t="shared" si="39"/>
        <v>0</v>
      </c>
      <c r="K27" s="92">
        <f t="shared" si="39"/>
        <v>0</v>
      </c>
      <c r="L27" s="92">
        <f t="shared" si="39"/>
        <v>0</v>
      </c>
      <c r="M27" s="92">
        <f t="shared" si="39"/>
        <v>0</v>
      </c>
      <c r="N27" s="92">
        <f t="shared" si="39"/>
        <v>0</v>
      </c>
      <c r="O27" s="93">
        <f t="shared" si="39"/>
        <v>0</v>
      </c>
    </row>
    <row r="28" spans="1:16" x14ac:dyDescent="0.25">
      <c r="A28" s="95"/>
    </row>
    <row r="29" spans="1:16" x14ac:dyDescent="0.25">
      <c r="B29" s="96"/>
      <c r="C29" s="97"/>
      <c r="D29" s="97"/>
      <c r="O29" s="94"/>
    </row>
    <row r="30" spans="1:16" x14ac:dyDescent="0.25">
      <c r="O30" s="94"/>
    </row>
    <row r="31" spans="1:16" x14ac:dyDescent="0.25">
      <c r="O31" s="94"/>
    </row>
    <row r="32" spans="1:16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  <row r="82" spans="15:15" x14ac:dyDescent="0.2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workbookViewId="0">
      <selection activeCell="A3" sqref="A3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 x14ac:dyDescent="0.25">
      <c r="A1" s="55" t="s">
        <v>297</v>
      </c>
      <c r="B1" s="55"/>
      <c r="C1" s="55"/>
      <c r="D1" s="55"/>
      <c r="E1" s="3"/>
      <c r="F1" s="4"/>
      <c r="G1" s="4"/>
    </row>
    <row r="2" spans="1:7" ht="15.75" x14ac:dyDescent="0.25">
      <c r="A2" s="353" t="s">
        <v>298</v>
      </c>
      <c r="B2" s="353"/>
      <c r="C2" s="353"/>
      <c r="D2" s="353"/>
    </row>
    <row r="3" spans="1:7" ht="15.75" x14ac:dyDescent="0.25">
      <c r="A3" s="260"/>
      <c r="B3" s="260"/>
      <c r="C3" s="260"/>
      <c r="D3" s="260"/>
    </row>
    <row r="4" spans="1:7" ht="15.75" thickBot="1" x14ac:dyDescent="0.3">
      <c r="A4" s="261"/>
      <c r="B4" s="261"/>
      <c r="C4" s="354" t="s">
        <v>86</v>
      </c>
      <c r="D4" s="354"/>
    </row>
    <row r="5" spans="1:7" ht="26.25" thickBot="1" x14ac:dyDescent="0.3">
      <c r="A5" s="262" t="s">
        <v>199</v>
      </c>
      <c r="B5" s="263" t="s">
        <v>200</v>
      </c>
      <c r="C5" s="263" t="s">
        <v>201</v>
      </c>
      <c r="D5" s="264" t="s">
        <v>202</v>
      </c>
    </row>
    <row r="6" spans="1:7" x14ac:dyDescent="0.25">
      <c r="A6" s="265" t="s">
        <v>61</v>
      </c>
      <c r="B6" s="266" t="s">
        <v>262</v>
      </c>
      <c r="C6" s="266" t="s">
        <v>203</v>
      </c>
      <c r="D6" s="267">
        <v>1200000</v>
      </c>
    </row>
    <row r="7" spans="1:7" x14ac:dyDescent="0.25">
      <c r="A7" s="268" t="s">
        <v>63</v>
      </c>
      <c r="B7" s="269"/>
      <c r="C7" s="269"/>
      <c r="D7" s="270"/>
    </row>
    <row r="8" spans="1:7" x14ac:dyDescent="0.25">
      <c r="A8" s="268" t="s">
        <v>64</v>
      </c>
      <c r="B8" s="269"/>
      <c r="C8" s="269"/>
      <c r="D8" s="270"/>
    </row>
    <row r="9" spans="1:7" x14ac:dyDescent="0.25">
      <c r="A9" s="268" t="s">
        <v>65</v>
      </c>
      <c r="B9" s="269"/>
      <c r="C9" s="269"/>
      <c r="D9" s="270"/>
    </row>
    <row r="10" spans="1:7" x14ac:dyDescent="0.25">
      <c r="A10" s="268" t="s">
        <v>66</v>
      </c>
      <c r="B10" s="269"/>
      <c r="C10" s="269"/>
      <c r="D10" s="270"/>
    </row>
    <row r="11" spans="1:7" x14ac:dyDescent="0.25">
      <c r="A11" s="268" t="s">
        <v>67</v>
      </c>
      <c r="B11" s="269"/>
      <c r="C11" s="269"/>
      <c r="D11" s="270"/>
    </row>
    <row r="12" spans="1:7" x14ac:dyDescent="0.25">
      <c r="A12" s="268" t="s">
        <v>124</v>
      </c>
      <c r="B12" s="269"/>
      <c r="C12" s="269"/>
      <c r="D12" s="270"/>
    </row>
    <row r="13" spans="1:7" x14ac:dyDescent="0.25">
      <c r="A13" s="268" t="s">
        <v>147</v>
      </c>
      <c r="B13" s="269"/>
      <c r="C13" s="269"/>
      <c r="D13" s="270"/>
    </row>
    <row r="14" spans="1:7" x14ac:dyDescent="0.25">
      <c r="A14" s="268" t="s">
        <v>149</v>
      </c>
      <c r="B14" s="269"/>
      <c r="C14" s="269"/>
      <c r="D14" s="270"/>
    </row>
    <row r="15" spans="1:7" x14ac:dyDescent="0.25">
      <c r="A15" s="268" t="s">
        <v>151</v>
      </c>
      <c r="B15" s="269"/>
      <c r="C15" s="269"/>
      <c r="D15" s="270"/>
    </row>
    <row r="16" spans="1:7" x14ac:dyDescent="0.25">
      <c r="A16" s="268" t="s">
        <v>153</v>
      </c>
      <c r="B16" s="269"/>
      <c r="C16" s="269"/>
      <c r="D16" s="270"/>
    </row>
    <row r="17" spans="1:4" x14ac:dyDescent="0.25">
      <c r="A17" s="268" t="s">
        <v>155</v>
      </c>
      <c r="B17" s="269"/>
      <c r="C17" s="269"/>
      <c r="D17" s="270"/>
    </row>
    <row r="18" spans="1:4" x14ac:dyDescent="0.25">
      <c r="A18" s="268" t="s">
        <v>157</v>
      </c>
      <c r="B18" s="269"/>
      <c r="C18" s="269"/>
      <c r="D18" s="270"/>
    </row>
    <row r="19" spans="1:4" x14ac:dyDescent="0.25">
      <c r="A19" s="268" t="s">
        <v>159</v>
      </c>
      <c r="B19" s="269"/>
      <c r="C19" s="269"/>
      <c r="D19" s="270"/>
    </row>
    <row r="20" spans="1:4" x14ac:dyDescent="0.25">
      <c r="A20" s="268" t="s">
        <v>161</v>
      </c>
      <c r="B20" s="269"/>
      <c r="C20" s="269"/>
      <c r="D20" s="270"/>
    </row>
    <row r="21" spans="1:4" x14ac:dyDescent="0.25">
      <c r="A21" s="268" t="s">
        <v>163</v>
      </c>
      <c r="B21" s="269"/>
      <c r="C21" s="269"/>
      <c r="D21" s="270"/>
    </row>
    <row r="22" spans="1:4" x14ac:dyDescent="0.25">
      <c r="A22" s="268" t="s">
        <v>165</v>
      </c>
      <c r="B22" s="269"/>
      <c r="C22" s="269"/>
      <c r="D22" s="270"/>
    </row>
    <row r="23" spans="1:4" x14ac:dyDescent="0.25">
      <c r="A23" s="268" t="s">
        <v>167</v>
      </c>
      <c r="B23" s="269"/>
      <c r="C23" s="269"/>
      <c r="D23" s="270"/>
    </row>
    <row r="24" spans="1:4" x14ac:dyDescent="0.25">
      <c r="A24" s="268" t="s">
        <v>169</v>
      </c>
      <c r="B24" s="269"/>
      <c r="C24" s="269"/>
      <c r="D24" s="270"/>
    </row>
    <row r="25" spans="1:4" x14ac:dyDescent="0.25">
      <c r="A25" s="268" t="s">
        <v>171</v>
      </c>
      <c r="B25" s="269"/>
      <c r="C25" s="269"/>
      <c r="D25" s="270"/>
    </row>
    <row r="26" spans="1:4" x14ac:dyDescent="0.25">
      <c r="A26" s="268" t="s">
        <v>173</v>
      </c>
      <c r="B26" s="269"/>
      <c r="C26" s="269"/>
      <c r="D26" s="270"/>
    </row>
    <row r="27" spans="1:4" x14ac:dyDescent="0.25">
      <c r="A27" s="268" t="s">
        <v>175</v>
      </c>
      <c r="B27" s="269"/>
      <c r="C27" s="269"/>
      <c r="D27" s="270"/>
    </row>
    <row r="28" spans="1:4" x14ac:dyDescent="0.25">
      <c r="A28" s="268" t="s">
        <v>177</v>
      </c>
      <c r="B28" s="269"/>
      <c r="C28" s="269"/>
      <c r="D28" s="270"/>
    </row>
    <row r="29" spans="1:4" x14ac:dyDescent="0.25">
      <c r="A29" s="268" t="s">
        <v>204</v>
      </c>
      <c r="B29" s="269"/>
      <c r="C29" s="269"/>
      <c r="D29" s="270"/>
    </row>
    <row r="30" spans="1:4" x14ac:dyDescent="0.25">
      <c r="A30" s="268" t="s">
        <v>205</v>
      </c>
      <c r="B30" s="269"/>
      <c r="C30" s="269"/>
      <c r="D30" s="270"/>
    </row>
    <row r="31" spans="1:4" x14ac:dyDescent="0.25">
      <c r="A31" s="268" t="s">
        <v>206</v>
      </c>
      <c r="B31" s="269"/>
      <c r="C31" s="269"/>
      <c r="D31" s="270"/>
    </row>
    <row r="32" spans="1:4" x14ac:dyDescent="0.25">
      <c r="A32" s="268" t="s">
        <v>207</v>
      </c>
      <c r="B32" s="269"/>
      <c r="C32" s="269"/>
      <c r="D32" s="270"/>
    </row>
    <row r="33" spans="1:4" x14ac:dyDescent="0.25">
      <c r="A33" s="268" t="s">
        <v>208</v>
      </c>
      <c r="B33" s="269"/>
      <c r="C33" s="269"/>
      <c r="D33" s="270"/>
    </row>
    <row r="34" spans="1:4" x14ac:dyDescent="0.25">
      <c r="A34" s="268" t="s">
        <v>209</v>
      </c>
      <c r="B34" s="269"/>
      <c r="C34" s="269"/>
      <c r="D34" s="270"/>
    </row>
    <row r="35" spans="1:4" x14ac:dyDescent="0.25">
      <c r="A35" s="268" t="s">
        <v>210</v>
      </c>
      <c r="B35" s="269"/>
      <c r="C35" s="269"/>
      <c r="D35" s="271"/>
    </row>
    <row r="36" spans="1:4" x14ac:dyDescent="0.25">
      <c r="A36" s="268" t="s">
        <v>211</v>
      </c>
      <c r="B36" s="269"/>
      <c r="C36" s="269"/>
      <c r="D36" s="271"/>
    </row>
    <row r="37" spans="1:4" x14ac:dyDescent="0.25">
      <c r="A37" s="268" t="s">
        <v>212</v>
      </c>
      <c r="B37" s="269"/>
      <c r="C37" s="269"/>
      <c r="D37" s="271"/>
    </row>
    <row r="38" spans="1:4" ht="15.75" thickBot="1" x14ac:dyDescent="0.3">
      <c r="A38" s="272" t="s">
        <v>213</v>
      </c>
      <c r="B38" s="273"/>
      <c r="C38" s="273"/>
      <c r="D38" s="274"/>
    </row>
    <row r="39" spans="1:4" ht="15.75" thickBot="1" x14ac:dyDescent="0.3">
      <c r="A39" s="355" t="s">
        <v>107</v>
      </c>
      <c r="B39" s="356"/>
      <c r="C39" s="275"/>
      <c r="D39" s="276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topLeftCell="A7" workbookViewId="0">
      <selection activeCell="J9" sqref="J9"/>
    </sheetView>
  </sheetViews>
  <sheetFormatPr defaultRowHeight="15" x14ac:dyDescent="0.25"/>
  <cols>
    <col min="2" max="2" width="15.85546875" customWidth="1"/>
  </cols>
  <sheetData>
    <row r="1" spans="1:7" s="34" customFormat="1" x14ac:dyDescent="0.25">
      <c r="A1" s="55" t="s">
        <v>256</v>
      </c>
      <c r="B1" s="55"/>
      <c r="C1" s="55"/>
      <c r="D1" s="55"/>
      <c r="E1" s="55"/>
      <c r="F1" s="55"/>
      <c r="G1" s="55"/>
    </row>
    <row r="5" spans="1:7" ht="15.75" x14ac:dyDescent="0.25">
      <c r="A5" s="357" t="s">
        <v>110</v>
      </c>
      <c r="B5" s="357"/>
      <c r="C5" s="357"/>
      <c r="D5" s="357"/>
      <c r="E5" s="357"/>
      <c r="F5" s="357"/>
      <c r="G5" s="357"/>
    </row>
    <row r="6" spans="1:7" x14ac:dyDescent="0.25">
      <c r="A6" s="213"/>
      <c r="B6" s="213"/>
      <c r="C6" s="213"/>
      <c r="D6" s="213"/>
      <c r="E6" s="213"/>
      <c r="F6" s="213"/>
      <c r="G6" s="213"/>
    </row>
    <row r="7" spans="1:7" ht="15.75" x14ac:dyDescent="0.25">
      <c r="A7" s="214" t="s">
        <v>111</v>
      </c>
      <c r="B7" s="215"/>
      <c r="C7" s="358" t="s">
        <v>127</v>
      </c>
      <c r="D7" s="358"/>
      <c r="E7" s="358"/>
      <c r="F7" s="358"/>
      <c r="G7" s="358"/>
    </row>
    <row r="8" spans="1:7" ht="15.75" x14ac:dyDescent="0.25">
      <c r="A8" s="215"/>
      <c r="B8" s="215"/>
      <c r="C8" s="215"/>
      <c r="D8" s="215"/>
      <c r="E8" s="215"/>
      <c r="F8" s="215"/>
      <c r="G8" s="215"/>
    </row>
    <row r="9" spans="1:7" ht="15.75" x14ac:dyDescent="0.25">
      <c r="A9" s="214"/>
      <c r="B9" s="215"/>
      <c r="C9" s="358"/>
      <c r="D9" s="358"/>
      <c r="E9" s="358"/>
      <c r="F9" s="358"/>
      <c r="G9" s="215"/>
    </row>
    <row r="10" spans="1:7" x14ac:dyDescent="0.25">
      <c r="A10" s="192"/>
      <c r="B10" s="192"/>
      <c r="C10" s="192"/>
      <c r="D10" s="192"/>
      <c r="E10" s="192"/>
      <c r="F10" s="192"/>
      <c r="G10" s="192"/>
    </row>
    <row r="11" spans="1:7" x14ac:dyDescent="0.25">
      <c r="A11" s="216" t="s">
        <v>126</v>
      </c>
      <c r="B11" s="217"/>
      <c r="C11" s="217"/>
      <c r="D11" s="218"/>
      <c r="E11" s="218"/>
      <c r="F11" s="218"/>
      <c r="G11" s="218"/>
    </row>
    <row r="12" spans="1:7" ht="15.75" thickBot="1" x14ac:dyDescent="0.3">
      <c r="A12" s="216" t="s">
        <v>112</v>
      </c>
      <c r="B12" s="218"/>
      <c r="C12" s="218"/>
      <c r="D12" s="218"/>
      <c r="E12" s="218"/>
      <c r="F12" s="218"/>
      <c r="G12" s="218"/>
    </row>
    <row r="13" spans="1:7" ht="36.75" thickBot="1" x14ac:dyDescent="0.3">
      <c r="A13" s="219" t="s">
        <v>9</v>
      </c>
      <c r="B13" s="220" t="s">
        <v>113</v>
      </c>
      <c r="C13" s="220" t="s">
        <v>114</v>
      </c>
      <c r="D13" s="220" t="s">
        <v>115</v>
      </c>
      <c r="E13" s="220" t="s">
        <v>116</v>
      </c>
      <c r="F13" s="220" t="s">
        <v>117</v>
      </c>
      <c r="G13" s="221" t="s">
        <v>107</v>
      </c>
    </row>
    <row r="14" spans="1:7" ht="22.5" x14ac:dyDescent="0.25">
      <c r="A14" s="222" t="s">
        <v>61</v>
      </c>
      <c r="B14" s="223" t="s">
        <v>118</v>
      </c>
      <c r="C14" s="224"/>
      <c r="D14" s="224"/>
      <c r="E14" s="224"/>
      <c r="F14" s="224"/>
      <c r="G14" s="225">
        <f>SUM(C14:F14)</f>
        <v>0</v>
      </c>
    </row>
    <row r="15" spans="1:7" ht="45" x14ac:dyDescent="0.25">
      <c r="A15" s="226" t="s">
        <v>63</v>
      </c>
      <c r="B15" s="227" t="s">
        <v>119</v>
      </c>
      <c r="C15" s="228"/>
      <c r="D15" s="228"/>
      <c r="E15" s="228"/>
      <c r="F15" s="228"/>
      <c r="G15" s="229">
        <f t="shared" ref="G15:G20" si="0">SUM(C15:F15)</f>
        <v>0</v>
      </c>
    </row>
    <row r="16" spans="1:7" ht="33.75" x14ac:dyDescent="0.25">
      <c r="A16" s="226" t="s">
        <v>64</v>
      </c>
      <c r="B16" s="227" t="s">
        <v>120</v>
      </c>
      <c r="C16" s="228"/>
      <c r="D16" s="228"/>
      <c r="E16" s="228"/>
      <c r="F16" s="228"/>
      <c r="G16" s="229">
        <f t="shared" si="0"/>
        <v>0</v>
      </c>
    </row>
    <row r="17" spans="1:7" ht="22.5" x14ac:dyDescent="0.25">
      <c r="A17" s="226" t="s">
        <v>65</v>
      </c>
      <c r="B17" s="227" t="s">
        <v>121</v>
      </c>
      <c r="C17" s="228"/>
      <c r="D17" s="228"/>
      <c r="E17" s="228"/>
      <c r="F17" s="228"/>
      <c r="G17" s="229">
        <f t="shared" si="0"/>
        <v>0</v>
      </c>
    </row>
    <row r="18" spans="1:7" ht="33.75" x14ac:dyDescent="0.25">
      <c r="A18" s="226" t="s">
        <v>66</v>
      </c>
      <c r="B18" s="227" t="s">
        <v>122</v>
      </c>
      <c r="C18" s="228"/>
      <c r="D18" s="228"/>
      <c r="E18" s="228"/>
      <c r="F18" s="228"/>
      <c r="G18" s="229">
        <f t="shared" si="0"/>
        <v>0</v>
      </c>
    </row>
    <row r="19" spans="1:7" ht="23.25" thickBot="1" x14ac:dyDescent="0.3">
      <c r="A19" s="230" t="s">
        <v>67</v>
      </c>
      <c r="B19" s="231" t="s">
        <v>123</v>
      </c>
      <c r="C19" s="232"/>
      <c r="D19" s="232"/>
      <c r="E19" s="232"/>
      <c r="F19" s="232"/>
      <c r="G19" s="233">
        <f t="shared" si="0"/>
        <v>0</v>
      </c>
    </row>
    <row r="20" spans="1:7" ht="15.75" thickBot="1" x14ac:dyDescent="0.3">
      <c r="A20" s="234" t="s">
        <v>124</v>
      </c>
      <c r="B20" s="235" t="s">
        <v>107</v>
      </c>
      <c r="C20" s="236">
        <f>SUM(C14:C19)</f>
        <v>0</v>
      </c>
      <c r="D20" s="236">
        <f>SUM(D14:D19)</f>
        <v>0</v>
      </c>
      <c r="E20" s="236">
        <f>SUM(E14:E19)</f>
        <v>0</v>
      </c>
      <c r="F20" s="236">
        <f>SUM(F14:F19)</f>
        <v>0</v>
      </c>
      <c r="G20" s="237">
        <f t="shared" si="0"/>
        <v>0</v>
      </c>
    </row>
    <row r="21" spans="1:7" x14ac:dyDescent="0.25">
      <c r="A21" s="192"/>
      <c r="B21" s="192"/>
      <c r="C21" s="192"/>
      <c r="D21" s="192"/>
      <c r="E21" s="192"/>
      <c r="F21" s="192"/>
      <c r="G21" s="192"/>
    </row>
    <row r="22" spans="1:7" x14ac:dyDescent="0.25">
      <c r="A22" s="192"/>
      <c r="B22" s="192"/>
      <c r="C22" s="192"/>
      <c r="D22" s="192"/>
      <c r="E22" s="192"/>
      <c r="F22" s="192"/>
      <c r="G22" s="192"/>
    </row>
    <row r="23" spans="1:7" x14ac:dyDescent="0.25">
      <c r="A23" s="192"/>
      <c r="B23" s="192"/>
      <c r="C23" s="192"/>
      <c r="D23" s="192"/>
      <c r="E23" s="192"/>
      <c r="F23" s="192"/>
      <c r="G23" s="192"/>
    </row>
    <row r="24" spans="1:7" ht="15.75" x14ac:dyDescent="0.25">
      <c r="A24" s="238"/>
      <c r="B24" s="192"/>
      <c r="C24" s="192"/>
      <c r="D24" s="192"/>
      <c r="E24" s="192"/>
      <c r="F24" s="192"/>
      <c r="G24" s="192"/>
    </row>
    <row r="25" spans="1:7" x14ac:dyDescent="0.25">
      <c r="A25" s="192"/>
      <c r="B25" s="192"/>
      <c r="C25" s="192"/>
      <c r="D25" s="192"/>
      <c r="E25" s="192"/>
      <c r="F25" s="192"/>
      <c r="G25" s="192"/>
    </row>
    <row r="26" spans="1:7" x14ac:dyDescent="0.25">
      <c r="A26" s="192"/>
      <c r="B26" s="192"/>
      <c r="C26" s="192"/>
      <c r="D26" s="192"/>
      <c r="E26" s="192"/>
      <c r="F26" s="192"/>
      <c r="G26" s="192"/>
    </row>
    <row r="27" spans="1:7" x14ac:dyDescent="0.25">
      <c r="A27" s="192"/>
      <c r="B27" s="192"/>
      <c r="C27" s="239"/>
      <c r="D27" s="239"/>
      <c r="E27" s="239"/>
      <c r="F27" s="239"/>
      <c r="G27" s="192"/>
    </row>
    <row r="28" spans="1:7" x14ac:dyDescent="0.25">
      <c r="A28" s="192"/>
      <c r="B28" s="192"/>
      <c r="C28" s="240"/>
      <c r="D28" s="241" t="s">
        <v>125</v>
      </c>
      <c r="E28" s="241"/>
      <c r="F28" s="240"/>
      <c r="G28" s="192"/>
    </row>
    <row r="29" spans="1:7" x14ac:dyDescent="0.25">
      <c r="A29" s="213"/>
      <c r="B29" s="213"/>
      <c r="C29" s="242"/>
      <c r="D29" s="243"/>
      <c r="E29" s="243"/>
      <c r="F29" s="242"/>
      <c r="G29" s="213"/>
    </row>
  </sheetData>
  <mergeCells count="3">
    <mergeCell ref="A5:G5"/>
    <mergeCell ref="C7:G7"/>
    <mergeCell ref="C9:F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abSelected="1" topLeftCell="A4" workbookViewId="0">
      <selection activeCell="D17" sqref="D17"/>
    </sheetView>
  </sheetViews>
  <sheetFormatPr defaultRowHeight="15" x14ac:dyDescent="0.25"/>
  <cols>
    <col min="1" max="1" width="76" style="213" customWidth="1"/>
    <col min="2" max="2" width="23.85546875" style="213" customWidth="1"/>
    <col min="3" max="3" width="3" style="213" customWidth="1"/>
    <col min="4" max="4" width="9.85546875" style="213" bestFit="1" customWidth="1"/>
    <col min="5" max="256" width="9.140625" style="213"/>
    <col min="257" max="257" width="76" style="213" customWidth="1"/>
    <col min="258" max="258" width="23.85546875" style="213" customWidth="1"/>
    <col min="259" max="259" width="3" style="213" customWidth="1"/>
    <col min="260" max="512" width="9.140625" style="213"/>
    <col min="513" max="513" width="76" style="213" customWidth="1"/>
    <col min="514" max="514" width="23.85546875" style="213" customWidth="1"/>
    <col min="515" max="515" width="3" style="213" customWidth="1"/>
    <col min="516" max="768" width="9.140625" style="213"/>
    <col min="769" max="769" width="76" style="213" customWidth="1"/>
    <col min="770" max="770" width="23.85546875" style="213" customWidth="1"/>
    <col min="771" max="771" width="3" style="213" customWidth="1"/>
    <col min="772" max="1024" width="9.140625" style="213"/>
    <col min="1025" max="1025" width="76" style="213" customWidth="1"/>
    <col min="1026" max="1026" width="23.85546875" style="213" customWidth="1"/>
    <col min="1027" max="1027" width="3" style="213" customWidth="1"/>
    <col min="1028" max="1280" width="9.140625" style="213"/>
    <col min="1281" max="1281" width="76" style="213" customWidth="1"/>
    <col min="1282" max="1282" width="23.85546875" style="213" customWidth="1"/>
    <col min="1283" max="1283" width="3" style="213" customWidth="1"/>
    <col min="1284" max="1536" width="9.140625" style="213"/>
    <col min="1537" max="1537" width="76" style="213" customWidth="1"/>
    <col min="1538" max="1538" width="23.85546875" style="213" customWidth="1"/>
    <col min="1539" max="1539" width="3" style="213" customWidth="1"/>
    <col min="1540" max="1792" width="9.140625" style="213"/>
    <col min="1793" max="1793" width="76" style="213" customWidth="1"/>
    <col min="1794" max="1794" width="23.85546875" style="213" customWidth="1"/>
    <col min="1795" max="1795" width="3" style="213" customWidth="1"/>
    <col min="1796" max="2048" width="9.140625" style="213"/>
    <col min="2049" max="2049" width="76" style="213" customWidth="1"/>
    <col min="2050" max="2050" width="23.85546875" style="213" customWidth="1"/>
    <col min="2051" max="2051" width="3" style="213" customWidth="1"/>
    <col min="2052" max="2304" width="9.140625" style="213"/>
    <col min="2305" max="2305" width="76" style="213" customWidth="1"/>
    <col min="2306" max="2306" width="23.85546875" style="213" customWidth="1"/>
    <col min="2307" max="2307" width="3" style="213" customWidth="1"/>
    <col min="2308" max="2560" width="9.140625" style="213"/>
    <col min="2561" max="2561" width="76" style="213" customWidth="1"/>
    <col min="2562" max="2562" width="23.85546875" style="213" customWidth="1"/>
    <col min="2563" max="2563" width="3" style="213" customWidth="1"/>
    <col min="2564" max="2816" width="9.140625" style="213"/>
    <col min="2817" max="2817" width="76" style="213" customWidth="1"/>
    <col min="2818" max="2818" width="23.85546875" style="213" customWidth="1"/>
    <col min="2819" max="2819" width="3" style="213" customWidth="1"/>
    <col min="2820" max="3072" width="9.140625" style="213"/>
    <col min="3073" max="3073" width="76" style="213" customWidth="1"/>
    <col min="3074" max="3074" width="23.85546875" style="213" customWidth="1"/>
    <col min="3075" max="3075" width="3" style="213" customWidth="1"/>
    <col min="3076" max="3328" width="9.140625" style="213"/>
    <col min="3329" max="3329" width="76" style="213" customWidth="1"/>
    <col min="3330" max="3330" width="23.85546875" style="213" customWidth="1"/>
    <col min="3331" max="3331" width="3" style="213" customWidth="1"/>
    <col min="3332" max="3584" width="9.140625" style="213"/>
    <col min="3585" max="3585" width="76" style="213" customWidth="1"/>
    <col min="3586" max="3586" width="23.85546875" style="213" customWidth="1"/>
    <col min="3587" max="3587" width="3" style="213" customWidth="1"/>
    <col min="3588" max="3840" width="9.140625" style="213"/>
    <col min="3841" max="3841" width="76" style="213" customWidth="1"/>
    <col min="3842" max="3842" width="23.85546875" style="213" customWidth="1"/>
    <col min="3843" max="3843" width="3" style="213" customWidth="1"/>
    <col min="3844" max="4096" width="9.140625" style="213"/>
    <col min="4097" max="4097" width="76" style="213" customWidth="1"/>
    <col min="4098" max="4098" width="23.85546875" style="213" customWidth="1"/>
    <col min="4099" max="4099" width="3" style="213" customWidth="1"/>
    <col min="4100" max="4352" width="9.140625" style="213"/>
    <col min="4353" max="4353" width="76" style="213" customWidth="1"/>
    <col min="4354" max="4354" width="23.85546875" style="213" customWidth="1"/>
    <col min="4355" max="4355" width="3" style="213" customWidth="1"/>
    <col min="4356" max="4608" width="9.140625" style="213"/>
    <col min="4609" max="4609" width="76" style="213" customWidth="1"/>
    <col min="4610" max="4610" width="23.85546875" style="213" customWidth="1"/>
    <col min="4611" max="4611" width="3" style="213" customWidth="1"/>
    <col min="4612" max="4864" width="9.140625" style="213"/>
    <col min="4865" max="4865" width="76" style="213" customWidth="1"/>
    <col min="4866" max="4866" width="23.85546875" style="213" customWidth="1"/>
    <col min="4867" max="4867" width="3" style="213" customWidth="1"/>
    <col min="4868" max="5120" width="9.140625" style="213"/>
    <col min="5121" max="5121" width="76" style="213" customWidth="1"/>
    <col min="5122" max="5122" width="23.85546875" style="213" customWidth="1"/>
    <col min="5123" max="5123" width="3" style="213" customWidth="1"/>
    <col min="5124" max="5376" width="9.140625" style="213"/>
    <col min="5377" max="5377" width="76" style="213" customWidth="1"/>
    <col min="5378" max="5378" width="23.85546875" style="213" customWidth="1"/>
    <col min="5379" max="5379" width="3" style="213" customWidth="1"/>
    <col min="5380" max="5632" width="9.140625" style="213"/>
    <col min="5633" max="5633" width="76" style="213" customWidth="1"/>
    <col min="5634" max="5634" width="23.85546875" style="213" customWidth="1"/>
    <col min="5635" max="5635" width="3" style="213" customWidth="1"/>
    <col min="5636" max="5888" width="9.140625" style="213"/>
    <col min="5889" max="5889" width="76" style="213" customWidth="1"/>
    <col min="5890" max="5890" width="23.85546875" style="213" customWidth="1"/>
    <col min="5891" max="5891" width="3" style="213" customWidth="1"/>
    <col min="5892" max="6144" width="9.140625" style="213"/>
    <col min="6145" max="6145" width="76" style="213" customWidth="1"/>
    <col min="6146" max="6146" width="23.85546875" style="213" customWidth="1"/>
    <col min="6147" max="6147" width="3" style="213" customWidth="1"/>
    <col min="6148" max="6400" width="9.140625" style="213"/>
    <col min="6401" max="6401" width="76" style="213" customWidth="1"/>
    <col min="6402" max="6402" width="23.85546875" style="213" customWidth="1"/>
    <col min="6403" max="6403" width="3" style="213" customWidth="1"/>
    <col min="6404" max="6656" width="9.140625" style="213"/>
    <col min="6657" max="6657" width="76" style="213" customWidth="1"/>
    <col min="6658" max="6658" width="23.85546875" style="213" customWidth="1"/>
    <col min="6659" max="6659" width="3" style="213" customWidth="1"/>
    <col min="6660" max="6912" width="9.140625" style="213"/>
    <col min="6913" max="6913" width="76" style="213" customWidth="1"/>
    <col min="6914" max="6914" width="23.85546875" style="213" customWidth="1"/>
    <col min="6915" max="6915" width="3" style="213" customWidth="1"/>
    <col min="6916" max="7168" width="9.140625" style="213"/>
    <col min="7169" max="7169" width="76" style="213" customWidth="1"/>
    <col min="7170" max="7170" width="23.85546875" style="213" customWidth="1"/>
    <col min="7171" max="7171" width="3" style="213" customWidth="1"/>
    <col min="7172" max="7424" width="9.140625" style="213"/>
    <col min="7425" max="7425" width="76" style="213" customWidth="1"/>
    <col min="7426" max="7426" width="23.85546875" style="213" customWidth="1"/>
    <col min="7427" max="7427" width="3" style="213" customWidth="1"/>
    <col min="7428" max="7680" width="9.140625" style="213"/>
    <col min="7681" max="7681" width="76" style="213" customWidth="1"/>
    <col min="7682" max="7682" width="23.85546875" style="213" customWidth="1"/>
    <col min="7683" max="7683" width="3" style="213" customWidth="1"/>
    <col min="7684" max="7936" width="9.140625" style="213"/>
    <col min="7937" max="7937" width="76" style="213" customWidth="1"/>
    <col min="7938" max="7938" width="23.85546875" style="213" customWidth="1"/>
    <col min="7939" max="7939" width="3" style="213" customWidth="1"/>
    <col min="7940" max="8192" width="9.140625" style="213"/>
    <col min="8193" max="8193" width="76" style="213" customWidth="1"/>
    <col min="8194" max="8194" width="23.85546875" style="213" customWidth="1"/>
    <col min="8195" max="8195" width="3" style="213" customWidth="1"/>
    <col min="8196" max="8448" width="9.140625" style="213"/>
    <col min="8449" max="8449" width="76" style="213" customWidth="1"/>
    <col min="8450" max="8450" width="23.85546875" style="213" customWidth="1"/>
    <col min="8451" max="8451" width="3" style="213" customWidth="1"/>
    <col min="8452" max="8704" width="9.140625" style="213"/>
    <col min="8705" max="8705" width="76" style="213" customWidth="1"/>
    <col min="8706" max="8706" width="23.85546875" style="213" customWidth="1"/>
    <col min="8707" max="8707" width="3" style="213" customWidth="1"/>
    <col min="8708" max="8960" width="9.140625" style="213"/>
    <col min="8961" max="8961" width="76" style="213" customWidth="1"/>
    <col min="8962" max="8962" width="23.85546875" style="213" customWidth="1"/>
    <col min="8963" max="8963" width="3" style="213" customWidth="1"/>
    <col min="8964" max="9216" width="9.140625" style="213"/>
    <col min="9217" max="9217" width="76" style="213" customWidth="1"/>
    <col min="9218" max="9218" width="23.85546875" style="213" customWidth="1"/>
    <col min="9219" max="9219" width="3" style="213" customWidth="1"/>
    <col min="9220" max="9472" width="9.140625" style="213"/>
    <col min="9473" max="9473" width="76" style="213" customWidth="1"/>
    <col min="9474" max="9474" width="23.85546875" style="213" customWidth="1"/>
    <col min="9475" max="9475" width="3" style="213" customWidth="1"/>
    <col min="9476" max="9728" width="9.140625" style="213"/>
    <col min="9729" max="9729" width="76" style="213" customWidth="1"/>
    <col min="9730" max="9730" width="23.85546875" style="213" customWidth="1"/>
    <col min="9731" max="9731" width="3" style="213" customWidth="1"/>
    <col min="9732" max="9984" width="9.140625" style="213"/>
    <col min="9985" max="9985" width="76" style="213" customWidth="1"/>
    <col min="9986" max="9986" width="23.85546875" style="213" customWidth="1"/>
    <col min="9987" max="9987" width="3" style="213" customWidth="1"/>
    <col min="9988" max="10240" width="9.140625" style="213"/>
    <col min="10241" max="10241" width="76" style="213" customWidth="1"/>
    <col min="10242" max="10242" width="23.85546875" style="213" customWidth="1"/>
    <col min="10243" max="10243" width="3" style="213" customWidth="1"/>
    <col min="10244" max="10496" width="9.140625" style="213"/>
    <col min="10497" max="10497" width="76" style="213" customWidth="1"/>
    <col min="10498" max="10498" width="23.85546875" style="213" customWidth="1"/>
    <col min="10499" max="10499" width="3" style="213" customWidth="1"/>
    <col min="10500" max="10752" width="9.140625" style="213"/>
    <col min="10753" max="10753" width="76" style="213" customWidth="1"/>
    <col min="10754" max="10754" width="23.85546875" style="213" customWidth="1"/>
    <col min="10755" max="10755" width="3" style="213" customWidth="1"/>
    <col min="10756" max="11008" width="9.140625" style="213"/>
    <col min="11009" max="11009" width="76" style="213" customWidth="1"/>
    <col min="11010" max="11010" width="23.85546875" style="213" customWidth="1"/>
    <col min="11011" max="11011" width="3" style="213" customWidth="1"/>
    <col min="11012" max="11264" width="9.140625" style="213"/>
    <col min="11265" max="11265" width="76" style="213" customWidth="1"/>
    <col min="11266" max="11266" width="23.85546875" style="213" customWidth="1"/>
    <col min="11267" max="11267" width="3" style="213" customWidth="1"/>
    <col min="11268" max="11520" width="9.140625" style="213"/>
    <col min="11521" max="11521" width="76" style="213" customWidth="1"/>
    <col min="11522" max="11522" width="23.85546875" style="213" customWidth="1"/>
    <col min="11523" max="11523" width="3" style="213" customWidth="1"/>
    <col min="11524" max="11776" width="9.140625" style="213"/>
    <col min="11777" max="11777" width="76" style="213" customWidth="1"/>
    <col min="11778" max="11778" width="23.85546875" style="213" customWidth="1"/>
    <col min="11779" max="11779" width="3" style="213" customWidth="1"/>
    <col min="11780" max="12032" width="9.140625" style="213"/>
    <col min="12033" max="12033" width="76" style="213" customWidth="1"/>
    <col min="12034" max="12034" width="23.85546875" style="213" customWidth="1"/>
    <col min="12035" max="12035" width="3" style="213" customWidth="1"/>
    <col min="12036" max="12288" width="9.140625" style="213"/>
    <col min="12289" max="12289" width="76" style="213" customWidth="1"/>
    <col min="12290" max="12290" width="23.85546875" style="213" customWidth="1"/>
    <col min="12291" max="12291" width="3" style="213" customWidth="1"/>
    <col min="12292" max="12544" width="9.140625" style="213"/>
    <col min="12545" max="12545" width="76" style="213" customWidth="1"/>
    <col min="12546" max="12546" width="23.85546875" style="213" customWidth="1"/>
    <col min="12547" max="12547" width="3" style="213" customWidth="1"/>
    <col min="12548" max="12800" width="9.140625" style="213"/>
    <col min="12801" max="12801" width="76" style="213" customWidth="1"/>
    <col min="12802" max="12802" width="23.85546875" style="213" customWidth="1"/>
    <col min="12803" max="12803" width="3" style="213" customWidth="1"/>
    <col min="12804" max="13056" width="9.140625" style="213"/>
    <col min="13057" max="13057" width="76" style="213" customWidth="1"/>
    <col min="13058" max="13058" width="23.85546875" style="213" customWidth="1"/>
    <col min="13059" max="13059" width="3" style="213" customWidth="1"/>
    <col min="13060" max="13312" width="9.140625" style="213"/>
    <col min="13313" max="13313" width="76" style="213" customWidth="1"/>
    <col min="13314" max="13314" width="23.85546875" style="213" customWidth="1"/>
    <col min="13315" max="13315" width="3" style="213" customWidth="1"/>
    <col min="13316" max="13568" width="9.140625" style="213"/>
    <col min="13569" max="13569" width="76" style="213" customWidth="1"/>
    <col min="13570" max="13570" width="23.85546875" style="213" customWidth="1"/>
    <col min="13571" max="13571" width="3" style="213" customWidth="1"/>
    <col min="13572" max="13824" width="9.140625" style="213"/>
    <col min="13825" max="13825" width="76" style="213" customWidth="1"/>
    <col min="13826" max="13826" width="23.85546875" style="213" customWidth="1"/>
    <col min="13827" max="13827" width="3" style="213" customWidth="1"/>
    <col min="13828" max="14080" width="9.140625" style="213"/>
    <col min="14081" max="14081" width="76" style="213" customWidth="1"/>
    <col min="14082" max="14082" width="23.85546875" style="213" customWidth="1"/>
    <col min="14083" max="14083" width="3" style="213" customWidth="1"/>
    <col min="14084" max="14336" width="9.140625" style="213"/>
    <col min="14337" max="14337" width="76" style="213" customWidth="1"/>
    <col min="14338" max="14338" width="23.85546875" style="213" customWidth="1"/>
    <col min="14339" max="14339" width="3" style="213" customWidth="1"/>
    <col min="14340" max="14592" width="9.140625" style="213"/>
    <col min="14593" max="14593" width="76" style="213" customWidth="1"/>
    <col min="14594" max="14594" width="23.85546875" style="213" customWidth="1"/>
    <col min="14595" max="14595" width="3" style="213" customWidth="1"/>
    <col min="14596" max="14848" width="9.140625" style="213"/>
    <col min="14849" max="14849" width="76" style="213" customWidth="1"/>
    <col min="14850" max="14850" width="23.85546875" style="213" customWidth="1"/>
    <col min="14851" max="14851" width="3" style="213" customWidth="1"/>
    <col min="14852" max="15104" width="9.140625" style="213"/>
    <col min="15105" max="15105" width="76" style="213" customWidth="1"/>
    <col min="15106" max="15106" width="23.85546875" style="213" customWidth="1"/>
    <col min="15107" max="15107" width="3" style="213" customWidth="1"/>
    <col min="15108" max="15360" width="9.140625" style="213"/>
    <col min="15361" max="15361" width="76" style="213" customWidth="1"/>
    <col min="15362" max="15362" width="23.85546875" style="213" customWidth="1"/>
    <col min="15363" max="15363" width="3" style="213" customWidth="1"/>
    <col min="15364" max="15616" width="9.140625" style="213"/>
    <col min="15617" max="15617" width="76" style="213" customWidth="1"/>
    <col min="15618" max="15618" width="23.85546875" style="213" customWidth="1"/>
    <col min="15619" max="15619" width="3" style="213" customWidth="1"/>
    <col min="15620" max="15872" width="9.140625" style="213"/>
    <col min="15873" max="15873" width="76" style="213" customWidth="1"/>
    <col min="15874" max="15874" width="23.85546875" style="213" customWidth="1"/>
    <col min="15875" max="15875" width="3" style="213" customWidth="1"/>
    <col min="15876" max="16128" width="9.140625" style="213"/>
    <col min="16129" max="16129" width="76" style="213" customWidth="1"/>
    <col min="16130" max="16130" width="23.85546875" style="213" customWidth="1"/>
    <col min="16131" max="16131" width="3" style="213" customWidth="1"/>
    <col min="16132" max="16384" width="9.140625" style="213"/>
  </cols>
  <sheetData>
    <row r="1" spans="1:7" s="34" customFormat="1" x14ac:dyDescent="0.25">
      <c r="A1" s="55" t="s">
        <v>299</v>
      </c>
      <c r="B1" s="55"/>
      <c r="C1" s="55"/>
      <c r="D1" s="55"/>
      <c r="E1" s="3"/>
      <c r="F1" s="4"/>
      <c r="G1" s="4"/>
    </row>
    <row r="2" spans="1:7" s="34" customFormat="1" x14ac:dyDescent="0.25">
      <c r="A2" s="55"/>
      <c r="B2" s="55"/>
      <c r="C2" s="55"/>
      <c r="D2" s="55"/>
      <c r="E2" s="3"/>
      <c r="F2" s="4"/>
      <c r="G2" s="4"/>
    </row>
    <row r="3" spans="1:7" ht="15.75" x14ac:dyDescent="0.25">
      <c r="A3" s="359" t="s">
        <v>300</v>
      </c>
      <c r="B3" s="359"/>
    </row>
    <row r="4" spans="1:7" ht="16.5" thickBot="1" x14ac:dyDescent="0.3">
      <c r="A4" s="245"/>
      <c r="B4" s="246" t="s">
        <v>179</v>
      </c>
    </row>
    <row r="5" spans="1:7" s="249" customFormat="1" ht="15.75" thickBot="1" x14ac:dyDescent="0.3">
      <c r="A5" s="247" t="s">
        <v>180</v>
      </c>
      <c r="B5" s="248" t="s">
        <v>301</v>
      </c>
    </row>
    <row r="6" spans="1:7" s="252" customFormat="1" ht="13.5" thickBot="1" x14ac:dyDescent="0.3">
      <c r="A6" s="250" t="s">
        <v>3</v>
      </c>
      <c r="B6" s="251" t="s">
        <v>4</v>
      </c>
    </row>
    <row r="7" spans="1:7" x14ac:dyDescent="0.25">
      <c r="A7" s="253" t="s">
        <v>181</v>
      </c>
      <c r="B7" s="254">
        <f>3032800+68850</f>
        <v>3101650</v>
      </c>
    </row>
    <row r="8" spans="1:7" x14ac:dyDescent="0.25">
      <c r="A8" s="255" t="s">
        <v>182</v>
      </c>
      <c r="B8" s="254">
        <v>4192000</v>
      </c>
    </row>
    <row r="9" spans="1:7" x14ac:dyDescent="0.25">
      <c r="A9" s="255" t="s">
        <v>183</v>
      </c>
      <c r="B9" s="256">
        <v>238740</v>
      </c>
    </row>
    <row r="10" spans="1:7" x14ac:dyDescent="0.25">
      <c r="A10" s="255" t="s">
        <v>184</v>
      </c>
      <c r="B10" s="254">
        <v>2036190</v>
      </c>
    </row>
    <row r="11" spans="1:7" x14ac:dyDescent="0.25">
      <c r="A11" s="255" t="s">
        <v>185</v>
      </c>
      <c r="B11" s="254">
        <f>6000000-793578</f>
        <v>5206422</v>
      </c>
    </row>
    <row r="12" spans="1:7" x14ac:dyDescent="0.25">
      <c r="A12" s="255" t="s">
        <v>186</v>
      </c>
      <c r="B12" s="254">
        <v>8094144</v>
      </c>
    </row>
    <row r="13" spans="1:7" x14ac:dyDescent="0.25">
      <c r="A13" s="255" t="s">
        <v>187</v>
      </c>
      <c r="B13" s="254">
        <f>6819000</f>
        <v>6819000</v>
      </c>
    </row>
    <row r="14" spans="1:7" x14ac:dyDescent="0.25">
      <c r="A14" s="255" t="s">
        <v>264</v>
      </c>
      <c r="B14" s="296">
        <v>3400000</v>
      </c>
    </row>
    <row r="15" spans="1:7" x14ac:dyDescent="0.25">
      <c r="A15" s="255" t="s">
        <v>188</v>
      </c>
      <c r="B15" s="256">
        <v>1800000</v>
      </c>
    </row>
    <row r="16" spans="1:7" x14ac:dyDescent="0.25">
      <c r="A16" s="255" t="s">
        <v>189</v>
      </c>
      <c r="B16" s="254">
        <v>13114500</v>
      </c>
      <c r="C16" s="360"/>
    </row>
    <row r="17" spans="1:4" x14ac:dyDescent="0.25">
      <c r="A17" s="255" t="s">
        <v>190</v>
      </c>
      <c r="B17" s="256">
        <v>2940000</v>
      </c>
      <c r="C17" s="360"/>
      <c r="D17" s="297"/>
    </row>
    <row r="18" spans="1:4" x14ac:dyDescent="0.25">
      <c r="A18" s="255" t="s">
        <v>191</v>
      </c>
      <c r="B18" s="254">
        <v>5100083</v>
      </c>
      <c r="C18" s="360"/>
    </row>
    <row r="19" spans="1:4" x14ac:dyDescent="0.25">
      <c r="A19" s="255" t="s">
        <v>192</v>
      </c>
      <c r="B19" s="254">
        <v>0</v>
      </c>
      <c r="C19" s="360"/>
    </row>
    <row r="20" spans="1:4" x14ac:dyDescent="0.25">
      <c r="A20" s="255" t="s">
        <v>193</v>
      </c>
      <c r="B20" s="256">
        <v>1470000</v>
      </c>
      <c r="C20" s="360"/>
    </row>
    <row r="21" spans="1:4" x14ac:dyDescent="0.25">
      <c r="A21" s="255" t="s">
        <v>194</v>
      </c>
      <c r="B21" s="254">
        <v>3116800</v>
      </c>
      <c r="C21" s="360"/>
    </row>
    <row r="22" spans="1:4" x14ac:dyDescent="0.25">
      <c r="A22" s="255" t="s">
        <v>195</v>
      </c>
      <c r="B22" s="254">
        <v>1136333</v>
      </c>
      <c r="C22" s="360"/>
    </row>
    <row r="23" spans="1:4" x14ac:dyDescent="0.25">
      <c r="A23" s="255" t="s">
        <v>196</v>
      </c>
      <c r="B23" s="254">
        <v>1447300</v>
      </c>
      <c r="C23" s="360"/>
    </row>
    <row r="24" spans="1:4" x14ac:dyDescent="0.25">
      <c r="A24" s="255" t="s">
        <v>197</v>
      </c>
      <c r="B24" s="256">
        <v>2768000</v>
      </c>
      <c r="C24" s="360"/>
    </row>
    <row r="25" spans="1:4" x14ac:dyDescent="0.25">
      <c r="A25" s="255" t="s">
        <v>265</v>
      </c>
      <c r="B25" s="256">
        <v>38151400</v>
      </c>
      <c r="C25" s="360"/>
    </row>
    <row r="26" spans="1:4" x14ac:dyDescent="0.25">
      <c r="A26" s="255" t="s">
        <v>198</v>
      </c>
      <c r="B26" s="254">
        <f>5434000+7073443</f>
        <v>12507443</v>
      </c>
      <c r="C26" s="360"/>
    </row>
    <row r="27" spans="1:4" ht="15.75" thickBot="1" x14ac:dyDescent="0.3">
      <c r="A27" s="257" t="s">
        <v>263</v>
      </c>
      <c r="B27" s="256">
        <v>1120500</v>
      </c>
      <c r="C27" s="360"/>
    </row>
    <row r="28" spans="1:4" s="210" customFormat="1" ht="19.5" customHeight="1" thickBot="1" x14ac:dyDescent="0.3">
      <c r="A28" s="258" t="s">
        <v>107</v>
      </c>
      <c r="B28" s="259">
        <f>SUM(B7:B27)</f>
        <v>117760505</v>
      </c>
      <c r="C28" s="360"/>
    </row>
    <row r="30" spans="1:4" x14ac:dyDescent="0.25">
      <c r="B30" s="297"/>
    </row>
  </sheetData>
  <mergeCells count="2">
    <mergeCell ref="A3:B3"/>
    <mergeCell ref="C16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C8" sqref="C8:C9"/>
    </sheetView>
  </sheetViews>
  <sheetFormatPr defaultRowHeight="15" x14ac:dyDescent="0.25"/>
  <cols>
    <col min="1" max="1" width="9.140625" style="2"/>
    <col min="2" max="2" width="33" style="2" customWidth="1"/>
    <col min="3" max="3" width="11" style="2" customWidth="1"/>
    <col min="4" max="4" width="11.7109375" style="2" customWidth="1"/>
    <col min="5" max="5" width="33.5703125" style="2" customWidth="1"/>
    <col min="6" max="7" width="15.42578125" style="2" customWidth="1"/>
    <col min="8" max="8" width="14.7109375" style="2" customWidth="1"/>
    <col min="9" max="16384" width="9.140625" style="2"/>
  </cols>
  <sheetData>
    <row r="1" spans="1:7" x14ac:dyDescent="0.25">
      <c r="A1" s="1"/>
      <c r="B1" s="299" t="s">
        <v>271</v>
      </c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0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301"/>
      <c r="C5" s="301"/>
      <c r="D5" s="301"/>
      <c r="E5" s="301"/>
      <c r="F5" s="301"/>
      <c r="G5" s="301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4" t="s">
        <v>9</v>
      </c>
      <c r="B8" s="298" t="s">
        <v>10</v>
      </c>
      <c r="C8" s="298" t="s">
        <v>268</v>
      </c>
      <c r="D8" s="298" t="s">
        <v>269</v>
      </c>
      <c r="E8" s="298" t="s">
        <v>10</v>
      </c>
      <c r="F8" s="298" t="s">
        <v>268</v>
      </c>
      <c r="G8" s="298" t="s">
        <v>269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v>21667134</v>
      </c>
      <c r="D11" s="13">
        <v>16024400</v>
      </c>
      <c r="E11" s="15" t="s">
        <v>16</v>
      </c>
      <c r="F11" s="13">
        <v>47406580</v>
      </c>
      <c r="G11" s="13">
        <f>69469360-10011000</f>
        <v>59458360</v>
      </c>
    </row>
    <row r="12" spans="1:7" x14ac:dyDescent="0.25">
      <c r="A12" s="11">
        <v>3</v>
      </c>
      <c r="B12" s="15" t="s">
        <v>17</v>
      </c>
      <c r="C12" s="13">
        <v>40471057</v>
      </c>
      <c r="D12" s="13">
        <v>39600000</v>
      </c>
      <c r="E12" s="15" t="s">
        <v>18</v>
      </c>
      <c r="F12" s="13">
        <v>8819954</v>
      </c>
      <c r="G12" s="13">
        <v>12566562</v>
      </c>
    </row>
    <row r="13" spans="1:7" x14ac:dyDescent="0.25">
      <c r="A13" s="11">
        <v>4</v>
      </c>
      <c r="B13" s="15" t="s">
        <v>19</v>
      </c>
      <c r="C13" s="13">
        <v>128868591</v>
      </c>
      <c r="D13" s="13">
        <v>117760505</v>
      </c>
      <c r="E13" s="15" t="s">
        <v>20</v>
      </c>
      <c r="F13" s="13">
        <v>87215484</v>
      </c>
      <c r="G13" s="13">
        <v>107730500</v>
      </c>
    </row>
    <row r="14" spans="1:7" x14ac:dyDescent="0.25">
      <c r="A14" s="11">
        <v>5</v>
      </c>
      <c r="B14" s="15" t="s">
        <v>21</v>
      </c>
      <c r="C14" s="13">
        <v>170036070</v>
      </c>
      <c r="D14" s="13">
        <v>8877500</v>
      </c>
      <c r="E14" s="15" t="s">
        <v>22</v>
      </c>
      <c r="F14" s="13">
        <v>12917192</v>
      </c>
      <c r="G14" s="13">
        <v>6819000</v>
      </c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>
        <f>19795019-4246199</f>
        <v>15548820</v>
      </c>
      <c r="G15" s="13">
        <v>3600000</v>
      </c>
    </row>
    <row r="16" spans="1:7" x14ac:dyDescent="0.25">
      <c r="A16" s="11">
        <v>7</v>
      </c>
      <c r="B16" s="15" t="s">
        <v>25</v>
      </c>
      <c r="C16" s="13">
        <v>2726309</v>
      </c>
      <c r="D16" s="13"/>
      <c r="E16" s="16" t="s">
        <v>26</v>
      </c>
      <c r="F16" s="13">
        <v>4246199</v>
      </c>
      <c r="G16" s="13"/>
    </row>
    <row r="17" spans="1:8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363769161</v>
      </c>
      <c r="D18" s="18">
        <f>SUM(D11:D17)</f>
        <v>182262405</v>
      </c>
      <c r="E18" s="19" t="s">
        <v>30</v>
      </c>
      <c r="F18" s="19">
        <f>SUM(F11:F17)</f>
        <v>176154229</v>
      </c>
      <c r="G18" s="19">
        <f>SUM(G11:G17)</f>
        <v>190174422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7954373</v>
      </c>
      <c r="G20" s="13">
        <v>18102580</v>
      </c>
    </row>
    <row r="21" spans="1:8" x14ac:dyDescent="0.25">
      <c r="A21" s="11">
        <v>12</v>
      </c>
      <c r="B21" s="15" t="s">
        <v>35</v>
      </c>
      <c r="C21" s="13">
        <v>142570084</v>
      </c>
      <c r="D21" s="13">
        <f>170000000+25908990</f>
        <v>195908990</v>
      </c>
      <c r="E21" s="20" t="s">
        <v>36</v>
      </c>
      <c r="F21" s="13">
        <v>85230549</v>
      </c>
      <c r="G21" s="13">
        <f>313404047+10011000</f>
        <v>323415047</v>
      </c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>
        <v>3500000</v>
      </c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146070084</v>
      </c>
      <c r="D25" s="22">
        <f>SUM(D19:D24)</f>
        <v>195908990</v>
      </c>
      <c r="E25" s="21" t="s">
        <v>43</v>
      </c>
      <c r="F25" s="19">
        <f>SUM(F19:F24)</f>
        <v>93184922</v>
      </c>
      <c r="G25" s="19">
        <f>SUM(G19:G24)</f>
        <v>341517627</v>
      </c>
    </row>
    <row r="26" spans="1:8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+C29+C30+C31</f>
        <v>99338067</v>
      </c>
      <c r="D28" s="26">
        <f>+D29+D30+D31</f>
        <v>247652601</v>
      </c>
      <c r="E28" s="12" t="s">
        <v>46</v>
      </c>
      <c r="F28" s="24">
        <f>+F29+F30</f>
        <v>87050105</v>
      </c>
      <c r="G28" s="24">
        <f>+G29+G30</f>
        <v>94131947</v>
      </c>
    </row>
    <row r="29" spans="1:8" x14ac:dyDescent="0.25">
      <c r="A29" s="11">
        <v>20</v>
      </c>
      <c r="B29" s="27" t="s">
        <v>47</v>
      </c>
      <c r="C29" s="16"/>
      <c r="D29" s="16"/>
      <c r="E29" s="28" t="s">
        <v>48</v>
      </c>
      <c r="F29" s="13">
        <v>87050105</v>
      </c>
      <c r="G29" s="13">
        <f>86831947+7300000</f>
        <v>94131947</v>
      </c>
    </row>
    <row r="30" spans="1:8" x14ac:dyDescent="0.25">
      <c r="A30" s="11">
        <v>21</v>
      </c>
      <c r="B30" s="28" t="s">
        <v>49</v>
      </c>
      <c r="C30" s="16">
        <v>7484556</v>
      </c>
      <c r="D30" s="16">
        <v>7300000</v>
      </c>
      <c r="E30" s="28" t="s">
        <v>50</v>
      </c>
      <c r="F30" s="13">
        <v>0</v>
      </c>
      <c r="G30" s="13"/>
    </row>
    <row r="31" spans="1:8" x14ac:dyDescent="0.25">
      <c r="A31" s="11"/>
      <c r="B31" s="15" t="s">
        <v>51</v>
      </c>
      <c r="C31" s="16">
        <v>91853511</v>
      </c>
      <c r="D31" s="16">
        <v>240352601</v>
      </c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+C28+C25+C18</f>
        <v>609177312</v>
      </c>
      <c r="D32" s="31">
        <f>SUM(D18+D25+D28)</f>
        <v>625823996</v>
      </c>
      <c r="E32" s="30" t="s">
        <v>53</v>
      </c>
      <c r="F32" s="31">
        <f>+F28+F26+F25+F18</f>
        <v>356389256</v>
      </c>
      <c r="G32" s="31">
        <f>+G28+G26+G25+G18</f>
        <v>625823996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workbookViewId="0">
      <selection activeCell="J12" sqref="J12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299" t="s">
        <v>272</v>
      </c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0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301" t="s">
        <v>56</v>
      </c>
      <c r="C5" s="301"/>
      <c r="D5" s="301"/>
      <c r="E5" s="301"/>
      <c r="F5" s="301"/>
      <c r="G5" s="301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4" t="s">
        <v>9</v>
      </c>
      <c r="B8" s="298" t="s">
        <v>10</v>
      </c>
      <c r="C8" s="298" t="s">
        <v>268</v>
      </c>
      <c r="D8" s="298" t="s">
        <v>269</v>
      </c>
      <c r="E8" s="298" t="s">
        <v>10</v>
      </c>
      <c r="F8" s="298" t="s">
        <v>268</v>
      </c>
      <c r="G8" s="298" t="s">
        <v>269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f>+'1. Bakonybél'!C11-'2.2 önként vállalt'!C11</f>
        <v>20139534</v>
      </c>
      <c r="D11" s="13">
        <f>+'1. Bakonybél'!D11-'2.2 önként vállalt'!D11</f>
        <v>14475000</v>
      </c>
      <c r="E11" s="15" t="s">
        <v>16</v>
      </c>
      <c r="F11" s="13">
        <f>+'1. Bakonybél'!F11-'2.2 önként vállalt'!F11</f>
        <v>47406580</v>
      </c>
      <c r="G11" s="13">
        <f>+'1. Bakonybél'!G11-'2.2 önként vállalt'!G11</f>
        <v>58208360</v>
      </c>
    </row>
    <row r="12" spans="1:7" x14ac:dyDescent="0.25">
      <c r="A12" s="11">
        <v>3</v>
      </c>
      <c r="B12" s="15" t="s">
        <v>17</v>
      </c>
      <c r="C12" s="13">
        <f>+'1. Bakonybél'!C12-'2.2 önként vállalt'!C12</f>
        <v>40471057</v>
      </c>
      <c r="D12" s="13">
        <f>+'1. Bakonybél'!D12-'2.2 önként vállalt'!D12</f>
        <v>39600000</v>
      </c>
      <c r="E12" s="15" t="s">
        <v>18</v>
      </c>
      <c r="F12" s="13">
        <f>+'1. Bakonybél'!F12-'2.2 önként vállalt'!F12</f>
        <v>8819954</v>
      </c>
      <c r="G12" s="13">
        <f>+'1. Bakonybél'!G12-'2.2 önként vállalt'!G12</f>
        <v>12229062</v>
      </c>
    </row>
    <row r="13" spans="1:7" x14ac:dyDescent="0.25">
      <c r="A13" s="11">
        <v>4</v>
      </c>
      <c r="B13" s="15" t="s">
        <v>19</v>
      </c>
      <c r="C13" s="13">
        <f>+'1. Bakonybél'!C13-'2.2 önként vállalt'!C13</f>
        <v>128868591</v>
      </c>
      <c r="D13" s="13">
        <f>+'1. Bakonybél'!D13-'2.2 önként vállalt'!D13</f>
        <v>117760505</v>
      </c>
      <c r="E13" s="15" t="s">
        <v>20</v>
      </c>
      <c r="F13" s="13">
        <f>+'1. Bakonybél'!F13-'2.2 önként vállalt'!F13</f>
        <v>86121712</v>
      </c>
      <c r="G13" s="13">
        <f>+'1. Bakonybél'!G13-'2.2 önként vállalt'!G13</f>
        <v>105383400</v>
      </c>
    </row>
    <row r="14" spans="1:7" x14ac:dyDescent="0.25">
      <c r="A14" s="11">
        <v>5</v>
      </c>
      <c r="B14" s="15" t="s">
        <v>21</v>
      </c>
      <c r="C14" s="13">
        <f>+'1. Bakonybél'!C14-'2.2 önként vállalt'!C14</f>
        <v>170036070</v>
      </c>
      <c r="D14" s="13">
        <f>+'1. Bakonybél'!D14-'2.2 önként vállalt'!D14</f>
        <v>8877500</v>
      </c>
      <c r="E14" s="15" t="s">
        <v>22</v>
      </c>
      <c r="F14" s="13">
        <f>+'1. Bakonybél'!F14-'2.2 önként vállalt'!F14</f>
        <v>12917192</v>
      </c>
      <c r="G14" s="13">
        <f>+'1. Bakonybél'!G14-'2.2 önként vállalt'!G14</f>
        <v>6819000</v>
      </c>
    </row>
    <row r="15" spans="1:7" x14ac:dyDescent="0.25">
      <c r="A15" s="11">
        <v>6</v>
      </c>
      <c r="B15" s="15" t="s">
        <v>23</v>
      </c>
      <c r="C15" s="13">
        <f>+'1. Bakonybél'!C15-'2.2 önként vállalt'!C15</f>
        <v>0</v>
      </c>
      <c r="D15" s="13">
        <f>+'1. Bakonybél'!D15-'2.2 önként vállalt'!D15</f>
        <v>0</v>
      </c>
      <c r="E15" s="15" t="s">
        <v>24</v>
      </c>
      <c r="F15" s="13">
        <f>+'1. Bakonybél'!F15-'2.2 önként vállalt'!F15</f>
        <v>15548820</v>
      </c>
      <c r="G15" s="13">
        <f>+'1. Bakonybél'!G15-'2.2 önként vállalt'!G15</f>
        <v>3600000</v>
      </c>
    </row>
    <row r="16" spans="1:7" x14ac:dyDescent="0.25">
      <c r="A16" s="11">
        <v>7</v>
      </c>
      <c r="B16" s="15" t="s">
        <v>25</v>
      </c>
      <c r="C16" s="13">
        <f>+'1. Bakonybél'!C16-'2.2 önként vállalt'!C16</f>
        <v>2726309</v>
      </c>
      <c r="D16" s="13">
        <f>+'1. Bakonybél'!D16-'2.2 önként vállalt'!D16</f>
        <v>0</v>
      </c>
      <c r="E16" s="16" t="s">
        <v>26</v>
      </c>
      <c r="F16" s="13">
        <f>+'1. Bakonybél'!F16-'2.2 önként vállalt'!F16</f>
        <v>4246199</v>
      </c>
      <c r="G16" s="13">
        <f>+'1. Bakonybél'!G16-'2.2 önként vállalt'!G16</f>
        <v>0</v>
      </c>
    </row>
    <row r="17" spans="1:8" x14ac:dyDescent="0.25">
      <c r="A17" s="11">
        <v>8</v>
      </c>
      <c r="B17" s="15" t="s">
        <v>27</v>
      </c>
      <c r="C17" s="13">
        <f>+'1. Bakonybél'!C17-'2.2 önként vállalt'!C17</f>
        <v>0</v>
      </c>
      <c r="D17" s="13">
        <f>+'1. Bakonybél'!D17-'2.2 önként vállalt'!D17</f>
        <v>0</v>
      </c>
      <c r="E17" s="15" t="s">
        <v>28</v>
      </c>
      <c r="F17" s="13">
        <f>+'1. Bakonybél'!F17-'2.2 önként vállalt'!F17</f>
        <v>0</v>
      </c>
      <c r="G17" s="13">
        <f>+'1. Bakonybél'!G17-'2.2 önként vállalt'!G17</f>
        <v>0</v>
      </c>
    </row>
    <row r="18" spans="1:8" x14ac:dyDescent="0.25">
      <c r="A18" s="17">
        <v>9</v>
      </c>
      <c r="B18" s="18" t="s">
        <v>29</v>
      </c>
      <c r="C18" s="18">
        <f>SUM(C11:C17)</f>
        <v>362241561</v>
      </c>
      <c r="D18" s="18">
        <f>SUM(D11:D17)</f>
        <v>180713005</v>
      </c>
      <c r="E18" s="19" t="s">
        <v>30</v>
      </c>
      <c r="F18" s="19">
        <f>SUM(F11:F17)</f>
        <v>175060457</v>
      </c>
      <c r="G18" s="19">
        <f>SUM(G11:G17)</f>
        <v>186239822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>
        <f>+'1. Bakonybél'!C20-'2.2 önként vállalt'!C20</f>
        <v>0</v>
      </c>
      <c r="D20" s="13">
        <f>+'1. Bakonybél'!D20-'2.2 önként vállalt'!D20</f>
        <v>0</v>
      </c>
      <c r="E20" s="15" t="s">
        <v>34</v>
      </c>
      <c r="F20" s="13">
        <f>+'1. Bakonybél'!F20-'2.2 önként vállalt'!F20</f>
        <v>7954373</v>
      </c>
      <c r="G20" s="13">
        <f>+'1. Bakonybél'!G20-'2.2 önként vállalt'!G20</f>
        <v>18102580</v>
      </c>
    </row>
    <row r="21" spans="1:8" x14ac:dyDescent="0.25">
      <c r="A21" s="11">
        <v>12</v>
      </c>
      <c r="B21" s="15" t="s">
        <v>35</v>
      </c>
      <c r="C21" s="13">
        <f>+'1. Bakonybél'!C21-'2.2 önként vállalt'!C21</f>
        <v>142570084</v>
      </c>
      <c r="D21" s="13">
        <f>+'1. Bakonybél'!D21-'2.2 önként vállalt'!D21</f>
        <v>195908990</v>
      </c>
      <c r="E21" s="20" t="s">
        <v>36</v>
      </c>
      <c r="F21" s="13">
        <f>+'1. Bakonybél'!F21-'2.2 önként vállalt'!F21</f>
        <v>85230549</v>
      </c>
      <c r="G21" s="13">
        <f>+'1. Bakonybél'!G21-'2.2 önként vállalt'!G21</f>
        <v>323415047</v>
      </c>
    </row>
    <row r="22" spans="1:8" x14ac:dyDescent="0.25">
      <c r="A22" s="11">
        <v>13</v>
      </c>
      <c r="B22" s="15" t="s">
        <v>37</v>
      </c>
      <c r="C22" s="13">
        <f>+'1. Bakonybél'!C22-'2.2 önként vállalt'!C22</f>
        <v>0</v>
      </c>
      <c r="D22" s="13">
        <f>+'1. Bakonybél'!D22-'2.2 önként vállalt'!D22</f>
        <v>0</v>
      </c>
      <c r="E22" s="15" t="s">
        <v>38</v>
      </c>
      <c r="F22" s="13">
        <f>+'1. Bakonybél'!F22-'2.2 önként vállalt'!F22</f>
        <v>0</v>
      </c>
      <c r="G22" s="13">
        <f>+'1. Bakonybél'!G22-'2.2 önként vállalt'!G22</f>
        <v>0</v>
      </c>
    </row>
    <row r="23" spans="1:8" x14ac:dyDescent="0.25">
      <c r="A23" s="11">
        <v>14</v>
      </c>
      <c r="B23" s="15" t="s">
        <v>39</v>
      </c>
      <c r="C23" s="13">
        <f>+'1. Bakonybél'!C23-'2.2 önként vállalt'!C23</f>
        <v>3500000</v>
      </c>
      <c r="D23" s="13">
        <f>+'1. Bakonybél'!D23-'2.2 önként vállalt'!D23</f>
        <v>0</v>
      </c>
      <c r="E23" s="15" t="s">
        <v>40</v>
      </c>
      <c r="F23" s="13">
        <f>+'1. Bakonybél'!F23-'2.2 önként vállalt'!F23</f>
        <v>0</v>
      </c>
      <c r="G23" s="13">
        <f>+'1. Bakonybél'!G23-'2.2 önként vállalt'!G23</f>
        <v>0</v>
      </c>
    </row>
    <row r="24" spans="1:8" x14ac:dyDescent="0.25">
      <c r="A24" s="11">
        <v>15</v>
      </c>
      <c r="B24" s="4"/>
      <c r="C24" s="13">
        <f>+'1. Bakonybél'!C24-'2.2 önként vállalt'!C24</f>
        <v>0</v>
      </c>
      <c r="D24" s="13">
        <f>+'1. Bakonybél'!D24-'2.2 önként vállalt'!D24</f>
        <v>0</v>
      </c>
      <c r="E24" s="15" t="s">
        <v>41</v>
      </c>
      <c r="F24" s="13">
        <f>+'1. Bakonybél'!F24-'2.2 önként vállalt'!F24</f>
        <v>0</v>
      </c>
      <c r="G24" s="13">
        <f>+'1. Bakonybél'!G24-'2.2 önként vállalt'!G24</f>
        <v>0</v>
      </c>
    </row>
    <row r="25" spans="1:8" x14ac:dyDescent="0.25">
      <c r="A25" s="11">
        <v>16</v>
      </c>
      <c r="B25" s="21" t="s">
        <v>42</v>
      </c>
      <c r="C25" s="22">
        <f>SUM(C19:C24)</f>
        <v>146070084</v>
      </c>
      <c r="D25" s="22">
        <f>SUM(D19:D24)</f>
        <v>195908990</v>
      </c>
      <c r="E25" s="21" t="s">
        <v>43</v>
      </c>
      <c r="F25" s="19">
        <f>SUM(F19:F24)</f>
        <v>93184922</v>
      </c>
      <c r="G25" s="19">
        <f>SUM(G19:G24)</f>
        <v>341517627</v>
      </c>
    </row>
    <row r="26" spans="1:8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</f>
        <v>7484556</v>
      </c>
      <c r="D28" s="26">
        <f>+D29+D30+D31</f>
        <v>245267401</v>
      </c>
      <c r="E28" s="12" t="s">
        <v>46</v>
      </c>
      <c r="F28" s="24">
        <f>+F29+F30</f>
        <v>87050105</v>
      </c>
      <c r="G28" s="24">
        <f>+G29+G30</f>
        <v>94131947</v>
      </c>
    </row>
    <row r="29" spans="1:8" x14ac:dyDescent="0.25">
      <c r="A29" s="11">
        <v>20</v>
      </c>
      <c r="B29" s="27" t="s">
        <v>47</v>
      </c>
      <c r="C29" s="16">
        <f>+'1. Bakonybél'!C29-'2.2 önként vállalt'!C29</f>
        <v>0</v>
      </c>
      <c r="D29" s="16">
        <f>+'1. Bakonybél'!D29-'2.2 önként vállalt'!D29</f>
        <v>0</v>
      </c>
      <c r="E29" s="28" t="s">
        <v>48</v>
      </c>
      <c r="F29" s="13">
        <f>+'1. Bakonybél'!F29-'2.2 önként vállalt'!F29</f>
        <v>87050105</v>
      </c>
      <c r="G29" s="13">
        <f>+'1. Bakonybél'!G29-'2.2 önként vállalt'!G29</f>
        <v>94131947</v>
      </c>
    </row>
    <row r="30" spans="1:8" x14ac:dyDescent="0.25">
      <c r="A30" s="11">
        <v>21</v>
      </c>
      <c r="B30" s="28" t="s">
        <v>49</v>
      </c>
      <c r="C30" s="16">
        <f>+'1. Bakonybél'!C30-'2.2 önként vállalt'!C30</f>
        <v>7484556</v>
      </c>
      <c r="D30" s="16">
        <f>+'1. Bakonybél'!D30-'2.2 önként vállalt'!D30</f>
        <v>7300000</v>
      </c>
      <c r="E30" s="28" t="s">
        <v>50</v>
      </c>
      <c r="F30" s="13">
        <f>+'1. Bakonybél'!F30-'2.2 önként vállalt'!F30</f>
        <v>0</v>
      </c>
      <c r="G30" s="13">
        <f>+'1. Bakonybél'!G30-'2.2 önként vállalt'!G30</f>
        <v>0</v>
      </c>
    </row>
    <row r="31" spans="1:8" x14ac:dyDescent="0.25">
      <c r="A31" s="11"/>
      <c r="B31" s="15" t="s">
        <v>51</v>
      </c>
      <c r="C31" s="16">
        <f>+'1. Bakonybél'!C31-'2.2 önként vállalt'!C31</f>
        <v>91853511</v>
      </c>
      <c r="D31" s="16">
        <f>+'1. Bakonybél'!D31-'2.2 önként vállalt'!D31</f>
        <v>237967401</v>
      </c>
      <c r="E31" s="28"/>
      <c r="F31" s="13">
        <f>+'1. Bakonybél'!F31-'2.2 önként vállalt'!F31</f>
        <v>0</v>
      </c>
      <c r="G31" s="13">
        <f>+'1. Bakonybél'!G31-'2.2 önként vállalt'!G31</f>
        <v>0</v>
      </c>
    </row>
    <row r="32" spans="1:8" x14ac:dyDescent="0.25">
      <c r="A32" s="29">
        <v>22</v>
      </c>
      <c r="B32" s="30" t="s">
        <v>52</v>
      </c>
      <c r="C32" s="31">
        <f>SUM(C18+C25+C28+C26)</f>
        <v>515796201</v>
      </c>
      <c r="D32" s="31">
        <f>SUM(D18+D25+D28)</f>
        <v>621889396</v>
      </c>
      <c r="E32" s="30" t="s">
        <v>53</v>
      </c>
      <c r="F32" s="31">
        <f>+F28+F26+F25+F18</f>
        <v>355295484</v>
      </c>
      <c r="G32" s="31">
        <f>+G28+G26+G25+G18</f>
        <v>621889396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workbookViewId="0">
      <selection activeCell="F8" sqref="F8:G9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 x14ac:dyDescent="0.25">
      <c r="A1" s="1"/>
      <c r="B1" s="299" t="s">
        <v>273</v>
      </c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0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301" t="s">
        <v>1</v>
      </c>
      <c r="C5" s="301"/>
      <c r="D5" s="301"/>
      <c r="E5" s="301"/>
      <c r="F5" s="301"/>
      <c r="G5" s="301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4" t="s">
        <v>9</v>
      </c>
      <c r="B8" s="298" t="s">
        <v>10</v>
      </c>
      <c r="C8" s="298" t="s">
        <v>268</v>
      </c>
      <c r="D8" s="298" t="s">
        <v>269</v>
      </c>
      <c r="E8" s="298" t="s">
        <v>10</v>
      </c>
      <c r="F8" s="298" t="s">
        <v>268</v>
      </c>
      <c r="G8" s="298" t="s">
        <v>269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v>1527600</v>
      </c>
      <c r="D11" s="13">
        <v>1549400</v>
      </c>
      <c r="E11" s="15" t="s">
        <v>16</v>
      </c>
      <c r="F11" s="13">
        <v>0</v>
      </c>
      <c r="G11" s="13">
        <v>1250000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v>0</v>
      </c>
      <c r="G12" s="13">
        <v>337500</v>
      </c>
    </row>
    <row r="13" spans="1:7" x14ac:dyDescent="0.25">
      <c r="A13" s="11">
        <v>4</v>
      </c>
      <c r="B13" s="15" t="s">
        <v>19</v>
      </c>
      <c r="C13" s="4"/>
      <c r="D13" s="13"/>
      <c r="E13" s="15" t="s">
        <v>20</v>
      </c>
      <c r="F13" s="13">
        <v>1093772</v>
      </c>
      <c r="G13" s="13">
        <v>2347100</v>
      </c>
    </row>
    <row r="14" spans="1:7" x14ac:dyDescent="0.25">
      <c r="A14" s="11">
        <v>5</v>
      </c>
      <c r="B14" s="15" t="s">
        <v>21</v>
      </c>
      <c r="C14" s="13"/>
      <c r="D14" s="13"/>
      <c r="E14" s="15" t="s">
        <v>22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8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1527600</v>
      </c>
      <c r="D18" s="18">
        <f>SUM(D11:D17)</f>
        <v>1549400</v>
      </c>
      <c r="E18" s="19" t="s">
        <v>30</v>
      </c>
      <c r="F18" s="19">
        <f>SUM(F11:F17)</f>
        <v>1093772</v>
      </c>
      <c r="G18" s="19">
        <f>SUM(G11:G17)</f>
        <v>3934600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35</v>
      </c>
      <c r="C21" s="13"/>
      <c r="D21" s="13"/>
      <c r="E21" s="20" t="s">
        <v>36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0</v>
      </c>
      <c r="D25" s="22">
        <f>SUM(D19:D24)</f>
        <v>0</v>
      </c>
      <c r="E25" s="21" t="s">
        <v>43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</f>
        <v>0</v>
      </c>
      <c r="D28" s="26">
        <f>+D29+D30+D31</f>
        <v>2385200</v>
      </c>
      <c r="E28" s="12" t="s">
        <v>46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47</v>
      </c>
      <c r="C29" s="16"/>
      <c r="D29" s="16">
        <v>0</v>
      </c>
      <c r="E29" s="28" t="s">
        <v>48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49</v>
      </c>
      <c r="C30" s="16">
        <v>0</v>
      </c>
      <c r="D30" s="16">
        <v>0</v>
      </c>
      <c r="E30" s="28" t="s">
        <v>50</v>
      </c>
      <c r="F30" s="13">
        <v>0</v>
      </c>
      <c r="G30" s="13"/>
    </row>
    <row r="31" spans="1:8" x14ac:dyDescent="0.25">
      <c r="A31" s="11"/>
      <c r="B31" s="15" t="s">
        <v>51</v>
      </c>
      <c r="C31" s="16"/>
      <c r="D31" s="16">
        <v>2385200</v>
      </c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SUM(C18+C25+C28+C26)</f>
        <v>1527600</v>
      </c>
      <c r="D32" s="31">
        <f>SUM(D18+D25+D28)</f>
        <v>3934600</v>
      </c>
      <c r="E32" s="30" t="s">
        <v>53</v>
      </c>
      <c r="F32" s="31">
        <f>+F28+F26+F25+F18</f>
        <v>1093772</v>
      </c>
      <c r="G32" s="31">
        <f>+G28+G26+G25+G18</f>
        <v>3934600</v>
      </c>
      <c r="H32" s="32"/>
    </row>
  </sheetData>
  <mergeCells count="12">
    <mergeCell ref="F8:F9"/>
    <mergeCell ref="G8:G9"/>
    <mergeCell ref="B1:D1"/>
    <mergeCell ref="B3:G3"/>
    <mergeCell ref="B4:G4"/>
    <mergeCell ref="B5:G5"/>
    <mergeCell ref="B6:E6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F8" sqref="F8:G9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299" t="s">
        <v>274</v>
      </c>
      <c r="C1" s="300"/>
      <c r="D1" s="30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1" t="s">
        <v>0</v>
      </c>
      <c r="C3" s="301"/>
      <c r="D3" s="301"/>
      <c r="E3" s="301"/>
      <c r="F3" s="302"/>
      <c r="G3" s="302"/>
    </row>
    <row r="4" spans="1:7" ht="15.75" x14ac:dyDescent="0.25">
      <c r="A4" s="1"/>
      <c r="B4" s="301" t="s">
        <v>267</v>
      </c>
      <c r="C4" s="301"/>
      <c r="D4" s="301"/>
      <c r="E4" s="301"/>
      <c r="F4" s="302"/>
      <c r="G4" s="302"/>
    </row>
    <row r="5" spans="1:7" ht="15.75" x14ac:dyDescent="0.25">
      <c r="A5" s="1"/>
      <c r="B5" s="301" t="s">
        <v>57</v>
      </c>
      <c r="C5" s="301"/>
      <c r="D5" s="301"/>
      <c r="E5" s="301"/>
      <c r="F5" s="301"/>
      <c r="G5" s="301"/>
    </row>
    <row r="6" spans="1:7" x14ac:dyDescent="0.25">
      <c r="A6" s="1"/>
      <c r="B6" s="303"/>
      <c r="C6" s="303"/>
      <c r="D6" s="303"/>
      <c r="E6" s="303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4" t="s">
        <v>9</v>
      </c>
      <c r="B8" s="298" t="s">
        <v>10</v>
      </c>
      <c r="C8" s="298" t="s">
        <v>268</v>
      </c>
      <c r="D8" s="298" t="s">
        <v>269</v>
      </c>
      <c r="E8" s="298" t="s">
        <v>10</v>
      </c>
      <c r="F8" s="298" t="s">
        <v>268</v>
      </c>
      <c r="G8" s="298" t="s">
        <v>269</v>
      </c>
    </row>
    <row r="9" spans="1:7" x14ac:dyDescent="0.25">
      <c r="A9" s="305"/>
      <c r="B9" s="298"/>
      <c r="C9" s="298"/>
      <c r="D9" s="298"/>
      <c r="E9" s="298"/>
      <c r="F9" s="298"/>
      <c r="G9" s="298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v>0</v>
      </c>
      <c r="D11" s="13">
        <v>0</v>
      </c>
      <c r="E11" s="15" t="s">
        <v>16</v>
      </c>
      <c r="F11" s="13">
        <v>0</v>
      </c>
      <c r="G11" s="13">
        <v>0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v>0</v>
      </c>
      <c r="G12" s="13">
        <v>0</v>
      </c>
    </row>
    <row r="13" spans="1:7" x14ac:dyDescent="0.25">
      <c r="A13" s="11">
        <v>4</v>
      </c>
      <c r="B13" s="15" t="s">
        <v>19</v>
      </c>
      <c r="C13" s="4"/>
      <c r="D13" s="13"/>
      <c r="E13" s="15" t="s">
        <v>20</v>
      </c>
      <c r="F13" s="13">
        <v>0</v>
      </c>
      <c r="G13" s="13">
        <v>0</v>
      </c>
    </row>
    <row r="14" spans="1:7" x14ac:dyDescent="0.25">
      <c r="A14" s="11">
        <v>5</v>
      </c>
      <c r="B14" s="15" t="s">
        <v>21</v>
      </c>
      <c r="C14" s="13"/>
      <c r="D14" s="13"/>
      <c r="E14" s="15" t="s">
        <v>22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8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0</v>
      </c>
      <c r="D18" s="18">
        <f>SUM(D11:D17)</f>
        <v>0</v>
      </c>
      <c r="E18" s="19" t="s">
        <v>30</v>
      </c>
      <c r="F18" s="19">
        <f>SUM(F11:F17)</f>
        <v>0</v>
      </c>
      <c r="G18" s="19">
        <f>SUM(G11:G17)</f>
        <v>0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35</v>
      </c>
      <c r="C21" s="13"/>
      <c r="D21" s="13"/>
      <c r="E21" s="20" t="s">
        <v>36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0</v>
      </c>
      <c r="D25" s="22">
        <f>SUM(D19:D24)</f>
        <v>0</v>
      </c>
      <c r="E25" s="21" t="s">
        <v>43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</f>
        <v>0</v>
      </c>
      <c r="D28" s="26">
        <f>+D29+D30+D31</f>
        <v>0</v>
      </c>
      <c r="E28" s="12" t="s">
        <v>46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47</v>
      </c>
      <c r="C29" s="16"/>
      <c r="D29" s="16">
        <v>0</v>
      </c>
      <c r="E29" s="28" t="s">
        <v>48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49</v>
      </c>
      <c r="C30" s="16">
        <v>0</v>
      </c>
      <c r="D30" s="16">
        <v>0</v>
      </c>
      <c r="E30" s="28" t="s">
        <v>50</v>
      </c>
      <c r="F30" s="13">
        <v>0</v>
      </c>
      <c r="G30" s="13"/>
    </row>
    <row r="31" spans="1:8" x14ac:dyDescent="0.25">
      <c r="A31" s="11"/>
      <c r="B31" s="15" t="s">
        <v>51</v>
      </c>
      <c r="C31" s="16"/>
      <c r="D31" s="16">
        <v>0</v>
      </c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SUM(C18+C25+C28+C26)</f>
        <v>0</v>
      </c>
      <c r="D32" s="31">
        <f>SUM(D18+D25+D28)</f>
        <v>0</v>
      </c>
      <c r="E32" s="30" t="s">
        <v>53</v>
      </c>
      <c r="F32" s="31">
        <f>+F28+F26+F25+F18</f>
        <v>0</v>
      </c>
      <c r="G32" s="31">
        <f>+G28+G26+G25+G18</f>
        <v>0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E7" sqref="E7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s="34" customFormat="1" x14ac:dyDescent="0.25">
      <c r="A1" s="299" t="s">
        <v>275</v>
      </c>
      <c r="B1" s="299"/>
      <c r="C1" s="299"/>
      <c r="D1" s="299"/>
      <c r="E1" s="3"/>
      <c r="F1" s="4"/>
      <c r="G1" s="4"/>
    </row>
    <row r="2" spans="1:7" s="34" customFormat="1" x14ac:dyDescent="0.25">
      <c r="A2" s="1"/>
      <c r="B2" s="33"/>
      <c r="E2" s="3"/>
      <c r="F2" s="4"/>
      <c r="G2" s="4"/>
    </row>
    <row r="3" spans="1:7" s="34" customFormat="1" x14ac:dyDescent="0.25">
      <c r="A3" s="306" t="s">
        <v>69</v>
      </c>
      <c r="B3" s="306"/>
      <c r="C3" s="306"/>
      <c r="D3" s="306"/>
      <c r="E3" s="306"/>
      <c r="F3" s="306"/>
      <c r="G3" s="4"/>
    </row>
    <row r="4" spans="1:7" ht="15.75" thickBot="1" x14ac:dyDescent="0.3">
      <c r="A4" s="35"/>
      <c r="B4" s="35"/>
      <c r="C4" s="307"/>
      <c r="D4" s="307"/>
      <c r="E4" s="314" t="s">
        <v>2</v>
      </c>
      <c r="F4" s="314"/>
    </row>
    <row r="5" spans="1:7" x14ac:dyDescent="0.25">
      <c r="A5" s="310" t="s">
        <v>9</v>
      </c>
      <c r="B5" s="312" t="s">
        <v>58</v>
      </c>
      <c r="C5" s="312" t="s">
        <v>59</v>
      </c>
      <c r="D5" s="312"/>
      <c r="E5" s="312"/>
      <c r="F5" s="308" t="s">
        <v>60</v>
      </c>
    </row>
    <row r="6" spans="1:7" ht="15.75" thickBot="1" x14ac:dyDescent="0.3">
      <c r="A6" s="311"/>
      <c r="B6" s="313"/>
      <c r="C6" s="54">
        <v>2019</v>
      </c>
      <c r="D6" s="54">
        <v>2020</v>
      </c>
      <c r="E6" s="54">
        <v>2021</v>
      </c>
      <c r="F6" s="309"/>
    </row>
    <row r="7" spans="1:7" ht="15.75" thickBot="1" x14ac:dyDescent="0.3">
      <c r="A7" s="38"/>
      <c r="B7" s="39" t="s">
        <v>3</v>
      </c>
      <c r="C7" s="39" t="s">
        <v>4</v>
      </c>
      <c r="D7" s="39" t="s">
        <v>5</v>
      </c>
      <c r="E7" s="39" t="s">
        <v>6</v>
      </c>
      <c r="F7" s="40" t="s">
        <v>7</v>
      </c>
    </row>
    <row r="8" spans="1:7" x14ac:dyDescent="0.25">
      <c r="A8" s="37" t="s">
        <v>61</v>
      </c>
      <c r="B8" s="45" t="s">
        <v>62</v>
      </c>
      <c r="C8" s="46"/>
      <c r="D8" s="46"/>
      <c r="E8" s="46"/>
      <c r="F8" s="43">
        <v>0</v>
      </c>
    </row>
    <row r="9" spans="1:7" x14ac:dyDescent="0.25">
      <c r="A9" s="36" t="s">
        <v>63</v>
      </c>
      <c r="B9" s="47"/>
      <c r="C9" s="48"/>
      <c r="D9" s="48"/>
      <c r="E9" s="48"/>
      <c r="F9" s="44">
        <v>0</v>
      </c>
    </row>
    <row r="10" spans="1:7" x14ac:dyDescent="0.25">
      <c r="A10" s="36" t="s">
        <v>64</v>
      </c>
      <c r="B10" s="47"/>
      <c r="C10" s="48"/>
      <c r="D10" s="48"/>
      <c r="E10" s="48"/>
      <c r="F10" s="44">
        <v>0</v>
      </c>
    </row>
    <row r="11" spans="1:7" x14ac:dyDescent="0.25">
      <c r="A11" s="36" t="s">
        <v>65</v>
      </c>
      <c r="B11" s="47"/>
      <c r="C11" s="48"/>
      <c r="D11" s="48"/>
      <c r="E11" s="48"/>
      <c r="F11" s="44">
        <v>0</v>
      </c>
    </row>
    <row r="12" spans="1:7" ht="15.75" thickBot="1" x14ac:dyDescent="0.3">
      <c r="A12" s="41" t="s">
        <v>66</v>
      </c>
      <c r="B12" s="49"/>
      <c r="C12" s="50"/>
      <c r="D12" s="50"/>
      <c r="E12" s="50"/>
      <c r="F12" s="44">
        <v>0</v>
      </c>
    </row>
    <row r="13" spans="1:7" ht="15.75" thickBot="1" x14ac:dyDescent="0.3">
      <c r="A13" s="51" t="s">
        <v>67</v>
      </c>
      <c r="B13" s="42" t="s">
        <v>68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workbookViewId="0">
      <selection activeCell="C5" sqref="C5"/>
    </sheetView>
  </sheetViews>
  <sheetFormatPr defaultRowHeight="15" x14ac:dyDescent="0.25"/>
  <cols>
    <col min="1" max="1" width="17.85546875" customWidth="1"/>
    <col min="2" max="2" width="20.28515625" style="58" customWidth="1"/>
    <col min="3" max="3" width="30.85546875" customWidth="1"/>
  </cols>
  <sheetData>
    <row r="1" spans="1:7" s="34" customFormat="1" x14ac:dyDescent="0.25">
      <c r="A1" s="299" t="s">
        <v>276</v>
      </c>
      <c r="B1" s="299"/>
      <c r="C1" s="299"/>
      <c r="D1" s="299"/>
      <c r="E1" s="3"/>
      <c r="F1" s="4"/>
      <c r="G1" s="4"/>
    </row>
    <row r="2" spans="1:7" ht="64.5" customHeight="1" x14ac:dyDescent="0.25">
      <c r="A2" s="306" t="s">
        <v>79</v>
      </c>
      <c r="B2" s="306"/>
      <c r="C2" s="306"/>
    </row>
    <row r="3" spans="1:7" ht="15.75" thickBot="1" x14ac:dyDescent="0.3">
      <c r="A3" s="100"/>
      <c r="B3" s="60"/>
      <c r="C3" s="101" t="s">
        <v>2</v>
      </c>
    </row>
    <row r="4" spans="1:7" ht="15.75" thickBot="1" x14ac:dyDescent="0.3">
      <c r="A4" s="103" t="s">
        <v>9</v>
      </c>
      <c r="B4" s="104" t="s">
        <v>70</v>
      </c>
      <c r="C4" s="105" t="s">
        <v>290</v>
      </c>
    </row>
    <row r="5" spans="1:7" ht="15.75" thickBot="1" x14ac:dyDescent="0.3">
      <c r="A5" s="106"/>
      <c r="B5" s="59" t="s">
        <v>3</v>
      </c>
      <c r="C5" s="152" t="s">
        <v>4</v>
      </c>
    </row>
    <row r="6" spans="1:7" ht="45.75" customHeight="1" x14ac:dyDescent="0.25">
      <c r="A6" s="107" t="s">
        <v>61</v>
      </c>
      <c r="B6" s="57" t="s">
        <v>71</v>
      </c>
      <c r="C6" s="121">
        <v>39600000</v>
      </c>
    </row>
    <row r="7" spans="1:7" ht="72.75" x14ac:dyDescent="0.25">
      <c r="A7" s="108" t="s">
        <v>63</v>
      </c>
      <c r="B7" s="128" t="s">
        <v>72</v>
      </c>
      <c r="C7" s="122">
        <v>2500000</v>
      </c>
    </row>
    <row r="8" spans="1:7" ht="24.75" x14ac:dyDescent="0.25">
      <c r="A8" s="108" t="s">
        <v>64</v>
      </c>
      <c r="B8" s="129" t="s">
        <v>73</v>
      </c>
      <c r="C8" s="122"/>
    </row>
    <row r="9" spans="1:7" ht="72.75" x14ac:dyDescent="0.25">
      <c r="A9" s="108" t="s">
        <v>65</v>
      </c>
      <c r="B9" s="129" t="s">
        <v>74</v>
      </c>
      <c r="C9" s="122"/>
    </row>
    <row r="10" spans="1:7" ht="24.75" x14ac:dyDescent="0.25">
      <c r="A10" s="109" t="s">
        <v>66</v>
      </c>
      <c r="B10" s="129" t="s">
        <v>75</v>
      </c>
      <c r="C10" s="123"/>
    </row>
    <row r="11" spans="1:7" ht="37.5" thickBot="1" x14ac:dyDescent="0.3">
      <c r="A11" s="108" t="s">
        <v>67</v>
      </c>
      <c r="B11" s="130" t="s">
        <v>76</v>
      </c>
      <c r="C11" s="122"/>
    </row>
    <row r="12" spans="1:7" ht="15.75" thickBot="1" x14ac:dyDescent="0.3">
      <c r="A12" s="316" t="s">
        <v>77</v>
      </c>
      <c r="B12" s="317"/>
      <c r="C12" s="110">
        <f>SUM(C6:C11)</f>
        <v>42100000</v>
      </c>
    </row>
    <row r="13" spans="1:7" ht="30" customHeight="1" x14ac:dyDescent="0.25">
      <c r="A13" s="315" t="s">
        <v>78</v>
      </c>
      <c r="B13" s="315"/>
      <c r="C13" s="315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A2" sqref="A2:F2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 x14ac:dyDescent="0.25">
      <c r="A1" s="55" t="s">
        <v>291</v>
      </c>
      <c r="B1" s="55"/>
      <c r="C1" s="55"/>
      <c r="D1" s="55"/>
      <c r="E1" s="55"/>
      <c r="F1" s="55"/>
      <c r="G1" s="4"/>
    </row>
    <row r="2" spans="1:7" ht="15.75" x14ac:dyDescent="0.25">
      <c r="A2" s="318" t="s">
        <v>80</v>
      </c>
      <c r="B2" s="318"/>
      <c r="C2" s="318"/>
      <c r="D2" s="318"/>
      <c r="E2" s="318"/>
      <c r="F2" s="318"/>
    </row>
    <row r="3" spans="1:7" ht="27.75" thickBot="1" x14ac:dyDescent="0.3">
      <c r="A3" s="56"/>
      <c r="B3" s="157"/>
      <c r="C3" s="157"/>
      <c r="D3" s="157"/>
      <c r="E3" s="157"/>
      <c r="F3" s="158" t="s">
        <v>86</v>
      </c>
    </row>
    <row r="4" spans="1:7" ht="60.75" thickBot="1" x14ac:dyDescent="0.3">
      <c r="A4" s="159" t="s">
        <v>81</v>
      </c>
      <c r="B4" s="160" t="s">
        <v>82</v>
      </c>
      <c r="C4" s="160" t="s">
        <v>83</v>
      </c>
      <c r="D4" s="160" t="s">
        <v>279</v>
      </c>
      <c r="E4" s="160" t="s">
        <v>278</v>
      </c>
      <c r="F4" s="161" t="s">
        <v>280</v>
      </c>
    </row>
    <row r="5" spans="1:7" ht="15.75" thickBot="1" x14ac:dyDescent="0.3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64" t="s">
        <v>84</v>
      </c>
    </row>
    <row r="6" spans="1:7" x14ac:dyDescent="0.25">
      <c r="A6" s="165" t="s">
        <v>257</v>
      </c>
      <c r="B6" s="166">
        <v>18102580</v>
      </c>
      <c r="C6" s="167" t="s">
        <v>277</v>
      </c>
      <c r="D6" s="166"/>
      <c r="E6" s="166">
        <v>18102580</v>
      </c>
      <c r="F6" s="168">
        <f t="shared" ref="F6:F23" si="0">B6-D6-E6</f>
        <v>0</v>
      </c>
    </row>
    <row r="7" spans="1:7" x14ac:dyDescent="0.25">
      <c r="A7" s="165"/>
      <c r="B7" s="166"/>
      <c r="C7" s="167"/>
      <c r="D7" s="166"/>
      <c r="E7" s="166"/>
      <c r="F7" s="168">
        <f t="shared" si="0"/>
        <v>0</v>
      </c>
    </row>
    <row r="8" spans="1:7" x14ac:dyDescent="0.25">
      <c r="A8" s="165"/>
      <c r="B8" s="166"/>
      <c r="C8" s="167"/>
      <c r="D8" s="166"/>
      <c r="E8" s="166"/>
      <c r="F8" s="168">
        <f t="shared" si="0"/>
        <v>0</v>
      </c>
    </row>
    <row r="9" spans="1:7" x14ac:dyDescent="0.25">
      <c r="A9" s="169"/>
      <c r="B9" s="166"/>
      <c r="C9" s="167"/>
      <c r="D9" s="166"/>
      <c r="E9" s="166"/>
      <c r="F9" s="168">
        <f t="shared" si="0"/>
        <v>0</v>
      </c>
    </row>
    <row r="10" spans="1:7" x14ac:dyDescent="0.25">
      <c r="A10" s="165"/>
      <c r="B10" s="166"/>
      <c r="C10" s="167"/>
      <c r="D10" s="166"/>
      <c r="E10" s="166"/>
      <c r="F10" s="168">
        <f t="shared" si="0"/>
        <v>0</v>
      </c>
    </row>
    <row r="11" spans="1:7" x14ac:dyDescent="0.25">
      <c r="A11" s="169"/>
      <c r="B11" s="166"/>
      <c r="C11" s="167"/>
      <c r="D11" s="166"/>
      <c r="E11" s="166"/>
      <c r="F11" s="168">
        <f t="shared" si="0"/>
        <v>0</v>
      </c>
    </row>
    <row r="12" spans="1:7" x14ac:dyDescent="0.25">
      <c r="A12" s="165"/>
      <c r="B12" s="166"/>
      <c r="C12" s="167"/>
      <c r="D12" s="166"/>
      <c r="E12" s="166"/>
      <c r="F12" s="168">
        <f t="shared" si="0"/>
        <v>0</v>
      </c>
    </row>
    <row r="13" spans="1:7" x14ac:dyDescent="0.25">
      <c r="A13" s="165"/>
      <c r="B13" s="166"/>
      <c r="C13" s="167"/>
      <c r="D13" s="166"/>
      <c r="E13" s="166"/>
      <c r="F13" s="168">
        <f t="shared" si="0"/>
        <v>0</v>
      </c>
    </row>
    <row r="14" spans="1:7" x14ac:dyDescent="0.25">
      <c r="A14" s="165"/>
      <c r="B14" s="166"/>
      <c r="C14" s="167"/>
      <c r="D14" s="166"/>
      <c r="E14" s="166"/>
      <c r="F14" s="168">
        <f t="shared" si="0"/>
        <v>0</v>
      </c>
    </row>
    <row r="15" spans="1:7" x14ac:dyDescent="0.25">
      <c r="A15" s="165"/>
      <c r="B15" s="166"/>
      <c r="C15" s="167"/>
      <c r="D15" s="166"/>
      <c r="E15" s="166"/>
      <c r="F15" s="168">
        <f t="shared" si="0"/>
        <v>0</v>
      </c>
    </row>
    <row r="16" spans="1:7" x14ac:dyDescent="0.25">
      <c r="A16" s="165"/>
      <c r="B16" s="166"/>
      <c r="C16" s="167"/>
      <c r="D16" s="166"/>
      <c r="E16" s="166"/>
      <c r="F16" s="168">
        <f t="shared" si="0"/>
        <v>0</v>
      </c>
    </row>
    <row r="17" spans="1:6" x14ac:dyDescent="0.25">
      <c r="A17" s="165"/>
      <c r="B17" s="166"/>
      <c r="C17" s="167"/>
      <c r="D17" s="166"/>
      <c r="E17" s="166"/>
      <c r="F17" s="168">
        <f t="shared" si="0"/>
        <v>0</v>
      </c>
    </row>
    <row r="18" spans="1:6" x14ac:dyDescent="0.25">
      <c r="A18" s="165"/>
      <c r="B18" s="166"/>
      <c r="C18" s="167"/>
      <c r="D18" s="166"/>
      <c r="E18" s="166"/>
      <c r="F18" s="168">
        <f t="shared" si="0"/>
        <v>0</v>
      </c>
    </row>
    <row r="19" spans="1:6" x14ac:dyDescent="0.25">
      <c r="A19" s="165"/>
      <c r="B19" s="166"/>
      <c r="C19" s="167"/>
      <c r="D19" s="166"/>
      <c r="E19" s="166"/>
      <c r="F19" s="168">
        <f t="shared" si="0"/>
        <v>0</v>
      </c>
    </row>
    <row r="20" spans="1:6" x14ac:dyDescent="0.25">
      <c r="A20" s="165"/>
      <c r="B20" s="166"/>
      <c r="C20" s="167"/>
      <c r="D20" s="166"/>
      <c r="E20" s="166"/>
      <c r="F20" s="168">
        <f t="shared" si="0"/>
        <v>0</v>
      </c>
    </row>
    <row r="21" spans="1:6" x14ac:dyDescent="0.25">
      <c r="A21" s="165"/>
      <c r="B21" s="166"/>
      <c r="C21" s="167"/>
      <c r="D21" s="166"/>
      <c r="E21" s="166"/>
      <c r="F21" s="168">
        <f t="shared" si="0"/>
        <v>0</v>
      </c>
    </row>
    <row r="22" spans="1:6" x14ac:dyDescent="0.25">
      <c r="A22" s="165"/>
      <c r="B22" s="166"/>
      <c r="C22" s="167"/>
      <c r="D22" s="166"/>
      <c r="E22" s="166"/>
      <c r="F22" s="168">
        <f t="shared" si="0"/>
        <v>0</v>
      </c>
    </row>
    <row r="23" spans="1:6" ht="15.75" thickBot="1" x14ac:dyDescent="0.3">
      <c r="A23" s="170"/>
      <c r="B23" s="171"/>
      <c r="C23" s="172"/>
      <c r="D23" s="171"/>
      <c r="E23" s="171"/>
      <c r="F23" s="173">
        <f t="shared" si="0"/>
        <v>0</v>
      </c>
    </row>
    <row r="24" spans="1:6" ht="15.75" thickBot="1" x14ac:dyDescent="0.3">
      <c r="A24" s="174" t="s">
        <v>85</v>
      </c>
      <c r="B24" s="175">
        <f>SUM(B6:B23)</f>
        <v>18102580</v>
      </c>
      <c r="C24" s="176"/>
      <c r="D24" s="175">
        <f>SUM(D6:D23)</f>
        <v>0</v>
      </c>
      <c r="E24" s="175">
        <f>SUM(E6:E23)</f>
        <v>18102580</v>
      </c>
      <c r="F24" s="177">
        <f>SUM(F6:F23)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>
      <selection activeCell="F5" sqref="F5"/>
    </sheetView>
  </sheetViews>
  <sheetFormatPr defaultRowHeight="15" x14ac:dyDescent="0.25"/>
  <cols>
    <col min="2" max="2" width="14.85546875" bestFit="1" customWidth="1"/>
    <col min="3" max="3" width="16.85546875" customWidth="1"/>
    <col min="5" max="5" width="15.42578125" customWidth="1"/>
    <col min="6" max="6" width="14.7109375" customWidth="1"/>
  </cols>
  <sheetData>
    <row r="1" spans="1:7" s="34" customFormat="1" x14ac:dyDescent="0.25">
      <c r="A1" s="55" t="s">
        <v>292</v>
      </c>
      <c r="B1" s="55"/>
      <c r="C1" s="55"/>
      <c r="D1" s="55"/>
      <c r="E1" s="55"/>
      <c r="F1" s="55"/>
      <c r="G1" s="4"/>
    </row>
    <row r="2" spans="1:7" ht="15.75" x14ac:dyDescent="0.25">
      <c r="A2" s="318" t="s">
        <v>87</v>
      </c>
      <c r="B2" s="318"/>
      <c r="C2" s="318"/>
      <c r="D2" s="318"/>
      <c r="E2" s="318"/>
      <c r="F2" s="318"/>
    </row>
    <row r="3" spans="1:7" ht="15.75" thickBot="1" x14ac:dyDescent="0.3">
      <c r="A3" s="56"/>
      <c r="B3" s="157"/>
      <c r="C3" s="157"/>
      <c r="D3" s="157"/>
      <c r="E3" s="157"/>
      <c r="F3" s="158" t="s">
        <v>86</v>
      </c>
    </row>
    <row r="4" spans="1:7" ht="48.75" thickBot="1" x14ac:dyDescent="0.3">
      <c r="A4" s="159" t="s">
        <v>88</v>
      </c>
      <c r="B4" s="160" t="s">
        <v>82</v>
      </c>
      <c r="C4" s="160" t="s">
        <v>83</v>
      </c>
      <c r="D4" s="160" t="s">
        <v>293</v>
      </c>
      <c r="E4" s="160" t="s">
        <v>278</v>
      </c>
      <c r="F4" s="178" t="s">
        <v>280</v>
      </c>
    </row>
    <row r="5" spans="1:7" ht="15.75" thickBot="1" x14ac:dyDescent="0.3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79" t="s">
        <v>84</v>
      </c>
    </row>
    <row r="6" spans="1:7" ht="33.75" x14ac:dyDescent="0.25">
      <c r="A6" s="165" t="s">
        <v>282</v>
      </c>
      <c r="B6" s="166">
        <v>166599667</v>
      </c>
      <c r="C6" s="167"/>
      <c r="D6" s="166"/>
      <c r="E6" s="166">
        <v>166599667</v>
      </c>
      <c r="F6" s="180"/>
    </row>
    <row r="7" spans="1:7" x14ac:dyDescent="0.25">
      <c r="A7" s="165" t="s">
        <v>258</v>
      </c>
      <c r="B7" s="166">
        <v>12551000</v>
      </c>
      <c r="C7" s="167"/>
      <c r="D7" s="166">
        <v>0</v>
      </c>
      <c r="E7" s="166">
        <v>12551000</v>
      </c>
      <c r="F7" s="180">
        <v>0</v>
      </c>
    </row>
    <row r="8" spans="1:7" ht="22.5" x14ac:dyDescent="0.25">
      <c r="A8" s="165" t="s">
        <v>259</v>
      </c>
      <c r="B8" s="166">
        <v>1270000</v>
      </c>
      <c r="C8" s="167"/>
      <c r="D8" s="166"/>
      <c r="E8" s="166">
        <v>1270000</v>
      </c>
      <c r="F8" s="180">
        <f t="shared" ref="F8:F24" si="0">B8-D8-E8</f>
        <v>0</v>
      </c>
    </row>
    <row r="9" spans="1:7" ht="36" x14ac:dyDescent="0.25">
      <c r="A9" s="181" t="s">
        <v>281</v>
      </c>
      <c r="B9" s="182">
        <v>123938030</v>
      </c>
      <c r="C9" s="183"/>
      <c r="D9" s="182"/>
      <c r="E9" s="182">
        <v>123938030</v>
      </c>
      <c r="F9" s="180">
        <f t="shared" si="0"/>
        <v>0</v>
      </c>
    </row>
    <row r="10" spans="1:7" ht="36" x14ac:dyDescent="0.25">
      <c r="A10" s="181" t="s">
        <v>283</v>
      </c>
      <c r="B10" s="182">
        <v>1651000</v>
      </c>
      <c r="C10" s="183"/>
      <c r="D10" s="182"/>
      <c r="E10" s="182">
        <v>1651000</v>
      </c>
      <c r="F10" s="180">
        <f t="shared" si="0"/>
        <v>0</v>
      </c>
    </row>
    <row r="11" spans="1:7" ht="36" x14ac:dyDescent="0.25">
      <c r="A11" s="181" t="s">
        <v>284</v>
      </c>
      <c r="B11" s="182">
        <v>17405350</v>
      </c>
      <c r="C11" s="183"/>
      <c r="D11" s="182"/>
      <c r="E11" s="182">
        <v>17405350</v>
      </c>
      <c r="F11" s="180">
        <f t="shared" si="0"/>
        <v>0</v>
      </c>
    </row>
    <row r="12" spans="1:7" x14ac:dyDescent="0.25">
      <c r="A12" s="181"/>
      <c r="B12" s="182"/>
      <c r="C12" s="183"/>
      <c r="D12" s="182"/>
      <c r="E12" s="182"/>
      <c r="F12" s="180">
        <f t="shared" si="0"/>
        <v>0</v>
      </c>
    </row>
    <row r="13" spans="1:7" x14ac:dyDescent="0.25">
      <c r="A13" s="181"/>
      <c r="B13" s="182"/>
      <c r="C13" s="183"/>
      <c r="D13" s="182"/>
      <c r="E13" s="182"/>
      <c r="F13" s="180">
        <f t="shared" si="0"/>
        <v>0</v>
      </c>
    </row>
    <row r="14" spans="1:7" x14ac:dyDescent="0.25">
      <c r="A14" s="181"/>
      <c r="B14" s="182"/>
      <c r="C14" s="183"/>
      <c r="D14" s="182"/>
      <c r="E14" s="182"/>
      <c r="F14" s="180">
        <f t="shared" si="0"/>
        <v>0</v>
      </c>
    </row>
    <row r="15" spans="1:7" x14ac:dyDescent="0.25">
      <c r="A15" s="181"/>
      <c r="B15" s="182"/>
      <c r="C15" s="183"/>
      <c r="D15" s="182"/>
      <c r="E15" s="182"/>
      <c r="F15" s="180">
        <f t="shared" si="0"/>
        <v>0</v>
      </c>
    </row>
    <row r="16" spans="1:7" x14ac:dyDescent="0.25">
      <c r="A16" s="181"/>
      <c r="B16" s="182"/>
      <c r="C16" s="183"/>
      <c r="D16" s="182"/>
      <c r="E16" s="182"/>
      <c r="F16" s="180">
        <f t="shared" si="0"/>
        <v>0</v>
      </c>
    </row>
    <row r="17" spans="1:6" x14ac:dyDescent="0.25">
      <c r="A17" s="181"/>
      <c r="B17" s="182"/>
      <c r="C17" s="183"/>
      <c r="D17" s="182"/>
      <c r="E17" s="182"/>
      <c r="F17" s="180">
        <f t="shared" si="0"/>
        <v>0</v>
      </c>
    </row>
    <row r="18" spans="1:6" x14ac:dyDescent="0.25">
      <c r="A18" s="181"/>
      <c r="B18" s="182"/>
      <c r="C18" s="183"/>
      <c r="D18" s="182"/>
      <c r="E18" s="182"/>
      <c r="F18" s="180">
        <f t="shared" si="0"/>
        <v>0</v>
      </c>
    </row>
    <row r="19" spans="1:6" x14ac:dyDescent="0.25">
      <c r="A19" s="181"/>
      <c r="B19" s="182"/>
      <c r="C19" s="183"/>
      <c r="D19" s="182"/>
      <c r="E19" s="182"/>
      <c r="F19" s="180">
        <f t="shared" si="0"/>
        <v>0</v>
      </c>
    </row>
    <row r="20" spans="1:6" x14ac:dyDescent="0.25">
      <c r="A20" s="181"/>
      <c r="B20" s="182"/>
      <c r="C20" s="183"/>
      <c r="D20" s="182"/>
      <c r="E20" s="182"/>
      <c r="F20" s="180">
        <f t="shared" si="0"/>
        <v>0</v>
      </c>
    </row>
    <row r="21" spans="1:6" x14ac:dyDescent="0.25">
      <c r="A21" s="181"/>
      <c r="B21" s="182"/>
      <c r="C21" s="183"/>
      <c r="D21" s="182"/>
      <c r="E21" s="182"/>
      <c r="F21" s="180">
        <f t="shared" si="0"/>
        <v>0</v>
      </c>
    </row>
    <row r="22" spans="1:6" x14ac:dyDescent="0.25">
      <c r="A22" s="181"/>
      <c r="B22" s="182"/>
      <c r="C22" s="183"/>
      <c r="D22" s="182"/>
      <c r="E22" s="182"/>
      <c r="F22" s="180">
        <f t="shared" si="0"/>
        <v>0</v>
      </c>
    </row>
    <row r="23" spans="1:6" x14ac:dyDescent="0.25">
      <c r="A23" s="181"/>
      <c r="B23" s="182"/>
      <c r="C23" s="183"/>
      <c r="D23" s="182"/>
      <c r="E23" s="182"/>
      <c r="F23" s="180">
        <f t="shared" si="0"/>
        <v>0</v>
      </c>
    </row>
    <row r="24" spans="1:6" ht="15.75" thickBot="1" x14ac:dyDescent="0.3">
      <c r="A24" s="184"/>
      <c r="B24" s="185"/>
      <c r="C24" s="186"/>
      <c r="D24" s="185"/>
      <c r="E24" s="185"/>
      <c r="F24" s="187">
        <f t="shared" si="0"/>
        <v>0</v>
      </c>
    </row>
    <row r="25" spans="1:6" ht="24.75" thickBot="1" x14ac:dyDescent="0.3">
      <c r="A25" s="174" t="s">
        <v>85</v>
      </c>
      <c r="B25" s="188">
        <f>SUM(B6:B24)</f>
        <v>323415047</v>
      </c>
      <c r="C25" s="189"/>
      <c r="D25" s="188">
        <f>SUM(D6:D24)</f>
        <v>0</v>
      </c>
      <c r="E25" s="188">
        <f>SUM(E6:E24)</f>
        <v>323415047</v>
      </c>
      <c r="F25" s="190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Schvégerné Julianna</cp:lastModifiedBy>
  <cp:lastPrinted>2019-02-18T10:47:49Z</cp:lastPrinted>
  <dcterms:created xsi:type="dcterms:W3CDTF">2018-02-13T13:16:48Z</dcterms:created>
  <dcterms:modified xsi:type="dcterms:W3CDTF">2019-02-18T12:18:28Z</dcterms:modified>
</cp:coreProperties>
</file>