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7" activeTab="11"/>
  </bookViews>
  <sheets>
    <sheet name="ÖSSZEFÜGGÉSEK" sheetId="1" r:id="rId1"/>
    <sheet name="1.1.sz.mell." sheetId="2" r:id="rId2"/>
    <sheet name="2.1.sz.mell  " sheetId="3" r:id="rId3"/>
    <sheet name="3.mell" sheetId="4" r:id="rId4"/>
    <sheet name="4.sz.mell" sheetId="5" r:id="rId5"/>
    <sheet name="5.sz.mell" sheetId="6" r:id="rId6"/>
    <sheet name="6.sz.mell.  " sheetId="7" r:id="rId7"/>
    <sheet name="7.sz.mell." sheetId="8" r:id="rId8"/>
    <sheet name="8.sz.mell." sheetId="9" r:id="rId9"/>
    <sheet name="9. sz. mell. " sheetId="10" r:id="rId10"/>
    <sheet name="10.sz.mell." sheetId="11" r:id="rId11"/>
    <sheet name="11. sz. mell" sheetId="12" r:id="rId12"/>
    <sheet name="Munka1" sheetId="13" r:id="rId13"/>
  </sheets>
  <definedNames>
    <definedName name="_xlfn_IFERROR">#N/A</definedName>
    <definedName name="_xlnm.Print_Titles" localSheetId="11">'11. sz. mell'!$1:$6</definedName>
    <definedName name="_xlnm.Print_Area" localSheetId="1">'1.1.sz.mell.'!$A$1:$C$149</definedName>
  </definedNames>
  <calcPr fullCalcOnLoad="1"/>
</workbook>
</file>

<file path=xl/sharedStrings.xml><?xml version="1.0" encoding="utf-8"?>
<sst xmlns="http://schemas.openxmlformats.org/spreadsheetml/2006/main" count="687" uniqueCount="488">
  <si>
    <t>Költségvetési rendelet űrlapjainak összefüggései: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</si>
  <si>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</si>
  <si>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</si>
  <si>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</si>
  <si>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</si>
  <si>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</si>
  <si>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</si>
  <si>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</si>
  <si>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</si>
  <si>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</si>
  <si>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</si>
  <si>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</si>
  <si>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</si>
  <si>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</si>
  <si>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</si>
  <si>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</si>
  <si>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</si>
  <si>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</si>
  <si>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</si>
  <si>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</si>
  <si>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</si>
  <si>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</si>
  <si>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</si>
  <si>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</si>
  <si>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</si>
  <si>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</si>
  <si>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</si>
  <si>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</si>
  <si>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</si>
  <si>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</si>
  <si>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</si>
  <si>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</si>
  <si>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</si>
  <si>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</si>
  <si>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</si>
  <si>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</si>
  <si>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</si>
  <si>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</si>
  <si>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</si>
  <si>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</si>
  <si>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</si>
  <si>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</si>
  <si>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</si>
  <si>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</si>
  <si>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</si>
  <si>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</si>
  <si>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</si>
  <si>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</si>
  <si>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</si>
  <si>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</si>
  <si>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</si>
  <si>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</si>
  <si>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</si>
  <si>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</si>
  <si>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</si>
  <si>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</si>
  <si>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</si>
  <si>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</si>
  <si>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</si>
  <si>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</si>
  <si>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</si>
  <si>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</si>
  <si>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</si>
  <si>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</si>
  <si>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</si>
  <si>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Építményadó, 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</si>
  <si>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</si>
  <si>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</si>
  <si>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</si>
  <si>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</si>
  <si>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</si>
  <si>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</si>
  <si>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</si>
  <si>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</si>
  <si>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</si>
  <si>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</si>
  <si>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</si>
  <si>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</si>
  <si>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</si>
  <si>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</si>
  <si>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</si>
  <si>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</si>
  <si>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</si>
  <si>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</si>
  <si>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</si>
  <si>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</si>
  <si>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</si>
  <si>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</si>
  <si>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</si>
  <si>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</si>
  <si>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</si>
  <si>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</si>
  <si>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</si>
  <si>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</si>
  <si>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</si>
  <si>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</si>
  <si>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</si>
  <si>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</si>
  <si>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</si>
  <si>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</si>
  <si>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</si>
  <si>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</si>
  <si>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</si>
  <si>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</si>
  <si>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</si>
  <si>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</si>
  <si>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</si>
  <si>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</si>
  <si>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</si>
  <si>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</si>
  <si>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</si>
  <si>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</si>
  <si>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</si>
  <si>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</si>
  <si>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</si>
  <si>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</si>
  <si>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</si>
  <si>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 (Tb; Munkaügy;Önkormányztok)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</si>
  <si>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</si>
  <si>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</si>
  <si>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</si>
  <si>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</si>
  <si>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</si>
  <si>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</si>
  <si>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</si>
  <si>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</si>
  <si>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</si>
  <si>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</si>
  <si>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</si>
  <si>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</si>
  <si>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</si>
  <si>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</si>
  <si>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</si>
  <si>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</si>
  <si>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</si>
  <si>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Likviditási célú  hitelek, kölcsönök felvétele pénzügyi vállalkozástól</t>
  </si>
  <si>
    <t>10.2.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</si>
  <si>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</si>
  <si>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</si>
  <si>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</si>
  <si>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</si>
  <si>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</si>
  <si>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</si>
  <si>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</si>
  <si>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</si>
  <si>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</si>
  <si>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</si>
  <si>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</si>
  <si>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</si>
  <si>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</si>
  <si>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</si>
  <si>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</si>
  <si>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</si>
  <si>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</si>
  <si>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</si>
  <si>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</si>
  <si>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</si>
  <si>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</si>
  <si>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</si>
  <si>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</si>
  <si>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</si>
  <si>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</si>
  <si>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</si>
  <si>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</si>
  <si>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</si>
  <si>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</si>
  <si>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</si>
  <si>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</si>
  <si>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</si>
  <si>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</si>
  <si>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</si>
  <si>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</si>
  <si>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</si>
  <si>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</si>
  <si>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Ezer forintban</t>
  </si>
  <si>
    <t>Kiadási jogcímek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</si>
  <si>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</si>
  <si>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</si>
  <si>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</si>
  <si>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</si>
  <si>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</si>
  <si>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</si>
  <si>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</si>
  <si>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</si>
  <si>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</si>
  <si>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</si>
  <si>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</si>
  <si>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</si>
  <si>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</si>
  <si>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</si>
  <si>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</si>
  <si>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</si>
  <si>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</si>
  <si>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</si>
  <si>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</si>
  <si>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</si>
  <si>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</si>
  <si>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</si>
  <si>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</si>
  <si>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</si>
  <si>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</si>
  <si>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</si>
  <si>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</si>
  <si>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</si>
  <si>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</si>
  <si>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</si>
  <si>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</si>
  <si>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</si>
  <si>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</si>
  <si>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</si>
  <si>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</si>
  <si>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</si>
  <si>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</si>
  <si>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</si>
  <si>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</si>
  <si>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</si>
  <si>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</si>
  <si>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</si>
  <si>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</si>
  <si>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</si>
  <si>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</si>
  <si>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</si>
  <si>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</si>
  <si>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</si>
  <si>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</si>
  <si>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</si>
  <si>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</si>
  <si>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</si>
  <si>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</si>
  <si>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</si>
  <si>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</si>
  <si>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</si>
  <si>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</si>
  <si>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</si>
  <si>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</si>
  <si>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</si>
  <si>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</si>
  <si>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Befektetési célú belföldi értékpapírok vásárlása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</si>
  <si>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</si>
  <si>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</si>
  <si>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</si>
  <si>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</si>
  <si>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</si>
  <si>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</si>
  <si>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Központi, Irányítószervi támogatások folyósítása</t>
  </si>
  <si>
    <t>6.4.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</si>
  <si>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</si>
  <si>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</si>
  <si>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</si>
  <si>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</si>
  <si>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</si>
  <si>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</si>
  <si>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</si>
  <si>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</si>
  <si>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</si>
  <si>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</si>
  <si>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</si>
  <si>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</si>
  <si>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</si>
  <si>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</si>
  <si>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</si>
  <si>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</si>
  <si>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</si>
  <si>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</si>
  <si>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</si>
  <si>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</si>
  <si>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</si>
  <si>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</si>
  <si>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</si>
  <si>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</si>
  <si>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</si>
  <si>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</si>
  <si>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</si>
  <si>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</si>
  <si>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</si>
  <si>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</si>
  <si>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</si>
  <si>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</si>
  <si>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</si>
  <si>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</si>
  <si>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</si>
  <si>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</si>
  <si>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</si>
  <si>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</si>
  <si>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</si>
  <si>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</si>
  <si>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</si>
  <si>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</si>
  <si>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</si>
  <si>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</si>
  <si>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</si>
  <si>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</si>
  <si>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</si>
  <si>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</si>
  <si>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</si>
  <si>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</si>
  <si>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20.</t>
  </si>
  <si>
    <t xml:space="preserve">   Likviditási célú hitelek, kölcsönök felvétele</t>
  </si>
  <si>
    <t>Pénzeszközök lekötött betétként elhelyezése</t>
  </si>
  <si>
    <t>21.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</si>
  <si>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</si>
  <si>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</si>
  <si>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</si>
  <si>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</si>
  <si>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</si>
  <si>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</si>
  <si>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</si>
  <si>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</si>
  <si>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</si>
  <si>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</si>
  <si>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</si>
  <si>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</si>
  <si>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</si>
  <si>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</si>
  <si>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Felhalmozási bevételek</t>
  </si>
  <si>
    <t>Felhalmozási célú átvett pénzeszközök átvétele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</si>
  <si>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</si>
  <si>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</si>
  <si>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</si>
  <si>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</si>
  <si>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</si>
  <si>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</si>
  <si>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</si>
  <si>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</si>
  <si>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</si>
  <si>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</si>
  <si>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Likviditási célú hitelek, kölcsönök felvétele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</si>
  <si>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</si>
  <si>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</si>
  <si>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</si>
  <si>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</si>
  <si>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</si>
  <si>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KIADÁSOK</t>
  </si>
  <si>
    <t>BEVÉTELEK</t>
  </si>
  <si>
    <t>EGYENLEG</t>
  </si>
  <si>
    <t>Kormányzati funkciók</t>
  </si>
  <si>
    <t>Járulékok</t>
  </si>
  <si>
    <t>Dologi kiadások</t>
  </si>
  <si>
    <t>Ellátottak pénzb. Juttatási</t>
  </si>
  <si>
    <t>Mük. Célú tám ÁH. Bel</t>
  </si>
  <si>
    <t>Mük. Célú tám ÁH. Kívül</t>
  </si>
  <si>
    <t>Tartalék</t>
  </si>
  <si>
    <t>Felhal. Célú kiadás</t>
  </si>
  <si>
    <t>KIADÁS</t>
  </si>
  <si>
    <t>Állami bevét</t>
  </si>
  <si>
    <t>Helyi adó</t>
  </si>
  <si>
    <t>Működési célú tám</t>
  </si>
  <si>
    <t>Felhalm. bevétel</t>
  </si>
  <si>
    <t>Működési bevétel</t>
  </si>
  <si>
    <t>Pénzma-radvány</t>
  </si>
  <si>
    <t>BEVÉTEL</t>
  </si>
  <si>
    <t>011130 Önkormányzatok  és önkorm.hivat.jogalkot. ált. ig tev.</t>
  </si>
  <si>
    <t>013320 Köztemető fentartás</t>
  </si>
  <si>
    <t>013350 Önkormányzati vagyonnal való gazdálk. kapcs. fe.</t>
  </si>
  <si>
    <t>018010 Önkormányzatok elszámmolási a központi költségvetéssel</t>
  </si>
  <si>
    <t>041232 Start-munkaprogram</t>
  </si>
  <si>
    <t xml:space="preserve"> </t>
  </si>
  <si>
    <t>061030 Lakáshoz jutást segítő támogatások</t>
  </si>
  <si>
    <t>064010 Közviágítás</t>
  </si>
  <si>
    <t>066010 Zöldterület- kezelés</t>
  </si>
  <si>
    <t>066020 Város-, községgazdálkodási egyéb szolgáltatások</t>
  </si>
  <si>
    <t>074031 Család és nővédelmi egészségügyi gondozás</t>
  </si>
  <si>
    <t>081030 Sportlétesítmények, edzőtáborok működtetése</t>
  </si>
  <si>
    <t>082092 Közművelődés- hagyományörzés</t>
  </si>
  <si>
    <t>084031 Civil szervezetek müködési támogatása</t>
  </si>
  <si>
    <t>096015 Gyermekétkeztetés köznevelési intézményben</t>
  </si>
  <si>
    <t>107051 Szociális étkezetetés</t>
  </si>
  <si>
    <t>107060 Egyéb szociális pénzbeli és természetbeni ellátás</t>
  </si>
  <si>
    <t>9000200 Önkormányzatok funkcióra nem sorolható bevétel</t>
  </si>
  <si>
    <t>Összesen:</t>
  </si>
  <si>
    <t>Önkormányzat összesen:</t>
  </si>
  <si>
    <t xml:space="preserve">Működési </t>
  </si>
  <si>
    <t>Felhalmozási</t>
  </si>
  <si>
    <t>Összesen</t>
  </si>
  <si>
    <t xml:space="preserve">Költségvetési bevételek </t>
  </si>
  <si>
    <t>Kölöltségvetési kiadások</t>
  </si>
  <si>
    <t>Költségvetési hiány (-)/többlet (+)</t>
  </si>
  <si>
    <t>Belső finanszirozás</t>
  </si>
  <si>
    <t>Irányítószervi támogatás bevétele</t>
  </si>
  <si>
    <t>ÁH belüli megeőlegezések</t>
  </si>
  <si>
    <t>ÁH bellüli megelőlegezések visszafizetése</t>
  </si>
  <si>
    <t>Irányítószerrvi támogatás folyósítása</t>
  </si>
  <si>
    <t>Külső forrásból finanszirozandó költségvetési hiány (hiány-, többlet +)</t>
  </si>
  <si>
    <t>Belső finanszirozási bevételek (pénzmaradvány)</t>
  </si>
  <si>
    <t>Belső finanszirozási kiadások</t>
  </si>
  <si>
    <t>Külső forrásból finasnzirozandó teljes hiány (hiány-, többlet +)</t>
  </si>
  <si>
    <t>Külső finanszirozási bevételek</t>
  </si>
  <si>
    <t>Külső finanszirozási kiadások</t>
  </si>
  <si>
    <t>Egyenleg</t>
  </si>
  <si>
    <t>Bakonyszombathely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</si>
  <si>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</si>
  <si>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</si>
  <si>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</si>
  <si>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</si>
  <si>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(F=C+D+E)</t>
  </si>
  <si>
    <t>E</t>
  </si>
  <si>
    <t>ÖSSZES KÖTELEZETTSÉG</t>
  </si>
  <si>
    <t>A táblázat adatot nem tartalmaz.</t>
  </si>
  <si>
    <t>Bakonyszombathely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</si>
  <si>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</si>
  <si>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</si>
  <si>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</si>
  <si>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</si>
  <si>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</si>
  <si>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</si>
  <si>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</si>
  <si>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</si>
  <si>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</si>
  <si>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</si>
  <si>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</si>
  <si>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</si>
  <si>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A táblázat adatott nem tartalmaz.</t>
  </si>
  <si>
    <t xml:space="preserve">                               Adatok Ft-ban</t>
  </si>
  <si>
    <t xml:space="preserve">               TARTALÉKOK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</si>
  <si>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</si>
  <si>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</si>
  <si>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</si>
  <si>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</si>
  <si>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</si>
  <si>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</si>
  <si>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</si>
  <si>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</si>
  <si>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Beruházás  megnevezése</t>
  </si>
  <si>
    <t>Teljes költség</t>
  </si>
  <si>
    <t>Kivitelezés kezdési és befejezési éve</t>
  </si>
  <si>
    <t>F=(B-D-E)</t>
  </si>
  <si>
    <t>ÖSSZESEN:</t>
  </si>
  <si>
    <t>Feladat megnevezése</t>
  </si>
  <si>
    <t>Összes bevétel, kiadás</t>
  </si>
  <si>
    <t>Száma</t>
  </si>
  <si>
    <t>Kiemelt előirányzat, előirányzat megnevezése</t>
  </si>
  <si>
    <t>Előirányzat</t>
  </si>
  <si>
    <t>Éves tervezett létszám előirányzat (fő)</t>
  </si>
  <si>
    <t>Közfoglalkoztatottak létszáma (fő)</t>
  </si>
  <si>
    <t>02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</si>
  <si>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</si>
  <si>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</si>
  <si>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</si>
  <si>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</si>
  <si>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</si>
  <si>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</si>
  <si>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</si>
  <si>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</si>
  <si>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</si>
  <si>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</si>
  <si>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</si>
  <si>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</si>
  <si>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</si>
  <si>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</si>
  <si>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</si>
  <si>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</si>
  <si>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</si>
  <si>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</si>
  <si>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</si>
  <si>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</si>
  <si>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</si>
  <si>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</si>
  <si>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</si>
  <si>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</si>
  <si>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</si>
  <si>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</si>
  <si>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</si>
  <si>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</si>
  <si>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 xml:space="preserve">  forintban </t>
  </si>
  <si>
    <t xml:space="preserve">  forintban</t>
  </si>
  <si>
    <t xml:space="preserve">forintban </t>
  </si>
  <si>
    <t>Bakonyszombathelyi Közös Önkormányzati Hivatal</t>
  </si>
  <si>
    <t>Rendelő felújítása</t>
  </si>
  <si>
    <t xml:space="preserve">Szenyviztelepre szivattyú pótlása, oxigén mérő csere, vagyonvéd rendszer felújítása, </t>
  </si>
  <si>
    <t>Kisértékű te. Beszerzés (védőnő)</t>
  </si>
  <si>
    <t>Kisértékű te. Beszerzés (városgazd.)</t>
  </si>
  <si>
    <t>Működési tartalék</t>
  </si>
  <si>
    <t>Fejlesztési tartalék</t>
  </si>
  <si>
    <t>Lakásvásárlási támogatás</t>
  </si>
  <si>
    <t>018030 Támogatási célú finanszirozási kiadások  (Bakonyszombathelyi Közös Önk. Hivatal)</t>
  </si>
  <si>
    <t xml:space="preserve">018030 Támogatási célú finanszirozási kiadások </t>
  </si>
  <si>
    <t>Lét-szám</t>
  </si>
  <si>
    <t>2019. évi előirányzat BEVÉTELEK</t>
  </si>
  <si>
    <t>2019 évi fejlesztési célok</t>
  </si>
  <si>
    <t>Kisértékű te. Beszerzés (önkormányzat)</t>
  </si>
  <si>
    <t>013133I Önkormányzatok és önk. Hivat.jogalkot. Ált.ig.tev (EFOP)</t>
  </si>
  <si>
    <t>Előző évek maradványának igénybevétele</t>
  </si>
  <si>
    <t>2019. évi előirányzat</t>
  </si>
  <si>
    <t>Bakonyszomabathely Község Önkormányzat 2019. évi foglalkoztatott létszáma, működési és felhalmozási kiadások és bevételek egyenlege</t>
  </si>
  <si>
    <t>Bakonyszombathely Község Önkormányzat 2019 évi költségvetési hiánya belső finanszirozásának bemutatása</t>
  </si>
  <si>
    <t>Bakonyszombathely Község Önkormányzat 2019 évi költségvetési hiánya külső finanszirozásának bemutatása</t>
  </si>
  <si>
    <t xml:space="preserve">2019 évi általános és céltartalék </t>
  </si>
  <si>
    <t>2019.évi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</si>
</sst>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0\."/>
    <numFmt numFmtId="168" formatCode="_-* #,##0.00\ _F_t_-;\-* #,##0.00\ _F_t_-;_-* \-??\ _F_t_-;_-@_-"/>
    <numFmt numFmtId="169" formatCode="_-* #,##0\ _F_t_-;\-* #,##0\ _F_t_-;_-* \-??\ _F_t_-;_-@_-"/>
    <numFmt numFmtId="170" formatCode="mmm\ d/"/>
    <numFmt numFmtId="171" formatCode="#,##0\ _F_t"/>
  </numFmts>
  <fonts count="54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8"/>
      <name val="Times New Roman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 CE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sz val="14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b/>
      <sz val="8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4" borderId="5" applyNumberFormat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2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9" fontId="1" fillId="0" borderId="0" applyFill="0" applyBorder="0" applyAlignment="0" applyProtection="0"/>
  </cellStyleXfs>
  <cellXfs count="38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56">
      <alignment/>
      <protection/>
    </xf>
    <xf numFmtId="0" fontId="17" fillId="0" borderId="0" xfId="56" applyAlignment="1">
      <alignment horizontal="right" vertical="center" indent="1"/>
      <protection/>
    </xf>
    <xf numFmtId="0" fontId="27" fillId="0" borderId="10" xfId="0" applyFont="1" applyBorder="1" applyAlignment="1">
      <alignment horizontal="right" vertical="center"/>
    </xf>
    <xf numFmtId="0" fontId="28" fillId="0" borderId="11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13" xfId="56" applyFont="1" applyBorder="1" applyAlignment="1">
      <alignment horizontal="center" vertical="center" wrapText="1"/>
      <protection/>
    </xf>
    <xf numFmtId="0" fontId="29" fillId="0" borderId="14" xfId="56" applyFont="1" applyBorder="1" applyAlignment="1">
      <alignment horizontal="center" vertical="center" wrapText="1"/>
      <protection/>
    </xf>
    <xf numFmtId="0" fontId="29" fillId="0" borderId="15" xfId="56" applyFont="1" applyBorder="1" applyAlignment="1">
      <alignment horizontal="center" vertical="center" wrapText="1"/>
      <protection/>
    </xf>
    <xf numFmtId="0" fontId="29" fillId="0" borderId="16" xfId="56" applyFont="1" applyBorder="1" applyAlignment="1">
      <alignment horizontal="center" vertical="center" wrapText="1"/>
      <protection/>
    </xf>
    <xf numFmtId="0" fontId="30" fillId="0" borderId="0" xfId="56" applyFont="1">
      <alignment/>
      <protection/>
    </xf>
    <xf numFmtId="0" fontId="29" fillId="0" borderId="11" xfId="56" applyFont="1" applyBorder="1" applyAlignment="1">
      <alignment horizontal="left" vertical="center" wrapText="1" indent="1"/>
      <protection/>
    </xf>
    <xf numFmtId="0" fontId="29" fillId="0" borderId="12" xfId="56" applyFont="1" applyBorder="1" applyAlignment="1">
      <alignment horizontal="left" vertical="center" wrapText="1" indent="1"/>
      <protection/>
    </xf>
    <xf numFmtId="166" fontId="31" fillId="0" borderId="13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49" fontId="30" fillId="0" borderId="17" xfId="56" applyNumberFormat="1" applyFont="1" applyBorder="1" applyAlignment="1">
      <alignment horizontal="left" vertical="center" wrapText="1" indent="1"/>
      <protection/>
    </xf>
    <xf numFmtId="0" fontId="32" fillId="0" borderId="18" xfId="0" applyFont="1" applyBorder="1" applyAlignment="1">
      <alignment horizontal="left" wrapText="1" indent="1"/>
    </xf>
    <xf numFmtId="166" fontId="33" fillId="0" borderId="19" xfId="56" applyNumberFormat="1" applyFont="1" applyBorder="1" applyAlignment="1" applyProtection="1">
      <alignment horizontal="right" vertical="center" wrapText="1" indent="1"/>
      <protection locked="0"/>
    </xf>
    <xf numFmtId="49" fontId="30" fillId="0" borderId="20" xfId="56" applyNumberFormat="1" applyFont="1" applyBorder="1" applyAlignment="1">
      <alignment horizontal="left" vertical="center" wrapText="1" indent="1"/>
      <protection/>
    </xf>
    <xf numFmtId="0" fontId="32" fillId="0" borderId="21" xfId="0" applyFont="1" applyBorder="1" applyAlignment="1">
      <alignment horizontal="left" wrapText="1" indent="1"/>
    </xf>
    <xf numFmtId="166" fontId="33" fillId="0" borderId="22" xfId="56" applyNumberFormat="1" applyFont="1" applyBorder="1" applyAlignment="1" applyProtection="1">
      <alignment horizontal="right" vertical="center" wrapText="1" indent="1"/>
      <protection locked="0"/>
    </xf>
    <xf numFmtId="0" fontId="32" fillId="0" borderId="21" xfId="0" applyFont="1" applyBorder="1" applyAlignment="1">
      <alignment horizontal="left" vertical="center" wrapText="1" indent="1"/>
    </xf>
    <xf numFmtId="49" fontId="30" fillId="0" borderId="23" xfId="56" applyNumberFormat="1" applyFont="1" applyBorder="1" applyAlignment="1">
      <alignment horizontal="left" vertical="center" wrapText="1" indent="1"/>
      <protection/>
    </xf>
    <xf numFmtId="0" fontId="32" fillId="0" borderId="24" xfId="0" applyFont="1" applyBorder="1" applyAlignment="1">
      <alignment horizontal="left" vertical="center" wrapText="1" indent="1"/>
    </xf>
    <xf numFmtId="0" fontId="34" fillId="0" borderId="12" xfId="0" applyFont="1" applyBorder="1" applyAlignment="1">
      <alignment horizontal="left" vertical="center" wrapText="1" indent="1"/>
    </xf>
    <xf numFmtId="166" fontId="33" fillId="0" borderId="25" xfId="56" applyNumberFormat="1" applyFont="1" applyBorder="1" applyAlignment="1" applyProtection="1">
      <alignment horizontal="right" vertical="center" wrapText="1" indent="1"/>
      <protection locked="0"/>
    </xf>
    <xf numFmtId="0" fontId="32" fillId="0" borderId="24" xfId="0" applyFont="1" applyBorder="1" applyAlignment="1">
      <alignment horizontal="left" wrapText="1" indent="1"/>
    </xf>
    <xf numFmtId="0" fontId="32" fillId="0" borderId="24" xfId="0" applyFont="1" applyBorder="1" applyAlignment="1">
      <alignment horizontal="left" indent="1"/>
    </xf>
    <xf numFmtId="0" fontId="29" fillId="0" borderId="11" xfId="56" applyFont="1" applyBorder="1" applyAlignment="1">
      <alignment horizontal="left" vertical="center" wrapText="1"/>
      <protection/>
    </xf>
    <xf numFmtId="0" fontId="34" fillId="0" borderId="11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17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166" fontId="31" fillId="0" borderId="13" xfId="56" applyNumberFormat="1" applyFont="1" applyBorder="1" applyAlignment="1" applyProtection="1">
      <alignment horizontal="right" vertical="center" wrapText="1" indent="1"/>
      <protection locked="0"/>
    </xf>
    <xf numFmtId="0" fontId="34" fillId="0" borderId="12" xfId="0" applyFont="1" applyBorder="1" applyAlignment="1">
      <alignment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wrapText="1"/>
    </xf>
    <xf numFmtId="0" fontId="23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vertical="center" wrapText="1"/>
      <protection/>
    </xf>
    <xf numFmtId="166" fontId="23" fillId="0" borderId="0" xfId="56" applyNumberFormat="1" applyFont="1" applyAlignment="1">
      <alignment horizontal="right" vertical="center" wrapText="1" indent="1"/>
      <protection/>
    </xf>
    <xf numFmtId="0" fontId="27" fillId="0" borderId="10" xfId="0" applyFont="1" applyBorder="1" applyAlignment="1">
      <alignment horizontal="right"/>
    </xf>
    <xf numFmtId="0" fontId="29" fillId="0" borderId="11" xfId="56" applyFont="1" applyBorder="1" applyAlignment="1">
      <alignment horizontal="center" vertical="center" wrapText="1"/>
      <protection/>
    </xf>
    <xf numFmtId="0" fontId="29" fillId="0" borderId="12" xfId="56" applyFont="1" applyBorder="1" applyAlignment="1">
      <alignment horizontal="center" vertical="center" wrapText="1"/>
      <protection/>
    </xf>
    <xf numFmtId="0" fontId="29" fillId="0" borderId="13" xfId="56" applyFont="1" applyBorder="1" applyAlignment="1">
      <alignment horizontal="center" vertical="center" wrapText="1"/>
      <protection/>
    </xf>
    <xf numFmtId="0" fontId="29" fillId="0" borderId="14" xfId="56" applyFont="1" applyBorder="1" applyAlignment="1">
      <alignment horizontal="left" vertical="center" wrapText="1" indent="1"/>
      <protection/>
    </xf>
    <xf numFmtId="0" fontId="29" fillId="0" borderId="15" xfId="56" applyFont="1" applyBorder="1" applyAlignment="1">
      <alignment vertical="center" wrapText="1"/>
      <protection/>
    </xf>
    <xf numFmtId="166" fontId="31" fillId="0" borderId="16" xfId="56" applyNumberFormat="1" applyFont="1" applyBorder="1" applyAlignment="1">
      <alignment horizontal="right" vertical="center" wrapText="1" indent="1"/>
      <protection/>
    </xf>
    <xf numFmtId="49" fontId="30" fillId="0" borderId="28" xfId="56" applyNumberFormat="1" applyFont="1" applyBorder="1" applyAlignment="1">
      <alignment horizontal="left" vertical="center" wrapText="1" indent="1"/>
      <protection/>
    </xf>
    <xf numFmtId="0" fontId="30" fillId="0" borderId="29" xfId="56" applyFont="1" applyBorder="1" applyAlignment="1">
      <alignment horizontal="left" vertical="center" wrapText="1" indent="1"/>
      <protection/>
    </xf>
    <xf numFmtId="166" fontId="33" fillId="0" borderId="30" xfId="56" applyNumberFormat="1" applyFont="1" applyBorder="1" applyAlignment="1" applyProtection="1">
      <alignment horizontal="right" vertical="center" wrapText="1" indent="1"/>
      <protection locked="0"/>
    </xf>
    <xf numFmtId="0" fontId="30" fillId="0" borderId="21" xfId="56" applyFont="1" applyBorder="1" applyAlignment="1">
      <alignment horizontal="left" vertical="center" wrapText="1" indent="1"/>
      <protection/>
    </xf>
    <xf numFmtId="0" fontId="30" fillId="0" borderId="31" xfId="56" applyFont="1" applyBorder="1" applyAlignment="1">
      <alignment horizontal="left" vertical="center" wrapText="1" indent="1"/>
      <protection/>
    </xf>
    <xf numFmtId="0" fontId="30" fillId="0" borderId="0" xfId="56" applyFont="1" applyAlignment="1">
      <alignment horizontal="left" vertical="center" wrapText="1" indent="1"/>
      <protection/>
    </xf>
    <xf numFmtId="0" fontId="30" fillId="0" borderId="24" xfId="56" applyFont="1" applyBorder="1" applyAlignment="1">
      <alignment horizontal="left" vertical="center" wrapText="1" indent="6"/>
      <protection/>
    </xf>
    <xf numFmtId="0" fontId="30" fillId="0" borderId="21" xfId="56" applyFont="1" applyBorder="1" applyAlignment="1">
      <alignment horizontal="left" indent="6"/>
      <protection/>
    </xf>
    <xf numFmtId="0" fontId="30" fillId="0" borderId="21" xfId="56" applyFont="1" applyBorder="1" applyAlignment="1">
      <alignment horizontal="left" vertical="center" wrapText="1" indent="6"/>
      <protection/>
    </xf>
    <xf numFmtId="49" fontId="30" fillId="0" borderId="32" xfId="56" applyNumberFormat="1" applyFont="1" applyBorder="1" applyAlignment="1">
      <alignment horizontal="left" vertical="center" wrapText="1" indent="1"/>
      <protection/>
    </xf>
    <xf numFmtId="49" fontId="30" fillId="0" borderId="33" xfId="56" applyNumberFormat="1" applyFont="1" applyBorder="1" applyAlignment="1">
      <alignment horizontal="left" vertical="center" wrapText="1" indent="1"/>
      <protection/>
    </xf>
    <xf numFmtId="0" fontId="30" fillId="0" borderId="34" xfId="56" applyFont="1" applyBorder="1" applyAlignment="1">
      <alignment horizontal="left" vertical="center" wrapText="1" indent="7"/>
      <protection/>
    </xf>
    <xf numFmtId="166" fontId="33" fillId="0" borderId="35" xfId="56" applyNumberFormat="1" applyFont="1" applyBorder="1" applyAlignment="1" applyProtection="1">
      <alignment horizontal="right" vertical="center" wrapText="1" indent="1"/>
      <protection locked="0"/>
    </xf>
    <xf numFmtId="0" fontId="29" fillId="0" borderId="26" xfId="56" applyFont="1" applyBorder="1" applyAlignment="1">
      <alignment horizontal="left" vertical="center" wrapText="1" indent="1"/>
      <protection/>
    </xf>
    <xf numFmtId="0" fontId="29" fillId="0" borderId="27" xfId="56" applyFont="1" applyBorder="1" applyAlignment="1">
      <alignment vertical="center" wrapText="1"/>
      <protection/>
    </xf>
    <xf numFmtId="166" fontId="31" fillId="0" borderId="36" xfId="56" applyNumberFormat="1" applyFont="1" applyBorder="1" applyAlignment="1">
      <alignment horizontal="right" vertical="center" wrapText="1" indent="1"/>
      <protection/>
    </xf>
    <xf numFmtId="0" fontId="30" fillId="0" borderId="24" xfId="56" applyFont="1" applyBorder="1" applyAlignment="1">
      <alignment horizontal="left" vertical="center" wrapText="1" indent="1"/>
      <protection/>
    </xf>
    <xf numFmtId="166" fontId="33" fillId="0" borderId="37" xfId="56" applyNumberFormat="1" applyFont="1" applyBorder="1" applyAlignment="1" applyProtection="1">
      <alignment horizontal="right" vertical="center" wrapText="1" indent="1"/>
      <protection locked="0"/>
    </xf>
    <xf numFmtId="0" fontId="30" fillId="0" borderId="18" xfId="56" applyFont="1" applyBorder="1" applyAlignment="1">
      <alignment horizontal="left" vertical="center" wrapText="1" indent="6"/>
      <protection/>
    </xf>
    <xf numFmtId="166" fontId="33" fillId="0" borderId="38" xfId="56" applyNumberFormat="1" applyFont="1" applyBorder="1" applyAlignment="1" applyProtection="1">
      <alignment horizontal="right" vertical="center" wrapText="1" indent="1"/>
      <protection locked="0"/>
    </xf>
    <xf numFmtId="0" fontId="30" fillId="0" borderId="18" xfId="56" applyFont="1" applyBorder="1" applyAlignment="1">
      <alignment horizontal="left" vertical="center" wrapText="1" indent="1"/>
      <protection/>
    </xf>
    <xf numFmtId="0" fontId="30" fillId="0" borderId="39" xfId="56" applyFont="1" applyBorder="1" applyAlignment="1">
      <alignment horizontal="left" vertical="center" wrapText="1" indent="1"/>
      <protection/>
    </xf>
    <xf numFmtId="166" fontId="35" fillId="0" borderId="13" xfId="0" applyNumberFormat="1" applyFont="1" applyBorder="1" applyAlignment="1">
      <alignment horizontal="right" vertical="center" wrapText="1" indent="1"/>
    </xf>
    <xf numFmtId="166" fontId="35" fillId="0" borderId="13" xfId="0" applyNumberFormat="1" applyFont="1" applyBorder="1" applyAlignment="1" applyProtection="1">
      <alignment horizontal="right" vertical="center" wrapText="1" indent="1"/>
      <protection locked="0"/>
    </xf>
    <xf numFmtId="0" fontId="36" fillId="0" borderId="0" xfId="56" applyFont="1">
      <alignment/>
      <protection/>
    </xf>
    <xf numFmtId="0" fontId="23" fillId="0" borderId="0" xfId="56" applyFont="1">
      <alignment/>
      <protection/>
    </xf>
    <xf numFmtId="0" fontId="34" fillId="0" borderId="26" xfId="0" applyFont="1" applyBorder="1" applyAlignment="1">
      <alignment horizontal="left" vertical="center" wrapText="1" indent="1"/>
    </xf>
    <xf numFmtId="0" fontId="37" fillId="0" borderId="27" xfId="0" applyFont="1" applyBorder="1" applyAlignment="1">
      <alignment horizontal="left" vertical="center" wrapText="1" indent="1"/>
    </xf>
    <xf numFmtId="0" fontId="29" fillId="0" borderId="12" xfId="56" applyFont="1" applyBorder="1" applyAlignment="1">
      <alignment vertical="center" wrapText="1"/>
      <protection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27" fillId="0" borderId="0" xfId="0" applyNumberFormat="1" applyFont="1" applyAlignment="1">
      <alignment horizontal="right" vertical="center"/>
    </xf>
    <xf numFmtId="166" fontId="28" fillId="0" borderId="11" xfId="0" applyNumberFormat="1" applyFont="1" applyBorder="1" applyAlignment="1">
      <alignment horizontal="center" vertical="center" wrapText="1"/>
    </xf>
    <xf numFmtId="166" fontId="28" fillId="0" borderId="12" xfId="0" applyNumberFormat="1" applyFont="1" applyBorder="1" applyAlignment="1">
      <alignment horizontal="center" vertical="center" wrapText="1"/>
    </xf>
    <xf numFmtId="166" fontId="28" fillId="0" borderId="13" xfId="0" applyNumberFormat="1" applyFont="1" applyBorder="1" applyAlignment="1">
      <alignment horizontal="center" vertical="center" wrapText="1"/>
    </xf>
    <xf numFmtId="166" fontId="39" fillId="0" borderId="0" xfId="0" applyNumberFormat="1" applyFont="1" applyAlignment="1">
      <alignment horizontal="center" vertical="center" wrapText="1"/>
    </xf>
    <xf numFmtId="166" fontId="29" fillId="0" borderId="40" xfId="0" applyNumberFormat="1" applyFont="1" applyBorder="1" applyAlignment="1">
      <alignment horizontal="center" vertical="center" wrapText="1"/>
    </xf>
    <xf numFmtId="166" fontId="29" fillId="0" borderId="11" xfId="0" applyNumberFormat="1" applyFont="1" applyBorder="1" applyAlignment="1">
      <alignment horizontal="center" vertical="center" wrapText="1"/>
    </xf>
    <xf numFmtId="166" fontId="29" fillId="0" borderId="12" xfId="0" applyNumberFormat="1" applyFont="1" applyBorder="1" applyAlignment="1">
      <alignment horizontal="center" vertical="center" wrapText="1"/>
    </xf>
    <xf numFmtId="166" fontId="29" fillId="0" borderId="13" xfId="0" applyNumberFormat="1" applyFont="1" applyBorder="1" applyAlignment="1">
      <alignment horizontal="center" vertical="center" wrapText="1"/>
    </xf>
    <xf numFmtId="166" fontId="29" fillId="0" borderId="0" xfId="0" applyNumberFormat="1" applyFont="1" applyAlignment="1">
      <alignment horizontal="center" vertical="center" wrapText="1"/>
    </xf>
    <xf numFmtId="166" fontId="0" fillId="0" borderId="41" xfId="0" applyNumberFormat="1" applyBorder="1" applyAlignment="1">
      <alignment horizontal="left" vertical="center" wrapText="1" indent="1"/>
    </xf>
    <xf numFmtId="166" fontId="30" fillId="0" borderId="17" xfId="0" applyNumberFormat="1" applyFont="1" applyBorder="1" applyAlignment="1">
      <alignment horizontal="left" vertical="center" wrapText="1" indent="1"/>
    </xf>
    <xf numFmtId="166" fontId="0" fillId="0" borderId="42" xfId="0" applyNumberFormat="1" applyBorder="1" applyAlignment="1">
      <alignment horizontal="left" vertical="center" wrapText="1" indent="1"/>
    </xf>
    <xf numFmtId="166" fontId="30" fillId="0" borderId="20" xfId="0" applyNumberFormat="1" applyFont="1" applyBorder="1" applyAlignment="1">
      <alignment horizontal="left" vertical="center" wrapText="1" indent="1"/>
    </xf>
    <xf numFmtId="166" fontId="30" fillId="0" borderId="43" xfId="0" applyNumberFormat="1" applyFont="1" applyBorder="1" applyAlignment="1">
      <alignment horizontal="left" vertical="center" wrapText="1" indent="1"/>
    </xf>
    <xf numFmtId="166" fontId="30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23" xfId="0" applyNumberFormat="1" applyFont="1" applyBorder="1" applyAlignment="1" applyProtection="1">
      <alignment horizontal="left" vertical="center" wrapText="1" indent="1"/>
      <protection locked="0"/>
    </xf>
    <xf numFmtId="166" fontId="39" fillId="0" borderId="40" xfId="0" applyNumberFormat="1" applyFont="1" applyBorder="1" applyAlignment="1">
      <alignment horizontal="left" vertical="center" wrapText="1" indent="1"/>
    </xf>
    <xf numFmtId="166" fontId="29" fillId="0" borderId="11" xfId="0" applyNumberFormat="1" applyFont="1" applyBorder="1" applyAlignment="1">
      <alignment horizontal="left" vertical="center" wrapText="1" indent="1"/>
    </xf>
    <xf numFmtId="166" fontId="29" fillId="0" borderId="12" xfId="0" applyNumberFormat="1" applyFont="1" applyBorder="1" applyAlignment="1">
      <alignment horizontal="right" vertical="center" wrapText="1" indent="1"/>
    </xf>
    <xf numFmtId="166" fontId="29" fillId="0" borderId="13" xfId="0" applyNumberFormat="1" applyFont="1" applyBorder="1" applyAlignment="1">
      <alignment horizontal="right" vertical="center" wrapText="1" indent="1"/>
    </xf>
    <xf numFmtId="166" fontId="0" fillId="0" borderId="45" xfId="0" applyNumberFormat="1" applyBorder="1" applyAlignment="1">
      <alignment horizontal="left" vertical="center" wrapText="1" indent="1"/>
    </xf>
    <xf numFmtId="166" fontId="30" fillId="0" borderId="32" xfId="0" applyNumberFormat="1" applyFont="1" applyBorder="1" applyAlignment="1">
      <alignment horizontal="left" vertical="center" wrapText="1" indent="1"/>
    </xf>
    <xf numFmtId="166" fontId="41" fillId="0" borderId="21" xfId="0" applyNumberFormat="1" applyFont="1" applyBorder="1" applyAlignment="1">
      <alignment horizontal="right" vertical="center" wrapText="1" indent="1"/>
    </xf>
    <xf numFmtId="166" fontId="39" fillId="0" borderId="11" xfId="0" applyNumberFormat="1" applyFont="1" applyBorder="1" applyAlignment="1">
      <alignment horizontal="left" vertical="center" wrapText="1" indent="1"/>
    </xf>
    <xf numFmtId="166" fontId="39" fillId="0" borderId="46" xfId="0" applyNumberFormat="1" applyFont="1" applyBorder="1" applyAlignment="1">
      <alignment horizontal="right" vertical="center" wrapText="1" indent="1"/>
    </xf>
    <xf numFmtId="166" fontId="30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19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22" xfId="0" applyNumberFormat="1" applyFont="1" applyBorder="1" applyAlignment="1" applyProtection="1">
      <alignment horizontal="right" vertical="center" wrapText="1" indent="1"/>
      <protection locked="0"/>
    </xf>
    <xf numFmtId="166" fontId="41" fillId="0" borderId="32" xfId="0" applyNumberFormat="1" applyFont="1" applyBorder="1" applyAlignment="1">
      <alignment horizontal="left" vertical="center" wrapText="1" indent="1"/>
    </xf>
    <xf numFmtId="166" fontId="41" fillId="0" borderId="18" xfId="0" applyNumberFormat="1" applyFont="1" applyBorder="1" applyAlignment="1">
      <alignment horizontal="right" vertical="center" wrapText="1" indent="1"/>
    </xf>
    <xf numFmtId="166" fontId="30" fillId="0" borderId="20" xfId="0" applyNumberFormat="1" applyFont="1" applyBorder="1" applyAlignment="1">
      <alignment horizontal="left" vertical="center" wrapText="1" indent="2"/>
    </xf>
    <xf numFmtId="166" fontId="30" fillId="0" borderId="21" xfId="0" applyNumberFormat="1" applyFont="1" applyBorder="1" applyAlignment="1">
      <alignment horizontal="left" vertical="center" wrapText="1" indent="2"/>
    </xf>
    <xf numFmtId="166" fontId="41" fillId="0" borderId="21" xfId="0" applyNumberFormat="1" applyFont="1" applyBorder="1" applyAlignment="1">
      <alignment horizontal="left" vertical="center" wrapText="1" indent="1"/>
    </xf>
    <xf numFmtId="166" fontId="30" fillId="0" borderId="17" xfId="0" applyNumberFormat="1" applyFont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40" xfId="0" applyBorder="1" applyAlignment="1">
      <alignment/>
    </xf>
    <xf numFmtId="0" fontId="39" fillId="0" borderId="40" xfId="0" applyFont="1" applyBorder="1" applyAlignment="1">
      <alignment/>
    </xf>
    <xf numFmtId="0" fontId="17" fillId="0" borderId="4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39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7" fillId="0" borderId="42" xfId="0" applyFont="1" applyBorder="1" applyAlignment="1">
      <alignment wrapText="1"/>
    </xf>
    <xf numFmtId="0" fontId="0" fillId="0" borderId="47" xfId="0" applyBorder="1" applyAlignment="1">
      <alignment horizontal="center"/>
    </xf>
    <xf numFmtId="3" fontId="22" fillId="0" borderId="48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49" xfId="0" applyNumberFormat="1" applyFont="1" applyBorder="1" applyAlignment="1">
      <alignment/>
    </xf>
    <xf numFmtId="3" fontId="28" fillId="0" borderId="50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0" fontId="17" fillId="0" borderId="42" xfId="0" applyFont="1" applyBorder="1" applyAlignment="1">
      <alignment/>
    </xf>
    <xf numFmtId="0" fontId="0" fillId="0" borderId="42" xfId="0" applyBorder="1" applyAlignment="1">
      <alignment horizontal="center"/>
    </xf>
    <xf numFmtId="3" fontId="22" fillId="0" borderId="31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3" fontId="28" fillId="0" borderId="5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0" fontId="17" fillId="0" borderId="52" xfId="0" applyFont="1" applyBorder="1" applyAlignment="1">
      <alignment wrapText="1"/>
    </xf>
    <xf numFmtId="0" fontId="0" fillId="0" borderId="53" xfId="0" applyBorder="1" applyAlignment="1">
      <alignment horizontal="center"/>
    </xf>
    <xf numFmtId="3" fontId="22" fillId="0" borderId="54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55" xfId="0" applyNumberFormat="1" applyFont="1" applyBorder="1" applyAlignment="1">
      <alignment/>
    </xf>
    <xf numFmtId="3" fontId="28" fillId="0" borderId="43" xfId="0" applyNumberFormat="1" applyFont="1" applyBorder="1" applyAlignment="1">
      <alignment/>
    </xf>
    <xf numFmtId="3" fontId="28" fillId="0" borderId="39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22" fillId="0" borderId="52" xfId="0" applyNumberFormat="1" applyFont="1" applyBorder="1" applyAlignment="1">
      <alignment/>
    </xf>
    <xf numFmtId="0" fontId="17" fillId="0" borderId="56" xfId="0" applyFont="1" applyBorder="1" applyAlignment="1">
      <alignment/>
    </xf>
    <xf numFmtId="0" fontId="0" fillId="0" borderId="57" xfId="0" applyBorder="1" applyAlignment="1">
      <alignment horizontal="center"/>
    </xf>
    <xf numFmtId="3" fontId="22" fillId="0" borderId="40" xfId="0" applyNumberFormat="1" applyFont="1" applyBorder="1" applyAlignment="1">
      <alignment/>
    </xf>
    <xf numFmtId="3" fontId="28" fillId="0" borderId="57" xfId="0" applyNumberFormat="1" applyFont="1" applyBorder="1" applyAlignment="1">
      <alignment/>
    </xf>
    <xf numFmtId="3" fontId="28" fillId="0" borderId="40" xfId="0" applyNumberFormat="1" applyFont="1" applyBorder="1" applyAlignment="1">
      <alignment/>
    </xf>
    <xf numFmtId="0" fontId="17" fillId="0" borderId="40" xfId="0" applyFont="1" applyBorder="1" applyAlignment="1">
      <alignment wrapText="1"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8" fillId="0" borderId="58" xfId="0" applyNumberFormat="1" applyFont="1" applyBorder="1" applyAlignment="1">
      <alignment/>
    </xf>
    <xf numFmtId="0" fontId="17" fillId="0" borderId="59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0" fontId="17" fillId="0" borderId="23" xfId="0" applyFont="1" applyBorder="1" applyAlignment="1">
      <alignment/>
    </xf>
    <xf numFmtId="3" fontId="17" fillId="0" borderId="24" xfId="0" applyNumberFormat="1" applyFont="1" applyBorder="1" applyAlignment="1">
      <alignment/>
    </xf>
    <xf numFmtId="0" fontId="17" fillId="0" borderId="11" xfId="0" applyFont="1" applyBorder="1" applyAlignment="1">
      <alignment/>
    </xf>
    <xf numFmtId="3" fontId="17" fillId="0" borderId="1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17" fillId="0" borderId="20" xfId="0" applyFont="1" applyBorder="1" applyAlignment="1">
      <alignment/>
    </xf>
    <xf numFmtId="3" fontId="17" fillId="0" borderId="21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7" fillId="0" borderId="11" xfId="0" applyFont="1" applyBorder="1" applyAlignment="1">
      <alignment wrapText="1"/>
    </xf>
    <xf numFmtId="3" fontId="17" fillId="0" borderId="30" xfId="0" applyNumberFormat="1" applyFont="1" applyBorder="1" applyAlignment="1">
      <alignment/>
    </xf>
    <xf numFmtId="0" fontId="17" fillId="0" borderId="32" xfId="0" applyFont="1" applyBorder="1" applyAlignment="1">
      <alignment/>
    </xf>
    <xf numFmtId="3" fontId="17" fillId="0" borderId="25" xfId="0" applyNumberFormat="1" applyFont="1" applyBorder="1" applyAlignment="1">
      <alignment/>
    </xf>
    <xf numFmtId="0" fontId="33" fillId="0" borderId="0" xfId="56" applyFont="1">
      <alignment/>
      <protection/>
    </xf>
    <xf numFmtId="166" fontId="31" fillId="0" borderId="0" xfId="56" applyNumberFormat="1" applyFont="1" applyAlignment="1">
      <alignment horizontal="center" vertical="center" wrapText="1"/>
      <protection/>
    </xf>
    <xf numFmtId="166" fontId="31" fillId="0" borderId="0" xfId="56" applyNumberFormat="1" applyFont="1" applyAlignment="1">
      <alignment horizontal="center" vertical="center"/>
      <protection/>
    </xf>
    <xf numFmtId="0" fontId="43" fillId="0" borderId="0" xfId="0" applyFont="1" applyAlignment="1">
      <alignment/>
    </xf>
    <xf numFmtId="167" fontId="39" fillId="0" borderId="24" xfId="56" applyNumberFormat="1" applyFont="1" applyBorder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horizontal="center" vertical="center"/>
      <protection/>
    </xf>
    <xf numFmtId="0" fontId="0" fillId="0" borderId="13" xfId="56" applyFont="1" applyBorder="1" applyAlignment="1">
      <alignment horizontal="center" vertical="center"/>
      <protection/>
    </xf>
    <xf numFmtId="0" fontId="0" fillId="0" borderId="17" xfId="56" applyFont="1" applyBorder="1" applyAlignment="1">
      <alignment horizontal="center" vertical="center"/>
      <protection/>
    </xf>
    <xf numFmtId="0" fontId="0" fillId="0" borderId="18" xfId="56" applyFont="1" applyBorder="1" applyProtection="1">
      <alignment/>
      <protection locked="0"/>
    </xf>
    <xf numFmtId="169" fontId="0" fillId="0" borderId="18" xfId="46" applyNumberFormat="1" applyFont="1" applyBorder="1" applyAlignment="1" applyProtection="1">
      <alignment/>
      <protection locked="0"/>
    </xf>
    <xf numFmtId="169" fontId="0" fillId="0" borderId="19" xfId="46" applyNumberFormat="1" applyFont="1" applyBorder="1" applyAlignment="1">
      <alignment/>
    </xf>
    <xf numFmtId="0" fontId="0" fillId="0" borderId="20" xfId="56" applyFont="1" applyBorder="1" applyAlignment="1">
      <alignment horizontal="center" vertical="center"/>
      <protection/>
    </xf>
    <xf numFmtId="0" fontId="0" fillId="0" borderId="21" xfId="56" applyFont="1" applyBorder="1" applyProtection="1">
      <alignment/>
      <protection locked="0"/>
    </xf>
    <xf numFmtId="169" fontId="0" fillId="0" borderId="21" xfId="46" applyNumberFormat="1" applyFont="1" applyBorder="1" applyAlignment="1" applyProtection="1">
      <alignment/>
      <protection locked="0"/>
    </xf>
    <xf numFmtId="169" fontId="0" fillId="0" borderId="22" xfId="46" applyNumberFormat="1" applyFont="1" applyBorder="1" applyAlignment="1">
      <alignment/>
    </xf>
    <xf numFmtId="0" fontId="0" fillId="0" borderId="23" xfId="56" applyFont="1" applyBorder="1" applyAlignment="1">
      <alignment horizontal="center" vertical="center"/>
      <protection/>
    </xf>
    <xf numFmtId="0" fontId="0" fillId="0" borderId="24" xfId="56" applyFont="1" applyBorder="1" applyProtection="1">
      <alignment/>
      <protection locked="0"/>
    </xf>
    <xf numFmtId="169" fontId="0" fillId="0" borderId="24" xfId="46" applyNumberFormat="1" applyFont="1" applyBorder="1" applyAlignment="1" applyProtection="1">
      <alignment/>
      <protection locked="0"/>
    </xf>
    <xf numFmtId="0" fontId="39" fillId="0" borderId="11" xfId="56" applyFont="1" applyBorder="1" applyAlignment="1">
      <alignment horizontal="center" vertical="center"/>
      <protection/>
    </xf>
    <xf numFmtId="0" fontId="39" fillId="0" borderId="12" xfId="56" applyFont="1" applyBorder="1">
      <alignment/>
      <protection/>
    </xf>
    <xf numFmtId="169" fontId="39" fillId="0" borderId="12" xfId="56" applyNumberFormat="1" applyFont="1" applyBorder="1">
      <alignment/>
      <protection/>
    </xf>
    <xf numFmtId="169" fontId="39" fillId="0" borderId="13" xfId="56" applyNumberFormat="1" applyFont="1" applyBorder="1">
      <alignment/>
      <protection/>
    </xf>
    <xf numFmtId="0" fontId="31" fillId="0" borderId="0" xfId="56" applyFont="1">
      <alignment/>
      <protection/>
    </xf>
    <xf numFmtId="0" fontId="44" fillId="0" borderId="0" xfId="0" applyFont="1" applyAlignment="1">
      <alignment horizontal="right"/>
    </xf>
    <xf numFmtId="0" fontId="29" fillId="0" borderId="28" xfId="56" applyFont="1" applyBorder="1" applyAlignment="1">
      <alignment horizontal="center" vertical="center" wrapText="1"/>
      <protection/>
    </xf>
    <xf numFmtId="0" fontId="29" fillId="0" borderId="29" xfId="56" applyFont="1" applyBorder="1" applyAlignment="1">
      <alignment horizontal="center" vertical="center" wrapText="1"/>
      <protection/>
    </xf>
    <xf numFmtId="0" fontId="29" fillId="0" borderId="30" xfId="56" applyFont="1" applyBorder="1" applyAlignment="1">
      <alignment horizontal="center" vertical="center" wrapText="1"/>
      <protection/>
    </xf>
    <xf numFmtId="0" fontId="30" fillId="0" borderId="11" xfId="56" applyFont="1" applyBorder="1" applyAlignment="1">
      <alignment horizontal="center" vertical="center"/>
      <protection/>
    </xf>
    <xf numFmtId="0" fontId="29" fillId="0" borderId="12" xfId="56" applyFont="1" applyBorder="1" applyAlignment="1">
      <alignment horizontal="center" vertical="center"/>
      <protection/>
    </xf>
    <xf numFmtId="0" fontId="29" fillId="0" borderId="13" xfId="56" applyFont="1" applyBorder="1" applyAlignment="1">
      <alignment horizontal="center" vertical="center"/>
      <protection/>
    </xf>
    <xf numFmtId="0" fontId="30" fillId="0" borderId="28" xfId="56" applyFont="1" applyBorder="1" applyAlignment="1">
      <alignment horizontal="center" vertical="center"/>
      <protection/>
    </xf>
    <xf numFmtId="0" fontId="30" fillId="0" borderId="18" xfId="56" applyFont="1" applyBorder="1">
      <alignment/>
      <protection/>
    </xf>
    <xf numFmtId="169" fontId="33" fillId="0" borderId="60" xfId="46" applyNumberFormat="1" applyFont="1" applyBorder="1" applyAlignment="1" applyProtection="1">
      <alignment/>
      <protection locked="0"/>
    </xf>
    <xf numFmtId="0" fontId="30" fillId="0" borderId="20" xfId="56" applyFont="1" applyBorder="1" applyAlignment="1">
      <alignment horizontal="center" vertical="center"/>
      <protection/>
    </xf>
    <xf numFmtId="0" fontId="45" fillId="0" borderId="21" xfId="0" applyFont="1" applyBorder="1" applyAlignment="1">
      <alignment horizontal="justify" wrapText="1"/>
    </xf>
    <xf numFmtId="169" fontId="33" fillId="0" borderId="37" xfId="46" applyNumberFormat="1" applyFont="1" applyBorder="1" applyAlignment="1" applyProtection="1">
      <alignment/>
      <protection locked="0"/>
    </xf>
    <xf numFmtId="0" fontId="45" fillId="0" borderId="21" xfId="0" applyFont="1" applyBorder="1" applyAlignment="1">
      <alignment wrapText="1"/>
    </xf>
    <xf numFmtId="0" fontId="30" fillId="0" borderId="23" xfId="56" applyFont="1" applyBorder="1" applyAlignment="1">
      <alignment horizontal="center" vertical="center"/>
      <protection/>
    </xf>
    <xf numFmtId="169" fontId="33" fillId="0" borderId="38" xfId="46" applyNumberFormat="1" applyFont="1" applyBorder="1" applyAlignment="1" applyProtection="1">
      <alignment/>
      <protection locked="0"/>
    </xf>
    <xf numFmtId="0" fontId="45" fillId="0" borderId="34" xfId="0" applyFont="1" applyBorder="1" applyAlignment="1">
      <alignment wrapText="1"/>
    </xf>
    <xf numFmtId="169" fontId="31" fillId="0" borderId="13" xfId="46" applyNumberFormat="1" applyFont="1" applyBorder="1" applyAlignment="1">
      <alignment/>
    </xf>
    <xf numFmtId="0" fontId="30" fillId="0" borderId="29" xfId="56" applyFont="1" applyBorder="1" applyProtection="1">
      <alignment/>
      <protection locked="0"/>
    </xf>
    <xf numFmtId="169" fontId="30" fillId="0" borderId="30" xfId="46" applyNumberFormat="1" applyFont="1" applyBorder="1" applyAlignment="1" applyProtection="1">
      <alignment/>
      <protection locked="0"/>
    </xf>
    <xf numFmtId="0" fontId="30" fillId="0" borderId="21" xfId="56" applyFont="1" applyBorder="1" applyProtection="1">
      <alignment/>
      <protection locked="0"/>
    </xf>
    <xf numFmtId="169" fontId="30" fillId="0" borderId="22" xfId="46" applyNumberFormat="1" applyFont="1" applyBorder="1" applyAlignment="1" applyProtection="1">
      <alignment/>
      <protection locked="0"/>
    </xf>
    <xf numFmtId="0" fontId="30" fillId="0" borderId="24" xfId="56" applyFont="1" applyBorder="1" applyProtection="1">
      <alignment/>
      <protection locked="0"/>
    </xf>
    <xf numFmtId="169" fontId="30" fillId="0" borderId="25" xfId="46" applyNumberFormat="1" applyFont="1" applyBorder="1" applyAlignment="1" applyProtection="1">
      <alignment/>
      <protection locked="0"/>
    </xf>
    <xf numFmtId="0" fontId="29" fillId="0" borderId="11" xfId="56" applyFont="1" applyBorder="1" applyAlignment="1">
      <alignment horizontal="center" vertical="center"/>
      <protection/>
    </xf>
    <xf numFmtId="0" fontId="29" fillId="0" borderId="12" xfId="56" applyFont="1" applyBorder="1" applyAlignment="1">
      <alignment horizontal="left" vertical="center" wrapText="1"/>
      <protection/>
    </xf>
    <xf numFmtId="169" fontId="29" fillId="0" borderId="13" xfId="46" applyNumberFormat="1" applyFont="1" applyBorder="1" applyAlignment="1">
      <alignment/>
    </xf>
    <xf numFmtId="0" fontId="48" fillId="0" borderId="0" xfId="0" applyFont="1" applyAlignment="1">
      <alignment/>
    </xf>
    <xf numFmtId="0" fontId="50" fillId="0" borderId="57" xfId="0" applyFont="1" applyBorder="1" applyAlignment="1">
      <alignment/>
    </xf>
    <xf numFmtId="0" fontId="50" fillId="0" borderId="61" xfId="0" applyFont="1" applyBorder="1" applyAlignment="1">
      <alignment/>
    </xf>
    <xf numFmtId="0" fontId="17" fillId="0" borderId="61" xfId="0" applyFont="1" applyBorder="1" applyAlignment="1">
      <alignment/>
    </xf>
    <xf numFmtId="0" fontId="50" fillId="0" borderId="46" xfId="0" applyFont="1" applyBorder="1" applyAlignment="1">
      <alignment/>
    </xf>
    <xf numFmtId="0" fontId="50" fillId="0" borderId="40" xfId="0" applyFont="1" applyBorder="1" applyAlignment="1">
      <alignment horizontal="center"/>
    </xf>
    <xf numFmtId="0" fontId="17" fillId="0" borderId="62" xfId="0" applyFont="1" applyBorder="1" applyAlignment="1">
      <alignment/>
    </xf>
    <xf numFmtId="0" fontId="17" fillId="0" borderId="63" xfId="0" applyFont="1" applyBorder="1" applyAlignment="1">
      <alignment/>
    </xf>
    <xf numFmtId="0" fontId="17" fillId="0" borderId="64" xfId="0" applyFont="1" applyBorder="1" applyAlignment="1">
      <alignment/>
    </xf>
    <xf numFmtId="0" fontId="17" fillId="0" borderId="41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50" fillId="0" borderId="51" xfId="0" applyFont="1" applyBorder="1" applyAlignment="1">
      <alignment/>
    </xf>
    <xf numFmtId="0" fontId="17" fillId="0" borderId="65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51" xfId="0" applyFont="1" applyBorder="1" applyAlignment="1">
      <alignment/>
    </xf>
    <xf numFmtId="0" fontId="50" fillId="0" borderId="65" xfId="0" applyFont="1" applyBorder="1" applyAlignment="1">
      <alignment/>
    </xf>
    <xf numFmtId="3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3" fontId="23" fillId="0" borderId="42" xfId="0" applyNumberFormat="1" applyFont="1" applyBorder="1" applyAlignment="1">
      <alignment horizontal="center"/>
    </xf>
    <xf numFmtId="0" fontId="17" fillId="0" borderId="66" xfId="0" applyFont="1" applyBorder="1" applyAlignment="1">
      <alignment/>
    </xf>
    <xf numFmtId="0" fontId="17" fillId="0" borderId="67" xfId="0" applyFont="1" applyBorder="1" applyAlignment="1">
      <alignment/>
    </xf>
    <xf numFmtId="0" fontId="17" fillId="0" borderId="68" xfId="0" applyFont="1" applyBorder="1" applyAlignment="1">
      <alignment/>
    </xf>
    <xf numFmtId="0" fontId="23" fillId="0" borderId="53" xfId="0" applyFont="1" applyBorder="1" applyAlignment="1">
      <alignment/>
    </xf>
    <xf numFmtId="166" fontId="27" fillId="0" borderId="0" xfId="0" applyNumberFormat="1" applyFont="1" applyAlignment="1">
      <alignment horizontal="right" wrapText="1"/>
    </xf>
    <xf numFmtId="166" fontId="29" fillId="0" borderId="26" xfId="0" applyNumberFormat="1" applyFont="1" applyBorder="1" applyAlignment="1">
      <alignment horizontal="center" vertical="center" wrapText="1"/>
    </xf>
    <xf numFmtId="166" fontId="29" fillId="0" borderId="27" xfId="0" applyNumberFormat="1" applyFont="1" applyBorder="1" applyAlignment="1">
      <alignment horizontal="center" vertical="center" wrapText="1"/>
    </xf>
    <xf numFmtId="166" fontId="29" fillId="0" borderId="36" xfId="0" applyNumberFormat="1" applyFont="1" applyBorder="1" applyAlignment="1">
      <alignment horizontal="center" vertical="center" wrapText="1"/>
    </xf>
    <xf numFmtId="166" fontId="33" fillId="0" borderId="20" xfId="0" applyNumberFormat="1" applyFont="1" applyBorder="1" applyAlignment="1" applyProtection="1">
      <alignment horizontal="left" vertical="center" wrapText="1"/>
      <protection locked="0"/>
    </xf>
    <xf numFmtId="166" fontId="33" fillId="0" borderId="21" xfId="0" applyNumberFormat="1" applyFont="1" applyBorder="1" applyAlignment="1" applyProtection="1">
      <alignment vertical="center" wrapText="1"/>
      <protection locked="0"/>
    </xf>
    <xf numFmtId="49" fontId="33" fillId="0" borderId="21" xfId="0" applyNumberFormat="1" applyFont="1" applyBorder="1" applyAlignment="1" applyProtection="1">
      <alignment horizontal="center" vertical="center" wrapText="1"/>
      <protection locked="0"/>
    </xf>
    <xf numFmtId="166" fontId="33" fillId="0" borderId="22" xfId="0" applyNumberFormat="1" applyFont="1" applyBorder="1" applyAlignment="1">
      <alignment vertical="center" wrapText="1"/>
    </xf>
    <xf numFmtId="166" fontId="33" fillId="0" borderId="20" xfId="0" applyNumberFormat="1" applyFont="1" applyBorder="1" applyAlignment="1" applyProtection="1">
      <alignment vertical="center" wrapText="1"/>
      <protection locked="0"/>
    </xf>
    <xf numFmtId="49" fontId="30" fillId="0" borderId="21" xfId="0" applyNumberFormat="1" applyFont="1" applyBorder="1" applyAlignment="1" applyProtection="1">
      <alignment horizontal="center" vertical="center" wrapText="1"/>
      <protection locked="0"/>
    </xf>
    <xf numFmtId="166" fontId="30" fillId="0" borderId="21" xfId="0" applyNumberFormat="1" applyFont="1" applyBorder="1" applyAlignment="1" applyProtection="1">
      <alignment vertical="center" wrapText="1"/>
      <protection locked="0"/>
    </xf>
    <xf numFmtId="166" fontId="30" fillId="0" borderId="20" xfId="0" applyNumberFormat="1" applyFont="1" applyBorder="1" applyAlignment="1" applyProtection="1">
      <alignment horizontal="left" vertical="center" wrapText="1"/>
      <protection locked="0"/>
    </xf>
    <xf numFmtId="166" fontId="30" fillId="0" borderId="22" xfId="0" applyNumberFormat="1" applyFont="1" applyBorder="1" applyAlignment="1">
      <alignment vertical="center" wrapText="1"/>
    </xf>
    <xf numFmtId="166" fontId="30" fillId="0" borderId="24" xfId="0" applyNumberFormat="1" applyFont="1" applyBorder="1" applyAlignment="1" applyProtection="1">
      <alignment vertical="center" wrapText="1"/>
      <protection locked="0"/>
    </xf>
    <xf numFmtId="49" fontId="30" fillId="0" borderId="24" xfId="0" applyNumberFormat="1" applyFont="1" applyBorder="1" applyAlignment="1" applyProtection="1">
      <alignment horizontal="center" vertical="center" wrapText="1"/>
      <protection locked="0"/>
    </xf>
    <xf numFmtId="166" fontId="30" fillId="0" borderId="25" xfId="0" applyNumberFormat="1" applyFont="1" applyBorder="1" applyAlignment="1">
      <alignment vertical="center" wrapText="1"/>
    </xf>
    <xf numFmtId="166" fontId="28" fillId="0" borderId="11" xfId="0" applyNumberFormat="1" applyFont="1" applyBorder="1" applyAlignment="1">
      <alignment horizontal="left" vertical="center" wrapText="1"/>
    </xf>
    <xf numFmtId="166" fontId="31" fillId="0" borderId="12" xfId="0" applyNumberFormat="1" applyFont="1" applyBorder="1" applyAlignment="1">
      <alignment vertical="center" wrapText="1"/>
    </xf>
    <xf numFmtId="166" fontId="31" fillId="18" borderId="12" xfId="0" applyNumberFormat="1" applyFont="1" applyFill="1" applyBorder="1" applyAlignment="1">
      <alignment vertical="center" wrapText="1"/>
    </xf>
    <xf numFmtId="166" fontId="31" fillId="0" borderId="13" xfId="0" applyNumberFormat="1" applyFont="1" applyBorder="1" applyAlignment="1">
      <alignment vertical="center" wrapText="1"/>
    </xf>
    <xf numFmtId="166" fontId="3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17" fillId="0" borderId="0" xfId="0" applyNumberFormat="1" applyFont="1" applyAlignment="1">
      <alignment horizontal="left" vertical="center" wrapText="1"/>
    </xf>
    <xf numFmtId="166" fontId="22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right"/>
    </xf>
    <xf numFmtId="0" fontId="39" fillId="0" borderId="11" xfId="0" applyFont="1" applyBorder="1" applyAlignment="1">
      <alignment horizontal="left" vertical="center"/>
    </xf>
    <xf numFmtId="0" fontId="39" fillId="0" borderId="69" xfId="0" applyFont="1" applyBorder="1" applyAlignment="1">
      <alignment vertical="center" wrapText="1"/>
    </xf>
    <xf numFmtId="3" fontId="39" fillId="0" borderId="13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left" vertical="center" wrapText="1"/>
    </xf>
    <xf numFmtId="0" fontId="45" fillId="0" borderId="0" xfId="0" applyFont="1" applyAlignment="1">
      <alignment horizontal="right" vertical="top"/>
    </xf>
    <xf numFmtId="166" fontId="17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9" fillId="0" borderId="16" xfId="0" applyFont="1" applyBorder="1" applyAlignment="1">
      <alignment horizontal="center" vertical="center" wrapText="1"/>
    </xf>
    <xf numFmtId="166" fontId="0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0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0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39" fillId="0" borderId="12" xfId="0" applyNumberFormat="1" applyFont="1" applyBorder="1" applyAlignment="1">
      <alignment horizontal="right" vertical="center" wrapText="1" indent="1"/>
    </xf>
    <xf numFmtId="166" fontId="38" fillId="0" borderId="39" xfId="0" applyNumberFormat="1" applyFont="1" applyBorder="1" applyAlignment="1">
      <alignment horizontal="right" vertical="center" wrapText="1" indent="1"/>
    </xf>
    <xf numFmtId="166" fontId="38" fillId="0" borderId="21" xfId="0" applyNumberFormat="1" applyFont="1" applyBorder="1" applyAlignment="1">
      <alignment horizontal="right" vertical="center" wrapText="1" indent="1"/>
    </xf>
    <xf numFmtId="166" fontId="0" fillId="0" borderId="39" xfId="0" applyNumberFormat="1" applyFont="1" applyBorder="1" applyAlignment="1" applyProtection="1">
      <alignment horizontal="right" vertical="center" wrapText="1" indent="1"/>
      <protection locked="0"/>
    </xf>
    <xf numFmtId="166" fontId="0" fillId="0" borderId="19" xfId="0" applyNumberFormat="1" applyFont="1" applyBorder="1" applyAlignment="1" applyProtection="1">
      <alignment horizontal="right" vertical="center" wrapText="1" indent="1"/>
      <protection locked="0"/>
    </xf>
    <xf numFmtId="166" fontId="0" fillId="0" borderId="22" xfId="0" applyNumberFormat="1" applyFont="1" applyBorder="1" applyAlignment="1" applyProtection="1">
      <alignment horizontal="right" vertical="center" wrapText="1" indent="1"/>
      <protection locked="0"/>
    </xf>
    <xf numFmtId="166" fontId="39" fillId="0" borderId="13" xfId="0" applyNumberFormat="1" applyFont="1" applyBorder="1" applyAlignment="1">
      <alignment horizontal="right" vertical="center" wrapText="1" indent="1"/>
    </xf>
    <xf numFmtId="166" fontId="0" fillId="0" borderId="70" xfId="0" applyNumberFormat="1" applyFont="1" applyBorder="1" applyAlignment="1" applyProtection="1">
      <alignment horizontal="right" vertical="center" wrapText="1" indent="1"/>
      <protection locked="0"/>
    </xf>
    <xf numFmtId="3" fontId="28" fillId="0" borderId="56" xfId="0" applyNumberFormat="1" applyFont="1" applyBorder="1" applyAlignment="1">
      <alignment/>
    </xf>
    <xf numFmtId="3" fontId="28" fillId="0" borderId="65" xfId="0" applyNumberFormat="1" applyFont="1" applyBorder="1" applyAlignment="1">
      <alignment/>
    </xf>
    <xf numFmtId="3" fontId="28" fillId="0" borderId="42" xfId="0" applyNumberFormat="1" applyFont="1" applyBorder="1" applyAlignment="1">
      <alignment/>
    </xf>
    <xf numFmtId="3" fontId="28" fillId="0" borderId="52" xfId="0" applyNumberFormat="1" applyFont="1" applyBorder="1" applyAlignment="1">
      <alignment/>
    </xf>
    <xf numFmtId="0" fontId="17" fillId="0" borderId="57" xfId="0" applyFont="1" applyBorder="1" applyAlignment="1">
      <alignment wrapText="1"/>
    </xf>
    <xf numFmtId="3" fontId="17" fillId="0" borderId="71" xfId="0" applyNumberFormat="1" applyFont="1" applyBorder="1" applyAlignment="1">
      <alignment/>
    </xf>
    <xf numFmtId="3" fontId="23" fillId="0" borderId="42" xfId="0" applyNumberFormat="1" applyFont="1" applyBorder="1" applyAlignment="1">
      <alignment horizontal="center"/>
    </xf>
    <xf numFmtId="0" fontId="39" fillId="0" borderId="72" xfId="0" applyFont="1" applyBorder="1" applyAlignment="1">
      <alignment horizontal="center" vertical="center" wrapText="1"/>
    </xf>
    <xf numFmtId="49" fontId="39" fillId="0" borderId="30" xfId="0" applyNumberFormat="1" applyFont="1" applyBorder="1" applyAlignment="1">
      <alignment horizontal="right" vertical="center"/>
    </xf>
    <xf numFmtId="0" fontId="39" fillId="0" borderId="66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/>
    </xf>
    <xf numFmtId="49" fontId="39" fillId="0" borderId="73" xfId="0" applyNumberFormat="1" applyFont="1" applyBorder="1" applyAlignment="1">
      <alignment horizontal="right" vertical="center"/>
    </xf>
    <xf numFmtId="0" fontId="39" fillId="0" borderId="5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" vertical="center" wrapText="1"/>
    </xf>
    <xf numFmtId="166" fontId="39" fillId="0" borderId="38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 inden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29" xfId="56" applyFont="1" applyBorder="1" applyAlignment="1">
      <alignment horizontal="left" vertical="center" wrapText="1" indent="1"/>
      <protection/>
    </xf>
    <xf numFmtId="166" fontId="0" fillId="0" borderId="30" xfId="0" applyNumberFormat="1" applyFont="1" applyBorder="1" applyAlignment="1" applyProtection="1">
      <alignment horizontal="right" vertical="center" wrapText="1" indent="1"/>
      <protection locked="0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1" xfId="56" applyFont="1" applyBorder="1" applyAlignment="1">
      <alignment horizontal="left" vertical="center" wrapText="1" indent="1"/>
      <protection/>
    </xf>
    <xf numFmtId="0" fontId="0" fillId="0" borderId="39" xfId="56" applyFont="1" applyBorder="1" applyAlignment="1">
      <alignment horizontal="left" vertical="center" wrapText="1" indent="1"/>
      <protection/>
    </xf>
    <xf numFmtId="166" fontId="0" fillId="0" borderId="25" xfId="0" applyNumberFormat="1" applyFont="1" applyBorder="1" applyAlignment="1" applyProtection="1">
      <alignment horizontal="right" vertical="center" wrapText="1" indent="1"/>
      <protection locked="0"/>
    </xf>
    <xf numFmtId="0" fontId="0" fillId="0" borderId="18" xfId="56" applyFont="1" applyBorder="1" applyAlignment="1">
      <alignment horizontal="left" vertical="center" wrapText="1" indent="1"/>
      <protection/>
    </xf>
    <xf numFmtId="0" fontId="39" fillId="0" borderId="12" xfId="56" applyFont="1" applyBorder="1" applyAlignment="1">
      <alignment horizontal="left" vertical="center" wrapText="1" indent="1"/>
      <protection/>
    </xf>
    <xf numFmtId="166" fontId="39" fillId="0" borderId="13" xfId="0" applyNumberFormat="1" applyFont="1" applyBorder="1" applyAlignment="1" applyProtection="1">
      <alignment horizontal="right" vertical="center" wrapText="1" indent="1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27" xfId="56" applyFont="1" applyBorder="1" applyAlignment="1">
      <alignment horizontal="left" vertical="center" wrapText="1" indent="1"/>
      <protection/>
    </xf>
    <xf numFmtId="166" fontId="0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39" fillId="0" borderId="46" xfId="0" applyNumberFormat="1" applyFont="1" applyBorder="1" applyAlignment="1" applyProtection="1">
      <alignment horizontal="right" vertical="center" wrapText="1" indent="1"/>
      <protection locked="0"/>
    </xf>
    <xf numFmtId="0" fontId="51" fillId="0" borderId="11" xfId="0" applyFont="1" applyBorder="1" applyAlignment="1">
      <alignment horizontal="center" vertical="center" wrapText="1"/>
    </xf>
    <xf numFmtId="0" fontId="52" fillId="0" borderId="69" xfId="0" applyFont="1" applyBorder="1" applyAlignment="1">
      <alignment horizontal="left" wrapText="1" indent="1"/>
    </xf>
    <xf numFmtId="0" fontId="0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 indent="1"/>
    </xf>
    <xf numFmtId="166" fontId="39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9" fillId="0" borderId="61" xfId="0" applyFont="1" applyBorder="1" applyAlignment="1">
      <alignment horizontal="center" vertical="center" wrapText="1"/>
    </xf>
    <xf numFmtId="3" fontId="53" fillId="0" borderId="0" xfId="0" applyNumberFormat="1" applyFont="1" applyAlignment="1">
      <alignment/>
    </xf>
    <xf numFmtId="166" fontId="17" fillId="0" borderId="20" xfId="0" applyNumberFormat="1" applyFont="1" applyBorder="1" applyAlignment="1" applyProtection="1">
      <alignment horizontal="left" vertical="center" wrapText="1"/>
      <protection locked="0"/>
    </xf>
    <xf numFmtId="166" fontId="17" fillId="0" borderId="21" xfId="0" applyNumberFormat="1" applyFont="1" applyBorder="1" applyAlignment="1" applyProtection="1">
      <alignment vertical="center" wrapText="1"/>
      <protection locked="0"/>
    </xf>
    <xf numFmtId="49" fontId="17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/>
    </xf>
    <xf numFmtId="3" fontId="28" fillId="0" borderId="45" xfId="0" applyNumberFormat="1" applyFont="1" applyBorder="1" applyAlignment="1">
      <alignment/>
    </xf>
    <xf numFmtId="3" fontId="30" fillId="0" borderId="49" xfId="0" applyNumberFormat="1" applyFont="1" applyBorder="1" applyAlignment="1">
      <alignment/>
    </xf>
    <xf numFmtId="0" fontId="0" fillId="0" borderId="46" xfId="0" applyBorder="1" applyAlignment="1">
      <alignment horizontal="center" vertical="center" wrapText="1"/>
    </xf>
    <xf numFmtId="3" fontId="28" fillId="0" borderId="76" xfId="0" applyNumberFormat="1" applyFont="1" applyBorder="1" applyAlignment="1">
      <alignment/>
    </xf>
    <xf numFmtId="3" fontId="22" fillId="0" borderId="45" xfId="0" applyNumberFormat="1" applyFont="1" applyBorder="1" applyAlignment="1">
      <alignment/>
    </xf>
    <xf numFmtId="0" fontId="23" fillId="0" borderId="0" xfId="56" applyFont="1" applyAlignment="1">
      <alignment horizontal="center"/>
      <protection/>
    </xf>
    <xf numFmtId="166" fontId="26" fillId="0" borderId="10" xfId="56" applyNumberFormat="1" applyFont="1" applyBorder="1" applyAlignment="1">
      <alignment horizontal="left" vertical="center"/>
      <protection/>
    </xf>
    <xf numFmtId="166" fontId="23" fillId="0" borderId="0" xfId="56" applyNumberFormat="1" applyFont="1" applyAlignment="1">
      <alignment horizontal="center" vertical="center"/>
      <protection/>
    </xf>
    <xf numFmtId="166" fontId="26" fillId="0" borderId="10" xfId="56" applyNumberFormat="1" applyFont="1" applyBorder="1" applyAlignment="1">
      <alignment horizontal="left"/>
      <protection/>
    </xf>
    <xf numFmtId="166" fontId="28" fillId="0" borderId="40" xfId="0" applyNumberFormat="1" applyFont="1" applyBorder="1" applyAlignment="1">
      <alignment horizontal="center" vertical="center" wrapText="1"/>
    </xf>
    <xf numFmtId="166" fontId="28" fillId="0" borderId="11" xfId="0" applyNumberFormat="1" applyFont="1" applyBorder="1" applyAlignment="1">
      <alignment horizontal="center" vertical="center" wrapText="1"/>
    </xf>
    <xf numFmtId="166" fontId="39" fillId="0" borderId="0" xfId="0" applyNumberFormat="1" applyFont="1" applyAlignment="1">
      <alignment horizontal="center" vertical="center" wrapText="1"/>
    </xf>
    <xf numFmtId="166" fontId="38" fillId="0" borderId="0" xfId="0" applyNumberFormat="1" applyFont="1" applyAlignment="1">
      <alignment horizontal="center" textRotation="180" wrapText="1"/>
    </xf>
    <xf numFmtId="166" fontId="3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9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166" fontId="31" fillId="0" borderId="0" xfId="56" applyNumberFormat="1" applyFont="1" applyAlignment="1">
      <alignment horizontal="center" vertical="center" wrapText="1"/>
      <protection/>
    </xf>
    <xf numFmtId="0" fontId="43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9" fillId="0" borderId="14" xfId="56" applyFont="1" applyBorder="1" applyAlignment="1">
      <alignment horizontal="center" vertical="center" wrapText="1"/>
      <protection/>
    </xf>
    <xf numFmtId="0" fontId="39" fillId="0" borderId="15" xfId="56" applyFont="1" applyBorder="1" applyAlignment="1">
      <alignment horizontal="center" vertical="center" wrapText="1"/>
      <protection/>
    </xf>
    <xf numFmtId="0" fontId="39" fillId="0" borderId="29" xfId="56" applyFont="1" applyBorder="1" applyAlignment="1">
      <alignment horizontal="center" vertical="center" wrapText="1"/>
      <protection/>
    </xf>
    <xf numFmtId="0" fontId="39" fillId="0" borderId="16" xfId="56" applyFont="1" applyBorder="1" applyAlignment="1">
      <alignment horizontal="center" vertical="center" wrapText="1"/>
      <protection/>
    </xf>
    <xf numFmtId="0" fontId="28" fillId="0" borderId="11" xfId="56" applyFont="1" applyBorder="1" applyAlignment="1">
      <alignment horizontal="left"/>
      <protection/>
    </xf>
    <xf numFmtId="0" fontId="30" fillId="0" borderId="77" xfId="56" applyFont="1" applyBorder="1" applyAlignment="1">
      <alignment horizontal="justify" vertical="center" wrapText="1"/>
      <protection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166" fontId="23" fillId="0" borderId="0" xfId="0" applyNumberFormat="1" applyFont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477</v>
      </c>
      <c r="B5" s="3"/>
    </row>
    <row r="6" spans="1:2" ht="12.75">
      <c r="A6" s="1"/>
      <c r="B6" s="1"/>
    </row>
    <row r="7" spans="1:2" ht="12.75">
      <c r="A7" s="1" t="s">
        <v>1</v>
      </c>
      <c r="B7" s="1" t="s">
        <v>2</v>
      </c>
    </row>
    <row r="8" spans="1:2" ht="12.75">
      <c r="A8" s="1" t="s">
        <v>3</v>
      </c>
      <c r="B8" s="1" t="s">
        <v>4</v>
      </c>
    </row>
    <row r="9" spans="1:2" ht="12.75">
      <c r="A9" s="1" t="s">
        <v>5</v>
      </c>
      <c r="B9" s="1" t="s">
        <v>6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2019. évi előirányzat KIADÁSOK</v>
      </c>
      <c r="B12" s="3"/>
    </row>
    <row r="13" spans="1:2" ht="12.75">
      <c r="A13" s="1"/>
      <c r="B13" s="1"/>
    </row>
    <row r="14" spans="1:2" ht="12.75">
      <c r="A14" s="1" t="s">
        <v>7</v>
      </c>
      <c r="B14" s="1" t="s">
        <v>8</v>
      </c>
    </row>
    <row r="15" spans="1:2" ht="12.75">
      <c r="A15" s="1" t="s">
        <v>9</v>
      </c>
      <c r="B15" s="1" t="s">
        <v>10</v>
      </c>
    </row>
    <row r="16" spans="1:2" ht="12.75">
      <c r="A16" s="1" t="s">
        <v>11</v>
      </c>
      <c r="B16" s="1" t="s">
        <v>12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C2:M30"/>
  <sheetViews>
    <sheetView zoomScalePageLayoutView="0" workbookViewId="0" topLeftCell="A4">
      <selection activeCell="G25" sqref="G25"/>
    </sheetView>
  </sheetViews>
  <sheetFormatPr defaultColWidth="9.00390625" defaultRowHeight="12.75"/>
  <cols>
    <col min="2" max="2" width="6.125" style="0" customWidth="1"/>
    <col min="7" max="7" width="31.50390625" style="0" customWidth="1"/>
  </cols>
  <sheetData>
    <row r="2" spans="7:8" ht="12.75">
      <c r="G2" s="380"/>
      <c r="H2" s="380"/>
    </row>
    <row r="4" spans="3:7" ht="18">
      <c r="C4" s="381" t="s">
        <v>486</v>
      </c>
      <c r="D4" s="381"/>
      <c r="E4" s="381"/>
      <c r="F4" s="381"/>
      <c r="G4" s="381"/>
    </row>
    <row r="5" ht="12.75">
      <c r="C5" s="232"/>
    </row>
    <row r="6" spans="3:4" ht="12.75">
      <c r="C6" s="382"/>
      <c r="D6" s="382"/>
    </row>
    <row r="8" ht="12.75">
      <c r="F8" t="s">
        <v>412</v>
      </c>
    </row>
    <row r="9" spans="3:7" ht="15.75">
      <c r="C9" s="233" t="s">
        <v>413</v>
      </c>
      <c r="D9" s="234"/>
      <c r="E9" s="235"/>
      <c r="F9" s="236"/>
      <c r="G9" s="237" t="s">
        <v>487</v>
      </c>
    </row>
    <row r="10" spans="3:7" ht="15.75">
      <c r="C10" s="238"/>
      <c r="D10" s="239"/>
      <c r="E10" s="239"/>
      <c r="F10" s="240"/>
      <c r="G10" s="241"/>
    </row>
    <row r="11" spans="3:7" ht="15.75">
      <c r="C11" s="238"/>
      <c r="D11" s="239"/>
      <c r="E11" s="239"/>
      <c r="F11" s="240"/>
      <c r="G11" s="242"/>
    </row>
    <row r="12" spans="3:7" ht="15.75">
      <c r="C12" s="243" t="s">
        <v>414</v>
      </c>
      <c r="D12" s="244"/>
      <c r="E12" s="244"/>
      <c r="F12" s="245"/>
      <c r="G12" s="135"/>
    </row>
    <row r="13" spans="3:7" ht="15.75">
      <c r="C13" s="246"/>
      <c r="D13" s="244"/>
      <c r="E13" s="244"/>
      <c r="F13" s="245"/>
      <c r="G13" s="135"/>
    </row>
    <row r="14" spans="3:7" ht="15.75">
      <c r="C14" s="246" t="s">
        <v>415</v>
      </c>
      <c r="D14" s="244"/>
      <c r="E14" s="244"/>
      <c r="F14" s="245"/>
      <c r="G14" s="248"/>
    </row>
    <row r="15" spans="3:7" ht="15.75">
      <c r="C15" s="246"/>
      <c r="D15" s="244"/>
      <c r="E15" s="244"/>
      <c r="F15" s="245"/>
      <c r="G15" s="135"/>
    </row>
    <row r="16" spans="3:7" ht="15.75">
      <c r="C16" s="246" t="s">
        <v>416</v>
      </c>
      <c r="D16" s="244"/>
      <c r="E16" s="244"/>
      <c r="F16" s="245"/>
      <c r="G16" s="248"/>
    </row>
    <row r="17" spans="3:7" ht="15.75">
      <c r="C17" s="246"/>
      <c r="D17" s="244"/>
      <c r="E17" s="244"/>
      <c r="F17" s="245"/>
      <c r="G17" s="135"/>
    </row>
    <row r="18" spans="3:7" ht="15.75">
      <c r="C18" s="243" t="s">
        <v>417</v>
      </c>
      <c r="D18" s="247"/>
      <c r="E18" s="244"/>
      <c r="F18" s="245"/>
      <c r="G18" s="310">
        <f>SUM(G14:G16)</f>
        <v>0</v>
      </c>
    </row>
    <row r="19" spans="3:7" ht="15.75">
      <c r="C19" s="246"/>
      <c r="D19" s="244"/>
      <c r="E19" s="244"/>
      <c r="F19" s="245"/>
      <c r="G19" s="135"/>
    </row>
    <row r="20" spans="3:7" ht="15.75">
      <c r="C20" s="246"/>
      <c r="D20" s="244"/>
      <c r="E20" s="244"/>
      <c r="F20" s="245"/>
      <c r="G20" s="135"/>
    </row>
    <row r="21" spans="3:7" ht="15.75">
      <c r="C21" s="243" t="s">
        <v>418</v>
      </c>
      <c r="D21" s="247"/>
      <c r="E21" s="244"/>
      <c r="F21" s="245"/>
      <c r="G21" s="135"/>
    </row>
    <row r="22" spans="3:7" ht="15.75">
      <c r="C22" s="246" t="s">
        <v>419</v>
      </c>
      <c r="D22" s="244"/>
      <c r="E22" s="244"/>
      <c r="F22" s="245"/>
      <c r="G22" s="248">
        <v>3000000</v>
      </c>
    </row>
    <row r="23" spans="3:7" ht="15.75">
      <c r="C23" s="246"/>
      <c r="D23" s="244"/>
      <c r="E23" s="244"/>
      <c r="F23" s="245"/>
      <c r="G23" s="248"/>
    </row>
    <row r="24" spans="3:7" ht="15.75">
      <c r="C24" s="246" t="s">
        <v>420</v>
      </c>
      <c r="D24" s="244"/>
      <c r="E24" s="244"/>
      <c r="F24" s="245"/>
      <c r="G24" s="248">
        <v>21000000</v>
      </c>
    </row>
    <row r="25" spans="3:7" ht="15.75">
      <c r="C25" s="246"/>
      <c r="D25" s="244"/>
      <c r="E25" s="244"/>
      <c r="F25" s="245"/>
      <c r="G25" s="249"/>
    </row>
    <row r="26" spans="3:7" ht="15.75">
      <c r="C26" s="243" t="s">
        <v>421</v>
      </c>
      <c r="D26" s="247"/>
      <c r="E26" s="247"/>
      <c r="F26" s="245"/>
      <c r="G26" s="250">
        <f>SUM(G22:G25)</f>
        <v>24000000</v>
      </c>
    </row>
    <row r="27" spans="3:7" ht="15.75">
      <c r="C27" s="251"/>
      <c r="D27" s="252"/>
      <c r="E27" s="252"/>
      <c r="F27" s="253"/>
      <c r="G27" s="254"/>
    </row>
    <row r="30" ht="12.75">
      <c r="M30" t="s">
        <v>356</v>
      </c>
    </row>
  </sheetData>
  <sheetProtection selectLockedCells="1" selectUnlockedCells="1"/>
  <mergeCells count="3">
    <mergeCell ref="G2:H2"/>
    <mergeCell ref="C4:G4"/>
    <mergeCell ref="C6:D6"/>
  </mergeCells>
  <conditionalFormatting sqref="D49:E49 B8:D8 B18:E18 E11:E17 E25:E32 B32:D32 E35:E42 B42:D42 E5:E8 E2:E3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&amp;"Times New Roman CE,Normál"9.&amp;"Times New Roman CE,Dőlt" melléklet az 2/2019. (II.26.) számú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24"/>
  <sheetViews>
    <sheetView zoomScalePageLayoutView="0" workbookViewId="0" topLeftCell="A1">
      <selection activeCell="J31" sqref="J31"/>
    </sheetView>
  </sheetViews>
  <sheetFormatPr defaultColWidth="9.00390625" defaultRowHeight="12.75"/>
  <cols>
    <col min="1" max="1" width="47.125" style="81" customWidth="1"/>
    <col min="2" max="2" width="15.625" style="80" customWidth="1"/>
    <col min="3" max="3" width="16.375" style="80" customWidth="1"/>
    <col min="4" max="4" width="18.00390625" style="80" customWidth="1"/>
    <col min="5" max="5" width="16.625" style="80" customWidth="1"/>
    <col min="6" max="6" width="18.875" style="80" customWidth="1"/>
    <col min="7" max="8" width="12.875" style="80" customWidth="1"/>
    <col min="9" max="9" width="13.875" style="80" customWidth="1"/>
    <col min="10" max="16384" width="9.375" style="80" customWidth="1"/>
  </cols>
  <sheetData>
    <row r="1" spans="1:6" ht="25.5" customHeight="1">
      <c r="A1" s="383" t="s">
        <v>478</v>
      </c>
      <c r="B1" s="383"/>
      <c r="C1" s="383"/>
      <c r="D1" s="383"/>
      <c r="E1" s="383"/>
      <c r="F1" s="383"/>
    </row>
    <row r="2" ht="22.5" customHeight="1">
      <c r="F2" s="255" t="s">
        <v>267</v>
      </c>
    </row>
    <row r="3" spans="1:6" s="86" customFormat="1" ht="44.25" customHeight="1">
      <c r="A3" s="83" t="s">
        <v>422</v>
      </c>
      <c r="B3" s="84" t="s">
        <v>423</v>
      </c>
      <c r="C3" s="84" t="s">
        <v>424</v>
      </c>
      <c r="D3" s="84" t="str">
        <f>+CONCATENATE("Felhasználás   ",LEFT(ÖSSZEFÜGGÉSEK!A5,4)-1,". XII. 31-ig")</f>
        <v>Felhasználás   2018. XII. 31-ig</v>
      </c>
      <c r="E3" s="84" t="str">
        <f>+'1.1.sz.mell.'!C3</f>
        <v>2019. évi előirányzat</v>
      </c>
      <c r="F3" s="85" t="str">
        <f>+CONCATENATE(LEFT(ÖSSZEFÜGGÉSEK!A5,4),". utáni szükséglet")</f>
        <v>2019. utáni szükséglet</v>
      </c>
    </row>
    <row r="4" spans="1:6" ht="12" customHeight="1">
      <c r="A4" s="256" t="s">
        <v>18</v>
      </c>
      <c r="B4" s="257" t="s">
        <v>19</v>
      </c>
      <c r="C4" s="257" t="s">
        <v>271</v>
      </c>
      <c r="D4" s="257" t="s">
        <v>272</v>
      </c>
      <c r="E4" s="257" t="s">
        <v>395</v>
      </c>
      <c r="F4" s="258" t="s">
        <v>425</v>
      </c>
    </row>
    <row r="5" spans="1:6" ht="33.75" customHeight="1">
      <c r="A5" s="259" t="s">
        <v>467</v>
      </c>
      <c r="B5" s="260">
        <v>12048566</v>
      </c>
      <c r="C5" s="261"/>
      <c r="D5" s="260"/>
      <c r="E5" s="260">
        <f>B5-D5</f>
        <v>12048566</v>
      </c>
      <c r="F5" s="262">
        <f aca="true" t="shared" si="0" ref="F5:F19">B5-D5-E5</f>
        <v>0</v>
      </c>
    </row>
    <row r="6" spans="1:6" ht="15.75" customHeight="1">
      <c r="A6" s="259" t="s">
        <v>479</v>
      </c>
      <c r="B6" s="260">
        <v>381000</v>
      </c>
      <c r="C6" s="261"/>
      <c r="D6" s="260"/>
      <c r="E6" s="260">
        <f>B6-D6</f>
        <v>381000</v>
      </c>
      <c r="F6" s="262">
        <f t="shared" si="0"/>
        <v>0</v>
      </c>
    </row>
    <row r="7" spans="1:6" ht="24" customHeight="1">
      <c r="A7" s="259" t="s">
        <v>468</v>
      </c>
      <c r="B7" s="260">
        <v>1586706</v>
      </c>
      <c r="C7" s="261"/>
      <c r="D7" s="260"/>
      <c r="E7" s="260">
        <f aca="true" t="shared" si="1" ref="E7:E16">B7-D7</f>
        <v>1586706</v>
      </c>
      <c r="F7" s="262">
        <f t="shared" si="0"/>
        <v>0</v>
      </c>
    </row>
    <row r="8" spans="1:6" ht="15.75" customHeight="1">
      <c r="A8" s="263" t="s">
        <v>470</v>
      </c>
      <c r="B8" s="260">
        <v>508000</v>
      </c>
      <c r="C8" s="261"/>
      <c r="D8" s="260"/>
      <c r="E8" s="260">
        <f t="shared" si="1"/>
        <v>508000</v>
      </c>
      <c r="F8" s="262">
        <f t="shared" si="0"/>
        <v>0</v>
      </c>
    </row>
    <row r="9" spans="1:6" ht="15.75" customHeight="1">
      <c r="A9" s="263" t="s">
        <v>469</v>
      </c>
      <c r="B9" s="260">
        <v>63500</v>
      </c>
      <c r="C9" s="261"/>
      <c r="D9" s="260"/>
      <c r="E9" s="260">
        <f t="shared" si="1"/>
        <v>63500</v>
      </c>
      <c r="F9" s="262">
        <f t="shared" si="0"/>
        <v>0</v>
      </c>
    </row>
    <row r="10" spans="1:6" ht="18" customHeight="1">
      <c r="A10" s="263" t="s">
        <v>473</v>
      </c>
      <c r="B10" s="260">
        <v>1000000</v>
      </c>
      <c r="C10" s="261"/>
      <c r="D10" s="260"/>
      <c r="E10" s="260">
        <f t="shared" si="1"/>
        <v>1000000</v>
      </c>
      <c r="F10" s="262">
        <f t="shared" si="0"/>
        <v>0</v>
      </c>
    </row>
    <row r="11" spans="1:6" ht="31.5" customHeight="1">
      <c r="A11" s="263"/>
      <c r="B11" s="260"/>
      <c r="C11" s="264"/>
      <c r="D11" s="265"/>
      <c r="E11" s="260">
        <f t="shared" si="1"/>
        <v>0</v>
      </c>
      <c r="F11" s="262">
        <f t="shared" si="0"/>
        <v>0</v>
      </c>
    </row>
    <row r="12" spans="1:6" ht="31.5" customHeight="1">
      <c r="A12" s="263"/>
      <c r="B12" s="260"/>
      <c r="C12" s="264"/>
      <c r="D12" s="265"/>
      <c r="E12" s="260">
        <f t="shared" si="1"/>
        <v>0</v>
      </c>
      <c r="F12" s="262">
        <f t="shared" si="0"/>
        <v>0</v>
      </c>
    </row>
    <row r="13" spans="1:6" ht="15.75" customHeight="1">
      <c r="A13" s="263"/>
      <c r="B13" s="260"/>
      <c r="C13" s="264"/>
      <c r="D13" s="265"/>
      <c r="E13" s="260">
        <f t="shared" si="1"/>
        <v>0</v>
      </c>
      <c r="F13" s="262">
        <f t="shared" si="0"/>
        <v>0</v>
      </c>
    </row>
    <row r="14" spans="1:6" ht="15.75" customHeight="1">
      <c r="A14" s="259"/>
      <c r="B14" s="260"/>
      <c r="C14" s="264"/>
      <c r="D14" s="265"/>
      <c r="E14" s="260">
        <f t="shared" si="1"/>
        <v>0</v>
      </c>
      <c r="F14" s="262">
        <f t="shared" si="0"/>
        <v>0</v>
      </c>
    </row>
    <row r="15" spans="1:6" ht="15.75" customHeight="1">
      <c r="A15" s="349"/>
      <c r="B15" s="350"/>
      <c r="C15" s="351"/>
      <c r="D15" s="350"/>
      <c r="E15" s="350">
        <f t="shared" si="1"/>
        <v>0</v>
      </c>
      <c r="F15" s="267">
        <f t="shared" si="0"/>
        <v>0</v>
      </c>
    </row>
    <row r="16" spans="1:6" ht="15.75" customHeight="1">
      <c r="A16" s="349"/>
      <c r="B16" s="350"/>
      <c r="C16" s="351"/>
      <c r="D16" s="350"/>
      <c r="E16" s="350">
        <f t="shared" si="1"/>
        <v>0</v>
      </c>
      <c r="F16" s="267">
        <f t="shared" si="0"/>
        <v>0</v>
      </c>
    </row>
    <row r="17" spans="1:6" ht="15" customHeight="1">
      <c r="A17" s="266"/>
      <c r="B17" s="265"/>
      <c r="C17" s="264"/>
      <c r="D17" s="265"/>
      <c r="E17" s="265"/>
      <c r="F17" s="267">
        <f t="shared" si="0"/>
        <v>0</v>
      </c>
    </row>
    <row r="18" spans="1:6" ht="15" customHeight="1">
      <c r="A18" s="266"/>
      <c r="B18" s="265"/>
      <c r="C18" s="264"/>
      <c r="D18" s="265"/>
      <c r="E18" s="265"/>
      <c r="F18" s="267">
        <f t="shared" si="0"/>
        <v>0</v>
      </c>
    </row>
    <row r="19" spans="1:6" ht="15.75" customHeight="1">
      <c r="A19" s="99"/>
      <c r="B19" s="268"/>
      <c r="C19" s="269"/>
      <c r="D19" s="268"/>
      <c r="E19" s="268"/>
      <c r="F19" s="270">
        <f t="shared" si="0"/>
        <v>0</v>
      </c>
    </row>
    <row r="20" spans="1:6" s="275" customFormat="1" ht="18" customHeight="1">
      <c r="A20" s="271" t="s">
        <v>426</v>
      </c>
      <c r="B20" s="272">
        <f>SUM(B5:B19)</f>
        <v>15587772</v>
      </c>
      <c r="C20" s="273"/>
      <c r="D20" s="272">
        <f>SUM(D5:D19)</f>
        <v>0</v>
      </c>
      <c r="E20" s="272">
        <f>SUM(E5:E19)</f>
        <v>15587772</v>
      </c>
      <c r="F20" s="274">
        <f>SUM(F5:F19)</f>
        <v>0</v>
      </c>
    </row>
    <row r="24" ht="12.75">
      <c r="J24" s="80" t="s">
        <v>356</v>
      </c>
    </row>
  </sheetData>
  <sheetProtection selectLockedCells="1" selectUnlockedCells="1"/>
  <mergeCells count="1">
    <mergeCell ref="A1:F1"/>
  </mergeCells>
  <printOptions horizontalCentered="1"/>
  <pageMargins left="0.7874015748031497" right="0.7874015748031497" top="0.5118110236220472" bottom="0.3937007874015748" header="0.15748031496062992" footer="0.2362204724409449"/>
  <pageSetup horizontalDpi="300" verticalDpi="300" orientation="landscape" paperSize="9" scale="105" r:id="rId1"/>
  <headerFooter alignWithMargins="0">
    <oddHeader>&amp;R&amp;"Times New Roman CE,Félkövér dőlt"&amp;11 &amp;"Times New Roman CE,Dőlt"10. melléklet az 2/2019. (II.26.) számú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tabSelected="1" zoomScalePageLayoutView="0" workbookViewId="0" topLeftCell="A25">
      <selection activeCell="H7" sqref="H7"/>
    </sheetView>
  </sheetViews>
  <sheetFormatPr defaultColWidth="9.00390625" defaultRowHeight="12.75"/>
  <cols>
    <col min="1" max="1" width="13.875" style="283" customWidth="1"/>
    <col min="2" max="2" width="79.125" style="276" customWidth="1"/>
    <col min="3" max="3" width="25.00390625" style="276" customWidth="1"/>
    <col min="4" max="16384" width="9.375" style="276" customWidth="1"/>
  </cols>
  <sheetData>
    <row r="1" spans="1:3" s="285" customFormat="1" ht="21" customHeight="1">
      <c r="A1" s="277"/>
      <c r="B1" s="278"/>
      <c r="C1" s="284"/>
    </row>
    <row r="2" spans="1:3" s="286" customFormat="1" ht="36" customHeight="1">
      <c r="A2" s="311" t="s">
        <v>435</v>
      </c>
      <c r="B2" s="384" t="s">
        <v>466</v>
      </c>
      <c r="C2" s="312" t="s">
        <v>434</v>
      </c>
    </row>
    <row r="3" spans="1:3" s="286" customFormat="1" ht="25.5">
      <c r="A3" s="313" t="s">
        <v>427</v>
      </c>
      <c r="B3" s="314" t="s">
        <v>428</v>
      </c>
      <c r="C3" s="315"/>
    </row>
    <row r="4" s="287" customFormat="1" ht="15.75" customHeight="1">
      <c r="C4" s="279" t="s">
        <v>465</v>
      </c>
    </row>
    <row r="5" spans="1:3" ht="12.75">
      <c r="A5" s="316" t="s">
        <v>429</v>
      </c>
      <c r="B5" s="317" t="s">
        <v>430</v>
      </c>
      <c r="C5" s="292" t="s">
        <v>431</v>
      </c>
    </row>
    <row r="6" spans="1:3" s="288" customFormat="1" ht="12.75" customHeight="1">
      <c r="A6" s="318"/>
      <c r="B6" s="319" t="s">
        <v>18</v>
      </c>
      <c r="C6" s="320" t="s">
        <v>19</v>
      </c>
    </row>
    <row r="7" spans="1:3" s="288" customFormat="1" ht="15.75" customHeight="1">
      <c r="A7" s="321"/>
      <c r="B7" s="322" t="s">
        <v>268</v>
      </c>
      <c r="C7" s="323"/>
    </row>
    <row r="8" spans="1:3" s="289" customFormat="1" ht="12" customHeight="1">
      <c r="A8" s="318" t="s">
        <v>20</v>
      </c>
      <c r="B8" s="324" t="s">
        <v>436</v>
      </c>
      <c r="C8" s="302">
        <f>SUM(C9:C19)</f>
        <v>0</v>
      </c>
    </row>
    <row r="9" spans="1:3" s="289" customFormat="1" ht="12" customHeight="1">
      <c r="A9" s="325" t="s">
        <v>22</v>
      </c>
      <c r="B9" s="326" t="s">
        <v>81</v>
      </c>
      <c r="C9" s="327"/>
    </row>
    <row r="10" spans="1:3" s="289" customFormat="1" ht="12" customHeight="1">
      <c r="A10" s="328" t="s">
        <v>24</v>
      </c>
      <c r="B10" s="329" t="s">
        <v>83</v>
      </c>
      <c r="C10" s="301"/>
    </row>
    <row r="11" spans="1:3" s="289" customFormat="1" ht="12" customHeight="1">
      <c r="A11" s="328" t="s">
        <v>26</v>
      </c>
      <c r="B11" s="329" t="s">
        <v>85</v>
      </c>
      <c r="C11" s="301"/>
    </row>
    <row r="12" spans="1:3" s="289" customFormat="1" ht="12" customHeight="1">
      <c r="A12" s="328" t="s">
        <v>28</v>
      </c>
      <c r="B12" s="329" t="s">
        <v>87</v>
      </c>
      <c r="C12" s="301"/>
    </row>
    <row r="13" spans="1:3" s="289" customFormat="1" ht="12" customHeight="1">
      <c r="A13" s="328" t="s">
        <v>30</v>
      </c>
      <c r="B13" s="329" t="s">
        <v>89</v>
      </c>
      <c r="C13" s="301"/>
    </row>
    <row r="14" spans="1:3" s="289" customFormat="1" ht="12" customHeight="1">
      <c r="A14" s="328" t="s">
        <v>32</v>
      </c>
      <c r="B14" s="329" t="s">
        <v>437</v>
      </c>
      <c r="C14" s="301"/>
    </row>
    <row r="15" spans="1:3" s="289" customFormat="1" ht="12" customHeight="1">
      <c r="A15" s="328" t="s">
        <v>184</v>
      </c>
      <c r="B15" s="330" t="s">
        <v>438</v>
      </c>
      <c r="C15" s="301"/>
    </row>
    <row r="16" spans="1:3" s="289" customFormat="1" ht="12" customHeight="1">
      <c r="A16" s="328" t="s">
        <v>186</v>
      </c>
      <c r="B16" s="329" t="s">
        <v>439</v>
      </c>
      <c r="C16" s="303"/>
    </row>
    <row r="17" spans="1:3" s="290" customFormat="1" ht="12" customHeight="1">
      <c r="A17" s="328" t="s">
        <v>188</v>
      </c>
      <c r="B17" s="329" t="s">
        <v>97</v>
      </c>
      <c r="C17" s="301"/>
    </row>
    <row r="18" spans="1:3" s="290" customFormat="1" ht="12" customHeight="1">
      <c r="A18" s="328" t="s">
        <v>190</v>
      </c>
      <c r="B18" s="329" t="s">
        <v>99</v>
      </c>
      <c r="C18" s="331"/>
    </row>
    <row r="19" spans="1:3" s="290" customFormat="1" ht="12" customHeight="1">
      <c r="A19" s="328" t="s">
        <v>192</v>
      </c>
      <c r="B19" s="330" t="s">
        <v>101</v>
      </c>
      <c r="C19" s="331"/>
    </row>
    <row r="20" spans="1:3" s="289" customFormat="1" ht="12" customHeight="1">
      <c r="A20" s="318" t="s">
        <v>34</v>
      </c>
      <c r="B20" s="324" t="s">
        <v>440</v>
      </c>
      <c r="C20" s="302">
        <f>SUM(C21:C23)</f>
        <v>0</v>
      </c>
    </row>
    <row r="21" spans="1:3" s="290" customFormat="1" ht="12" customHeight="1">
      <c r="A21" s="328" t="s">
        <v>36</v>
      </c>
      <c r="B21" s="332" t="s">
        <v>37</v>
      </c>
      <c r="C21" s="301"/>
    </row>
    <row r="22" spans="1:3" s="290" customFormat="1" ht="12" customHeight="1">
      <c r="A22" s="328" t="s">
        <v>38</v>
      </c>
      <c r="B22" s="329" t="s">
        <v>441</v>
      </c>
      <c r="C22" s="301"/>
    </row>
    <row r="23" spans="1:3" s="290" customFormat="1" ht="12" customHeight="1">
      <c r="A23" s="328" t="s">
        <v>40</v>
      </c>
      <c r="B23" s="329" t="s">
        <v>442</v>
      </c>
      <c r="C23" s="301"/>
    </row>
    <row r="24" spans="1:3" s="290" customFormat="1" ht="12" customHeight="1">
      <c r="A24" s="328" t="s">
        <v>42</v>
      </c>
      <c r="B24" s="329" t="s">
        <v>443</v>
      </c>
      <c r="C24" s="301"/>
    </row>
    <row r="25" spans="1:3" s="290" customFormat="1" ht="12" customHeight="1">
      <c r="A25" s="318" t="s">
        <v>48</v>
      </c>
      <c r="B25" s="333" t="s">
        <v>278</v>
      </c>
      <c r="C25" s="334"/>
    </row>
    <row r="26" spans="1:3" s="290" customFormat="1" ht="12" customHeight="1">
      <c r="A26" s="318" t="s">
        <v>232</v>
      </c>
      <c r="B26" s="333" t="s">
        <v>444</v>
      </c>
      <c r="C26" s="302">
        <f>+C27+C28+C29</f>
        <v>0</v>
      </c>
    </row>
    <row r="27" spans="1:3" s="290" customFormat="1" ht="12" customHeight="1">
      <c r="A27" s="335" t="s">
        <v>64</v>
      </c>
      <c r="B27" s="332" t="s">
        <v>51</v>
      </c>
      <c r="C27" s="300"/>
    </row>
    <row r="28" spans="1:3" s="290" customFormat="1" ht="12" customHeight="1">
      <c r="A28" s="335" t="s">
        <v>66</v>
      </c>
      <c r="B28" s="332" t="s">
        <v>441</v>
      </c>
      <c r="C28" s="301"/>
    </row>
    <row r="29" spans="1:3" s="290" customFormat="1" ht="12" customHeight="1">
      <c r="A29" s="335" t="s">
        <v>68</v>
      </c>
      <c r="B29" s="329" t="s">
        <v>445</v>
      </c>
      <c r="C29" s="301"/>
    </row>
    <row r="30" spans="1:3" s="290" customFormat="1" ht="12" customHeight="1">
      <c r="A30" s="328" t="s">
        <v>70</v>
      </c>
      <c r="B30" s="336" t="s">
        <v>446</v>
      </c>
      <c r="C30" s="337"/>
    </row>
    <row r="31" spans="1:3" s="290" customFormat="1" ht="12" customHeight="1">
      <c r="A31" s="318" t="s">
        <v>78</v>
      </c>
      <c r="B31" s="333" t="s">
        <v>447</v>
      </c>
      <c r="C31" s="302">
        <f>+C32+C33+C34</f>
        <v>0</v>
      </c>
    </row>
    <row r="32" spans="1:3" s="290" customFormat="1" ht="12" customHeight="1">
      <c r="A32" s="335" t="s">
        <v>80</v>
      </c>
      <c r="B32" s="332" t="s">
        <v>105</v>
      </c>
      <c r="C32" s="300"/>
    </row>
    <row r="33" spans="1:3" s="290" customFormat="1" ht="12" customHeight="1">
      <c r="A33" s="335" t="s">
        <v>82</v>
      </c>
      <c r="B33" s="329" t="s">
        <v>107</v>
      </c>
      <c r="C33" s="303"/>
    </row>
    <row r="34" spans="1:3" s="290" customFormat="1" ht="12" customHeight="1">
      <c r="A34" s="328" t="s">
        <v>84</v>
      </c>
      <c r="B34" s="336" t="s">
        <v>109</v>
      </c>
      <c r="C34" s="337"/>
    </row>
    <row r="35" spans="1:3" s="289" customFormat="1" ht="12" customHeight="1">
      <c r="A35" s="318" t="s">
        <v>102</v>
      </c>
      <c r="B35" s="333" t="s">
        <v>280</v>
      </c>
      <c r="C35" s="334"/>
    </row>
    <row r="36" spans="1:3" s="289" customFormat="1" ht="12" customHeight="1">
      <c r="A36" s="318" t="s">
        <v>247</v>
      </c>
      <c r="B36" s="333" t="s">
        <v>448</v>
      </c>
      <c r="C36" s="338"/>
    </row>
    <row r="37" spans="1:3" s="289" customFormat="1" ht="12" customHeight="1">
      <c r="A37" s="318" t="s">
        <v>120</v>
      </c>
      <c r="B37" s="333" t="s">
        <v>449</v>
      </c>
      <c r="C37" s="108">
        <f>+C8+C20+C25+C26+C31+C35+C36</f>
        <v>0</v>
      </c>
    </row>
    <row r="38" spans="1:3" s="289" customFormat="1" ht="12" customHeight="1">
      <c r="A38" s="339" t="s">
        <v>256</v>
      </c>
      <c r="B38" s="333" t="s">
        <v>450</v>
      </c>
      <c r="C38" s="108">
        <f>+C39+C40+C41</f>
        <v>75872122</v>
      </c>
    </row>
    <row r="39" spans="1:3" s="289" customFormat="1" ht="12" customHeight="1">
      <c r="A39" s="335" t="s">
        <v>451</v>
      </c>
      <c r="B39" s="332" t="s">
        <v>320</v>
      </c>
      <c r="C39" s="300"/>
    </row>
    <row r="40" spans="1:3" s="289" customFormat="1" ht="12" customHeight="1">
      <c r="A40" s="335" t="s">
        <v>452</v>
      </c>
      <c r="B40" s="329" t="s">
        <v>453</v>
      </c>
      <c r="C40" s="303"/>
    </row>
    <row r="41" spans="1:3" s="290" customFormat="1" ht="12" customHeight="1">
      <c r="A41" s="328" t="s">
        <v>454</v>
      </c>
      <c r="B41" s="336" t="s">
        <v>455</v>
      </c>
      <c r="C41" s="337">
        <v>75872122</v>
      </c>
    </row>
    <row r="42" spans="1:3" s="290" customFormat="1" ht="15" customHeight="1">
      <c r="A42" s="339" t="s">
        <v>258</v>
      </c>
      <c r="B42" s="340" t="s">
        <v>456</v>
      </c>
      <c r="C42" s="108">
        <f>+C37+C38</f>
        <v>75872122</v>
      </c>
    </row>
    <row r="43" spans="1:3" s="290" customFormat="1" ht="15" customHeight="1">
      <c r="A43" s="341"/>
      <c r="B43" s="342"/>
      <c r="C43" s="343"/>
    </row>
    <row r="44" spans="1:3" ht="12.75">
      <c r="A44" s="344"/>
      <c r="B44" s="345"/>
      <c r="C44" s="346"/>
    </row>
    <row r="45" spans="1:3" s="288" customFormat="1" ht="16.5" customHeight="1">
      <c r="A45" s="316"/>
      <c r="B45" s="347" t="s">
        <v>269</v>
      </c>
      <c r="C45" s="108"/>
    </row>
    <row r="46" spans="1:3" s="291" customFormat="1" ht="12" customHeight="1">
      <c r="A46" s="318" t="s">
        <v>20</v>
      </c>
      <c r="B46" s="333" t="s">
        <v>457</v>
      </c>
      <c r="C46" s="302">
        <f>SUM(C47:C51)</f>
        <v>75738772</v>
      </c>
    </row>
    <row r="47" spans="1:3" ht="12" customHeight="1">
      <c r="A47" s="328" t="s">
        <v>22</v>
      </c>
      <c r="B47" s="332" t="s">
        <v>177</v>
      </c>
      <c r="C47" s="300">
        <v>51665669</v>
      </c>
    </row>
    <row r="48" spans="1:3" ht="12" customHeight="1">
      <c r="A48" s="328" t="s">
        <v>24</v>
      </c>
      <c r="B48" s="329" t="s">
        <v>178</v>
      </c>
      <c r="C48" s="301">
        <v>10491335</v>
      </c>
    </row>
    <row r="49" spans="1:3" ht="12" customHeight="1">
      <c r="A49" s="328" t="s">
        <v>26</v>
      </c>
      <c r="B49" s="329" t="s">
        <v>179</v>
      </c>
      <c r="C49" s="301">
        <v>13581768</v>
      </c>
    </row>
    <row r="50" spans="1:3" ht="12" customHeight="1">
      <c r="A50" s="328" t="s">
        <v>28</v>
      </c>
      <c r="B50" s="329" t="s">
        <v>180</v>
      </c>
      <c r="C50" s="301"/>
    </row>
    <row r="51" spans="1:3" ht="12" customHeight="1">
      <c r="A51" s="328" t="s">
        <v>30</v>
      </c>
      <c r="B51" s="329" t="s">
        <v>182</v>
      </c>
      <c r="C51" s="301"/>
    </row>
    <row r="52" spans="1:3" ht="12" customHeight="1">
      <c r="A52" s="318" t="s">
        <v>34</v>
      </c>
      <c r="B52" s="333" t="s">
        <v>458</v>
      </c>
      <c r="C52" s="302">
        <f>SUM(C53:C55)</f>
        <v>133350</v>
      </c>
    </row>
    <row r="53" spans="1:3" s="291" customFormat="1" ht="12" customHeight="1">
      <c r="A53" s="328" t="s">
        <v>36</v>
      </c>
      <c r="B53" s="332" t="s">
        <v>213</v>
      </c>
      <c r="C53" s="300">
        <v>133350</v>
      </c>
    </row>
    <row r="54" spans="1:3" ht="12" customHeight="1">
      <c r="A54" s="328" t="s">
        <v>38</v>
      </c>
      <c r="B54" s="329" t="s">
        <v>215</v>
      </c>
      <c r="C54" s="301"/>
    </row>
    <row r="55" spans="1:3" ht="12" customHeight="1">
      <c r="A55" s="328" t="s">
        <v>40</v>
      </c>
      <c r="B55" s="329" t="s">
        <v>459</v>
      </c>
      <c r="C55" s="301"/>
    </row>
    <row r="56" spans="1:3" ht="12" customHeight="1">
      <c r="A56" s="328" t="s">
        <v>42</v>
      </c>
      <c r="B56" s="329" t="s">
        <v>460</v>
      </c>
      <c r="C56" s="301"/>
    </row>
    <row r="57" spans="1:3" ht="12" customHeight="1">
      <c r="A57" s="318" t="s">
        <v>48</v>
      </c>
      <c r="B57" s="333" t="s">
        <v>461</v>
      </c>
      <c r="C57" s="334"/>
    </row>
    <row r="58" spans="1:3" ht="15" customHeight="1">
      <c r="A58" s="318" t="s">
        <v>232</v>
      </c>
      <c r="B58" s="324" t="s">
        <v>462</v>
      </c>
      <c r="C58" s="302">
        <f>+C46+C52+C57</f>
        <v>75872122</v>
      </c>
    </row>
    <row r="59" spans="1:3" ht="12.75">
      <c r="A59" s="344"/>
      <c r="B59" s="345"/>
      <c r="C59" s="346"/>
    </row>
    <row r="60" spans="1:3" ht="15" customHeight="1">
      <c r="A60" s="280" t="s">
        <v>432</v>
      </c>
      <c r="B60" s="281"/>
      <c r="C60" s="282">
        <v>11</v>
      </c>
    </row>
    <row r="61" spans="1:3" ht="14.25" customHeight="1">
      <c r="A61" s="280" t="s">
        <v>433</v>
      </c>
      <c r="B61" s="281"/>
      <c r="C61" s="282">
        <v>0</v>
      </c>
    </row>
  </sheetData>
  <sheetProtection formatCells="0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&amp;R&amp;"Times New Roman CE,Dőlt"11. melléklet  az 2/2019. (II.26.) számú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25" sqref="W25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zoomScaleSheetLayoutView="100" zoomScalePageLayoutView="0" workbookViewId="0" topLeftCell="A4">
      <selection activeCell="F33" sqref="F33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5" customWidth="1"/>
    <col min="5" max="16384" width="9.375" style="5" customWidth="1"/>
  </cols>
  <sheetData>
    <row r="1" spans="1:3" ht="15.75" customHeight="1">
      <c r="A1" s="360" t="s">
        <v>13</v>
      </c>
      <c r="B1" s="360"/>
      <c r="C1" s="360"/>
    </row>
    <row r="2" spans="1:3" ht="15.75" customHeight="1">
      <c r="A2" s="359" t="s">
        <v>14</v>
      </c>
      <c r="B2" s="359"/>
      <c r="C2" s="7" t="s">
        <v>15</v>
      </c>
    </row>
    <row r="3" spans="1:3" ht="37.5" customHeight="1">
      <c r="A3" s="8" t="s">
        <v>16</v>
      </c>
      <c r="B3" s="9" t="s">
        <v>17</v>
      </c>
      <c r="C3" s="10" t="str">
        <f>+CONCATENATE(LEFT(ÖSSZEFÜGGÉSEK!A5,4),". évi előirányzat")</f>
        <v>2019. évi előirányzat</v>
      </c>
    </row>
    <row r="4" spans="1:3" s="14" customFormat="1" ht="12" customHeight="1">
      <c r="A4" s="11"/>
      <c r="B4" s="12" t="s">
        <v>18</v>
      </c>
      <c r="C4" s="13" t="s">
        <v>19</v>
      </c>
    </row>
    <row r="5" spans="1:3" s="18" customFormat="1" ht="12" customHeight="1">
      <c r="A5" s="15" t="s">
        <v>20</v>
      </c>
      <c r="B5" s="16" t="s">
        <v>21</v>
      </c>
      <c r="C5" s="17">
        <f>+C6+C7+C8+C9+C10+C11</f>
        <v>91585691</v>
      </c>
    </row>
    <row r="6" spans="1:3" s="18" customFormat="1" ht="12" customHeight="1">
      <c r="A6" s="19" t="s">
        <v>22</v>
      </c>
      <c r="B6" s="20" t="s">
        <v>23</v>
      </c>
      <c r="C6" s="21">
        <v>67281035</v>
      </c>
    </row>
    <row r="7" spans="1:3" s="18" customFormat="1" ht="12" customHeight="1">
      <c r="A7" s="22" t="s">
        <v>24</v>
      </c>
      <c r="B7" s="23" t="s">
        <v>25</v>
      </c>
      <c r="C7" s="24"/>
    </row>
    <row r="8" spans="1:3" s="18" customFormat="1" ht="12" customHeight="1">
      <c r="A8" s="22" t="s">
        <v>26</v>
      </c>
      <c r="B8" s="23" t="s">
        <v>27</v>
      </c>
      <c r="C8" s="24">
        <v>22504656</v>
      </c>
    </row>
    <row r="9" spans="1:3" s="18" customFormat="1" ht="12" customHeight="1">
      <c r="A9" s="22" t="s">
        <v>28</v>
      </c>
      <c r="B9" s="23" t="s">
        <v>29</v>
      </c>
      <c r="C9" s="24">
        <v>1800000</v>
      </c>
    </row>
    <row r="10" spans="1:3" s="18" customFormat="1" ht="12" customHeight="1">
      <c r="A10" s="22" t="s">
        <v>30</v>
      </c>
      <c r="B10" s="25" t="s">
        <v>31</v>
      </c>
      <c r="C10" s="24"/>
    </row>
    <row r="11" spans="1:3" s="18" customFormat="1" ht="12" customHeight="1">
      <c r="A11" s="26" t="s">
        <v>32</v>
      </c>
      <c r="B11" s="27" t="s">
        <v>33</v>
      </c>
      <c r="C11" s="24"/>
    </row>
    <row r="12" spans="1:3" s="18" customFormat="1" ht="12" customHeight="1">
      <c r="A12" s="15" t="s">
        <v>34</v>
      </c>
      <c r="B12" s="28" t="s">
        <v>35</v>
      </c>
      <c r="C12" s="17">
        <f>+C13+C14+C15+C16+C17</f>
        <v>47497340</v>
      </c>
    </row>
    <row r="13" spans="1:3" s="18" customFormat="1" ht="12" customHeight="1">
      <c r="A13" s="19" t="s">
        <v>36</v>
      </c>
      <c r="B13" s="20" t="s">
        <v>37</v>
      </c>
      <c r="C13" s="21"/>
    </row>
    <row r="14" spans="1:3" s="18" customFormat="1" ht="12" customHeight="1">
      <c r="A14" s="22" t="s">
        <v>38</v>
      </c>
      <c r="B14" s="23" t="s">
        <v>39</v>
      </c>
      <c r="C14" s="24"/>
    </row>
    <row r="15" spans="1:3" s="18" customFormat="1" ht="12" customHeight="1">
      <c r="A15" s="22" t="s">
        <v>40</v>
      </c>
      <c r="B15" s="23" t="s">
        <v>41</v>
      </c>
      <c r="C15" s="24"/>
    </row>
    <row r="16" spans="1:3" s="18" customFormat="1" ht="12" customHeight="1">
      <c r="A16" s="22" t="s">
        <v>42</v>
      </c>
      <c r="B16" s="23" t="s">
        <v>43</v>
      </c>
      <c r="C16" s="24"/>
    </row>
    <row r="17" spans="1:3" s="18" customFormat="1" ht="12" customHeight="1">
      <c r="A17" s="22" t="s">
        <v>44</v>
      </c>
      <c r="B17" s="23" t="s">
        <v>45</v>
      </c>
      <c r="C17" s="24">
        <v>47497340</v>
      </c>
    </row>
    <row r="18" spans="1:3" s="18" customFormat="1" ht="12" customHeight="1">
      <c r="A18" s="26" t="s">
        <v>46</v>
      </c>
      <c r="B18" s="27" t="s">
        <v>47</v>
      </c>
      <c r="C18" s="29"/>
    </row>
    <row r="19" spans="1:3" s="18" customFormat="1" ht="12" customHeight="1">
      <c r="A19" s="15" t="s">
        <v>48</v>
      </c>
      <c r="B19" s="16" t="s">
        <v>49</v>
      </c>
      <c r="C19" s="17">
        <f>+C20+C21+C22+C23+C24</f>
        <v>0</v>
      </c>
    </row>
    <row r="20" spans="1:3" s="18" customFormat="1" ht="12" customHeight="1">
      <c r="A20" s="19" t="s">
        <v>50</v>
      </c>
      <c r="B20" s="20" t="s">
        <v>51</v>
      </c>
      <c r="C20" s="21"/>
    </row>
    <row r="21" spans="1:3" s="18" customFormat="1" ht="12" customHeight="1">
      <c r="A21" s="22" t="s">
        <v>52</v>
      </c>
      <c r="B21" s="23" t="s">
        <v>53</v>
      </c>
      <c r="C21" s="24"/>
    </row>
    <row r="22" spans="1:3" s="18" customFormat="1" ht="12" customHeight="1">
      <c r="A22" s="22" t="s">
        <v>54</v>
      </c>
      <c r="B22" s="23" t="s">
        <v>55</v>
      </c>
      <c r="C22" s="24"/>
    </row>
    <row r="23" spans="1:3" s="18" customFormat="1" ht="12" customHeight="1">
      <c r="A23" s="22" t="s">
        <v>56</v>
      </c>
      <c r="B23" s="23" t="s">
        <v>57</v>
      </c>
      <c r="C23" s="24"/>
    </row>
    <row r="24" spans="1:3" s="18" customFormat="1" ht="12" customHeight="1">
      <c r="A24" s="22" t="s">
        <v>58</v>
      </c>
      <c r="B24" s="23" t="s">
        <v>59</v>
      </c>
      <c r="C24" s="24"/>
    </row>
    <row r="25" spans="1:3" s="18" customFormat="1" ht="12" customHeight="1">
      <c r="A25" s="26" t="s">
        <v>60</v>
      </c>
      <c r="B25" s="30" t="s">
        <v>61</v>
      </c>
      <c r="C25" s="29"/>
    </row>
    <row r="26" spans="1:3" s="18" customFormat="1" ht="12" customHeight="1">
      <c r="A26" s="15" t="s">
        <v>62</v>
      </c>
      <c r="B26" s="16" t="s">
        <v>63</v>
      </c>
      <c r="C26" s="17">
        <f>SUM(C27:C33)</f>
        <v>36350000</v>
      </c>
    </row>
    <row r="27" spans="1:3" s="18" customFormat="1" ht="12" customHeight="1">
      <c r="A27" s="19" t="s">
        <v>64</v>
      </c>
      <c r="B27" s="20" t="s">
        <v>65</v>
      </c>
      <c r="C27" s="21">
        <v>2700000</v>
      </c>
    </row>
    <row r="28" spans="1:3" s="18" customFormat="1" ht="12" customHeight="1">
      <c r="A28" s="22" t="s">
        <v>66</v>
      </c>
      <c r="B28" s="23" t="s">
        <v>67</v>
      </c>
      <c r="C28" s="24"/>
    </row>
    <row r="29" spans="1:3" s="18" customFormat="1" ht="12" customHeight="1">
      <c r="A29" s="22" t="s">
        <v>68</v>
      </c>
      <c r="B29" s="23" t="s">
        <v>69</v>
      </c>
      <c r="C29" s="24">
        <v>30000000</v>
      </c>
    </row>
    <row r="30" spans="1:3" s="18" customFormat="1" ht="12" customHeight="1">
      <c r="A30" s="22" t="s">
        <v>70</v>
      </c>
      <c r="B30" s="23" t="s">
        <v>71</v>
      </c>
      <c r="C30" s="24">
        <v>200000</v>
      </c>
    </row>
    <row r="31" spans="1:3" s="18" customFormat="1" ht="12" customHeight="1">
      <c r="A31" s="22" t="s">
        <v>72</v>
      </c>
      <c r="B31" s="23" t="s">
        <v>73</v>
      </c>
      <c r="C31" s="24">
        <v>3300000</v>
      </c>
    </row>
    <row r="32" spans="1:3" s="18" customFormat="1" ht="12" customHeight="1">
      <c r="A32" s="22" t="s">
        <v>74</v>
      </c>
      <c r="B32" s="23" t="s">
        <v>75</v>
      </c>
      <c r="C32" s="24"/>
    </row>
    <row r="33" spans="1:3" s="18" customFormat="1" ht="15.75" customHeight="1">
      <c r="A33" s="26" t="s">
        <v>76</v>
      </c>
      <c r="B33" s="31" t="s">
        <v>77</v>
      </c>
      <c r="C33" s="29">
        <v>150000</v>
      </c>
    </row>
    <row r="34" spans="1:3" s="18" customFormat="1" ht="16.5" customHeight="1">
      <c r="A34" s="15" t="s">
        <v>78</v>
      </c>
      <c r="B34" s="16" t="s">
        <v>79</v>
      </c>
      <c r="C34" s="17">
        <f>SUM(C35:C45)</f>
        <v>29300055</v>
      </c>
    </row>
    <row r="35" spans="1:3" s="18" customFormat="1" ht="12" customHeight="1">
      <c r="A35" s="19" t="s">
        <v>80</v>
      </c>
      <c r="B35" s="20" t="s">
        <v>81</v>
      </c>
      <c r="C35" s="21"/>
    </row>
    <row r="36" spans="1:3" s="18" customFormat="1" ht="12" customHeight="1">
      <c r="A36" s="22" t="s">
        <v>82</v>
      </c>
      <c r="B36" s="23" t="s">
        <v>83</v>
      </c>
      <c r="C36" s="24">
        <v>1650000</v>
      </c>
    </row>
    <row r="37" spans="1:3" s="18" customFormat="1" ht="12" customHeight="1">
      <c r="A37" s="22" t="s">
        <v>84</v>
      </c>
      <c r="B37" s="23" t="s">
        <v>85</v>
      </c>
      <c r="C37" s="24">
        <v>1574803</v>
      </c>
    </row>
    <row r="38" spans="1:3" s="18" customFormat="1" ht="12" customHeight="1">
      <c r="A38" s="22" t="s">
        <v>86</v>
      </c>
      <c r="B38" s="23" t="s">
        <v>87</v>
      </c>
      <c r="C38" s="24">
        <v>3437145</v>
      </c>
    </row>
    <row r="39" spans="1:3" s="18" customFormat="1" ht="12" customHeight="1">
      <c r="A39" s="22" t="s">
        <v>88</v>
      </c>
      <c r="B39" s="23" t="s">
        <v>89</v>
      </c>
      <c r="C39" s="24">
        <v>8753360</v>
      </c>
    </row>
    <row r="40" spans="1:3" s="18" customFormat="1" ht="12" customHeight="1">
      <c r="A40" s="22" t="s">
        <v>90</v>
      </c>
      <c r="B40" s="23" t="s">
        <v>91</v>
      </c>
      <c r="C40" s="24">
        <v>2718747</v>
      </c>
    </row>
    <row r="41" spans="1:3" s="18" customFormat="1" ht="12" customHeight="1">
      <c r="A41" s="22" t="s">
        <v>92</v>
      </c>
      <c r="B41" s="23" t="s">
        <v>93</v>
      </c>
      <c r="C41" s="24">
        <v>1800000</v>
      </c>
    </row>
    <row r="42" spans="1:3" s="18" customFormat="1" ht="12" customHeight="1">
      <c r="A42" s="22" t="s">
        <v>94</v>
      </c>
      <c r="B42" s="23" t="s">
        <v>95</v>
      </c>
      <c r="C42" s="24"/>
    </row>
    <row r="43" spans="1:3" s="18" customFormat="1" ht="12" customHeight="1">
      <c r="A43" s="22" t="s">
        <v>96</v>
      </c>
      <c r="B43" s="23" t="s">
        <v>97</v>
      </c>
      <c r="C43" s="24"/>
    </row>
    <row r="44" spans="1:3" s="18" customFormat="1" ht="12" customHeight="1">
      <c r="A44" s="26" t="s">
        <v>98</v>
      </c>
      <c r="B44" s="30" t="s">
        <v>99</v>
      </c>
      <c r="C44" s="29"/>
    </row>
    <row r="45" spans="1:3" s="18" customFormat="1" ht="12" customHeight="1">
      <c r="A45" s="26" t="s">
        <v>100</v>
      </c>
      <c r="B45" s="27" t="s">
        <v>101</v>
      </c>
      <c r="C45" s="29">
        <v>9366000</v>
      </c>
    </row>
    <row r="46" spans="1:3" s="18" customFormat="1" ht="12" customHeight="1">
      <c r="A46" s="15" t="s">
        <v>102</v>
      </c>
      <c r="B46" s="16" t="s">
        <v>103</v>
      </c>
      <c r="C46" s="17">
        <f>SUM(C47:C49)</f>
        <v>0</v>
      </c>
    </row>
    <row r="47" spans="1:3" s="18" customFormat="1" ht="12" customHeight="1">
      <c r="A47" s="19" t="s">
        <v>104</v>
      </c>
      <c r="B47" s="20" t="s">
        <v>105</v>
      </c>
      <c r="C47" s="21"/>
    </row>
    <row r="48" spans="1:3" s="18" customFormat="1" ht="12" customHeight="1">
      <c r="A48" s="22" t="s">
        <v>106</v>
      </c>
      <c r="B48" s="23" t="s">
        <v>107</v>
      </c>
      <c r="C48" s="24"/>
    </row>
    <row r="49" spans="1:3" s="18" customFormat="1" ht="10.5" customHeight="1">
      <c r="A49" s="22" t="s">
        <v>108</v>
      </c>
      <c r="B49" s="23" t="s">
        <v>109</v>
      </c>
      <c r="C49" s="24"/>
    </row>
    <row r="50" spans="1:3" s="18" customFormat="1" ht="13.5" customHeight="1">
      <c r="A50" s="15" t="s">
        <v>110</v>
      </c>
      <c r="B50" s="16" t="s">
        <v>111</v>
      </c>
      <c r="C50" s="17">
        <f>SUM(C51:C53)</f>
        <v>0</v>
      </c>
    </row>
    <row r="51" spans="1:3" s="18" customFormat="1" ht="12" customHeight="1">
      <c r="A51" s="19" t="s">
        <v>112</v>
      </c>
      <c r="B51" s="20" t="s">
        <v>113</v>
      </c>
      <c r="C51" s="21"/>
    </row>
    <row r="52" spans="1:3" s="18" customFormat="1" ht="12" customHeight="1">
      <c r="A52" s="22" t="s">
        <v>114</v>
      </c>
      <c r="B52" s="23" t="s">
        <v>115</v>
      </c>
      <c r="C52" s="24"/>
    </row>
    <row r="53" spans="1:3" s="18" customFormat="1" ht="12" customHeight="1">
      <c r="A53" s="22" t="s">
        <v>116</v>
      </c>
      <c r="B53" s="23" t="s">
        <v>117</v>
      </c>
      <c r="C53" s="24"/>
    </row>
    <row r="54" spans="1:3" s="18" customFormat="1" ht="12" customHeight="1">
      <c r="A54" s="26" t="s">
        <v>118</v>
      </c>
      <c r="B54" s="27" t="s">
        <v>119</v>
      </c>
      <c r="C54" s="29"/>
    </row>
    <row r="55" spans="1:3" s="18" customFormat="1" ht="12" customHeight="1">
      <c r="A55" s="15" t="s">
        <v>120</v>
      </c>
      <c r="B55" s="28" t="s">
        <v>121</v>
      </c>
      <c r="C55" s="17">
        <f>SUM(C56:C58)</f>
        <v>0</v>
      </c>
    </row>
    <row r="56" spans="1:3" s="18" customFormat="1" ht="12" customHeight="1">
      <c r="A56" s="19" t="s">
        <v>122</v>
      </c>
      <c r="B56" s="20" t="s">
        <v>123</v>
      </c>
      <c r="C56" s="24"/>
    </row>
    <row r="57" spans="1:3" s="18" customFormat="1" ht="12" customHeight="1">
      <c r="A57" s="22" t="s">
        <v>124</v>
      </c>
      <c r="B57" s="23" t="s">
        <v>125</v>
      </c>
      <c r="C57" s="24"/>
    </row>
    <row r="58" spans="1:3" s="18" customFormat="1" ht="12" customHeight="1">
      <c r="A58" s="22" t="s">
        <v>126</v>
      </c>
      <c r="B58" s="23" t="s">
        <v>127</v>
      </c>
      <c r="C58" s="24"/>
    </row>
    <row r="59" spans="1:3" s="18" customFormat="1" ht="12" customHeight="1">
      <c r="A59" s="26" t="s">
        <v>128</v>
      </c>
      <c r="B59" s="27" t="s">
        <v>129</v>
      </c>
      <c r="C59" s="24"/>
    </row>
    <row r="60" spans="1:3" s="18" customFormat="1" ht="12" customHeight="1">
      <c r="A60" s="32" t="s">
        <v>130</v>
      </c>
      <c r="B60" s="16" t="s">
        <v>131</v>
      </c>
      <c r="C60" s="17">
        <f>+C5+C12+C19+C26+C34+C46+C50+C55</f>
        <v>204733086</v>
      </c>
    </row>
    <row r="61" spans="1:3" s="18" customFormat="1" ht="12" customHeight="1">
      <c r="A61" s="33" t="s">
        <v>132</v>
      </c>
      <c r="B61" s="28" t="s">
        <v>133</v>
      </c>
      <c r="C61" s="17">
        <f>SUM(C62:C63)</f>
        <v>0</v>
      </c>
    </row>
    <row r="62" spans="1:3" s="18" customFormat="1" ht="12" customHeight="1">
      <c r="A62" s="22" t="s">
        <v>134</v>
      </c>
      <c r="B62" s="23" t="s">
        <v>135</v>
      </c>
      <c r="C62" s="24"/>
    </row>
    <row r="63" spans="1:3" s="18" customFormat="1" ht="12" customHeight="1">
      <c r="A63" s="26" t="s">
        <v>136</v>
      </c>
      <c r="B63" s="34" t="s">
        <v>137</v>
      </c>
      <c r="C63" s="24"/>
    </row>
    <row r="64" spans="1:3" s="18" customFormat="1" ht="12" customHeight="1">
      <c r="A64" s="33" t="s">
        <v>138</v>
      </c>
      <c r="B64" s="28" t="s">
        <v>139</v>
      </c>
      <c r="C64" s="17">
        <f>SUM(C65:C66)</f>
        <v>0</v>
      </c>
    </row>
    <row r="65" spans="1:3" s="18" customFormat="1" ht="12" customHeight="1">
      <c r="A65" s="19" t="s">
        <v>140</v>
      </c>
      <c r="B65" s="20" t="s">
        <v>141</v>
      </c>
      <c r="C65" s="24"/>
    </row>
    <row r="66" spans="1:3" s="18" customFormat="1" ht="12" customHeight="1">
      <c r="A66" s="26" t="s">
        <v>142</v>
      </c>
      <c r="B66" s="27" t="s">
        <v>143</v>
      </c>
      <c r="C66" s="24"/>
    </row>
    <row r="67" spans="1:3" s="18" customFormat="1" ht="12" customHeight="1">
      <c r="A67" s="33" t="s">
        <v>144</v>
      </c>
      <c r="B67" s="28" t="s">
        <v>145</v>
      </c>
      <c r="C67" s="17">
        <f>SUM(C68:C69)</f>
        <v>50000000</v>
      </c>
    </row>
    <row r="68" spans="1:3" s="18" customFormat="1" ht="12" customHeight="1">
      <c r="A68" s="19" t="s">
        <v>146</v>
      </c>
      <c r="B68" s="20" t="s">
        <v>147</v>
      </c>
      <c r="C68" s="24">
        <v>50000000</v>
      </c>
    </row>
    <row r="69" spans="1:3" s="18" customFormat="1" ht="12" customHeight="1">
      <c r="A69" s="26" t="s">
        <v>148</v>
      </c>
      <c r="B69" s="27" t="s">
        <v>149</v>
      </c>
      <c r="C69" s="24"/>
    </row>
    <row r="70" spans="1:3" s="18" customFormat="1" ht="12" customHeight="1">
      <c r="A70" s="33" t="s">
        <v>150</v>
      </c>
      <c r="B70" s="28" t="s">
        <v>151</v>
      </c>
      <c r="C70" s="17">
        <f>SUM(C71:C73)</f>
        <v>0</v>
      </c>
    </row>
    <row r="71" spans="1:3" s="18" customFormat="1" ht="12" customHeight="1">
      <c r="A71" s="19" t="s">
        <v>152</v>
      </c>
      <c r="B71" s="20" t="s">
        <v>153</v>
      </c>
      <c r="C71" s="24"/>
    </row>
    <row r="72" spans="1:3" s="18" customFormat="1" ht="12" customHeight="1">
      <c r="A72" s="22" t="s">
        <v>154</v>
      </c>
      <c r="B72" s="23" t="s">
        <v>155</v>
      </c>
      <c r="C72" s="24"/>
    </row>
    <row r="73" spans="1:3" s="18" customFormat="1" ht="12" customHeight="1">
      <c r="A73" s="26" t="s">
        <v>156</v>
      </c>
      <c r="B73" s="27" t="s">
        <v>157</v>
      </c>
      <c r="C73" s="24"/>
    </row>
    <row r="74" spans="1:3" s="18" customFormat="1" ht="12" customHeight="1">
      <c r="A74" s="33" t="s">
        <v>158</v>
      </c>
      <c r="B74" s="28" t="s">
        <v>159</v>
      </c>
      <c r="C74" s="17">
        <f>SUM(C75:C76)</f>
        <v>0</v>
      </c>
    </row>
    <row r="75" spans="1:3" s="18" customFormat="1" ht="12" customHeight="1">
      <c r="A75" s="35" t="s">
        <v>160</v>
      </c>
      <c r="B75" s="20" t="s">
        <v>161</v>
      </c>
      <c r="C75" s="24"/>
    </row>
    <row r="76" spans="1:3" s="18" customFormat="1" ht="12" customHeight="1">
      <c r="A76" s="36" t="s">
        <v>162</v>
      </c>
      <c r="B76" s="23" t="s">
        <v>163</v>
      </c>
      <c r="C76" s="24"/>
    </row>
    <row r="77" spans="1:3" s="18" customFormat="1" ht="12" customHeight="1">
      <c r="A77" s="33" t="s">
        <v>164</v>
      </c>
      <c r="B77" s="28" t="s">
        <v>165</v>
      </c>
      <c r="C77" s="37"/>
    </row>
    <row r="78" spans="1:3" s="18" customFormat="1" ht="13.5" customHeight="1">
      <c r="A78" s="33" t="s">
        <v>166</v>
      </c>
      <c r="B78" s="28" t="s">
        <v>167</v>
      </c>
      <c r="C78" s="37"/>
    </row>
    <row r="79" spans="1:3" s="18" customFormat="1" ht="15.75" customHeight="1">
      <c r="A79" s="33" t="s">
        <v>168</v>
      </c>
      <c r="B79" s="38" t="s">
        <v>169</v>
      </c>
      <c r="C79" s="17">
        <f>+C61+C64+C67+C70+C74+C78+C77</f>
        <v>50000000</v>
      </c>
    </row>
    <row r="80" spans="1:3" s="18" customFormat="1" ht="16.5" customHeight="1">
      <c r="A80" s="39" t="s">
        <v>170</v>
      </c>
      <c r="B80" s="40" t="s">
        <v>171</v>
      </c>
      <c r="C80" s="17">
        <f>+C60+C79</f>
        <v>254733086</v>
      </c>
    </row>
    <row r="81" spans="1:3" s="18" customFormat="1" ht="37.5" customHeight="1">
      <c r="A81" s="41"/>
      <c r="B81" s="42"/>
      <c r="C81" s="43"/>
    </row>
    <row r="82" spans="1:3" ht="16.5" customHeight="1">
      <c r="A82" s="360" t="s">
        <v>172</v>
      </c>
      <c r="B82" s="360"/>
      <c r="C82" s="360"/>
    </row>
    <row r="83" spans="1:3" ht="16.5" customHeight="1">
      <c r="A83" s="361" t="s">
        <v>173</v>
      </c>
      <c r="B83" s="361"/>
      <c r="C83" s="44" t="s">
        <v>174</v>
      </c>
    </row>
    <row r="84" spans="1:3" ht="37.5" customHeight="1">
      <c r="A84" s="8" t="s">
        <v>16</v>
      </c>
      <c r="B84" s="9" t="s">
        <v>175</v>
      </c>
      <c r="C84" s="10" t="str">
        <f>+C3</f>
        <v>2019. évi előirányzat</v>
      </c>
    </row>
    <row r="85" spans="1:3" s="14" customFormat="1" ht="12" customHeight="1">
      <c r="A85" s="45"/>
      <c r="B85" s="46" t="s">
        <v>18</v>
      </c>
      <c r="C85" s="47" t="s">
        <v>19</v>
      </c>
    </row>
    <row r="86" spans="1:3" ht="12" customHeight="1">
      <c r="A86" s="48" t="s">
        <v>20</v>
      </c>
      <c r="B86" s="49" t="s">
        <v>176</v>
      </c>
      <c r="C86" s="50">
        <f>C87+C88+C89+C90+C91+C104</f>
        <v>163273192</v>
      </c>
    </row>
    <row r="87" spans="1:3" ht="12.75" customHeight="1">
      <c r="A87" s="51" t="s">
        <v>22</v>
      </c>
      <c r="B87" s="52" t="s">
        <v>177</v>
      </c>
      <c r="C87" s="53">
        <v>53212252</v>
      </c>
    </row>
    <row r="88" spans="1:3" ht="12.75" customHeight="1">
      <c r="A88" s="22" t="s">
        <v>24</v>
      </c>
      <c r="B88" s="54" t="s">
        <v>178</v>
      </c>
      <c r="C88" s="24">
        <v>7545006</v>
      </c>
    </row>
    <row r="89" spans="1:3" ht="12.75" customHeight="1">
      <c r="A89" s="22" t="s">
        <v>26</v>
      </c>
      <c r="B89" s="54" t="s">
        <v>179</v>
      </c>
      <c r="C89" s="29">
        <v>61716574</v>
      </c>
    </row>
    <row r="90" spans="1:3" ht="12.75" customHeight="1">
      <c r="A90" s="22" t="s">
        <v>28</v>
      </c>
      <c r="B90" s="55" t="s">
        <v>180</v>
      </c>
      <c r="C90" s="29">
        <v>10039360</v>
      </c>
    </row>
    <row r="91" spans="1:3" ht="12.75" customHeight="1">
      <c r="A91" s="22" t="s">
        <v>181</v>
      </c>
      <c r="B91" s="56" t="s">
        <v>182</v>
      </c>
      <c r="C91" s="29">
        <v>6760000</v>
      </c>
    </row>
    <row r="92" spans="1:3" ht="12.75" customHeight="1">
      <c r="A92" s="22" t="s">
        <v>32</v>
      </c>
      <c r="B92" s="54" t="s">
        <v>183</v>
      </c>
      <c r="C92" s="29"/>
    </row>
    <row r="93" spans="1:3" ht="12.75" customHeight="1">
      <c r="A93" s="22" t="s">
        <v>184</v>
      </c>
      <c r="B93" s="57" t="s">
        <v>185</v>
      </c>
      <c r="C93" s="29"/>
    </row>
    <row r="94" spans="1:3" ht="12.75" customHeight="1">
      <c r="A94" s="22" t="s">
        <v>186</v>
      </c>
      <c r="B94" s="57" t="s">
        <v>187</v>
      </c>
      <c r="C94" s="29"/>
    </row>
    <row r="95" spans="1:3" ht="12.75" customHeight="1">
      <c r="A95" s="22" t="s">
        <v>188</v>
      </c>
      <c r="B95" s="58" t="s">
        <v>189</v>
      </c>
      <c r="C95" s="29"/>
    </row>
    <row r="96" spans="1:3" ht="12.75" customHeight="1">
      <c r="A96" s="22" t="s">
        <v>190</v>
      </c>
      <c r="B96" s="59" t="s">
        <v>191</v>
      </c>
      <c r="C96" s="29"/>
    </row>
    <row r="97" spans="1:3" ht="12.75" customHeight="1">
      <c r="A97" s="22" t="s">
        <v>192</v>
      </c>
      <c r="B97" s="59" t="s">
        <v>193</v>
      </c>
      <c r="C97" s="29"/>
    </row>
    <row r="98" spans="1:3" ht="12.75" customHeight="1">
      <c r="A98" s="22" t="s">
        <v>194</v>
      </c>
      <c r="B98" s="58" t="s">
        <v>195</v>
      </c>
      <c r="C98" s="29">
        <v>4732000</v>
      </c>
    </row>
    <row r="99" spans="1:3" ht="12.75" customHeight="1">
      <c r="A99" s="22" t="s">
        <v>196</v>
      </c>
      <c r="B99" s="58" t="s">
        <v>197</v>
      </c>
      <c r="C99" s="29"/>
    </row>
    <row r="100" spans="1:3" ht="12.75" customHeight="1">
      <c r="A100" s="22" t="s">
        <v>198</v>
      </c>
      <c r="B100" s="59" t="s">
        <v>199</v>
      </c>
      <c r="C100" s="29"/>
    </row>
    <row r="101" spans="1:3" ht="12.75" customHeight="1">
      <c r="A101" s="60" t="s">
        <v>200</v>
      </c>
      <c r="B101" s="57" t="s">
        <v>201</v>
      </c>
      <c r="C101" s="29"/>
    </row>
    <row r="102" spans="1:3" ht="12.75" customHeight="1">
      <c r="A102" s="22" t="s">
        <v>202</v>
      </c>
      <c r="B102" s="57" t="s">
        <v>203</v>
      </c>
      <c r="C102" s="29"/>
    </row>
    <row r="103" spans="1:3" ht="12.75" customHeight="1">
      <c r="A103" s="26" t="s">
        <v>204</v>
      </c>
      <c r="B103" s="57" t="s">
        <v>205</v>
      </c>
      <c r="C103" s="29">
        <v>2028000</v>
      </c>
    </row>
    <row r="104" spans="1:3" ht="12.75" customHeight="1">
      <c r="A104" s="22" t="s">
        <v>206</v>
      </c>
      <c r="B104" s="55" t="s">
        <v>207</v>
      </c>
      <c r="C104" s="24">
        <f>C106+C105</f>
        <v>24000000</v>
      </c>
    </row>
    <row r="105" spans="1:3" ht="12.75" customHeight="1">
      <c r="A105" s="22" t="s">
        <v>208</v>
      </c>
      <c r="B105" s="54" t="s">
        <v>209</v>
      </c>
      <c r="C105" s="24">
        <v>3000000</v>
      </c>
    </row>
    <row r="106" spans="1:3" ht="12.75" customHeight="1">
      <c r="A106" s="61" t="s">
        <v>210</v>
      </c>
      <c r="B106" s="62" t="s">
        <v>211</v>
      </c>
      <c r="C106" s="63">
        <v>21000000</v>
      </c>
    </row>
    <row r="107" spans="1:3" ht="12.75" customHeight="1">
      <c r="A107" s="64" t="s">
        <v>34</v>
      </c>
      <c r="B107" s="65" t="s">
        <v>212</v>
      </c>
      <c r="C107" s="66">
        <f>+C108+C110+C112</f>
        <v>15587772</v>
      </c>
    </row>
    <row r="108" spans="1:3" ht="12.75" customHeight="1">
      <c r="A108" s="19" t="s">
        <v>36</v>
      </c>
      <c r="B108" s="54" t="s">
        <v>213</v>
      </c>
      <c r="C108" s="21">
        <v>952500</v>
      </c>
    </row>
    <row r="109" spans="1:3" ht="12.75" customHeight="1">
      <c r="A109" s="19" t="s">
        <v>38</v>
      </c>
      <c r="B109" s="67" t="s">
        <v>214</v>
      </c>
      <c r="C109" s="21"/>
    </row>
    <row r="110" spans="1:5" ht="12.75" customHeight="1">
      <c r="A110" s="19" t="s">
        <v>40</v>
      </c>
      <c r="B110" s="67" t="s">
        <v>215</v>
      </c>
      <c r="C110" s="24">
        <v>13635272</v>
      </c>
      <c r="E110" s="348">
        <f>D109+D110</f>
        <v>0</v>
      </c>
    </row>
    <row r="111" spans="1:3" ht="12.75" customHeight="1">
      <c r="A111" s="19" t="s">
        <v>42</v>
      </c>
      <c r="B111" s="67" t="s">
        <v>216</v>
      </c>
      <c r="C111" s="68"/>
    </row>
    <row r="112" spans="1:3" ht="12.75" customHeight="1">
      <c r="A112" s="19" t="s">
        <v>44</v>
      </c>
      <c r="B112" s="27" t="s">
        <v>217</v>
      </c>
      <c r="C112" s="68">
        <v>1000000</v>
      </c>
    </row>
    <row r="113" spans="1:3" ht="12.75" customHeight="1">
      <c r="A113" s="19" t="s">
        <v>46</v>
      </c>
      <c r="B113" s="25" t="s">
        <v>218</v>
      </c>
      <c r="C113" s="68"/>
    </row>
    <row r="114" spans="1:3" ht="12.75" customHeight="1">
      <c r="A114" s="19" t="s">
        <v>219</v>
      </c>
      <c r="B114" s="69" t="s">
        <v>220</v>
      </c>
      <c r="C114" s="68"/>
    </row>
    <row r="115" spans="1:3" ht="12.75" customHeight="1">
      <c r="A115" s="19" t="s">
        <v>221</v>
      </c>
      <c r="B115" s="59" t="s">
        <v>193</v>
      </c>
      <c r="C115" s="68"/>
    </row>
    <row r="116" spans="1:3" ht="12.75" customHeight="1">
      <c r="A116" s="19" t="s">
        <v>222</v>
      </c>
      <c r="B116" s="59" t="s">
        <v>223</v>
      </c>
      <c r="C116" s="68"/>
    </row>
    <row r="117" spans="1:3" ht="12.75" customHeight="1">
      <c r="A117" s="19" t="s">
        <v>224</v>
      </c>
      <c r="B117" s="59" t="s">
        <v>225</v>
      </c>
      <c r="C117" s="68"/>
    </row>
    <row r="118" spans="1:3" ht="12.75" customHeight="1">
      <c r="A118" s="19" t="s">
        <v>226</v>
      </c>
      <c r="B118" s="59" t="s">
        <v>199</v>
      </c>
      <c r="C118" s="68"/>
    </row>
    <row r="119" spans="1:3" ht="12.75" customHeight="1">
      <c r="A119" s="19" t="s">
        <v>227</v>
      </c>
      <c r="B119" s="59" t="s">
        <v>228</v>
      </c>
      <c r="C119" s="68">
        <v>1000000</v>
      </c>
    </row>
    <row r="120" spans="1:3" ht="12.75" customHeight="1">
      <c r="A120" s="60" t="s">
        <v>229</v>
      </c>
      <c r="B120" s="59" t="s">
        <v>230</v>
      </c>
      <c r="C120" s="70"/>
    </row>
    <row r="121" spans="1:3" ht="12.75" customHeight="1">
      <c r="A121" s="15" t="s">
        <v>48</v>
      </c>
      <c r="B121" s="16" t="s">
        <v>231</v>
      </c>
      <c r="C121" s="17">
        <f>+C86+C107</f>
        <v>178860964</v>
      </c>
    </row>
    <row r="122" spans="1:3" ht="12.75" customHeight="1">
      <c r="A122" s="15" t="s">
        <v>232</v>
      </c>
      <c r="B122" s="16" t="s">
        <v>233</v>
      </c>
      <c r="C122" s="17">
        <f>C123+C124</f>
        <v>0</v>
      </c>
    </row>
    <row r="123" spans="1:3" ht="12.75" customHeight="1">
      <c r="A123" s="19" t="s">
        <v>64</v>
      </c>
      <c r="B123" s="67" t="s">
        <v>234</v>
      </c>
      <c r="C123" s="68"/>
    </row>
    <row r="124" spans="1:3" ht="12.75" customHeight="1">
      <c r="A124" s="60" t="s">
        <v>66</v>
      </c>
      <c r="B124" s="67" t="s">
        <v>235</v>
      </c>
      <c r="C124" s="68"/>
    </row>
    <row r="125" spans="1:3" ht="12.75" customHeight="1">
      <c r="A125" s="15" t="s">
        <v>78</v>
      </c>
      <c r="B125" s="16" t="s">
        <v>236</v>
      </c>
      <c r="C125" s="17">
        <f>SUM(C126:C129)</f>
        <v>0</v>
      </c>
    </row>
    <row r="126" spans="1:3" ht="12.75" customHeight="1">
      <c r="A126" s="19" t="s">
        <v>80</v>
      </c>
      <c r="B126" s="71" t="s">
        <v>237</v>
      </c>
      <c r="C126" s="68"/>
    </row>
    <row r="127" spans="1:3" ht="12.75" customHeight="1">
      <c r="A127" s="19" t="s">
        <v>82</v>
      </c>
      <c r="B127" s="71" t="s">
        <v>238</v>
      </c>
      <c r="C127" s="68"/>
    </row>
    <row r="128" spans="1:3" ht="12.75" customHeight="1">
      <c r="A128" s="19" t="s">
        <v>84</v>
      </c>
      <c r="B128" s="71" t="s">
        <v>239</v>
      </c>
      <c r="C128" s="68"/>
    </row>
    <row r="129" spans="1:3" ht="12.75" customHeight="1">
      <c r="A129" s="60" t="s">
        <v>86</v>
      </c>
      <c r="B129" s="71" t="s">
        <v>240</v>
      </c>
      <c r="C129" s="68"/>
    </row>
    <row r="130" spans="1:3" ht="12.75" customHeight="1">
      <c r="A130" s="15" t="s">
        <v>102</v>
      </c>
      <c r="B130" s="16" t="s">
        <v>241</v>
      </c>
      <c r="C130" s="17">
        <f>+C131+C132+C133+C134</f>
        <v>75872122</v>
      </c>
    </row>
    <row r="131" spans="1:3" ht="12.75" customHeight="1">
      <c r="A131" s="19" t="s">
        <v>104</v>
      </c>
      <c r="B131" s="71" t="s">
        <v>242</v>
      </c>
      <c r="C131" s="68"/>
    </row>
    <row r="132" spans="1:3" ht="12.75" customHeight="1">
      <c r="A132" s="19" t="s">
        <v>106</v>
      </c>
      <c r="B132" s="71" t="s">
        <v>243</v>
      </c>
      <c r="C132" s="68"/>
    </row>
    <row r="133" spans="1:3" ht="12.75" customHeight="1">
      <c r="A133" s="19" t="s">
        <v>108</v>
      </c>
      <c r="B133" s="71" t="s">
        <v>244</v>
      </c>
      <c r="C133" s="68">
        <v>75872122</v>
      </c>
    </row>
    <row r="134" spans="1:3" ht="12.75" customHeight="1">
      <c r="A134" s="60" t="s">
        <v>245</v>
      </c>
      <c r="B134" s="72" t="s">
        <v>246</v>
      </c>
      <c r="C134" s="68"/>
    </row>
    <row r="135" spans="1:3" ht="12.75" customHeight="1">
      <c r="A135" s="15" t="s">
        <v>247</v>
      </c>
      <c r="B135" s="16" t="s">
        <v>248</v>
      </c>
      <c r="C135" s="73">
        <f>SUM(C136:C140)</f>
        <v>0</v>
      </c>
    </row>
    <row r="136" spans="1:3" ht="12.75" customHeight="1">
      <c r="A136" s="19" t="s">
        <v>112</v>
      </c>
      <c r="B136" s="71" t="s">
        <v>249</v>
      </c>
      <c r="C136" s="68"/>
    </row>
    <row r="137" spans="1:3" ht="12.75" customHeight="1">
      <c r="A137" s="19" t="s">
        <v>114</v>
      </c>
      <c r="B137" s="71" t="s">
        <v>250</v>
      </c>
      <c r="C137" s="68"/>
    </row>
    <row r="138" spans="1:3" ht="12.75" customHeight="1">
      <c r="A138" s="19" t="s">
        <v>116</v>
      </c>
      <c r="B138" s="71" t="s">
        <v>251</v>
      </c>
      <c r="C138" s="68"/>
    </row>
    <row r="139" spans="1:3" ht="12.75" customHeight="1">
      <c r="A139" s="19" t="s">
        <v>118</v>
      </c>
      <c r="B139" s="71" t="s">
        <v>252</v>
      </c>
      <c r="C139" s="68"/>
    </row>
    <row r="140" spans="1:3" ht="12.75" customHeight="1">
      <c r="A140" s="19" t="s">
        <v>253</v>
      </c>
      <c r="B140" s="71" t="s">
        <v>254</v>
      </c>
      <c r="C140" s="68"/>
    </row>
    <row r="141" spans="1:3" ht="12.75" customHeight="1">
      <c r="A141" s="15" t="s">
        <v>120</v>
      </c>
      <c r="B141" s="16" t="s">
        <v>255</v>
      </c>
      <c r="C141" s="74"/>
    </row>
    <row r="142" spans="1:3" ht="12.75" customHeight="1">
      <c r="A142" s="15" t="s">
        <v>256</v>
      </c>
      <c r="B142" s="16" t="s">
        <v>257</v>
      </c>
      <c r="C142" s="74"/>
    </row>
    <row r="143" spans="1:9" ht="12.75" customHeight="1">
      <c r="A143" s="15" t="s">
        <v>258</v>
      </c>
      <c r="B143" s="16" t="s">
        <v>259</v>
      </c>
      <c r="C143" s="73">
        <f>+C122+C125+C130+C135+C141+C142</f>
        <v>75872122</v>
      </c>
      <c r="F143" s="75"/>
      <c r="G143" s="76"/>
      <c r="H143" s="76"/>
      <c r="I143" s="76"/>
    </row>
    <row r="144" spans="1:3" s="18" customFormat="1" ht="12.75" customHeight="1">
      <c r="A144" s="77" t="s">
        <v>260</v>
      </c>
      <c r="B144" s="78" t="s">
        <v>261</v>
      </c>
      <c r="C144" s="73">
        <f>+C121+C143</f>
        <v>254733086</v>
      </c>
    </row>
    <row r="145" ht="7.5" customHeight="1"/>
    <row r="146" spans="1:3" ht="15.75">
      <c r="A146" s="358" t="s">
        <v>262</v>
      </c>
      <c r="B146" s="358"/>
      <c r="C146" s="358"/>
    </row>
    <row r="147" spans="1:3" ht="15" customHeight="1">
      <c r="A147" s="359" t="s">
        <v>263</v>
      </c>
      <c r="B147" s="359"/>
      <c r="C147" s="7" t="s">
        <v>174</v>
      </c>
    </row>
    <row r="148" spans="1:3" ht="13.5" customHeight="1">
      <c r="A148" s="15">
        <v>1</v>
      </c>
      <c r="B148" s="79" t="s">
        <v>264</v>
      </c>
      <c r="C148" s="17">
        <f>+C60-C121</f>
        <v>25872122</v>
      </c>
    </row>
    <row r="149" spans="1:3" ht="27.75" customHeight="1">
      <c r="A149" s="15" t="s">
        <v>34</v>
      </c>
      <c r="B149" s="79" t="s">
        <v>265</v>
      </c>
      <c r="C149" s="17">
        <f>+C79-C143</f>
        <v>-25872122</v>
      </c>
    </row>
  </sheetData>
  <sheetProtection selectLockedCells="1" selectUnlockedCells="1"/>
  <mergeCells count="6">
    <mergeCell ref="A146:C146"/>
    <mergeCell ref="A147:B147"/>
    <mergeCell ref="A1:C1"/>
    <mergeCell ref="A2:B2"/>
    <mergeCell ref="A82:C82"/>
    <mergeCell ref="A83:B83"/>
  </mergeCells>
  <printOptions horizontalCentered="1"/>
  <pageMargins left="0.7874015748031497" right="0.7874015748031497" top="1.0236220472440944" bottom="0.5511811023622047" header="0.15748031496062992" footer="0.5118110236220472"/>
  <pageSetup horizontalDpi="600" verticalDpi="600" orientation="portrait" paperSize="9" scale="71" r:id="rId1"/>
  <headerFooter alignWithMargins="0">
    <oddHeader>&amp;C&amp;"Times New Roman CE,Félkövér"&amp;12
Bakonyszombathely Község Önkormányzat
2019. ÉVI KÖLTSÉGVETÉSÉNEK ÖSSZEVONT MÉRLEGE&amp;R&amp;"Times New Roman CE,Félkövér dőlt"&amp;11 &amp;"Times New Roman CE,Dőlt"1.1. melléklet az 2/2019. (II.26.) önkormányzati rendelethez</oddHeader>
  </headerFooter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41"/>
  <sheetViews>
    <sheetView zoomScale="115" zoomScaleNormal="115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6.875" style="80" customWidth="1"/>
    <col min="2" max="2" width="55.125" style="81" customWidth="1"/>
    <col min="3" max="3" width="16.375" style="80" customWidth="1"/>
    <col min="4" max="4" width="55.125" style="80" customWidth="1"/>
    <col min="5" max="5" width="16.375" style="80" customWidth="1"/>
    <col min="6" max="6" width="4.875" style="80" customWidth="1"/>
    <col min="7" max="16384" width="9.375" style="80" customWidth="1"/>
  </cols>
  <sheetData>
    <row r="1" spans="2:6" ht="27" customHeight="1">
      <c r="B1" s="364" t="s">
        <v>266</v>
      </c>
      <c r="C1" s="364"/>
      <c r="D1" s="364"/>
      <c r="E1" s="364"/>
      <c r="F1" s="365"/>
    </row>
    <row r="2" spans="5:6" ht="9" customHeight="1">
      <c r="E2" s="82" t="s">
        <v>463</v>
      </c>
      <c r="F2" s="365"/>
    </row>
    <row r="3" spans="1:6" ht="14.25" customHeight="1">
      <c r="A3" s="362" t="s">
        <v>16</v>
      </c>
      <c r="B3" s="363" t="s">
        <v>268</v>
      </c>
      <c r="C3" s="363"/>
      <c r="D3" s="362" t="s">
        <v>269</v>
      </c>
      <c r="E3" s="362"/>
      <c r="F3" s="365"/>
    </row>
    <row r="4" spans="1:6" s="86" customFormat="1" ht="23.25" customHeight="1">
      <c r="A4" s="362"/>
      <c r="B4" s="83" t="s">
        <v>270</v>
      </c>
      <c r="C4" s="84" t="str">
        <f>+'1.1.sz.mell.'!C3</f>
        <v>2019. évi előirányzat</v>
      </c>
      <c r="D4" s="83" t="s">
        <v>270</v>
      </c>
      <c r="E4" s="85" t="str">
        <f>+C4</f>
        <v>2019. évi előirányzat</v>
      </c>
      <c r="F4" s="365"/>
    </row>
    <row r="5" spans="1:6" s="91" customFormat="1" ht="12" customHeight="1">
      <c r="A5" s="87"/>
      <c r="B5" s="88" t="s">
        <v>18</v>
      </c>
      <c r="C5" s="89" t="s">
        <v>19</v>
      </c>
      <c r="D5" s="88" t="s">
        <v>271</v>
      </c>
      <c r="E5" s="90" t="s">
        <v>272</v>
      </c>
      <c r="F5" s="365"/>
    </row>
    <row r="6" spans="1:6" ht="12.75" customHeight="1">
      <c r="A6" s="92" t="s">
        <v>20</v>
      </c>
      <c r="B6" s="93" t="s">
        <v>273</v>
      </c>
      <c r="C6" s="293">
        <v>91585691</v>
      </c>
      <c r="D6" s="93" t="s">
        <v>274</v>
      </c>
      <c r="E6" s="300">
        <v>53212252</v>
      </c>
      <c r="F6" s="365"/>
    </row>
    <row r="7" spans="1:6" ht="12.75" customHeight="1">
      <c r="A7" s="94" t="s">
        <v>34</v>
      </c>
      <c r="B7" s="95" t="s">
        <v>275</v>
      </c>
      <c r="C7" s="294">
        <v>47497340</v>
      </c>
      <c r="D7" s="95" t="s">
        <v>178</v>
      </c>
      <c r="E7" s="301">
        <v>7545006</v>
      </c>
      <c r="F7" s="365"/>
    </row>
    <row r="8" spans="1:6" ht="12.75" customHeight="1">
      <c r="A8" s="94" t="s">
        <v>48</v>
      </c>
      <c r="B8" s="95" t="s">
        <v>276</v>
      </c>
      <c r="C8" s="294"/>
      <c r="D8" s="95" t="s">
        <v>277</v>
      </c>
      <c r="E8" s="301">
        <v>61716574</v>
      </c>
      <c r="F8" s="365"/>
    </row>
    <row r="9" spans="1:6" ht="12.75" customHeight="1">
      <c r="A9" s="94" t="s">
        <v>232</v>
      </c>
      <c r="B9" s="95" t="s">
        <v>278</v>
      </c>
      <c r="C9" s="294">
        <v>36350000</v>
      </c>
      <c r="D9" s="95" t="s">
        <v>180</v>
      </c>
      <c r="E9" s="301">
        <v>10039360</v>
      </c>
      <c r="F9" s="365"/>
    </row>
    <row r="10" spans="1:6" ht="12.75" customHeight="1">
      <c r="A10" s="94" t="s">
        <v>78</v>
      </c>
      <c r="B10" s="96" t="s">
        <v>279</v>
      </c>
      <c r="C10" s="294">
        <v>29300055</v>
      </c>
      <c r="D10" s="95" t="s">
        <v>182</v>
      </c>
      <c r="E10" s="301">
        <v>6760000</v>
      </c>
      <c r="F10" s="365"/>
    </row>
    <row r="11" spans="1:6" ht="12.75" customHeight="1" thickBot="1">
      <c r="A11" s="94" t="s">
        <v>102</v>
      </c>
      <c r="B11" s="95" t="s">
        <v>280</v>
      </c>
      <c r="C11" s="295"/>
      <c r="D11" s="95" t="s">
        <v>471</v>
      </c>
      <c r="E11" s="301">
        <v>3000000</v>
      </c>
      <c r="F11" s="365"/>
    </row>
    <row r="12" spans="1:6" ht="15.75" customHeight="1" thickBot="1">
      <c r="A12" s="100" t="s">
        <v>282</v>
      </c>
      <c r="B12" s="101" t="s">
        <v>283</v>
      </c>
      <c r="C12" s="296">
        <f>SUM(C6:C11)</f>
        <v>204733086</v>
      </c>
      <c r="D12" s="101" t="s">
        <v>284</v>
      </c>
      <c r="E12" s="302">
        <f>SUM(E6:E11)</f>
        <v>142273192</v>
      </c>
      <c r="F12" s="365"/>
    </row>
    <row r="13" spans="1:6" ht="12.75" customHeight="1">
      <c r="A13" s="104" t="s">
        <v>285</v>
      </c>
      <c r="B13" s="105" t="s">
        <v>286</v>
      </c>
      <c r="C13" s="297">
        <f>+C14+C15</f>
        <v>13412228</v>
      </c>
      <c r="D13" s="95" t="s">
        <v>287</v>
      </c>
      <c r="E13" s="303"/>
      <c r="F13" s="365"/>
    </row>
    <row r="14" spans="1:6" ht="12.75" customHeight="1">
      <c r="A14" s="94" t="s">
        <v>288</v>
      </c>
      <c r="B14" s="95" t="s">
        <v>289</v>
      </c>
      <c r="C14" s="294">
        <v>13412228</v>
      </c>
      <c r="D14" s="95" t="s">
        <v>290</v>
      </c>
      <c r="E14" s="301"/>
      <c r="F14" s="365"/>
    </row>
    <row r="15" spans="1:6" ht="12.75" customHeight="1">
      <c r="A15" s="94" t="s">
        <v>291</v>
      </c>
      <c r="B15" s="95" t="s">
        <v>292</v>
      </c>
      <c r="C15" s="294"/>
      <c r="D15" s="95" t="s">
        <v>293</v>
      </c>
      <c r="E15" s="301"/>
      <c r="F15" s="365"/>
    </row>
    <row r="16" spans="1:6" ht="12.75" customHeight="1">
      <c r="A16" s="94" t="s">
        <v>294</v>
      </c>
      <c r="B16" s="95" t="s">
        <v>295</v>
      </c>
      <c r="C16" s="298">
        <f>+C17</f>
        <v>0</v>
      </c>
      <c r="D16" s="71" t="s">
        <v>244</v>
      </c>
      <c r="E16" s="301">
        <v>75872122</v>
      </c>
      <c r="F16" s="365"/>
    </row>
    <row r="17" spans="1:6" ht="12.75" customHeight="1" thickBot="1">
      <c r="A17" s="104" t="s">
        <v>296</v>
      </c>
      <c r="B17" s="105" t="s">
        <v>297</v>
      </c>
      <c r="C17" s="299"/>
      <c r="D17" s="93" t="s">
        <v>298</v>
      </c>
      <c r="E17" s="303"/>
      <c r="F17" s="365"/>
    </row>
    <row r="18" spans="1:6" ht="15.75" customHeight="1" thickBot="1">
      <c r="A18" s="100" t="s">
        <v>300</v>
      </c>
      <c r="B18" s="101" t="s">
        <v>301</v>
      </c>
      <c r="C18" s="296">
        <f>+C13+C16</f>
        <v>13412228</v>
      </c>
      <c r="D18" s="101" t="s">
        <v>302</v>
      </c>
      <c r="E18" s="302">
        <f>SUM(E13:E17)</f>
        <v>75872122</v>
      </c>
      <c r="F18" s="365"/>
    </row>
    <row r="19" spans="1:6" ht="12.75">
      <c r="A19" s="100" t="s">
        <v>303</v>
      </c>
      <c r="B19" s="107" t="s">
        <v>304</v>
      </c>
      <c r="C19" s="108">
        <f>+C12+C18</f>
        <v>218145314</v>
      </c>
      <c r="D19" s="107" t="s">
        <v>305</v>
      </c>
      <c r="E19" s="108">
        <f>+E12+E18</f>
        <v>218145314</v>
      </c>
      <c r="F19" s="365"/>
    </row>
    <row r="20" spans="1:6" ht="12.75">
      <c r="A20" s="100" t="s">
        <v>306</v>
      </c>
      <c r="B20" s="107" t="s">
        <v>307</v>
      </c>
      <c r="C20" s="108" t="str">
        <f>IF(C12-E12&lt;0,E12-C12,"-")</f>
        <v>-</v>
      </c>
      <c r="D20" s="107" t="s">
        <v>308</v>
      </c>
      <c r="E20" s="108">
        <f>IF(C12-E12&gt;0,C12-E12,"-")</f>
        <v>62459894</v>
      </c>
      <c r="F20" s="365"/>
    </row>
    <row r="21" spans="1:6" ht="13.5" thickBot="1">
      <c r="A21" s="100" t="s">
        <v>309</v>
      </c>
      <c r="B21" s="107" t="s">
        <v>310</v>
      </c>
      <c r="C21" s="108" t="str">
        <f>IF(C12+C18-E19&lt;0,E19-(C12+C18),"-")</f>
        <v>-</v>
      </c>
      <c r="D21" s="107" t="s">
        <v>311</v>
      </c>
      <c r="E21" s="108" t="str">
        <f>IF(C12+C18-E19&gt;0,C12+C18-E19,"-")</f>
        <v>-</v>
      </c>
      <c r="F21" s="365"/>
    </row>
    <row r="22" ht="4.5" customHeight="1"/>
    <row r="23" spans="2:5" ht="14.25">
      <c r="B23" s="366" t="s">
        <v>312</v>
      </c>
      <c r="C23" s="366"/>
      <c r="D23" s="366"/>
      <c r="E23" s="366"/>
    </row>
    <row r="24" ht="10.5" customHeight="1" thickBot="1">
      <c r="E24" s="82" t="s">
        <v>464</v>
      </c>
    </row>
    <row r="25" spans="1:5" ht="13.5" thickBot="1">
      <c r="A25" s="362" t="s">
        <v>16</v>
      </c>
      <c r="B25" s="363" t="s">
        <v>268</v>
      </c>
      <c r="C25" s="363"/>
      <c r="D25" s="362" t="s">
        <v>269</v>
      </c>
      <c r="E25" s="362"/>
    </row>
    <row r="26" spans="1:5" ht="24.75" thickBot="1">
      <c r="A26" s="362"/>
      <c r="B26" s="83" t="s">
        <v>270</v>
      </c>
      <c r="C26" s="84" t="s">
        <v>482</v>
      </c>
      <c r="D26" s="83" t="s">
        <v>270</v>
      </c>
      <c r="E26" s="84" t="s">
        <v>482</v>
      </c>
    </row>
    <row r="27" spans="1:5" ht="13.5" thickBot="1">
      <c r="A27" s="87"/>
      <c r="B27" s="88" t="s">
        <v>18</v>
      </c>
      <c r="C27" s="89" t="s">
        <v>19</v>
      </c>
      <c r="D27" s="88" t="s">
        <v>271</v>
      </c>
      <c r="E27" s="90" t="s">
        <v>272</v>
      </c>
    </row>
    <row r="28" spans="1:5" ht="12.75">
      <c r="A28" s="92" t="s">
        <v>20</v>
      </c>
      <c r="B28" s="93" t="s">
        <v>313</v>
      </c>
      <c r="C28" s="109"/>
      <c r="D28" s="93" t="s">
        <v>213</v>
      </c>
      <c r="E28" s="110">
        <v>952500</v>
      </c>
    </row>
    <row r="29" spans="1:5" ht="12.75">
      <c r="A29" s="94" t="s">
        <v>48</v>
      </c>
      <c r="B29" s="95" t="s">
        <v>314</v>
      </c>
      <c r="C29" s="97"/>
      <c r="D29" s="95" t="s">
        <v>215</v>
      </c>
      <c r="E29" s="111">
        <v>13635272</v>
      </c>
    </row>
    <row r="30" spans="1:5" ht="12.75">
      <c r="A30" s="94" t="s">
        <v>232</v>
      </c>
      <c r="B30" s="95" t="s">
        <v>315</v>
      </c>
      <c r="C30" s="97"/>
      <c r="D30" s="95" t="s">
        <v>217</v>
      </c>
      <c r="E30" s="111">
        <v>1000000</v>
      </c>
    </row>
    <row r="31" spans="1:5" ht="13.5" thickBot="1">
      <c r="A31" s="94" t="s">
        <v>102</v>
      </c>
      <c r="B31" s="95" t="s">
        <v>316</v>
      </c>
      <c r="C31" s="98"/>
      <c r="D31" s="105" t="s">
        <v>472</v>
      </c>
      <c r="E31" s="111">
        <v>21000000</v>
      </c>
    </row>
    <row r="32" spans="1:5" ht="13.5" thickBot="1">
      <c r="A32" s="100" t="s">
        <v>281</v>
      </c>
      <c r="B32" s="101" t="s">
        <v>317</v>
      </c>
      <c r="C32" s="102">
        <f>+C28+C29+C30+C31</f>
        <v>0</v>
      </c>
      <c r="D32" s="101" t="s">
        <v>318</v>
      </c>
      <c r="E32" s="103">
        <f>+E28+E29+E30+E31</f>
        <v>36587772</v>
      </c>
    </row>
    <row r="33" spans="1:5" ht="12.75">
      <c r="A33" s="92" t="s">
        <v>282</v>
      </c>
      <c r="B33" s="112" t="s">
        <v>319</v>
      </c>
      <c r="C33" s="113">
        <f>+C34+C35</f>
        <v>36587772</v>
      </c>
      <c r="D33" s="95" t="s">
        <v>287</v>
      </c>
      <c r="E33" s="110"/>
    </row>
    <row r="34" spans="1:5" ht="12.75">
      <c r="A34" s="94" t="s">
        <v>285</v>
      </c>
      <c r="B34" s="114" t="s">
        <v>320</v>
      </c>
      <c r="C34" s="97">
        <v>36587772</v>
      </c>
      <c r="D34" s="95" t="s">
        <v>321</v>
      </c>
      <c r="E34" s="111"/>
    </row>
    <row r="35" spans="1:5" ht="12.75">
      <c r="A35" s="94" t="s">
        <v>291</v>
      </c>
      <c r="B35" s="115" t="s">
        <v>322</v>
      </c>
      <c r="C35" s="97"/>
      <c r="D35" s="95" t="s">
        <v>323</v>
      </c>
      <c r="E35" s="111"/>
    </row>
    <row r="36" spans="1:5" ht="12.75">
      <c r="A36" s="92" t="s">
        <v>294</v>
      </c>
      <c r="B36" s="116" t="s">
        <v>324</v>
      </c>
      <c r="C36" s="106">
        <f>+C37</f>
        <v>0</v>
      </c>
      <c r="D36" s="93" t="s">
        <v>325</v>
      </c>
      <c r="E36" s="111"/>
    </row>
    <row r="37" spans="1:5" ht="13.5" thickBot="1">
      <c r="A37" s="92" t="s">
        <v>299</v>
      </c>
      <c r="B37" s="115" t="s">
        <v>326</v>
      </c>
      <c r="C37" s="97"/>
      <c r="D37" s="117"/>
      <c r="E37" s="111"/>
    </row>
    <row r="38" spans="1:5" ht="21.75" thickBot="1">
      <c r="A38" s="100" t="s">
        <v>303</v>
      </c>
      <c r="B38" s="101" t="s">
        <v>327</v>
      </c>
      <c r="C38" s="102">
        <f>+C33+C36</f>
        <v>36587772</v>
      </c>
      <c r="D38" s="101" t="s">
        <v>328</v>
      </c>
      <c r="E38" s="103">
        <f>SUM(E33:E37)</f>
        <v>0</v>
      </c>
    </row>
    <row r="39" spans="1:5" ht="13.5" thickBot="1">
      <c r="A39" s="100" t="s">
        <v>306</v>
      </c>
      <c r="B39" s="107" t="s">
        <v>329</v>
      </c>
      <c r="C39" s="108">
        <f>+C32+C38</f>
        <v>36587772</v>
      </c>
      <c r="D39" s="107" t="s">
        <v>330</v>
      </c>
      <c r="E39" s="108">
        <f>+E32+E38</f>
        <v>36587772</v>
      </c>
    </row>
    <row r="40" spans="1:5" ht="13.5" thickBot="1">
      <c r="A40" s="100" t="s">
        <v>309</v>
      </c>
      <c r="B40" s="107" t="s">
        <v>307</v>
      </c>
      <c r="C40" s="108">
        <f>IF(C32-E32&lt;0,E32-C32,"-")</f>
        <v>36587772</v>
      </c>
      <c r="D40" s="107" t="s">
        <v>308</v>
      </c>
      <c r="E40" s="108" t="str">
        <f>IF(C32-E32&gt;0,C32-E32,"-")</f>
        <v>-</v>
      </c>
    </row>
    <row r="41" spans="1:5" ht="13.5" thickBot="1">
      <c r="A41" s="100" t="s">
        <v>331</v>
      </c>
      <c r="B41" s="107" t="s">
        <v>310</v>
      </c>
      <c r="C41" s="108" t="str">
        <f>IF(C32+C38-E37&lt;0,E37-(C32+C38),"-")</f>
        <v>-</v>
      </c>
      <c r="D41" s="107" t="s">
        <v>311</v>
      </c>
      <c r="E41" s="108">
        <f>IF(C32+C38-E37&gt;0,C32+C38-E37,"-")</f>
        <v>36587772</v>
      </c>
    </row>
  </sheetData>
  <sheetProtection selectLockedCells="1" selectUnlockedCells="1"/>
  <mergeCells count="9">
    <mergeCell ref="A25:A26"/>
    <mergeCell ref="B25:C25"/>
    <mergeCell ref="D25:E25"/>
    <mergeCell ref="B1:E1"/>
    <mergeCell ref="F1:F21"/>
    <mergeCell ref="A3:A4"/>
    <mergeCell ref="B3:C3"/>
    <mergeCell ref="D3:E3"/>
    <mergeCell ref="B23:E23"/>
  </mergeCells>
  <printOptions horizontalCentered="1"/>
  <pageMargins left="0.31496062992125984" right="0.4724409448818898" top="0.15748031496062992" bottom="0.15748031496062992" header="0.15748031496062992" footer="0.15748031496062992"/>
  <pageSetup horizontalDpi="300" verticalDpi="300" orientation="landscape" paperSize="9" r:id="rId1"/>
  <headerFooter alignWithMargins="0">
    <oddHeader>&amp;R&amp;"Times New Roman CE,Félkövér dőlt" 2&amp;"Times New Roman CE,Dőlt". melléklet  az 2 /2019. (II.26.) önkormányzati rendelethe&amp;"Times New Roman CE,Félkövér dőlt"z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V29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49.00390625" style="0" customWidth="1"/>
    <col min="2" max="2" width="4.875" style="118" customWidth="1"/>
    <col min="3" max="3" width="10.00390625" style="0" customWidth="1"/>
    <col min="4" max="4" width="9.625" style="0" customWidth="1"/>
    <col min="5" max="5" width="10.125" style="0" customWidth="1"/>
    <col min="6" max="6" width="10.375" style="0" customWidth="1"/>
    <col min="7" max="7" width="9.875" style="0" customWidth="1"/>
    <col min="8" max="8" width="10.125" style="0" bestFit="1" customWidth="1"/>
    <col min="9" max="9" width="10.375" style="0" customWidth="1"/>
    <col min="10" max="10" width="11.00390625" style="0" customWidth="1"/>
    <col min="11" max="11" width="12.125" style="0" customWidth="1"/>
    <col min="12" max="12" width="10.00390625" style="0" customWidth="1"/>
    <col min="13" max="13" width="9.875" style="0" customWidth="1"/>
    <col min="14" max="14" width="10.50390625" style="0" customWidth="1"/>
    <col min="15" max="15" width="7.00390625" style="0" customWidth="1"/>
    <col min="16" max="16" width="10.125" style="0" customWidth="1"/>
    <col min="17" max="17" width="10.875" style="0" customWidth="1"/>
    <col min="18" max="18" width="11.375" style="0" customWidth="1"/>
    <col min="19" max="19" width="11.50390625" style="0" customWidth="1"/>
  </cols>
  <sheetData>
    <row r="2" spans="1:19" ht="18.75">
      <c r="A2" s="367" t="s">
        <v>483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18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8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6" spans="1:19" ht="18" customHeight="1">
      <c r="A6" s="120"/>
      <c r="B6" s="368" t="s">
        <v>332</v>
      </c>
      <c r="C6" s="368"/>
      <c r="D6" s="368"/>
      <c r="E6" s="368"/>
      <c r="F6" s="368"/>
      <c r="G6" s="368"/>
      <c r="H6" s="368"/>
      <c r="I6" s="368"/>
      <c r="J6" s="368"/>
      <c r="K6" s="368"/>
      <c r="L6" s="368" t="s">
        <v>333</v>
      </c>
      <c r="M6" s="368"/>
      <c r="N6" s="368"/>
      <c r="O6" s="368"/>
      <c r="P6" s="368"/>
      <c r="Q6" s="368"/>
      <c r="R6" s="368"/>
      <c r="S6" s="121" t="s">
        <v>334</v>
      </c>
    </row>
    <row r="7" spans="1:22" s="118" customFormat="1" ht="46.5" customHeight="1">
      <c r="A7" s="122" t="s">
        <v>335</v>
      </c>
      <c r="B7" s="355" t="s">
        <v>476</v>
      </c>
      <c r="C7" s="123" t="s">
        <v>274</v>
      </c>
      <c r="D7" s="123" t="s">
        <v>336</v>
      </c>
      <c r="E7" s="123" t="s">
        <v>337</v>
      </c>
      <c r="F7" s="124" t="s">
        <v>338</v>
      </c>
      <c r="G7" s="124" t="s">
        <v>339</v>
      </c>
      <c r="H7" s="124" t="s">
        <v>340</v>
      </c>
      <c r="I7" s="123" t="s">
        <v>341</v>
      </c>
      <c r="J7" s="124" t="s">
        <v>342</v>
      </c>
      <c r="K7" s="125" t="s">
        <v>343</v>
      </c>
      <c r="L7" s="123" t="s">
        <v>344</v>
      </c>
      <c r="M7" s="123" t="s">
        <v>345</v>
      </c>
      <c r="N7" s="123" t="s">
        <v>346</v>
      </c>
      <c r="O7" s="123" t="s">
        <v>347</v>
      </c>
      <c r="P7" s="123" t="s">
        <v>348</v>
      </c>
      <c r="Q7" s="123" t="s">
        <v>349</v>
      </c>
      <c r="R7" s="125" t="s">
        <v>350</v>
      </c>
      <c r="S7" s="125" t="s">
        <v>334</v>
      </c>
      <c r="T7" s="126"/>
      <c r="U7" s="126"/>
      <c r="V7" s="126"/>
    </row>
    <row r="8" spans="1:19" ht="30" customHeight="1">
      <c r="A8" s="127" t="s">
        <v>351</v>
      </c>
      <c r="B8" s="128">
        <v>7</v>
      </c>
      <c r="C8" s="129">
        <v>11322412</v>
      </c>
      <c r="D8" s="130">
        <v>2222590</v>
      </c>
      <c r="E8" s="130">
        <v>6008764</v>
      </c>
      <c r="F8" s="130"/>
      <c r="G8" s="130">
        <v>4592000</v>
      </c>
      <c r="H8" s="130"/>
      <c r="I8" s="130">
        <v>24000000</v>
      </c>
      <c r="J8" s="354">
        <v>12429566</v>
      </c>
      <c r="K8" s="132">
        <f>SUM(C8:J8)</f>
        <v>60575332</v>
      </c>
      <c r="L8" s="132"/>
      <c r="M8" s="133"/>
      <c r="N8" s="133"/>
      <c r="O8" s="133"/>
      <c r="P8" s="133">
        <v>14266000</v>
      </c>
      <c r="Q8" s="356"/>
      <c r="R8" s="304">
        <f>SUM(L8:Q8)</f>
        <v>14266000</v>
      </c>
      <c r="S8" s="357">
        <f aca="true" t="shared" si="0" ref="S8:S29">R8-K8</f>
        <v>-46309332</v>
      </c>
    </row>
    <row r="9" spans="1:19" ht="30" customHeight="1">
      <c r="A9" s="127" t="s">
        <v>480</v>
      </c>
      <c r="B9" s="352"/>
      <c r="C9" s="129">
        <v>2000000</v>
      </c>
      <c r="D9" s="130">
        <v>390000</v>
      </c>
      <c r="E9" s="130">
        <v>8850000</v>
      </c>
      <c r="F9" s="130"/>
      <c r="G9" s="130"/>
      <c r="H9" s="130"/>
      <c r="I9" s="130"/>
      <c r="J9" s="354"/>
      <c r="K9" s="140">
        <f>SUM(C9:J9)</f>
        <v>11240000</v>
      </c>
      <c r="L9" s="140"/>
      <c r="M9" s="141"/>
      <c r="N9" s="141"/>
      <c r="O9" s="141"/>
      <c r="P9" s="141"/>
      <c r="Q9" s="305"/>
      <c r="R9" s="306"/>
      <c r="S9" s="142"/>
    </row>
    <row r="10" spans="1:19" ht="30" customHeight="1">
      <c r="A10" s="127" t="s">
        <v>475</v>
      </c>
      <c r="B10" s="352"/>
      <c r="C10" s="129"/>
      <c r="D10" s="130"/>
      <c r="E10" s="130"/>
      <c r="F10" s="130"/>
      <c r="G10" s="130"/>
      <c r="H10" s="130"/>
      <c r="I10" s="130"/>
      <c r="J10" s="131"/>
      <c r="K10" s="148">
        <f>SUM(C10:J10)</f>
        <v>0</v>
      </c>
      <c r="L10" s="148"/>
      <c r="M10" s="149"/>
      <c r="N10" s="149"/>
      <c r="O10" s="149"/>
      <c r="P10" s="149"/>
      <c r="Q10" s="150">
        <v>50000000</v>
      </c>
      <c r="R10" s="353">
        <f>SUM(L10:Q10)</f>
        <v>50000000</v>
      </c>
      <c r="S10" s="134">
        <f t="shared" si="0"/>
        <v>50000000</v>
      </c>
    </row>
    <row r="11" spans="1:19" ht="24.75" customHeight="1">
      <c r="A11" s="135" t="s">
        <v>352</v>
      </c>
      <c r="B11" s="136"/>
      <c r="C11" s="137"/>
      <c r="D11" s="138"/>
      <c r="E11" s="138">
        <v>107950</v>
      </c>
      <c r="F11" s="138"/>
      <c r="G11" s="138"/>
      <c r="H11" s="138">
        <v>300000</v>
      </c>
      <c r="I11" s="138"/>
      <c r="J11" s="139"/>
      <c r="K11" s="306">
        <f aca="true" t="shared" si="1" ref="K11:K26">SUM(C11:J11)</f>
        <v>407950</v>
      </c>
      <c r="L11" s="140"/>
      <c r="M11" s="141"/>
      <c r="N11" s="141"/>
      <c r="O11" s="141"/>
      <c r="P11" s="141"/>
      <c r="Q11" s="305"/>
      <c r="R11" s="306"/>
      <c r="S11" s="142">
        <f t="shared" si="0"/>
        <v>-407950</v>
      </c>
    </row>
    <row r="12" spans="1:19" ht="30" customHeight="1">
      <c r="A12" s="127" t="s">
        <v>353</v>
      </c>
      <c r="B12" s="136"/>
      <c r="C12" s="137"/>
      <c r="D12" s="138"/>
      <c r="E12" s="138"/>
      <c r="F12" s="138"/>
      <c r="G12" s="138"/>
      <c r="H12" s="138"/>
      <c r="I12" s="138"/>
      <c r="J12" s="139"/>
      <c r="K12" s="306">
        <f t="shared" si="1"/>
        <v>0</v>
      </c>
      <c r="L12" s="140"/>
      <c r="M12" s="141"/>
      <c r="N12" s="141"/>
      <c r="O12" s="141"/>
      <c r="P12" s="141">
        <v>3437145</v>
      </c>
      <c r="Q12" s="305"/>
      <c r="R12" s="306">
        <f aca="true" t="shared" si="2" ref="R12:R29">SUM(L12:Q12)</f>
        <v>3437145</v>
      </c>
      <c r="S12" s="142">
        <f t="shared" si="0"/>
        <v>3437145</v>
      </c>
    </row>
    <row r="13" spans="1:19" ht="30" customHeight="1">
      <c r="A13" s="127" t="s">
        <v>354</v>
      </c>
      <c r="B13" s="136"/>
      <c r="C13" s="137"/>
      <c r="D13" s="138"/>
      <c r="E13" s="138"/>
      <c r="F13" s="138"/>
      <c r="G13" s="138"/>
      <c r="H13" s="138"/>
      <c r="I13" s="138"/>
      <c r="J13" s="139"/>
      <c r="K13" s="306">
        <f t="shared" si="1"/>
        <v>0</v>
      </c>
      <c r="L13" s="140">
        <v>42259091</v>
      </c>
      <c r="M13" s="141"/>
      <c r="N13" s="141"/>
      <c r="O13" s="141"/>
      <c r="P13" s="141"/>
      <c r="Q13" s="305"/>
      <c r="R13" s="306">
        <f t="shared" si="2"/>
        <v>42259091</v>
      </c>
      <c r="S13" s="142">
        <f t="shared" si="0"/>
        <v>42259091</v>
      </c>
    </row>
    <row r="14" spans="1:21" ht="20.25" customHeight="1">
      <c r="A14" s="135" t="s">
        <v>355</v>
      </c>
      <c r="B14" s="136">
        <v>30</v>
      </c>
      <c r="C14" s="137">
        <v>28372440</v>
      </c>
      <c r="D14" s="138">
        <v>2766313</v>
      </c>
      <c r="E14" s="138"/>
      <c r="F14" s="138"/>
      <c r="G14" s="138"/>
      <c r="H14" s="138"/>
      <c r="I14" s="138"/>
      <c r="J14" s="139"/>
      <c r="K14" s="306">
        <f t="shared" si="1"/>
        <v>31138753</v>
      </c>
      <c r="L14" s="140"/>
      <c r="M14" s="141"/>
      <c r="N14" s="141">
        <v>29276988</v>
      </c>
      <c r="O14" s="141"/>
      <c r="P14" s="141"/>
      <c r="Q14" s="305"/>
      <c r="R14" s="306">
        <f t="shared" si="2"/>
        <v>29276988</v>
      </c>
      <c r="S14" s="142">
        <f t="shared" si="0"/>
        <v>-1861765</v>
      </c>
      <c r="U14" t="s">
        <v>356</v>
      </c>
    </row>
    <row r="15" spans="1:19" ht="19.5" customHeight="1">
      <c r="A15" s="135" t="s">
        <v>357</v>
      </c>
      <c r="B15" s="136"/>
      <c r="C15" s="137"/>
      <c r="D15" s="138"/>
      <c r="E15" s="138"/>
      <c r="F15" s="138"/>
      <c r="G15" s="138"/>
      <c r="H15" s="138"/>
      <c r="I15" s="138"/>
      <c r="J15" s="139"/>
      <c r="K15" s="306">
        <f t="shared" si="1"/>
        <v>0</v>
      </c>
      <c r="L15" s="140"/>
      <c r="M15" s="141"/>
      <c r="N15" s="141"/>
      <c r="O15" s="141"/>
      <c r="P15" s="141"/>
      <c r="Q15" s="305"/>
      <c r="R15" s="306">
        <f t="shared" si="2"/>
        <v>0</v>
      </c>
      <c r="S15" s="142">
        <f t="shared" si="0"/>
        <v>0</v>
      </c>
    </row>
    <row r="16" spans="1:19" ht="19.5" customHeight="1">
      <c r="A16" s="135" t="s">
        <v>358</v>
      </c>
      <c r="B16" s="136"/>
      <c r="C16" s="137"/>
      <c r="D16" s="138"/>
      <c r="E16" s="138">
        <v>2903220</v>
      </c>
      <c r="F16" s="138"/>
      <c r="G16" s="138"/>
      <c r="H16" s="138"/>
      <c r="I16" s="138"/>
      <c r="J16" s="139"/>
      <c r="K16" s="306">
        <f t="shared" si="1"/>
        <v>2903220</v>
      </c>
      <c r="L16" s="140"/>
      <c r="M16" s="141"/>
      <c r="N16" s="141"/>
      <c r="O16" s="141"/>
      <c r="P16" s="141"/>
      <c r="Q16" s="305"/>
      <c r="R16" s="306">
        <f t="shared" si="2"/>
        <v>0</v>
      </c>
      <c r="S16" s="142">
        <f t="shared" si="0"/>
        <v>-2903220</v>
      </c>
    </row>
    <row r="17" spans="1:19" ht="19.5" customHeight="1">
      <c r="A17" s="135" t="s">
        <v>359</v>
      </c>
      <c r="B17" s="136"/>
      <c r="C17" s="137"/>
      <c r="D17" s="138"/>
      <c r="E17" s="138">
        <v>726100</v>
      </c>
      <c r="F17" s="138"/>
      <c r="G17" s="138"/>
      <c r="H17" s="138"/>
      <c r="I17" s="138"/>
      <c r="J17" s="139"/>
      <c r="K17" s="306">
        <f t="shared" si="1"/>
        <v>726100</v>
      </c>
      <c r="L17" s="140"/>
      <c r="M17" s="141"/>
      <c r="N17" s="141"/>
      <c r="O17" s="141"/>
      <c r="P17" s="141"/>
      <c r="Q17" s="305"/>
      <c r="R17" s="306">
        <f t="shared" si="2"/>
        <v>0</v>
      </c>
      <c r="S17" s="142">
        <f t="shared" si="0"/>
        <v>-726100</v>
      </c>
    </row>
    <row r="18" spans="1:19" ht="30" customHeight="1">
      <c r="A18" s="127" t="s">
        <v>360</v>
      </c>
      <c r="B18" s="136">
        <v>2</v>
      </c>
      <c r="C18" s="137">
        <v>7160000</v>
      </c>
      <c r="D18" s="138">
        <v>1374640</v>
      </c>
      <c r="E18" s="138">
        <v>9702050</v>
      </c>
      <c r="F18" s="138"/>
      <c r="G18" s="138"/>
      <c r="H18" s="138"/>
      <c r="I18" s="138"/>
      <c r="J18" s="139">
        <v>2094706</v>
      </c>
      <c r="K18" s="306">
        <f t="shared" si="1"/>
        <v>20331396</v>
      </c>
      <c r="L18" s="140"/>
      <c r="M18" s="141"/>
      <c r="N18" s="141"/>
      <c r="O18" s="141"/>
      <c r="P18" s="141"/>
      <c r="Q18" s="305"/>
      <c r="R18" s="306">
        <f t="shared" si="2"/>
        <v>0</v>
      </c>
      <c r="S18" s="142">
        <f t="shared" si="0"/>
        <v>-20331396</v>
      </c>
    </row>
    <row r="19" spans="1:19" ht="30" customHeight="1">
      <c r="A19" s="127" t="s">
        <v>361</v>
      </c>
      <c r="B19" s="136">
        <v>1</v>
      </c>
      <c r="C19" s="137">
        <v>3567400</v>
      </c>
      <c r="D19" s="138">
        <v>691463</v>
      </c>
      <c r="E19" s="138">
        <v>1520940</v>
      </c>
      <c r="F19" s="138"/>
      <c r="G19" s="138"/>
      <c r="H19" s="138"/>
      <c r="I19" s="138"/>
      <c r="J19" s="139">
        <v>63500</v>
      </c>
      <c r="K19" s="306">
        <f t="shared" si="1"/>
        <v>5843303</v>
      </c>
      <c r="L19" s="140"/>
      <c r="M19" s="141"/>
      <c r="N19" s="141">
        <v>4936800</v>
      </c>
      <c r="O19" s="141"/>
      <c r="P19" s="141"/>
      <c r="Q19" s="305"/>
      <c r="R19" s="306">
        <f t="shared" si="2"/>
        <v>4936800</v>
      </c>
      <c r="S19" s="142">
        <f t="shared" si="0"/>
        <v>-906503</v>
      </c>
    </row>
    <row r="20" spans="1:19" ht="30" customHeight="1">
      <c r="A20" s="127" t="s">
        <v>362</v>
      </c>
      <c r="B20" s="136"/>
      <c r="C20" s="137"/>
      <c r="D20" s="138"/>
      <c r="E20" s="138">
        <v>711200</v>
      </c>
      <c r="F20" s="138"/>
      <c r="G20" s="138"/>
      <c r="H20" s="138"/>
      <c r="I20" s="138"/>
      <c r="J20" s="139"/>
      <c r="K20" s="306">
        <f t="shared" si="1"/>
        <v>711200</v>
      </c>
      <c r="L20" s="140"/>
      <c r="M20" s="141"/>
      <c r="N20" s="141"/>
      <c r="O20" s="141"/>
      <c r="P20" s="141"/>
      <c r="Q20" s="305"/>
      <c r="R20" s="306">
        <f t="shared" si="2"/>
        <v>0</v>
      </c>
      <c r="S20" s="142">
        <f t="shared" si="0"/>
        <v>-711200</v>
      </c>
    </row>
    <row r="21" spans="1:19" ht="19.5" customHeight="1">
      <c r="A21" s="135" t="s">
        <v>363</v>
      </c>
      <c r="B21" s="136"/>
      <c r="C21" s="137">
        <v>550000</v>
      </c>
      <c r="D21" s="138">
        <v>100000</v>
      </c>
      <c r="E21" s="138">
        <v>5138040</v>
      </c>
      <c r="F21" s="138"/>
      <c r="G21" s="138"/>
      <c r="H21" s="138"/>
      <c r="I21" s="138"/>
      <c r="J21" s="139"/>
      <c r="K21" s="306">
        <f t="shared" si="1"/>
        <v>5788040</v>
      </c>
      <c r="L21" s="140"/>
      <c r="M21" s="141"/>
      <c r="N21" s="141"/>
      <c r="O21" s="141"/>
      <c r="P21" s="141">
        <v>550000</v>
      </c>
      <c r="Q21" s="305"/>
      <c r="R21" s="306">
        <f t="shared" si="2"/>
        <v>550000</v>
      </c>
      <c r="S21" s="142">
        <f t="shared" si="0"/>
        <v>-5238040</v>
      </c>
    </row>
    <row r="22" spans="1:19" ht="33.75" customHeight="1">
      <c r="A22" s="127" t="s">
        <v>364</v>
      </c>
      <c r="B22" s="136"/>
      <c r="C22" s="137"/>
      <c r="D22" s="138"/>
      <c r="E22" s="138"/>
      <c r="F22" s="138"/>
      <c r="G22" s="138"/>
      <c r="H22" s="138">
        <v>1728000</v>
      </c>
      <c r="I22" s="138"/>
      <c r="J22" s="139"/>
      <c r="K22" s="306">
        <f t="shared" si="1"/>
        <v>1728000</v>
      </c>
      <c r="L22" s="140"/>
      <c r="M22" s="141"/>
      <c r="N22" s="141"/>
      <c r="O22" s="141"/>
      <c r="P22" s="141"/>
      <c r="Q22" s="305"/>
      <c r="R22" s="306">
        <f t="shared" si="2"/>
        <v>0</v>
      </c>
      <c r="S22" s="142">
        <f t="shared" si="0"/>
        <v>-1728000</v>
      </c>
    </row>
    <row r="23" spans="1:19" ht="31.5" customHeight="1">
      <c r="A23" s="127" t="s">
        <v>365</v>
      </c>
      <c r="B23" s="136"/>
      <c r="C23" s="137"/>
      <c r="D23" s="138"/>
      <c r="E23" s="138">
        <v>19761200</v>
      </c>
      <c r="F23" s="138"/>
      <c r="G23" s="138"/>
      <c r="H23" s="138"/>
      <c r="I23" s="138"/>
      <c r="J23" s="139"/>
      <c r="K23" s="306">
        <f>SUM(C23:J23)</f>
        <v>19761200</v>
      </c>
      <c r="L23" s="140"/>
      <c r="M23" s="141"/>
      <c r="N23" s="141"/>
      <c r="O23" s="141"/>
      <c r="P23" s="141">
        <v>4462780</v>
      </c>
      <c r="Q23" s="305"/>
      <c r="R23" s="306">
        <f t="shared" si="2"/>
        <v>4462780</v>
      </c>
      <c r="S23" s="142">
        <f t="shared" si="0"/>
        <v>-15298420</v>
      </c>
    </row>
    <row r="24" spans="1:19" ht="19.5" customHeight="1">
      <c r="A24" s="135" t="s">
        <v>366</v>
      </c>
      <c r="B24" s="136"/>
      <c r="C24" s="137"/>
      <c r="D24" s="138"/>
      <c r="E24" s="138">
        <v>6087110</v>
      </c>
      <c r="F24" s="138"/>
      <c r="G24" s="138"/>
      <c r="H24" s="138"/>
      <c r="I24" s="138"/>
      <c r="J24" s="139"/>
      <c r="K24" s="306">
        <f t="shared" si="1"/>
        <v>6087110</v>
      </c>
      <c r="L24" s="140"/>
      <c r="M24" s="141"/>
      <c r="N24" s="141"/>
      <c r="O24" s="141"/>
      <c r="P24" s="141">
        <v>6584130</v>
      </c>
      <c r="Q24" s="305"/>
      <c r="R24" s="306">
        <f t="shared" si="2"/>
        <v>6584130</v>
      </c>
      <c r="S24" s="142">
        <f t="shared" si="0"/>
        <v>497020</v>
      </c>
    </row>
    <row r="25" spans="1:19" ht="30" customHeight="1">
      <c r="A25" s="127" t="s">
        <v>367</v>
      </c>
      <c r="B25" s="136"/>
      <c r="C25" s="137">
        <v>240000</v>
      </c>
      <c r="D25" s="138"/>
      <c r="E25" s="138"/>
      <c r="F25" s="138">
        <v>10039360</v>
      </c>
      <c r="G25" s="138">
        <v>340000</v>
      </c>
      <c r="H25" s="138"/>
      <c r="I25" s="138"/>
      <c r="J25" s="139">
        <v>1000000</v>
      </c>
      <c r="K25" s="306">
        <f t="shared" si="1"/>
        <v>11619360</v>
      </c>
      <c r="L25" s="140"/>
      <c r="M25" s="141"/>
      <c r="N25" s="141"/>
      <c r="O25" s="141"/>
      <c r="P25" s="141"/>
      <c r="Q25" s="305"/>
      <c r="R25" s="306">
        <f t="shared" si="2"/>
        <v>0</v>
      </c>
      <c r="S25" s="142">
        <f t="shared" si="0"/>
        <v>-11619360</v>
      </c>
    </row>
    <row r="26" spans="1:19" ht="30" customHeight="1" thickBot="1">
      <c r="A26" s="143" t="s">
        <v>368</v>
      </c>
      <c r="B26" s="144"/>
      <c r="C26" s="145"/>
      <c r="D26" s="146"/>
      <c r="E26" s="146"/>
      <c r="F26" s="146"/>
      <c r="G26" s="146"/>
      <c r="H26" s="146"/>
      <c r="I26" s="146"/>
      <c r="J26" s="147"/>
      <c r="K26" s="148">
        <f t="shared" si="1"/>
        <v>0</v>
      </c>
      <c r="L26" s="148"/>
      <c r="M26" s="149">
        <v>36350000</v>
      </c>
      <c r="N26" s="149"/>
      <c r="O26" s="149"/>
      <c r="P26" s="149"/>
      <c r="Q26" s="150"/>
      <c r="R26" s="307">
        <f t="shared" si="2"/>
        <v>36350000</v>
      </c>
      <c r="S26" s="151">
        <f t="shared" si="0"/>
        <v>36350000</v>
      </c>
    </row>
    <row r="27" spans="1:19" ht="24.75" customHeight="1" thickBot="1">
      <c r="A27" s="152" t="s">
        <v>369</v>
      </c>
      <c r="B27" s="153">
        <f aca="true" t="shared" si="3" ref="B27:Q27">SUM(B8:B26)</f>
        <v>40</v>
      </c>
      <c r="C27" s="154">
        <f t="shared" si="3"/>
        <v>53212252</v>
      </c>
      <c r="D27" s="154">
        <f aca="true" t="shared" si="4" ref="D27:J27">SUM(D8:D26)</f>
        <v>7545006</v>
      </c>
      <c r="E27" s="154">
        <f t="shared" si="4"/>
        <v>61516574</v>
      </c>
      <c r="F27" s="154">
        <f t="shared" si="4"/>
        <v>10039360</v>
      </c>
      <c r="G27" s="154">
        <f t="shared" si="4"/>
        <v>4932000</v>
      </c>
      <c r="H27" s="154">
        <f t="shared" si="4"/>
        <v>2028000</v>
      </c>
      <c r="I27" s="154">
        <f t="shared" si="4"/>
        <v>24000000</v>
      </c>
      <c r="J27" s="154">
        <f t="shared" si="4"/>
        <v>15587772</v>
      </c>
      <c r="K27" s="154">
        <f t="shared" si="3"/>
        <v>178860964</v>
      </c>
      <c r="L27" s="155">
        <f t="shared" si="3"/>
        <v>42259091</v>
      </c>
      <c r="M27" s="155">
        <f t="shared" si="3"/>
        <v>36350000</v>
      </c>
      <c r="N27" s="155">
        <f t="shared" si="3"/>
        <v>34213788</v>
      </c>
      <c r="O27" s="155">
        <f t="shared" si="3"/>
        <v>0</v>
      </c>
      <c r="P27" s="155">
        <f t="shared" si="3"/>
        <v>29300055</v>
      </c>
      <c r="Q27" s="155">
        <f t="shared" si="3"/>
        <v>50000000</v>
      </c>
      <c r="R27" s="156">
        <f t="shared" si="2"/>
        <v>192122934</v>
      </c>
      <c r="S27" s="154">
        <f t="shared" si="0"/>
        <v>13261970</v>
      </c>
    </row>
    <row r="28" spans="1:19" ht="47.25" customHeight="1">
      <c r="A28" s="157" t="s">
        <v>474</v>
      </c>
      <c r="B28" s="118">
        <v>12</v>
      </c>
      <c r="C28" s="158"/>
      <c r="D28" s="159"/>
      <c r="E28" s="159"/>
      <c r="F28" s="159"/>
      <c r="G28" s="159">
        <v>75872122</v>
      </c>
      <c r="H28" s="159"/>
      <c r="I28" s="159"/>
      <c r="J28" s="160"/>
      <c r="K28" s="161">
        <f>SUM(C28:J28)</f>
        <v>75872122</v>
      </c>
      <c r="L28" s="150">
        <v>49326600</v>
      </c>
      <c r="M28" s="149"/>
      <c r="N28" s="149">
        <v>13283552</v>
      </c>
      <c r="O28" s="149"/>
      <c r="P28" s="149"/>
      <c r="Q28" s="150"/>
      <c r="R28" s="156">
        <f t="shared" si="2"/>
        <v>62610152</v>
      </c>
      <c r="S28" s="154">
        <f t="shared" si="0"/>
        <v>-13261970</v>
      </c>
    </row>
    <row r="29" spans="1:19" ht="24.75" customHeight="1">
      <c r="A29" s="162" t="s">
        <v>370</v>
      </c>
      <c r="B29" s="153">
        <f>SUM(B27:B28)</f>
        <v>52</v>
      </c>
      <c r="C29" s="154">
        <f aca="true" t="shared" si="5" ref="C29:Q29">SUM(C27:C28)</f>
        <v>53212252</v>
      </c>
      <c r="D29" s="154">
        <f t="shared" si="5"/>
        <v>7545006</v>
      </c>
      <c r="E29" s="154">
        <f t="shared" si="5"/>
        <v>61516574</v>
      </c>
      <c r="F29" s="154">
        <f t="shared" si="5"/>
        <v>10039360</v>
      </c>
      <c r="G29" s="154">
        <f t="shared" si="5"/>
        <v>80804122</v>
      </c>
      <c r="H29" s="154">
        <f t="shared" si="5"/>
        <v>2028000</v>
      </c>
      <c r="I29" s="154">
        <f t="shared" si="5"/>
        <v>24000000</v>
      </c>
      <c r="J29" s="154">
        <f t="shared" si="5"/>
        <v>15587772</v>
      </c>
      <c r="K29" s="156">
        <f t="shared" si="5"/>
        <v>254733086</v>
      </c>
      <c r="L29" s="156">
        <f t="shared" si="5"/>
        <v>91585691</v>
      </c>
      <c r="M29" s="156">
        <f t="shared" si="5"/>
        <v>36350000</v>
      </c>
      <c r="N29" s="156">
        <f t="shared" si="5"/>
        <v>47497340</v>
      </c>
      <c r="O29" s="156">
        <f t="shared" si="5"/>
        <v>0</v>
      </c>
      <c r="P29" s="156">
        <f t="shared" si="5"/>
        <v>29300055</v>
      </c>
      <c r="Q29" s="156">
        <f t="shared" si="5"/>
        <v>50000000</v>
      </c>
      <c r="R29" s="156">
        <f t="shared" si="2"/>
        <v>254733086</v>
      </c>
      <c r="S29" s="154">
        <f t="shared" si="0"/>
        <v>0</v>
      </c>
    </row>
  </sheetData>
  <sheetProtection selectLockedCells="1" selectUnlockedCells="1"/>
  <mergeCells count="3">
    <mergeCell ref="A2:S2"/>
    <mergeCell ref="B6:K6"/>
    <mergeCell ref="L6:R6"/>
  </mergeCells>
  <printOptions/>
  <pageMargins left="0.03937007874015748" right="0" top="0.5118110236220472" bottom="0.35433070866141736" header="0.15748031496062992" footer="0.2362204724409449"/>
  <pageSetup horizontalDpi="300" verticalDpi="300" orientation="landscape" paperSize="8" r:id="rId1"/>
  <headerFooter alignWithMargins="0">
    <oddHeader>&amp;R&amp;"Times New Roman CE,Félkövér"3. melléklet az 2/2019.(II.26.)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B1:E17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1.875" style="0" customWidth="1"/>
    <col min="3" max="3" width="19.00390625" style="0" customWidth="1"/>
    <col min="4" max="4" width="16.00390625" style="0" customWidth="1"/>
    <col min="5" max="5" width="15.375" style="0" customWidth="1"/>
  </cols>
  <sheetData>
    <row r="1" spans="4:5" ht="12.75">
      <c r="D1" s="369"/>
      <c r="E1" s="369"/>
    </row>
    <row r="4" spans="2:5" ht="41.25" customHeight="1">
      <c r="B4" s="370" t="s">
        <v>484</v>
      </c>
      <c r="C4" s="370"/>
      <c r="D4" s="370"/>
      <c r="E4" s="370"/>
    </row>
    <row r="7" spans="2:5" s="163" customFormat="1" ht="15.75">
      <c r="B7" s="164" t="s">
        <v>270</v>
      </c>
      <c r="C7" s="164" t="s">
        <v>371</v>
      </c>
      <c r="D7" s="164" t="s">
        <v>372</v>
      </c>
      <c r="E7" s="164" t="s">
        <v>373</v>
      </c>
    </row>
    <row r="8" spans="2:5" s="165" customFormat="1" ht="15.75">
      <c r="B8" s="166" t="s">
        <v>374</v>
      </c>
      <c r="C8" s="167">
        <v>204733086</v>
      </c>
      <c r="D8" s="167"/>
      <c r="E8" s="168">
        <f>SUM(C8:D8)</f>
        <v>204733086</v>
      </c>
    </row>
    <row r="9" spans="2:5" s="165" customFormat="1" ht="15.75">
      <c r="B9" s="169" t="s">
        <v>375</v>
      </c>
      <c r="C9" s="170">
        <v>163273192</v>
      </c>
      <c r="D9" s="170">
        <v>15587772</v>
      </c>
      <c r="E9" s="168">
        <f>SUM(C9:D9)</f>
        <v>178860964</v>
      </c>
    </row>
    <row r="10" spans="2:5" s="165" customFormat="1" ht="15.75">
      <c r="B10" s="171" t="s">
        <v>376</v>
      </c>
      <c r="C10" s="309">
        <f>C8-C9</f>
        <v>41459894</v>
      </c>
      <c r="D10" s="172">
        <f>D8-D9</f>
        <v>-15587772</v>
      </c>
      <c r="E10" s="173">
        <f>E8-E9</f>
        <v>25872122</v>
      </c>
    </row>
    <row r="11" spans="2:5" s="165" customFormat="1" ht="27.75" customHeight="1">
      <c r="B11" s="166" t="s">
        <v>377</v>
      </c>
      <c r="C11" s="167"/>
      <c r="D11" s="167"/>
      <c r="E11" s="168"/>
    </row>
    <row r="12" spans="2:5" s="165" customFormat="1" ht="15.75">
      <c r="B12" s="174" t="s">
        <v>481</v>
      </c>
      <c r="C12" s="175">
        <v>34412228</v>
      </c>
      <c r="D12" s="175">
        <v>15587772</v>
      </c>
      <c r="E12" s="176">
        <f>SUM(C12:D12)</f>
        <v>50000000</v>
      </c>
    </row>
    <row r="13" spans="2:5" s="165" customFormat="1" ht="15.75">
      <c r="B13" s="174" t="s">
        <v>378</v>
      </c>
      <c r="C13" s="175"/>
      <c r="D13" s="175"/>
      <c r="E13" s="176">
        <f>SUM(C13:D13)</f>
        <v>0</v>
      </c>
    </row>
    <row r="14" spans="2:5" s="165" customFormat="1" ht="15.75">
      <c r="B14" s="174" t="s">
        <v>379</v>
      </c>
      <c r="C14" s="175"/>
      <c r="D14" s="175"/>
      <c r="E14" s="176"/>
    </row>
    <row r="15" spans="2:5" s="165" customFormat="1" ht="15.75">
      <c r="B15" s="174" t="s">
        <v>380</v>
      </c>
      <c r="C15" s="175"/>
      <c r="D15" s="175"/>
      <c r="E15" s="176"/>
    </row>
    <row r="16" spans="2:5" s="165" customFormat="1" ht="15.75">
      <c r="B16" s="169" t="s">
        <v>381</v>
      </c>
      <c r="C16" s="170">
        <v>75872122</v>
      </c>
      <c r="D16" s="170"/>
      <c r="E16" s="176">
        <f>SUM(C16:D16)</f>
        <v>75872122</v>
      </c>
    </row>
    <row r="17" spans="2:5" s="165" customFormat="1" ht="31.5">
      <c r="B17" s="308" t="s">
        <v>382</v>
      </c>
      <c r="C17" s="172">
        <f>C10+C12+C13-C16</f>
        <v>0</v>
      </c>
      <c r="D17" s="172">
        <f>D10+D12+D13-D16</f>
        <v>0</v>
      </c>
      <c r="E17" s="173">
        <f>E10+E12+E13-E16</f>
        <v>0</v>
      </c>
    </row>
  </sheetData>
  <sheetProtection selectLockedCells="1" selectUnlockedCells="1"/>
  <mergeCells count="2">
    <mergeCell ref="D1:E1"/>
    <mergeCell ref="B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&amp;R&amp;"Times New Roman CE,Dőlt"4. melléklet az 2/2019. (II.26.) számú 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C1:F16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5.875" style="0" customWidth="1"/>
    <col min="3" max="3" width="71.875" style="0" customWidth="1"/>
    <col min="4" max="4" width="19.00390625" style="0" customWidth="1"/>
    <col min="5" max="5" width="15.375" style="0" customWidth="1"/>
    <col min="6" max="6" width="17.00390625" style="0" customWidth="1"/>
  </cols>
  <sheetData>
    <row r="1" spans="5:6" ht="12.75">
      <c r="E1" s="369"/>
      <c r="F1" s="369"/>
    </row>
    <row r="4" spans="3:6" ht="41.25" customHeight="1">
      <c r="C4" s="370" t="s">
        <v>485</v>
      </c>
      <c r="D4" s="370"/>
      <c r="E4" s="370"/>
      <c r="F4" s="370"/>
    </row>
    <row r="7" spans="3:6" s="163" customFormat="1" ht="24.75" customHeight="1">
      <c r="C7" s="164" t="s">
        <v>270</v>
      </c>
      <c r="D7" s="164" t="s">
        <v>371</v>
      </c>
      <c r="E7" s="164" t="s">
        <v>372</v>
      </c>
      <c r="F7" s="164" t="s">
        <v>373</v>
      </c>
    </row>
    <row r="8" spans="3:6" s="165" customFormat="1" ht="24.75" customHeight="1">
      <c r="C8" s="166" t="s">
        <v>374</v>
      </c>
      <c r="D8" s="167">
        <v>204733086</v>
      </c>
      <c r="E8" s="167"/>
      <c r="F8" s="178">
        <f>SUM(D8:E8)</f>
        <v>204733086</v>
      </c>
    </row>
    <row r="9" spans="3:6" s="165" customFormat="1" ht="24.75" customHeight="1">
      <c r="C9" s="169" t="s">
        <v>375</v>
      </c>
      <c r="D9" s="170">
        <v>239145314</v>
      </c>
      <c r="E9" s="170">
        <v>15587772</v>
      </c>
      <c r="F9" s="168">
        <f>SUM(D9:E9)</f>
        <v>254733086</v>
      </c>
    </row>
    <row r="10" spans="3:6" s="165" customFormat="1" ht="24.75" customHeight="1">
      <c r="C10" s="171" t="s">
        <v>376</v>
      </c>
      <c r="D10" s="172">
        <f>D8-D9</f>
        <v>-34412228</v>
      </c>
      <c r="E10" s="172">
        <f>E8-E9</f>
        <v>-15587772</v>
      </c>
      <c r="F10" s="173">
        <f>F8-F9</f>
        <v>-50000000</v>
      </c>
    </row>
    <row r="11" spans="3:6" s="165" customFormat="1" ht="24.75" customHeight="1">
      <c r="C11" s="166" t="s">
        <v>383</v>
      </c>
      <c r="D11" s="167">
        <v>34412228</v>
      </c>
      <c r="E11" s="167">
        <v>15587772</v>
      </c>
      <c r="F11" s="168">
        <f>SUM(D11:E11)</f>
        <v>50000000</v>
      </c>
    </row>
    <row r="12" spans="3:6" s="165" customFormat="1" ht="24.75" customHeight="1">
      <c r="C12" s="179" t="s">
        <v>384</v>
      </c>
      <c r="D12" s="170"/>
      <c r="E12" s="170"/>
      <c r="F12" s="180">
        <f>SUM(D12:E12)</f>
        <v>0</v>
      </c>
    </row>
    <row r="13" spans="3:6" s="165" customFormat="1" ht="24.75" customHeight="1">
      <c r="C13" s="171" t="s">
        <v>385</v>
      </c>
      <c r="D13" s="172"/>
      <c r="E13" s="172">
        <f>E10+E11-E12</f>
        <v>0</v>
      </c>
      <c r="F13" s="173">
        <f>F10+F11-F12</f>
        <v>0</v>
      </c>
    </row>
    <row r="14" spans="3:6" s="165" customFormat="1" ht="24.75" customHeight="1">
      <c r="C14" s="174" t="s">
        <v>386</v>
      </c>
      <c r="D14" s="175"/>
      <c r="E14" s="175"/>
      <c r="F14" s="176"/>
    </row>
    <row r="15" spans="3:6" s="165" customFormat="1" ht="24.75" customHeight="1">
      <c r="C15" s="169" t="s">
        <v>387</v>
      </c>
      <c r="D15" s="170"/>
      <c r="E15" s="170"/>
      <c r="F15" s="176">
        <f>SUM(D15:E15)</f>
        <v>0</v>
      </c>
    </row>
    <row r="16" spans="3:6" s="165" customFormat="1" ht="24.75" customHeight="1">
      <c r="C16" s="177" t="s">
        <v>388</v>
      </c>
      <c r="D16" s="172">
        <f>D13+D14-D15</f>
        <v>0</v>
      </c>
      <c r="E16" s="172">
        <f>E13+E14-E15</f>
        <v>0</v>
      </c>
      <c r="F16" s="173">
        <f>F13+F14-F15</f>
        <v>0</v>
      </c>
    </row>
  </sheetData>
  <sheetProtection selectLockedCells="1" selectUnlockedCells="1"/>
  <mergeCells count="2">
    <mergeCell ref="E1:F1"/>
    <mergeCell ref="C4:F4"/>
  </mergeCells>
  <printOptions/>
  <pageMargins left="0.1968503937007874" right="0.2362204724409449" top="0.984251968503937" bottom="0.984251968503937" header="0.5118110236220472" footer="0.5118110236220472"/>
  <pageSetup horizontalDpi="300" verticalDpi="300" orientation="landscape" paperSize="9" r:id="rId1"/>
  <headerFooter alignWithMargins="0">
    <oddHeader>&amp;R&amp;"Times New Roman CE,Dőlt"5. melléklet az 2/2019.(II.26.)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B3:H23"/>
  <sheetViews>
    <sheetView zoomScale="120" zoomScaleNormal="120" zoomScalePageLayoutView="0" workbookViewId="0" topLeftCell="A1">
      <selection activeCell="H22" sqref="H22"/>
    </sheetView>
  </sheetViews>
  <sheetFormatPr defaultColWidth="9.00390625" defaultRowHeight="12.75"/>
  <cols>
    <col min="1" max="1" width="4.625" style="181" customWidth="1"/>
    <col min="2" max="2" width="5.625" style="181" customWidth="1"/>
    <col min="3" max="3" width="35.625" style="181" customWidth="1"/>
    <col min="4" max="7" width="14.00390625" style="181" customWidth="1"/>
    <col min="8" max="16384" width="9.375" style="181" customWidth="1"/>
  </cols>
  <sheetData>
    <row r="3" spans="2:7" ht="33" customHeight="1">
      <c r="B3" s="371" t="s">
        <v>389</v>
      </c>
      <c r="C3" s="371"/>
      <c r="D3" s="371"/>
      <c r="E3" s="371"/>
      <c r="F3" s="371"/>
      <c r="G3" s="371"/>
    </row>
    <row r="4" spans="2:7" ht="33" customHeight="1">
      <c r="B4" s="182"/>
      <c r="C4" s="182"/>
      <c r="D4" s="182"/>
      <c r="E4" s="182"/>
      <c r="F4" s="182"/>
      <c r="G4" s="182"/>
    </row>
    <row r="5" spans="2:8" ht="15.75" customHeight="1">
      <c r="B5" s="183"/>
      <c r="C5" s="183"/>
      <c r="D5" s="372"/>
      <c r="E5" s="372"/>
      <c r="F5" s="373" t="s">
        <v>390</v>
      </c>
      <c r="G5" s="373"/>
      <c r="H5" s="184"/>
    </row>
    <row r="6" spans="2:7" ht="63" customHeight="1">
      <c r="B6" s="374" t="s">
        <v>391</v>
      </c>
      <c r="C6" s="375" t="s">
        <v>392</v>
      </c>
      <c r="D6" s="376" t="s">
        <v>393</v>
      </c>
      <c r="E6" s="376"/>
      <c r="F6" s="376"/>
      <c r="G6" s="377" t="s">
        <v>394</v>
      </c>
    </row>
    <row r="7" spans="2:7" ht="15">
      <c r="B7" s="374"/>
      <c r="C7" s="375"/>
      <c r="D7" s="185">
        <f>+LEFT(ÖSSZEFÜGGÉSEK!A5,4)+1</f>
        <v>2020</v>
      </c>
      <c r="E7" s="185">
        <f>+D7+1</f>
        <v>2021</v>
      </c>
      <c r="F7" s="185">
        <f>+E7+1</f>
        <v>2022</v>
      </c>
      <c r="G7" s="377"/>
    </row>
    <row r="8" spans="2:7" ht="15">
      <c r="B8" s="186"/>
      <c r="C8" s="187" t="s">
        <v>18</v>
      </c>
      <c r="D8" s="187" t="s">
        <v>19</v>
      </c>
      <c r="E8" s="187" t="s">
        <v>271</v>
      </c>
      <c r="F8" s="187" t="s">
        <v>272</v>
      </c>
      <c r="G8" s="188" t="s">
        <v>395</v>
      </c>
    </row>
    <row r="9" spans="2:7" ht="15">
      <c r="B9" s="189" t="s">
        <v>20</v>
      </c>
      <c r="C9" s="190"/>
      <c r="D9" s="191"/>
      <c r="E9" s="191"/>
      <c r="F9" s="191"/>
      <c r="G9" s="192">
        <f>SUM(D9:F9)</f>
        <v>0</v>
      </c>
    </row>
    <row r="10" spans="2:7" ht="15">
      <c r="B10" s="193" t="s">
        <v>34</v>
      </c>
      <c r="C10" s="194"/>
      <c r="D10" s="195"/>
      <c r="E10" s="195"/>
      <c r="F10" s="195"/>
      <c r="G10" s="196">
        <f>SUM(D10:F10)</f>
        <v>0</v>
      </c>
    </row>
    <row r="11" spans="2:7" ht="15">
      <c r="B11" s="193" t="s">
        <v>48</v>
      </c>
      <c r="C11" s="194"/>
      <c r="D11" s="195"/>
      <c r="E11" s="195"/>
      <c r="F11" s="195"/>
      <c r="G11" s="196">
        <f>SUM(D11:F11)</f>
        <v>0</v>
      </c>
    </row>
    <row r="12" spans="2:7" ht="15">
      <c r="B12" s="193" t="s">
        <v>232</v>
      </c>
      <c r="C12" s="194"/>
      <c r="D12" s="195"/>
      <c r="E12" s="195"/>
      <c r="F12" s="195"/>
      <c r="G12" s="196">
        <f>SUM(D12:F12)</f>
        <v>0</v>
      </c>
    </row>
    <row r="13" spans="2:7" ht="15">
      <c r="B13" s="197" t="s">
        <v>78</v>
      </c>
      <c r="C13" s="198"/>
      <c r="D13" s="199"/>
      <c r="E13" s="199"/>
      <c r="F13" s="199"/>
      <c r="G13" s="196">
        <f>SUM(D13:F13)</f>
        <v>0</v>
      </c>
    </row>
    <row r="14" spans="2:7" s="204" customFormat="1" ht="14.25">
      <c r="B14" s="200" t="s">
        <v>102</v>
      </c>
      <c r="C14" s="201" t="s">
        <v>396</v>
      </c>
      <c r="D14" s="202">
        <f>SUM(D9:D13)</f>
        <v>0</v>
      </c>
      <c r="E14" s="202">
        <f>SUM(E9:E13)</f>
        <v>0</v>
      </c>
      <c r="F14" s="202">
        <f>SUM(F9:F13)</f>
        <v>0</v>
      </c>
      <c r="G14" s="203">
        <f>SUM(G9:G13)</f>
        <v>0</v>
      </c>
    </row>
    <row r="17" ht="15">
      <c r="C17" s="181" t="s">
        <v>397</v>
      </c>
    </row>
    <row r="23" ht="15">
      <c r="H23" s="181" t="s">
        <v>356</v>
      </c>
    </row>
  </sheetData>
  <sheetProtection selectLockedCells="1" selectUnlockedCells="1"/>
  <mergeCells count="7">
    <mergeCell ref="B3:G3"/>
    <mergeCell ref="D5:E5"/>
    <mergeCell ref="F5:G5"/>
    <mergeCell ref="B6:B7"/>
    <mergeCell ref="C6:C7"/>
    <mergeCell ref="D6:F6"/>
    <mergeCell ref="G6:G7"/>
  </mergeCells>
  <printOptions horizontalCentered="1"/>
  <pageMargins left="0.3937007874015748" right="0.5511811023622047" top="1.3779527559055118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6. melléklet az 2/2019. (II.26.)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D14"/>
  <sheetViews>
    <sheetView zoomScale="120" zoomScaleNormal="120" zoomScalePageLayoutView="0" workbookViewId="0" topLeftCell="A1">
      <selection activeCell="C7" sqref="C7"/>
    </sheetView>
  </sheetViews>
  <sheetFormatPr defaultColWidth="9.00390625" defaultRowHeight="12.75"/>
  <cols>
    <col min="1" max="1" width="5.625" style="181" customWidth="1"/>
    <col min="2" max="2" width="68.625" style="181" customWidth="1"/>
    <col min="3" max="3" width="19.50390625" style="181" customWidth="1"/>
    <col min="4" max="16384" width="9.375" style="181" customWidth="1"/>
  </cols>
  <sheetData>
    <row r="1" spans="1:3" ht="33" customHeight="1">
      <c r="A1" s="371" t="s">
        <v>398</v>
      </c>
      <c r="B1" s="371"/>
      <c r="C1" s="371"/>
    </row>
    <row r="2" spans="1:3" ht="33" customHeight="1">
      <c r="A2" s="182"/>
      <c r="B2" s="182"/>
      <c r="C2" s="182"/>
    </row>
    <row r="3" spans="1:3" ht="33" customHeight="1">
      <c r="A3" s="182"/>
      <c r="B3" s="182"/>
      <c r="C3" s="182"/>
    </row>
    <row r="4" spans="1:4" ht="15.75" customHeight="1">
      <c r="A4" s="183"/>
      <c r="B4" s="183"/>
      <c r="C4" s="205" t="s">
        <v>390</v>
      </c>
      <c r="D4" s="184"/>
    </row>
    <row r="5" spans="1:3" ht="26.25" customHeight="1">
      <c r="A5" s="206" t="s">
        <v>391</v>
      </c>
      <c r="B5" s="207" t="s">
        <v>399</v>
      </c>
      <c r="C5" s="208" t="str">
        <f>+'1.1.sz.mell.'!C3</f>
        <v>2019. évi előirányzat</v>
      </c>
    </row>
    <row r="6" spans="1:3" ht="15">
      <c r="A6" s="209"/>
      <c r="B6" s="210" t="s">
        <v>18</v>
      </c>
      <c r="C6" s="211" t="s">
        <v>19</v>
      </c>
    </row>
    <row r="7" spans="1:3" ht="15">
      <c r="A7" s="212" t="s">
        <v>20</v>
      </c>
      <c r="B7" s="213" t="s">
        <v>400</v>
      </c>
      <c r="C7" s="214">
        <v>36000000</v>
      </c>
    </row>
    <row r="8" spans="1:3" ht="24.75">
      <c r="A8" s="215" t="s">
        <v>34</v>
      </c>
      <c r="B8" s="216" t="s">
        <v>401</v>
      </c>
      <c r="C8" s="217"/>
    </row>
    <row r="9" spans="1:3" ht="15">
      <c r="A9" s="215" t="s">
        <v>48</v>
      </c>
      <c r="B9" s="218" t="s">
        <v>402</v>
      </c>
      <c r="C9" s="217"/>
    </row>
    <row r="10" spans="1:3" ht="24.75">
      <c r="A10" s="215" t="s">
        <v>232</v>
      </c>
      <c r="B10" s="218" t="s">
        <v>403</v>
      </c>
      <c r="C10" s="217"/>
    </row>
    <row r="11" spans="1:3" ht="15">
      <c r="A11" s="219" t="s">
        <v>78</v>
      </c>
      <c r="B11" s="218" t="s">
        <v>404</v>
      </c>
      <c r="C11" s="220">
        <v>350000</v>
      </c>
    </row>
    <row r="12" spans="1:3" ht="15">
      <c r="A12" s="215" t="s">
        <v>102</v>
      </c>
      <c r="B12" s="221" t="s">
        <v>405</v>
      </c>
      <c r="C12" s="217"/>
    </row>
    <row r="13" spans="1:3" ht="15">
      <c r="A13" s="378" t="s">
        <v>406</v>
      </c>
      <c r="B13" s="378"/>
      <c r="C13" s="222">
        <f>SUM(C7:C12)</f>
        <v>36350000</v>
      </c>
    </row>
    <row r="14" spans="1:3" ht="36.75" customHeight="1">
      <c r="A14" s="379" t="s">
        <v>407</v>
      </c>
      <c r="B14" s="379"/>
      <c r="C14" s="379"/>
    </row>
  </sheetData>
  <sheetProtection selectLockedCells="1" selectUnlockedCells="1"/>
  <mergeCells count="3">
    <mergeCell ref="A1:C1"/>
    <mergeCell ref="A13:B13"/>
    <mergeCell ref="A14:C14"/>
  </mergeCells>
  <printOptions horizontalCentered="1"/>
  <pageMargins left="0.5905511811023623" right="0.6692913385826772" top="1.3779527559055118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7. melléklet az 2/2019. (II.26.)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13"/>
  <sheetViews>
    <sheetView zoomScale="120" zoomScaleNormal="120" zoomScalePageLayoutView="0" workbookViewId="0" topLeftCell="A1">
      <selection activeCell="F23" sqref="F23"/>
    </sheetView>
  </sheetViews>
  <sheetFormatPr defaultColWidth="9.00390625" defaultRowHeight="12.75"/>
  <cols>
    <col min="1" max="1" width="5.625" style="181" customWidth="1"/>
    <col min="2" max="2" width="66.875" style="181" customWidth="1"/>
    <col min="3" max="3" width="27.00390625" style="181" customWidth="1"/>
    <col min="4" max="16384" width="9.375" style="181" customWidth="1"/>
  </cols>
  <sheetData>
    <row r="1" spans="1:3" ht="33" customHeight="1">
      <c r="A1" s="371" t="str">
        <f>+CONCATENATE("Bakonyszombathely Önkormányzat ",CONCATENATE(LEFT(ÖSSZEFÜGGÉSEK!A5,4),". évi adósságot keletkeztető fejlesztési céljai"))</f>
        <v>Bakonyszombathely Önkormányzat 2019. évi adósságot keletkeztető fejlesztési céljai</v>
      </c>
      <c r="B1" s="371"/>
      <c r="C1" s="371"/>
    </row>
    <row r="2" spans="1:3" ht="33" customHeight="1">
      <c r="A2" s="182"/>
      <c r="B2" s="182"/>
      <c r="C2" s="182"/>
    </row>
    <row r="3" spans="1:4" ht="15.75" customHeight="1">
      <c r="A3" s="183"/>
      <c r="B3" s="183"/>
      <c r="C3" s="205" t="s">
        <v>390</v>
      </c>
      <c r="D3" s="184"/>
    </row>
    <row r="4" spans="1:3" ht="26.25" customHeight="1">
      <c r="A4" s="206" t="s">
        <v>391</v>
      </c>
      <c r="B4" s="207" t="s">
        <v>408</v>
      </c>
      <c r="C4" s="208" t="s">
        <v>409</v>
      </c>
    </row>
    <row r="5" spans="1:3" ht="15">
      <c r="A5" s="209"/>
      <c r="B5" s="210" t="s">
        <v>18</v>
      </c>
      <c r="C5" s="211" t="s">
        <v>19</v>
      </c>
    </row>
    <row r="6" spans="1:3" ht="15">
      <c r="A6" s="212" t="s">
        <v>20</v>
      </c>
      <c r="B6" s="223"/>
      <c r="C6" s="224"/>
    </row>
    <row r="7" spans="1:3" ht="15">
      <c r="A7" s="215" t="s">
        <v>34</v>
      </c>
      <c r="B7" s="225"/>
      <c r="C7" s="226"/>
    </row>
    <row r="8" spans="1:3" ht="15">
      <c r="A8" s="219" t="s">
        <v>48</v>
      </c>
      <c r="B8" s="227"/>
      <c r="C8" s="228"/>
    </row>
    <row r="9" spans="1:3" s="204" customFormat="1" ht="17.25" customHeight="1">
      <c r="A9" s="229" t="s">
        <v>232</v>
      </c>
      <c r="B9" s="230" t="s">
        <v>410</v>
      </c>
      <c r="C9" s="231">
        <f>SUM(C6:C8)</f>
        <v>0</v>
      </c>
    </row>
    <row r="13" ht="15">
      <c r="B13" s="181" t="s">
        <v>411</v>
      </c>
    </row>
  </sheetData>
  <sheetProtection selectLockedCells="1" selectUnlockedCells="1"/>
  <mergeCells count="1">
    <mergeCell ref="A1:C1"/>
  </mergeCells>
  <printOptions horizontalCentered="1"/>
  <pageMargins left="0.7874015748031497" right="0.7874015748031497" top="1.3779527559055118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8. melléklet az 2/2019. (II.26.)számú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2019-03-27T08:20:48Z</cp:lastPrinted>
  <dcterms:created xsi:type="dcterms:W3CDTF">2017-03-28T13:07:49Z</dcterms:created>
  <dcterms:modified xsi:type="dcterms:W3CDTF">2019-03-27T12:14:28Z</dcterms:modified>
  <cp:category/>
  <cp:version/>
  <cp:contentType/>
  <cp:contentStatus/>
</cp:coreProperties>
</file>