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80" activeTab="6"/>
  </bookViews>
  <sheets>
    <sheet name="1. mell." sheetId="1" r:id="rId1"/>
    <sheet name="1.1 mell." sheetId="2" r:id="rId2"/>
    <sheet name="2. mell. " sheetId="3" r:id="rId3"/>
    <sheet name="2.1. mell. " sheetId="4" r:id="rId4"/>
    <sheet name="3. mell." sheetId="5" r:id="rId5"/>
    <sheet name="4.mell" sheetId="6" r:id="rId6"/>
    <sheet name="4.1. mell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ss">#REF!</definedName>
    <definedName name="css_k">'[6]Családsegítés'!$C$27:$C$86</definedName>
    <definedName name="css_k_">#REF!</definedName>
    <definedName name="FEJ">#REF!</definedName>
    <definedName name="FGL">'[7]flag_1'!#REF!</definedName>
    <definedName name="fgl1">'[7]flag_1'!#REF!</definedName>
    <definedName name="FLAG">'[7]flag_1'!#REF!</definedName>
    <definedName name="flag1">'[7]flag_1'!#REF!</definedName>
    <definedName name="gyj">#REF!</definedName>
    <definedName name="gyj_k">'[6]Gyermekjóléti'!$C$27:$C$86</definedName>
    <definedName name="gyj_k_">#REF!</definedName>
    <definedName name="K_LSZA_BECS_1">#REF!</definedName>
    <definedName name="kjz">#REF!</definedName>
    <definedName name="kjz_k">'[6]körjegyzőség'!$C$9:$C$28</definedName>
    <definedName name="kjz_k_">#REF!</definedName>
    <definedName name="KSH_R">#REF!</definedName>
    <definedName name="KSZ1">'[7]flag_1'!#REF!</definedName>
    <definedName name="ksz11">'[7]flag_1'!#REF!</definedName>
    <definedName name="nev_c">#REF!</definedName>
    <definedName name="nev_g">#REF!</definedName>
    <definedName name="nev_k">#REF!</definedName>
    <definedName name="_xlnm.Print_Titles" localSheetId="2">'2. mell. '!$8:$8</definedName>
    <definedName name="_xlnm.Print_Titles" localSheetId="3">'2.1. mell. '!$8:$8</definedName>
    <definedName name="_xlnm.Print_Area" localSheetId="2">'2. mell. '!$A$1:$N$45</definedName>
    <definedName name="_xlnm.Print_Area" localSheetId="3">'2.1. mell. '!$A$1:$N$21</definedName>
    <definedName name="_xlnm.Print_Area" localSheetId="4">'3. mell.'!$A$1:$F$60</definedName>
    <definedName name="PUK">#REF!</definedName>
    <definedName name="TAM_jogc_feldkod">'[8]NATUR_select'!$C$16:$D$287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<sst xmlns="http://schemas.openxmlformats.org/spreadsheetml/2006/main" count="466" uniqueCount="340">
  <si>
    <t xml:space="preserve"> </t>
  </si>
  <si>
    <t>Intézményi bevétel</t>
  </si>
  <si>
    <t>ÁFA</t>
  </si>
  <si>
    <t xml:space="preserve">Önkorm. sajátos bevételei </t>
  </si>
  <si>
    <t>Önkorm. ktgv. támogatása</t>
  </si>
  <si>
    <t>Felhalmozási és tőke jellegű bevétel</t>
  </si>
  <si>
    <t>Összesen</t>
  </si>
  <si>
    <t>Szociális étkeztetés</t>
  </si>
  <si>
    <t>Köztemető fenntartás</t>
  </si>
  <si>
    <t>Működési pénzeszköz átvétel</t>
  </si>
  <si>
    <t>2/1. sz. mell.</t>
  </si>
  <si>
    <t>Beruh. ÁFA</t>
  </si>
  <si>
    <t>Személyi juttatás</t>
  </si>
  <si>
    <t>Járulékok</t>
  </si>
  <si>
    <t>Dologi kiadás</t>
  </si>
  <si>
    <t>Egyéb folyó kiadás</t>
  </si>
  <si>
    <t>Működési pénzeszk. átadás</t>
  </si>
  <si>
    <t>Szocpol juttatás</t>
  </si>
  <si>
    <t>Tartalék</t>
  </si>
  <si>
    <t>ÖSSZESEN</t>
  </si>
  <si>
    <t>Önkormányzat</t>
  </si>
  <si>
    <t>Egyéb folyó kiadások</t>
  </si>
  <si>
    <t>Átmeneti segély</t>
  </si>
  <si>
    <t>Temetési segély</t>
  </si>
  <si>
    <t>Személyi juttatások</t>
  </si>
  <si>
    <t>Közutak, hidak alagutak üzemeltetése</t>
  </si>
  <si>
    <t>Munkahelyi étkeztetés</t>
  </si>
  <si>
    <t>Zöldterületek- kezelése</t>
  </si>
  <si>
    <t>Család és nővédelmi eü.gond.</t>
  </si>
  <si>
    <t>Egyéb önkormányzati eseti pénzbeli ellátások</t>
  </si>
  <si>
    <t>Közgyógy ellátás</t>
  </si>
  <si>
    <t>Közművelődési tevékenységek és támogatásuk</t>
  </si>
  <si>
    <t>Város-, községazd. m.n.s.szolgáltatások</t>
  </si>
  <si>
    <t>Önkormányzatok által nyújtott lakástám.</t>
  </si>
  <si>
    <t>Önkormányzati jogalkotás</t>
  </si>
  <si>
    <t>Bursa</t>
  </si>
  <si>
    <t>Civil szervezetek tám.</t>
  </si>
  <si>
    <t>Szennyvíz gyűjtése, tisztítása elhelyezése</t>
  </si>
  <si>
    <t>Önkormányzatok elsz. a költségvetési szerveikkel</t>
  </si>
  <si>
    <t>Közvilágítás</t>
  </si>
  <si>
    <t>Szakfeladat megnevezése</t>
  </si>
  <si>
    <t>Összesen:</t>
  </si>
  <si>
    <t>adatok e Ft</t>
  </si>
  <si>
    <t>Szekfeladat megnevezése</t>
  </si>
  <si>
    <t>Működési célú kiadások</t>
  </si>
  <si>
    <t>Működési célú bevételek</t>
  </si>
  <si>
    <t>Intézményi műk. bevételek</t>
  </si>
  <si>
    <t>Munkaadót terhelő jár.</t>
  </si>
  <si>
    <t>Sajátos működési bevétel</t>
  </si>
  <si>
    <t>Dologi kiadások áfával</t>
  </si>
  <si>
    <t>Ktgv. támogatás</t>
  </si>
  <si>
    <t>Működési c.pénzeszköz átadás</t>
  </si>
  <si>
    <t>Működési c. pénzeszköz átvétel</t>
  </si>
  <si>
    <t>Társ. és szocpol juttatás</t>
  </si>
  <si>
    <t>Felhalmozási célú kiadások</t>
  </si>
  <si>
    <t>Felhalmozási célú bevételek</t>
  </si>
  <si>
    <t>Önkormányzat sajátos bevétele</t>
  </si>
  <si>
    <t>Koncesszióból származó bevétel</t>
  </si>
  <si>
    <t>Felhalmozási c. kiadások össz.</t>
  </si>
  <si>
    <t>Felhalmozási c. bevételek össz.</t>
  </si>
  <si>
    <t>Működési c. kiadások összesen:</t>
  </si>
  <si>
    <t>Működési c. bevételek összesen:</t>
  </si>
  <si>
    <t>Pénzmaradványból fedezett müködési költségvetési hiány</t>
  </si>
  <si>
    <t>Intézményi működési bevételek</t>
  </si>
  <si>
    <t>Tartalékok</t>
  </si>
  <si>
    <t>Megnevezés</t>
  </si>
  <si>
    <t>Bevételek</t>
  </si>
  <si>
    <t>Kiadások</t>
  </si>
  <si>
    <t>Felhalmo-zási tartalék</t>
  </si>
  <si>
    <t>Felhalmo-zási kiadás</t>
  </si>
  <si>
    <t>Iskolai intézményi étkeztetés</t>
  </si>
  <si>
    <t xml:space="preserve">Önkormányzatok valamint több.c.kistérs elsz </t>
  </si>
  <si>
    <t>Központi költségvetési befizetések</t>
  </si>
  <si>
    <t>Finnaszirozási m,űveletek</t>
  </si>
  <si>
    <t>Ifjúság-egészségügyi gondozás</t>
  </si>
  <si>
    <t>Rendkivüli gyermekvédelmi támogatás</t>
  </si>
  <si>
    <t>Köztemetés</t>
  </si>
  <si>
    <t>Családi napközi</t>
  </si>
  <si>
    <t>Házi segítségnyújtás</t>
  </si>
  <si>
    <t>könyvtári állomány gyarapítása</t>
  </si>
  <si>
    <t xml:space="preserve">Könyvtári szolgáltatások </t>
  </si>
  <si>
    <t>Sportlétesítmények működtetés és jejlesztése</t>
  </si>
  <si>
    <t>Ápolási díj méltányossági</t>
  </si>
  <si>
    <t>Nem lakóingatln bérbe adása</t>
  </si>
  <si>
    <t>Lakó ingatlan bérbeadása</t>
  </si>
  <si>
    <t>Családi napközi otthon</t>
  </si>
  <si>
    <t>Pénzmarad-ványból fedezett befektetés</t>
  </si>
  <si>
    <t>Család és növédelmi eü. gond.</t>
  </si>
  <si>
    <t>Értékpapír vásárlás</t>
  </si>
  <si>
    <t xml:space="preserve">Általános iskolai tanulók nev, okt. </t>
  </si>
  <si>
    <t>Közös hivatal</t>
  </si>
  <si>
    <t>Óvodai ellátás</t>
  </si>
  <si>
    <t>Önkormányzati feladatok</t>
  </si>
  <si>
    <t>Kötelező feladatok</t>
  </si>
  <si>
    <t>Önként vállalt feladatok</t>
  </si>
  <si>
    <t>Állami feladatok</t>
  </si>
  <si>
    <t>Tárgyévi  többlet:</t>
  </si>
  <si>
    <t>Tárgyévi  hiány:</t>
  </si>
  <si>
    <t>27.</t>
  </si>
  <si>
    <t>Költségvetési többlet:</t>
  </si>
  <si>
    <t>Költségvetési hiány:</t>
  </si>
  <si>
    <t>26.</t>
  </si>
  <si>
    <t>KIADÁSOK ÖSSZESEN (23+24)</t>
  </si>
  <si>
    <t>BEVÉTEL ÖSSZESEN (23+24)</t>
  </si>
  <si>
    <t>25.</t>
  </si>
  <si>
    <t>Függő, átfutó, kiegyenlítő kiadások</t>
  </si>
  <si>
    <t>Függő, átfutó, kiegyenlítő bevételek</t>
  </si>
  <si>
    <t>24.</t>
  </si>
  <si>
    <t>Költségvetési és finanszírozási kiadások összesen (13+22)</t>
  </si>
  <si>
    <t>Költségvetési és finanszírozási bevételek összesen (13+22)</t>
  </si>
  <si>
    <t>23.</t>
  </si>
  <si>
    <t>Működési célú finanszírozási kiadások összesen (14+...+21)</t>
  </si>
  <si>
    <t>Működési célú finanszírozási bevételek összesen (14+...+21)</t>
  </si>
  <si>
    <t>22.</t>
  </si>
  <si>
    <t xml:space="preserve">   Egyéb külső finanszírozási bevételek</t>
  </si>
  <si>
    <t>21.</t>
  </si>
  <si>
    <t>Betét elhelyezése</t>
  </si>
  <si>
    <t xml:space="preserve">   Hitelek, kölcsönök felvétele</t>
  </si>
  <si>
    <t>20.</t>
  </si>
  <si>
    <t>Forgatási célú belföldi, külföldi értékpapírok vásárlása</t>
  </si>
  <si>
    <t xml:space="preserve">Hiány külső finanszírozásának bevételei (20+…+21) </t>
  </si>
  <si>
    <t>19.</t>
  </si>
  <si>
    <t>Kölcsön törlesztése</t>
  </si>
  <si>
    <t xml:space="preserve">   Egyéb belső finanszírozási bevételek</t>
  </si>
  <si>
    <t>18.</t>
  </si>
  <si>
    <t>Hosszú lejáratú hitelek törlesztése</t>
  </si>
  <si>
    <t xml:space="preserve">   Betét visszavonásából származó bevétel </t>
  </si>
  <si>
    <t>17.</t>
  </si>
  <si>
    <t>Rövid lejáratú hitelek törlesztése</t>
  </si>
  <si>
    <t xml:space="preserve">   Vállalkozási maradvány igénybevétele </t>
  </si>
  <si>
    <t>16.</t>
  </si>
  <si>
    <t>Likviditási hitelek törlesztése</t>
  </si>
  <si>
    <t xml:space="preserve">   Költségvetési maradvány igénybevétele </t>
  </si>
  <si>
    <t>15.</t>
  </si>
  <si>
    <t>Értékpapír vásárlása, visszavásárlása</t>
  </si>
  <si>
    <t>Hiány belső finanszírozásának bevételei (15+…+18 )</t>
  </si>
  <si>
    <t>14.</t>
  </si>
  <si>
    <t>Költségvetési kiadások összesen (1+...+12)</t>
  </si>
  <si>
    <t>Költségvetési bevételek összesen (1+...+12)</t>
  </si>
  <si>
    <t>13.</t>
  </si>
  <si>
    <t>12.</t>
  </si>
  <si>
    <t>11.</t>
  </si>
  <si>
    <t>10.</t>
  </si>
  <si>
    <t>Egyéb bevételek</t>
  </si>
  <si>
    <t>9.</t>
  </si>
  <si>
    <t>Kölcsön visszatérülés  (működési célú)</t>
  </si>
  <si>
    <t>8.</t>
  </si>
  <si>
    <t>Kölcsön nyújtása</t>
  </si>
  <si>
    <t>Átvett pénzeszközök államháztartáson  kívülről</t>
  </si>
  <si>
    <t>7.</t>
  </si>
  <si>
    <t xml:space="preserve">    - 5.-ből: EU támogatás</t>
  </si>
  <si>
    <t>6.</t>
  </si>
  <si>
    <t>Egyéb működési célú kiadások</t>
  </si>
  <si>
    <t>Átvett pénzeszközök államháztartáson belülről</t>
  </si>
  <si>
    <t>5.</t>
  </si>
  <si>
    <t>Ellátottak pénzbeli juttatásai</t>
  </si>
  <si>
    <t>Támogatások, kiegészítések (működési célú)</t>
  </si>
  <si>
    <t>4.</t>
  </si>
  <si>
    <t xml:space="preserve">Dologi kiadások </t>
  </si>
  <si>
    <t>Átengedett központi adók</t>
  </si>
  <si>
    <t>3.</t>
  </si>
  <si>
    <t>Munkaadókat terhelő járulékok és szociális hozzájárulási adó</t>
  </si>
  <si>
    <t>2.</t>
  </si>
  <si>
    <t>Közhatalmi bevételek</t>
  </si>
  <si>
    <t>1.</t>
  </si>
  <si>
    <t>Sor-
szám</t>
  </si>
  <si>
    <t xml:space="preserve"> Ezer forintban !</t>
  </si>
  <si>
    <t>I. Működési célú bevételek és kiadások mérlege
(Önkormányzati szinten)</t>
  </si>
  <si>
    <t>II. Felhalmozási célú bevételek és kiadások mérlege
(Önkormányzati szinten)</t>
  </si>
  <si>
    <t>Tárgyi eszközök és immateriális  javak értékesítése</t>
  </si>
  <si>
    <t>Beruházások</t>
  </si>
  <si>
    <t>Önkormányzatot megillető vagyoni ért. jog  értékesítése, hasznosítása</t>
  </si>
  <si>
    <t>Felújítások</t>
  </si>
  <si>
    <t>Pénzügyi befektetésekből származó bevétel</t>
  </si>
  <si>
    <t>Egyéb felhalmozási kiadások</t>
  </si>
  <si>
    <t>Címzett és céltámogatások</t>
  </si>
  <si>
    <t xml:space="preserve">   3.-ból:  - Felhalmozási célú pe. átadás államháztartáson belül</t>
  </si>
  <si>
    <t>Vis maior támogatás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</si>
  <si>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</si>
  <si>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</si>
  <si>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</si>
  <si>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</si>
  <si>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- Lakástámogatás</t>
  </si>
  <si>
    <t>Átvett pénzeszköz államháztartáson belülről</t>
  </si>
  <si>
    <t>- Lakásépítés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</si>
  <si>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</si>
  <si>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</si>
  <si>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</si>
  <si>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</si>
  <si>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</si>
  <si>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</si>
  <si>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</si>
  <si>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</si>
  <si>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</si>
  <si>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</si>
  <si>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</si>
  <si>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</si>
  <si>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</si>
  <si>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</si>
  <si>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</si>
  <si>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</si>
  <si>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</si>
  <si>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</si>
  <si>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</si>
  <si>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</si>
  <si>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</si>
  <si>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</si>
  <si>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</si>
  <si>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</si>
  <si>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</si>
  <si>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</si>
  <si>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</si>
  <si>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</si>
  <si>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</si>
  <si>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</si>
  <si>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</si>
  <si>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</si>
  <si>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Társadalmi és szoc. pol. Jut.</t>
  </si>
  <si>
    <t>Müködési c, pénzeszköz átvétrl</t>
  </si>
  <si>
    <t>Önkormányzatok sajátos  bevételei</t>
  </si>
  <si>
    <t>Helyi önkormányzatok és a többcélú kistérségi társulások egyes költségvetési kapcsolatokból számított bevételei összesen (10 + 24 + 42 + 45+ 46+47.sor) :</t>
  </si>
  <si>
    <t>Lakott külterülettel kapcsolatos feladatok támogatása (3.sz.melléklet 17. pontja)</t>
  </si>
  <si>
    <t>Üdülőhelyi feladatok támogatása (3. sz. melléklet 15. pontja)</t>
  </si>
  <si>
    <t>IV. A TELEPÜLÉSI ÖNKORMÁNYZATOK KULTURÁLIS FELADATAINAK TÁMOGATÁSA ÖSSZESEN</t>
  </si>
  <si>
    <t>IV.</t>
  </si>
  <si>
    <r>
      <t xml:space="preserve">A települési önkormányzatok által fenntartott, illetve támogatott előadó-művészeti szervezetek támogatása </t>
    </r>
    <r>
      <rPr>
        <i/>
        <sz val="8"/>
        <rFont val="Times New Roman"/>
        <family val="1"/>
      </rPr>
      <t xml:space="preserve">(2. sz. melléklet IV. 2. pontja) </t>
    </r>
  </si>
  <si>
    <r>
      <t xml:space="preserve">Könyvtári, közművelődési és múzeumi feladatok támogatása </t>
    </r>
    <r>
      <rPr>
        <i/>
        <sz val="8"/>
        <rFont val="Times New Roman"/>
        <family val="1"/>
      </rPr>
      <t xml:space="preserve">(2. sz. melléklet IV. 1. pontja) </t>
    </r>
  </si>
  <si>
    <t>III. A TELEPÜLÉSI ÖNKORMÁNYZATOK SZOCIÁLIS  ÉS GYERMEKJÓLÉTI  FELADATAINAK TÁMOGATÁSA ÖSSZESEN</t>
  </si>
  <si>
    <t>III.</t>
  </si>
  <si>
    <t>III.4. A települési önkormányzatok által az idősek átmeneti és tartós, valamint a hajléktalan személyek részére nyújtott tartós szociális szakosított ellátási feladatok támogatása</t>
  </si>
  <si>
    <t>III.4</t>
  </si>
  <si>
    <t>Az időskorúak átmeneti és tartós, valamint a hajléktalanok tartós bentlakást nyújtó szociális intézmények üzemeltetési támogatása</t>
  </si>
  <si>
    <t>Az időskorúak átmeneti és tartós, valamint a hajléktalanok tartós bentlakást nyújtó szociális intézményekben a számított intézményvezetői és a segítői munkatárs létszámhoz kapcsolódó bértámogatás</t>
  </si>
  <si>
    <t>III.3. Egyes szociális és gyermekjóléti feladatok támogatása</t>
  </si>
  <si>
    <t>III.3</t>
  </si>
  <si>
    <t>Gyermekek átmeneti intézményei</t>
  </si>
  <si>
    <t>Hajléktalanok átmeneti intézményei</t>
  </si>
  <si>
    <t>Gyermekek napközbeni ellátása</t>
  </si>
  <si>
    <t>Hajléktalanok nappali intézményi ellátása</t>
  </si>
  <si>
    <t>Pszichiátriai és szenvedélybetegek nappali intézményi ellátása</t>
  </si>
  <si>
    <t>Fogyatékos és demens személyek nappali intézményi ellátása</t>
  </si>
  <si>
    <t>Időskorúak nappali intézményi ellátása</t>
  </si>
  <si>
    <t>Falugondnoki vagy tanyagondnoki szolgáltatás</t>
  </si>
  <si>
    <t>Gyermekjóléti központ</t>
  </si>
  <si>
    <t>Szociális és gyermekjóléti alapszolgáltatások általános feladatai</t>
  </si>
  <si>
    <t>III.2. Hozzájárulás a pénzbeli szociális ellátásokhoz</t>
  </si>
  <si>
    <t>III.2</t>
  </si>
  <si>
    <t>II. TELEPÜLÉSI ÖNKORMÁNYZATOK KÖZNEVELÉSI ÉS GYERMEKÉTKEZTETÉSI FELADATAINAK TÁMOGATÁSA ÖSSZESEN</t>
  </si>
  <si>
    <t>II.</t>
  </si>
  <si>
    <t>II. 4. Óvodai nevelésben részt vevő gyermekek utaztatásának támogatása</t>
  </si>
  <si>
    <t>II.4.</t>
  </si>
  <si>
    <t xml:space="preserve">II.3.b) Óvodai, iskolai étkeztetés támogatása </t>
  </si>
  <si>
    <t>II.3ba)</t>
  </si>
  <si>
    <t>II.3.a) Ingyenes és kedvezményes gyermekétkeztetés támogatása</t>
  </si>
  <si>
    <t>II.3.a)</t>
  </si>
  <si>
    <t>Óvodaműködtetési támogatás - 4 hónap</t>
  </si>
  <si>
    <t>Óvodaműködtetési támogatás - 8 hónap</t>
  </si>
  <si>
    <t>II.2. Óvodaműködtetési támogatás</t>
  </si>
  <si>
    <t>II.2</t>
  </si>
  <si>
    <t>Segítők 4 havi  támogatása</t>
  </si>
  <si>
    <t>17_jogcim</t>
  </si>
  <si>
    <t>8-asban</t>
  </si>
  <si>
    <t>Segítők 8 havi támogatása</t>
  </si>
  <si>
    <t xml:space="preserve">össevonás miatt </t>
  </si>
  <si>
    <t>Segítők támogatása</t>
  </si>
  <si>
    <t>Óvodapedagógusok 4 havi támogatása</t>
  </si>
  <si>
    <t>Óvodapedagógusok 8 havi támogatása</t>
  </si>
  <si>
    <t>Óvodapedagógusok támogatása</t>
  </si>
  <si>
    <t>II.1. Óvodapedagógusok, és az óvodapedagógusok nevelő munkáját közvetlenül segítők bértámogatása</t>
  </si>
  <si>
    <t>II.1</t>
  </si>
  <si>
    <t>I. ÁLTALÁNOS FELADATOK TÁMOGATÁSA ÖSSZESEN</t>
  </si>
  <si>
    <t>I.</t>
  </si>
  <si>
    <t>2. Megyei önkormányzatok működésének támogatása</t>
  </si>
  <si>
    <t>I. 2.</t>
  </si>
  <si>
    <t>1. A települési  önkormányzatok működésének támogatása</t>
  </si>
  <si>
    <t>I. 1.</t>
  </si>
  <si>
    <t>I.1.d) Egyéb kötelező önkormányzati feladatok támogatása</t>
  </si>
  <si>
    <t>I.1.d)</t>
  </si>
  <si>
    <t>I.1. a-c) jogcímen nyújtott támogatás összesen</t>
  </si>
  <si>
    <t>I.1.a-c)</t>
  </si>
  <si>
    <t>I.1.c) Beszámítás összege</t>
  </si>
  <si>
    <t>I.1.c)</t>
  </si>
  <si>
    <t>I.1.b) Település-üzemeltetéshez kapcsolódó feladatellátás támogatása</t>
  </si>
  <si>
    <t>I.1.b)</t>
  </si>
  <si>
    <t>2013. május 1-jétől 8 havi időarányos támogatás - elismert hivatali létszám alapján</t>
  </si>
  <si>
    <t>2013. év első négy hónapjának átmeneti támogatása - elismert hivatali létszám alapján</t>
  </si>
  <si>
    <t>I.1.a) Önkormányzati hivatal működésének támogatása</t>
  </si>
  <si>
    <t>I.1.a)</t>
  </si>
  <si>
    <t>bután</t>
  </si>
  <si>
    <t>Különbség</t>
  </si>
  <si>
    <t>Támogatás (Ft)</t>
  </si>
  <si>
    <t>száma</t>
  </si>
  <si>
    <t>No.</t>
  </si>
  <si>
    <t xml:space="preserve">Összeg </t>
  </si>
  <si>
    <t>Jogcím</t>
  </si>
  <si>
    <t>A hozzájárulások és támogatások összesítése (aktuális összeg):</t>
  </si>
  <si>
    <t>Lakosságszám 2011. január 1.</t>
  </si>
  <si>
    <t xml:space="preserve">A helyi önkormányzatok általános működésének és ágazati feladatainak 2013. évi támogatása </t>
  </si>
  <si>
    <t>Sopronkövesd község Önkormányzatának , Nefelejcs Övoda és a Sopronkövesd Közös Önkormányzati Hivatalának 2013. évi tervezett bevételei</t>
  </si>
  <si>
    <t>Sopronkövesd község Önkormányzatának , Nefelejcs Övoda és a Sopronkövesd Közös Önkormányzati Hivatalának</t>
  </si>
  <si>
    <t xml:space="preserve"> 2013. évi kiadási előirányzatai</t>
  </si>
  <si>
    <t>Óvoda</t>
  </si>
  <si>
    <t>Sopronkövesd község Önkormányzatának, Nefelejcs Óvodának és a Sopronkövedi Közös Önkormányzati Hivatalnak                                                                                                                                                                                                                                                  2013. évi működési kiadásai, valamint a felhalmozási célú kiadás és az azokat finannszírozó bevételei</t>
  </si>
  <si>
    <t>Közös Hivatal</t>
  </si>
  <si>
    <t>Közös Hiv.</t>
  </si>
  <si>
    <t>"Cifra híd" javítása</t>
  </si>
  <si>
    <t>Felhalmozási pénzeszköz. Átvétel</t>
  </si>
  <si>
    <t>Volt Idősek Klubja korszerűsítés terv</t>
  </si>
  <si>
    <t>Pénzmaradványból fedezett befektetés</t>
  </si>
  <si>
    <t>Játszótér térburkolat</t>
  </si>
  <si>
    <t>Buszváró áthelyezés, zebra kialakitás</t>
  </si>
  <si>
    <t>Vizmű bérleti díj</t>
  </si>
  <si>
    <t>Informatikai eszközök</t>
  </si>
  <si>
    <t>3. melléklet.</t>
  </si>
  <si>
    <t>Sopronkövesd község Önkormányzatának , Nefelejcs óvoda és a Sopronkövesd Közös Önkormányzati Hivatalának</t>
  </si>
  <si>
    <t>Sopronkövesd Község Önkormányzatának  és intézményeinek</t>
  </si>
  <si>
    <t>Sopronkövesd Község Önkormányzatának és intézményeienk</t>
  </si>
  <si>
    <t>Sopronkövesd Község Önkormányzatának és Intézményeinek</t>
  </si>
  <si>
    <t>1.sz. melléklet.</t>
  </si>
  <si>
    <t>2. sz. mell.</t>
  </si>
  <si>
    <t>2013. évi módosított  előirányzat</t>
  </si>
  <si>
    <t>2013. évi módosított előirányzat</t>
  </si>
  <si>
    <t>2013. évi  módosított előirányzat</t>
  </si>
  <si>
    <t>Sopronkövesd község Önkormányzatának , Nefelejcs Övoda és a Sopronkövesd Közös Önkormányzati Hivatalának 2013. évi módosított bevételi előirányzata</t>
  </si>
  <si>
    <t>Támogatási célú finanszírozási műveletek</t>
  </si>
  <si>
    <t xml:space="preserve">Általános iskolai tanulók </t>
  </si>
  <si>
    <t>Közművelődési tevékenységek és támogatás</t>
  </si>
  <si>
    <t>Aktív korúak ellátása</t>
  </si>
  <si>
    <t>Önkományzati vagyonnal történő gazdálkodás</t>
  </si>
  <si>
    <t>Földterület vásárlása</t>
  </si>
  <si>
    <t>Piactér kialakításs</t>
  </si>
  <si>
    <t>Kerékpáros pihenő park</t>
  </si>
  <si>
    <t>Utca aszfaltozás /Rákóczi út/</t>
  </si>
  <si>
    <t xml:space="preserve">Kerékpár útak </t>
  </si>
  <si>
    <t>Szőlő környéki utak javítása</t>
  </si>
  <si>
    <t>Iskolai gázkazán</t>
  </si>
  <si>
    <t>Önkormányzati épületek felújítása</t>
  </si>
  <si>
    <t>4. sz. melléklet. adatok e Ft-ban</t>
  </si>
  <si>
    <t>1.1. melléklet</t>
  </si>
  <si>
    <t>4.1. melléklet.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</si>
</sst>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mm"/>
    <numFmt numFmtId="169" formatCode="_-* #,##0\ _F_t_-;\-* #,##0\ _F_t_-;_-* &quot;-&quot;??\ _F_t_-;_-@_-"/>
    <numFmt numFmtId="170" formatCode="#,###"/>
    <numFmt numFmtId="171" formatCode="#,##0.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0"/>
      <name val="Times New Roman CE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9"/>
      <name val="Times New Roman"/>
      <family val="1"/>
    </font>
    <font>
      <b/>
      <sz val="11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i/>
      <sz val="10"/>
      <name val="Times New Roman CE"/>
      <family val="0"/>
    </font>
    <font>
      <b/>
      <sz val="8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2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9" applyNumberFormat="0" applyFill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1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63" applyFont="1" applyBorder="1" applyAlignment="1">
      <alignment horizontal="center" vertical="center" wrapText="1"/>
      <protection/>
    </xf>
    <xf numFmtId="0" fontId="35" fillId="0" borderId="10" xfId="64" applyFont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wrapText="1"/>
      <protection locked="0"/>
    </xf>
    <xf numFmtId="0" fontId="10" fillId="0" borderId="0" xfId="0" applyNumberFormat="1" applyFont="1" applyFill="1" applyBorder="1" applyAlignment="1" applyProtection="1">
      <alignment wrapText="1"/>
      <protection locked="0"/>
    </xf>
    <xf numFmtId="3" fontId="10" fillId="0" borderId="10" xfId="0" applyNumberFormat="1" applyFont="1" applyFill="1" applyBorder="1" applyAlignment="1" applyProtection="1">
      <alignment/>
      <protection locked="0"/>
    </xf>
    <xf numFmtId="0" fontId="10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49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NumberFormat="1" applyFont="1" applyFill="1" applyBorder="1" applyAlignment="1" applyProtection="1">
      <alignment/>
      <protection locked="0"/>
    </xf>
    <xf numFmtId="3" fontId="39" fillId="0" borderId="10" xfId="0" applyNumberFormat="1" applyFont="1" applyFill="1" applyBorder="1" applyAlignment="1" applyProtection="1">
      <alignment/>
      <protection locked="0"/>
    </xf>
    <xf numFmtId="0" fontId="39" fillId="0" borderId="0" xfId="0" applyNumberFormat="1" applyFont="1" applyFill="1" applyBorder="1" applyAlignment="1" applyProtection="1">
      <alignment/>
      <protection locked="0"/>
    </xf>
    <xf numFmtId="3" fontId="40" fillId="0" borderId="10" xfId="0" applyNumberFormat="1" applyFont="1" applyFill="1" applyBorder="1" applyAlignment="1" applyProtection="1">
      <alignment/>
      <protection locked="0"/>
    </xf>
    <xf numFmtId="3" fontId="40" fillId="0" borderId="0" xfId="0" applyNumberFormat="1" applyFont="1" applyFill="1" applyBorder="1" applyAlignment="1" applyProtection="1">
      <alignment/>
      <protection locked="0"/>
    </xf>
    <xf numFmtId="0" fontId="40" fillId="0" borderId="0" xfId="0" applyNumberFormat="1" applyFont="1" applyFill="1" applyBorder="1" applyAlignment="1" applyProtection="1">
      <alignment/>
      <protection locked="0"/>
    </xf>
    <xf numFmtId="170" fontId="41" fillId="0" borderId="0" xfId="62" applyNumberFormat="1" applyFill="1" applyAlignment="1" applyProtection="1">
      <alignment vertical="center" wrapText="1"/>
      <protection/>
    </xf>
    <xf numFmtId="170" fontId="41" fillId="0" borderId="0" xfId="62" applyNumberFormat="1" applyFill="1" applyAlignment="1" applyProtection="1">
      <alignment horizontal="center" vertical="center" wrapText="1"/>
      <protection/>
    </xf>
    <xf numFmtId="170" fontId="7" fillId="0" borderId="11" xfId="62" applyNumberFormat="1" applyFont="1" applyFill="1" applyBorder="1" applyAlignment="1" applyProtection="1">
      <alignment horizontal="right" vertical="center" wrapText="1" indent="1"/>
      <protection/>
    </xf>
    <xf numFmtId="170" fontId="7" fillId="0" borderId="12" xfId="62" applyNumberFormat="1" applyFont="1" applyFill="1" applyBorder="1" applyAlignment="1" applyProtection="1">
      <alignment horizontal="left" vertical="center" wrapText="1" indent="1"/>
      <protection/>
    </xf>
    <xf numFmtId="170" fontId="7" fillId="0" borderId="13" xfId="62" applyNumberFormat="1" applyFont="1" applyFill="1" applyBorder="1" applyAlignment="1" applyProtection="1">
      <alignment horizontal="left" vertical="center" wrapText="1" indent="1"/>
      <protection/>
    </xf>
    <xf numFmtId="170" fontId="43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70" fontId="43" fillId="0" borderId="12" xfId="62" applyNumberFormat="1" applyFont="1" applyFill="1" applyBorder="1" applyAlignment="1" applyProtection="1">
      <alignment horizontal="left" vertical="center" wrapText="1" indent="1"/>
      <protection/>
    </xf>
    <xf numFmtId="170" fontId="43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170" fontId="43" fillId="0" borderId="14" xfId="62" applyNumberFormat="1" applyFont="1" applyFill="1" applyBorder="1" applyAlignment="1" applyProtection="1">
      <alignment horizontal="right" vertical="center" wrapText="1" indent="1"/>
      <protection/>
    </xf>
    <xf numFmtId="170" fontId="44" fillId="0" borderId="12" xfId="62" applyNumberFormat="1" applyFont="1" applyFill="1" applyBorder="1" applyAlignment="1" applyProtection="1">
      <alignment horizontal="left" vertical="center" wrapText="1" indent="1"/>
      <protection/>
    </xf>
    <xf numFmtId="170" fontId="43" fillId="0" borderId="15" xfId="62" applyNumberFormat="1" applyFont="1" applyFill="1" applyBorder="1" applyAlignment="1" applyProtection="1">
      <alignment horizontal="right" vertical="center" wrapText="1" indent="1"/>
      <protection/>
    </xf>
    <xf numFmtId="170" fontId="45" fillId="0" borderId="16" xfId="62" applyNumberFormat="1" applyFont="1" applyFill="1" applyBorder="1" applyAlignment="1" applyProtection="1">
      <alignment horizontal="right" vertical="center" wrapText="1" indent="1"/>
      <protection locked="0"/>
    </xf>
    <xf numFmtId="170" fontId="45" fillId="0" borderId="17" xfId="62" applyNumberFormat="1" applyFont="1" applyFill="1" applyBorder="1" applyAlignment="1" applyProtection="1">
      <alignment horizontal="left" vertical="center" wrapText="1" indent="1"/>
      <protection locked="0"/>
    </xf>
    <xf numFmtId="170" fontId="45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70" fontId="45" fillId="0" borderId="17" xfId="62" applyNumberFormat="1" applyFont="1" applyFill="1" applyBorder="1" applyAlignment="1" applyProtection="1">
      <alignment horizontal="left" vertical="center" wrapText="1" indent="1"/>
      <protection/>
    </xf>
    <xf numFmtId="170" fontId="41" fillId="0" borderId="18" xfId="62" applyNumberFormat="1" applyFont="1" applyFill="1" applyBorder="1" applyAlignment="1" applyProtection="1">
      <alignment horizontal="left" vertical="center" wrapText="1" indent="1"/>
      <protection/>
    </xf>
    <xf numFmtId="170" fontId="45" fillId="0" borderId="19" xfId="62" applyNumberFormat="1" applyFont="1" applyFill="1" applyBorder="1" applyAlignment="1" applyProtection="1">
      <alignment horizontal="right" vertical="center" wrapText="1" indent="1"/>
      <protection locked="0"/>
    </xf>
    <xf numFmtId="170" fontId="45" fillId="0" borderId="20" xfId="62" applyNumberFormat="1" applyFont="1" applyFill="1" applyBorder="1" applyAlignment="1" applyProtection="1">
      <alignment horizontal="left" vertical="center" wrapText="1" indent="1"/>
      <protection/>
    </xf>
    <xf numFmtId="170" fontId="45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170" fontId="45" fillId="0" borderId="22" xfId="62" applyNumberFormat="1" applyFont="1" applyFill="1" applyBorder="1" applyAlignment="1" applyProtection="1">
      <alignment horizontal="left" vertical="center" wrapText="1" indent="1"/>
      <protection/>
    </xf>
    <xf numFmtId="170" fontId="41" fillId="0" borderId="23" xfId="62" applyNumberFormat="1" applyFont="1" applyFill="1" applyBorder="1" applyAlignment="1" applyProtection="1">
      <alignment horizontal="left" vertical="center" wrapText="1" indent="1"/>
      <protection/>
    </xf>
    <xf numFmtId="170" fontId="46" fillId="0" borderId="10" xfId="62" applyNumberFormat="1" applyFont="1" applyFill="1" applyBorder="1" applyAlignment="1" applyProtection="1">
      <alignment horizontal="right" vertical="center" wrapText="1" indent="1"/>
      <protection/>
    </xf>
    <xf numFmtId="170" fontId="46" fillId="0" borderId="21" xfId="62" applyNumberFormat="1" applyFont="1" applyFill="1" applyBorder="1" applyAlignment="1" applyProtection="1">
      <alignment horizontal="right" vertical="center" wrapText="1" indent="1"/>
      <protection/>
    </xf>
    <xf numFmtId="170" fontId="45" fillId="0" borderId="24" xfId="62" applyNumberFormat="1" applyFont="1" applyFill="1" applyBorder="1" applyAlignment="1" applyProtection="1">
      <alignment horizontal="right" vertical="center" wrapText="1" indent="1"/>
      <protection locked="0"/>
    </xf>
    <xf numFmtId="170" fontId="45" fillId="0" borderId="25" xfId="62" applyNumberFormat="1" applyFont="1" applyFill="1" applyBorder="1" applyAlignment="1" applyProtection="1">
      <alignment horizontal="right" vertical="center" wrapText="1" indent="1"/>
      <protection locked="0"/>
    </xf>
    <xf numFmtId="170" fontId="45" fillId="0" borderId="26" xfId="62" applyNumberFormat="1" applyFont="1" applyFill="1" applyBorder="1" applyAlignment="1" applyProtection="1">
      <alignment horizontal="left" vertical="center" wrapText="1" indent="1"/>
      <protection locked="0"/>
    </xf>
    <xf numFmtId="170" fontId="41" fillId="0" borderId="18" xfId="62" applyNumberFormat="1" applyFill="1" applyBorder="1" applyAlignment="1" applyProtection="1">
      <alignment horizontal="left" vertical="center" wrapText="1" indent="1"/>
      <protection/>
    </xf>
    <xf numFmtId="170" fontId="45" fillId="0" borderId="16" xfId="62" applyNumberFormat="1" applyFont="1" applyFill="1" applyBorder="1" applyAlignment="1" applyProtection="1">
      <alignment horizontal="right" vertical="center" wrapText="1" indent="1"/>
      <protection locked="0"/>
    </xf>
    <xf numFmtId="170" fontId="45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70" fontId="45" fillId="0" borderId="27" xfId="62" applyNumberFormat="1" applyFont="1" applyFill="1" applyBorder="1" applyAlignment="1" applyProtection="1">
      <alignment horizontal="right" vertical="center" wrapText="1" indent="1"/>
      <protection locked="0"/>
    </xf>
    <xf numFmtId="170" fontId="45" fillId="0" borderId="0" xfId="62" applyNumberFormat="1" applyFont="1" applyFill="1" applyBorder="1" applyAlignment="1" applyProtection="1">
      <alignment horizontal="left" vertical="center" wrapText="1" indent="1"/>
      <protection/>
    </xf>
    <xf numFmtId="170" fontId="45" fillId="0" borderId="17" xfId="62" applyNumberFormat="1" applyFont="1" applyFill="1" applyBorder="1" applyAlignment="1" applyProtection="1">
      <alignment horizontal="left" vertical="center" wrapText="1" indent="1"/>
      <protection/>
    </xf>
    <xf numFmtId="170" fontId="45" fillId="0" borderId="28" xfId="62" applyNumberFormat="1" applyFont="1" applyFill="1" applyBorder="1" applyAlignment="1" applyProtection="1">
      <alignment horizontal="left" vertical="center" wrapText="1" indent="1"/>
      <protection/>
    </xf>
    <xf numFmtId="170" fontId="45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170" fontId="45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70" fontId="41" fillId="0" borderId="31" xfId="62" applyNumberFormat="1" applyFill="1" applyBorder="1" applyAlignment="1" applyProtection="1">
      <alignment horizontal="left" vertical="center" wrapText="1" indent="1"/>
      <protection/>
    </xf>
    <xf numFmtId="170" fontId="43" fillId="0" borderId="0" xfId="62" applyNumberFormat="1" applyFont="1" applyFill="1" applyAlignment="1" applyProtection="1">
      <alignment horizontal="center" vertical="center" wrapText="1"/>
      <protection/>
    </xf>
    <xf numFmtId="170" fontId="43" fillId="0" borderId="14" xfId="62" applyNumberFormat="1" applyFont="1" applyFill="1" applyBorder="1" applyAlignment="1" applyProtection="1">
      <alignment horizontal="center" vertical="center" wrapText="1"/>
      <protection/>
    </xf>
    <xf numFmtId="170" fontId="43" fillId="0" borderId="12" xfId="62" applyNumberFormat="1" applyFont="1" applyFill="1" applyBorder="1" applyAlignment="1" applyProtection="1">
      <alignment horizontal="center" vertical="center" wrapText="1"/>
      <protection/>
    </xf>
    <xf numFmtId="170" fontId="43" fillId="0" borderId="15" xfId="62" applyNumberFormat="1" applyFont="1" applyFill="1" applyBorder="1" applyAlignment="1" applyProtection="1">
      <alignment horizontal="center" vertical="center" wrapText="1"/>
      <protection/>
    </xf>
    <xf numFmtId="170" fontId="43" fillId="0" borderId="13" xfId="62" applyNumberFormat="1" applyFont="1" applyFill="1" applyBorder="1" applyAlignment="1" applyProtection="1">
      <alignment horizontal="center" vertical="center" wrapText="1"/>
      <protection/>
    </xf>
    <xf numFmtId="170" fontId="7" fillId="0" borderId="0" xfId="62" applyNumberFormat="1" applyFont="1" applyFill="1" applyAlignment="1" applyProtection="1">
      <alignment horizontal="center" vertical="center" wrapText="1"/>
      <protection/>
    </xf>
    <xf numFmtId="170" fontId="44" fillId="0" borderId="14" xfId="62" applyNumberFormat="1" applyFont="1" applyFill="1" applyBorder="1" applyAlignment="1" applyProtection="1">
      <alignment horizontal="center" vertical="center" wrapText="1"/>
      <protection/>
    </xf>
    <xf numFmtId="170" fontId="44" fillId="0" borderId="12" xfId="62" applyNumberFormat="1" applyFont="1" applyFill="1" applyBorder="1" applyAlignment="1" applyProtection="1">
      <alignment horizontal="center" vertical="center" wrapText="1"/>
      <protection/>
    </xf>
    <xf numFmtId="170" fontId="44" fillId="0" borderId="15" xfId="62" applyNumberFormat="1" applyFont="1" applyFill="1" applyBorder="1" applyAlignment="1" applyProtection="1">
      <alignment horizontal="center" vertical="center" wrapText="1"/>
      <protection/>
    </xf>
    <xf numFmtId="170" fontId="44" fillId="0" borderId="14" xfId="62" applyNumberFormat="1" applyFont="1" applyFill="1" applyBorder="1" applyAlignment="1" applyProtection="1">
      <alignment horizontal="centerContinuous" vertical="center" wrapText="1"/>
      <protection/>
    </xf>
    <xf numFmtId="170" fontId="44" fillId="0" borderId="12" xfId="62" applyNumberFormat="1" applyFont="1" applyFill="1" applyBorder="1" applyAlignment="1" applyProtection="1">
      <alignment horizontal="centerContinuous" vertical="center" wrapText="1"/>
      <protection/>
    </xf>
    <xf numFmtId="170" fontId="44" fillId="0" borderId="15" xfId="62" applyNumberFormat="1" applyFont="1" applyFill="1" applyBorder="1" applyAlignment="1" applyProtection="1">
      <alignment horizontal="centerContinuous" vertical="center" wrapText="1"/>
      <protection/>
    </xf>
    <xf numFmtId="170" fontId="47" fillId="0" borderId="0" xfId="62" applyNumberFormat="1" applyFont="1" applyFill="1" applyAlignment="1" applyProtection="1">
      <alignment horizontal="right" vertical="center"/>
      <protection/>
    </xf>
    <xf numFmtId="170" fontId="41" fillId="0" borderId="0" xfId="62" applyNumberFormat="1" applyFill="1" applyAlignment="1" applyProtection="1">
      <alignment horizontal="centerContinuous" vertical="center"/>
      <protection/>
    </xf>
    <xf numFmtId="170" fontId="48" fillId="0" borderId="0" xfId="62" applyNumberFormat="1" applyFont="1" applyFill="1" applyAlignment="1" applyProtection="1">
      <alignment horizontal="centerContinuous" vertical="center" wrapText="1"/>
      <protection/>
    </xf>
    <xf numFmtId="170" fontId="45" fillId="0" borderId="17" xfId="62" applyNumberFormat="1" applyFont="1" applyFill="1" applyBorder="1" applyAlignment="1" applyProtection="1" quotePrefix="1">
      <alignment horizontal="left" vertical="center" wrapText="1" indent="6"/>
      <protection/>
    </xf>
    <xf numFmtId="170" fontId="45" fillId="0" borderId="17" xfId="62" applyNumberFormat="1" applyFont="1" applyFill="1" applyBorder="1" applyAlignment="1" applyProtection="1" quotePrefix="1">
      <alignment horizontal="left" vertical="center" wrapText="1" indent="6"/>
      <protection/>
    </xf>
    <xf numFmtId="170" fontId="45" fillId="0" borderId="17" xfId="62" applyNumberFormat="1" applyFont="1" applyFill="1" applyBorder="1" applyAlignment="1" applyProtection="1" quotePrefix="1">
      <alignment horizontal="left" vertical="center" wrapText="1" indent="3"/>
      <protection/>
    </xf>
    <xf numFmtId="170" fontId="41" fillId="0" borderId="23" xfId="62" applyNumberFormat="1" applyFill="1" applyBorder="1" applyAlignment="1" applyProtection="1">
      <alignment horizontal="left" vertical="center" wrapText="1" indent="1"/>
      <protection/>
    </xf>
    <xf numFmtId="170" fontId="45" fillId="0" borderId="22" xfId="62" applyNumberFormat="1" applyFont="1" applyFill="1" applyBorder="1" applyAlignment="1" applyProtection="1">
      <alignment horizontal="left" vertical="center" wrapText="1" indent="1"/>
      <protection/>
    </xf>
    <xf numFmtId="170" fontId="45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70" fontId="45" fillId="0" borderId="19" xfId="62" applyNumberFormat="1" applyFont="1" applyFill="1" applyBorder="1" applyAlignment="1" applyProtection="1">
      <alignment horizontal="right" vertical="center" wrapText="1" indent="1"/>
      <protection locked="0"/>
    </xf>
    <xf numFmtId="170" fontId="41" fillId="0" borderId="31" xfId="62" applyNumberFormat="1" applyFont="1" applyFill="1" applyBorder="1" applyAlignment="1" applyProtection="1">
      <alignment horizontal="left" vertical="center" wrapText="1" indent="1"/>
      <protection/>
    </xf>
    <xf numFmtId="170" fontId="46" fillId="0" borderId="22" xfId="62" applyNumberFormat="1" applyFont="1" applyFill="1" applyBorder="1" applyAlignment="1" applyProtection="1">
      <alignment horizontal="left" vertical="center" wrapText="1" indent="1"/>
      <protection/>
    </xf>
    <xf numFmtId="170" fontId="46" fillId="0" borderId="30" xfId="62" applyNumberFormat="1" applyFont="1" applyFill="1" applyBorder="1" applyAlignment="1" applyProtection="1">
      <alignment horizontal="right" vertical="center" wrapText="1" indent="1"/>
      <protection/>
    </xf>
    <xf numFmtId="170" fontId="45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170" fontId="45" fillId="0" borderId="17" xfId="62" applyNumberFormat="1" applyFont="1" applyFill="1" applyBorder="1" applyAlignment="1" applyProtection="1">
      <alignment horizontal="left" vertical="center" wrapText="1" indent="2"/>
      <protection/>
    </xf>
    <xf numFmtId="170" fontId="45" fillId="0" borderId="10" xfId="62" applyNumberFormat="1" applyFont="1" applyFill="1" applyBorder="1" applyAlignment="1" applyProtection="1">
      <alignment horizontal="left" vertical="center" wrapText="1" indent="2"/>
      <protection/>
    </xf>
    <xf numFmtId="170" fontId="46" fillId="0" borderId="10" xfId="62" applyNumberFormat="1" applyFont="1" applyFill="1" applyBorder="1" applyAlignment="1" applyProtection="1">
      <alignment horizontal="left" vertical="center" wrapText="1" indent="1"/>
      <protection/>
    </xf>
    <xf numFmtId="170" fontId="45" fillId="0" borderId="20" xfId="62" applyNumberFormat="1" applyFont="1" applyFill="1" applyBorder="1" applyAlignment="1" applyProtection="1">
      <alignment horizontal="left" vertical="center" wrapText="1" indent="1"/>
      <protection/>
    </xf>
    <xf numFmtId="170" fontId="45" fillId="0" borderId="20" xfId="62" applyNumberFormat="1" applyFont="1" applyFill="1" applyBorder="1" applyAlignment="1" applyProtection="1">
      <alignment horizontal="left" vertical="center" wrapText="1" indent="1"/>
      <protection locked="0"/>
    </xf>
    <xf numFmtId="170" fontId="45" fillId="0" borderId="20" xfId="62" applyNumberFormat="1" applyFont="1" applyFill="1" applyBorder="1" applyAlignment="1" applyProtection="1">
      <alignment horizontal="left" vertical="center" wrapText="1" indent="1"/>
      <protection locked="0"/>
    </xf>
    <xf numFmtId="170" fontId="45" fillId="0" borderId="20" xfId="62" applyNumberFormat="1" applyFont="1" applyFill="1" applyBorder="1" applyAlignment="1" applyProtection="1">
      <alignment horizontal="left" vertical="center" wrapText="1" indent="2"/>
      <protection/>
    </xf>
    <xf numFmtId="170" fontId="45" fillId="0" borderId="26" xfId="62" applyNumberFormat="1" applyFont="1" applyFill="1" applyBorder="1" applyAlignment="1" applyProtection="1">
      <alignment horizontal="left" vertical="center" wrapText="1" indent="2"/>
      <protection/>
    </xf>
    <xf numFmtId="0" fontId="0" fillId="0" borderId="0" xfId="68" applyFill="1" applyBorder="1">
      <alignment/>
      <protection/>
    </xf>
    <xf numFmtId="0" fontId="41" fillId="0" borderId="0" xfId="60">
      <alignment/>
      <protection/>
    </xf>
    <xf numFmtId="0" fontId="10" fillId="0" borderId="0" xfId="68" applyFont="1" applyFill="1" applyBorder="1" applyAlignment="1">
      <alignment vertical="center"/>
      <protection/>
    </xf>
    <xf numFmtId="0" fontId="10" fillId="0" borderId="0" xfId="68" applyFont="1" applyAlignment="1">
      <alignment vertical="center"/>
      <protection/>
    </xf>
    <xf numFmtId="0" fontId="10" fillId="0" borderId="0" xfId="68" applyFont="1" applyBorder="1" applyAlignment="1">
      <alignment vertical="center"/>
      <protection/>
    </xf>
    <xf numFmtId="3" fontId="10" fillId="0" borderId="0" xfId="68" applyNumberFormat="1" applyFont="1" applyAlignment="1">
      <alignment vertical="center"/>
      <protection/>
    </xf>
    <xf numFmtId="3" fontId="33" fillId="0" borderId="33" xfId="67" applyNumberFormat="1" applyFont="1" applyFill="1" applyBorder="1" applyAlignment="1">
      <alignment horizontal="right" vertical="center"/>
      <protection/>
    </xf>
    <xf numFmtId="0" fontId="33" fillId="0" borderId="15" xfId="70" applyFont="1" applyFill="1" applyBorder="1" applyAlignment="1">
      <alignment horizontal="left" vertical="center" wrapText="1" indent="1"/>
      <protection/>
    </xf>
    <xf numFmtId="0" fontId="11" fillId="0" borderId="0" xfId="70" applyFont="1" applyAlignment="1">
      <alignment vertical="center"/>
      <protection/>
    </xf>
    <xf numFmtId="0" fontId="11" fillId="0" borderId="0" xfId="70" applyFont="1" applyBorder="1" applyAlignment="1">
      <alignment horizontal="center" vertical="center"/>
      <protection/>
    </xf>
    <xf numFmtId="3" fontId="33" fillId="0" borderId="34" xfId="67" applyNumberFormat="1" applyFont="1" applyFill="1" applyBorder="1" applyAlignment="1">
      <alignment horizontal="right"/>
      <protection/>
    </xf>
    <xf numFmtId="0" fontId="33" fillId="0" borderId="15" xfId="67" applyFont="1" applyFill="1" applyBorder="1" applyAlignment="1">
      <alignment horizontal="left"/>
      <protection/>
    </xf>
    <xf numFmtId="3" fontId="33" fillId="0" borderId="14" xfId="67" applyNumberFormat="1" applyFont="1" applyFill="1" applyBorder="1" applyAlignment="1">
      <alignment horizontal="right"/>
      <protection/>
    </xf>
    <xf numFmtId="3" fontId="33" fillId="0" borderId="24" xfId="67" applyNumberFormat="1" applyFont="1" applyFill="1" applyBorder="1" applyAlignment="1">
      <alignment horizontal="right"/>
      <protection/>
    </xf>
    <xf numFmtId="0" fontId="33" fillId="0" borderId="25" xfId="67" applyFont="1" applyFill="1" applyBorder="1" applyAlignment="1">
      <alignment horizontal="left" wrapText="1"/>
      <protection/>
    </xf>
    <xf numFmtId="3" fontId="33" fillId="0" borderId="33" xfId="67" applyNumberFormat="1" applyFont="1" applyFill="1" applyBorder="1" applyAlignment="1">
      <alignment horizontal="right"/>
      <protection/>
    </xf>
    <xf numFmtId="3" fontId="33" fillId="0" borderId="27" xfId="67" applyNumberFormat="1" applyFont="1" applyFill="1" applyBorder="1" applyAlignment="1">
      <alignment horizontal="right" wrapText="1"/>
      <protection/>
    </xf>
    <xf numFmtId="0" fontId="32" fillId="0" borderId="10" xfId="67" applyFont="1" applyFill="1" applyBorder="1" applyAlignment="1">
      <alignment vertical="center" wrapText="1"/>
      <protection/>
    </xf>
    <xf numFmtId="3" fontId="33" fillId="0" borderId="35" xfId="67" applyNumberFormat="1" applyFont="1" applyFill="1" applyBorder="1" applyAlignment="1">
      <alignment horizontal="right"/>
      <protection/>
    </xf>
    <xf numFmtId="0" fontId="32" fillId="0" borderId="10" xfId="67" applyFont="1" applyFill="1" applyBorder="1" applyAlignment="1">
      <alignment vertical="center"/>
      <protection/>
    </xf>
    <xf numFmtId="3" fontId="33" fillId="0" borderId="16" xfId="67" applyNumberFormat="1" applyFont="1" applyFill="1" applyBorder="1" applyAlignment="1">
      <alignment horizontal="right"/>
      <protection/>
    </xf>
    <xf numFmtId="3" fontId="33" fillId="0" borderId="27" xfId="67" applyNumberFormat="1" applyFont="1" applyFill="1" applyBorder="1" applyAlignment="1">
      <alignment horizontal="right"/>
      <protection/>
    </xf>
    <xf numFmtId="0" fontId="33" fillId="0" borderId="10" xfId="67" applyFont="1" applyFill="1" applyBorder="1" applyAlignment="1">
      <alignment wrapText="1"/>
      <protection/>
    </xf>
    <xf numFmtId="0" fontId="33" fillId="0" borderId="10" xfId="67" applyFont="1" applyFill="1" applyBorder="1" applyAlignment="1">
      <alignment vertical="center" wrapText="1"/>
      <protection/>
    </xf>
    <xf numFmtId="1" fontId="10" fillId="0" borderId="0" xfId="68" applyNumberFormat="1" applyFont="1" applyBorder="1" applyAlignment="1">
      <alignment vertical="center"/>
      <protection/>
    </xf>
    <xf numFmtId="3" fontId="32" fillId="0" borderId="16" xfId="67" applyNumberFormat="1" applyFont="1" applyFill="1" applyBorder="1" applyAlignment="1">
      <alignment horizontal="right"/>
      <protection/>
    </xf>
    <xf numFmtId="3" fontId="32" fillId="0" borderId="27" xfId="67" applyNumberFormat="1" applyFont="1" applyFill="1" applyBorder="1" applyAlignment="1">
      <alignment horizontal="right" wrapText="1"/>
      <protection/>
    </xf>
    <xf numFmtId="0" fontId="36" fillId="0" borderId="10" xfId="67" applyFont="1" applyFill="1" applyBorder="1" applyAlignment="1">
      <alignment vertical="center"/>
      <protection/>
    </xf>
    <xf numFmtId="3" fontId="10" fillId="0" borderId="0" xfId="68" applyNumberFormat="1" applyFont="1" applyBorder="1" applyAlignment="1">
      <alignment vertical="center"/>
      <protection/>
    </xf>
    <xf numFmtId="0" fontId="11" fillId="0" borderId="0" xfId="70" applyFont="1" applyAlignment="1">
      <alignment horizontal="left" vertical="center"/>
      <protection/>
    </xf>
    <xf numFmtId="3" fontId="10" fillId="0" borderId="0" xfId="68" applyNumberFormat="1" applyFont="1" applyFill="1" applyBorder="1" applyAlignment="1">
      <alignment horizontal="right" vertical="center"/>
      <protection/>
    </xf>
    <xf numFmtId="0" fontId="11" fillId="0" borderId="0" xfId="68" applyFont="1" applyFill="1" applyBorder="1" applyAlignment="1">
      <alignment horizontal="center" vertical="center"/>
      <protection/>
    </xf>
    <xf numFmtId="3" fontId="32" fillId="0" borderId="27" xfId="67" applyNumberFormat="1" applyFont="1" applyFill="1" applyBorder="1" applyAlignment="1">
      <alignment horizontal="right"/>
      <protection/>
    </xf>
    <xf numFmtId="3" fontId="0" fillId="0" borderId="0" xfId="68" applyNumberFormat="1" applyFont="1" applyFill="1" applyBorder="1">
      <alignment/>
      <protection/>
    </xf>
    <xf numFmtId="171" fontId="41" fillId="0" borderId="0" xfId="60" applyNumberFormat="1">
      <alignment/>
      <protection/>
    </xf>
    <xf numFmtId="171" fontId="10" fillId="0" borderId="0" xfId="68" applyNumberFormat="1" applyFont="1" applyBorder="1" applyAlignment="1">
      <alignment vertical="center"/>
      <protection/>
    </xf>
    <xf numFmtId="171" fontId="41" fillId="24" borderId="0" xfId="60" applyNumberFormat="1" applyFill="1">
      <alignment/>
      <protection/>
    </xf>
    <xf numFmtId="3" fontId="11" fillId="0" borderId="0" xfId="68" applyNumberFormat="1" applyFont="1" applyFill="1" applyBorder="1" applyAlignment="1">
      <alignment horizontal="right" vertical="center"/>
      <protection/>
    </xf>
    <xf numFmtId="0" fontId="52" fillId="0" borderId="0" xfId="68" applyFont="1" applyFill="1" applyBorder="1" applyAlignment="1">
      <alignment vertical="center"/>
      <protection/>
    </xf>
    <xf numFmtId="0" fontId="32" fillId="0" borderId="10" xfId="67" applyFont="1" applyFill="1" applyBorder="1">
      <alignment/>
      <protection/>
    </xf>
    <xf numFmtId="0" fontId="33" fillId="0" borderId="10" xfId="67" applyFont="1" applyFill="1" applyBorder="1" applyAlignment="1">
      <alignment vertical="center"/>
      <protection/>
    </xf>
    <xf numFmtId="171" fontId="41" fillId="13" borderId="0" xfId="60" applyNumberFormat="1" applyFill="1">
      <alignment/>
      <protection/>
    </xf>
    <xf numFmtId="0" fontId="33" fillId="0" borderId="10" xfId="67" applyFont="1" applyFill="1" applyBorder="1" applyAlignment="1">
      <alignment horizontal="left" wrapText="1"/>
      <protection/>
    </xf>
    <xf numFmtId="3" fontId="32" fillId="0" borderId="36" xfId="67" applyNumberFormat="1" applyFont="1" applyFill="1" applyBorder="1" applyAlignment="1">
      <alignment vertical="center"/>
      <protection/>
    </xf>
    <xf numFmtId="0" fontId="32" fillId="0" borderId="10" xfId="67" applyFont="1" applyFill="1" applyBorder="1" applyAlignment="1">
      <alignment horizontal="left" wrapText="1"/>
      <protection/>
    </xf>
    <xf numFmtId="171" fontId="41" fillId="9" borderId="0" xfId="60" applyNumberFormat="1" applyFont="1" applyFill="1">
      <alignment/>
      <protection/>
    </xf>
    <xf numFmtId="0" fontId="32" fillId="0" borderId="10" xfId="67" applyFont="1" applyFill="1" applyBorder="1" applyAlignment="1">
      <alignment horizontal="left"/>
      <protection/>
    </xf>
    <xf numFmtId="171" fontId="41" fillId="24" borderId="0" xfId="60" applyNumberFormat="1" applyFont="1" applyFill="1">
      <alignment/>
      <protection/>
    </xf>
    <xf numFmtId="3" fontId="10" fillId="0" borderId="0" xfId="68" applyNumberFormat="1" applyFont="1" applyFill="1" applyAlignment="1">
      <alignment vertical="center"/>
      <protection/>
    </xf>
    <xf numFmtId="3" fontId="10" fillId="0" borderId="0" xfId="60" applyNumberFormat="1" applyFont="1" applyBorder="1" applyAlignment="1">
      <alignment vertical="center"/>
      <protection/>
    </xf>
    <xf numFmtId="3" fontId="53" fillId="25" borderId="24" xfId="70" applyNumberFormat="1" applyFont="1" applyFill="1" applyBorder="1" applyAlignment="1">
      <alignment horizontal="right" vertical="center"/>
      <protection/>
    </xf>
    <xf numFmtId="171" fontId="41" fillId="9" borderId="0" xfId="60" applyNumberFormat="1" applyFill="1">
      <alignment/>
      <protection/>
    </xf>
    <xf numFmtId="3" fontId="54" fillId="0" borderId="16" xfId="67" applyNumberFormat="1" applyFont="1" applyFill="1" applyBorder="1" applyAlignment="1">
      <alignment horizontal="right"/>
      <protection/>
    </xf>
    <xf numFmtId="3" fontId="10" fillId="0" borderId="0" xfId="68" applyNumberFormat="1" applyFont="1" applyFill="1" applyBorder="1" applyAlignment="1">
      <alignment vertical="center"/>
      <protection/>
    </xf>
    <xf numFmtId="0" fontId="32" fillId="0" borderId="10" xfId="67" applyFont="1" applyFill="1" applyBorder="1" applyAlignment="1">
      <alignment horizontal="left" vertical="center"/>
      <protection/>
    </xf>
    <xf numFmtId="3" fontId="11" fillId="0" borderId="16" xfId="70" applyNumberFormat="1" applyFont="1" applyFill="1" applyBorder="1" applyAlignment="1">
      <alignment horizontal="right" vertical="center"/>
      <protection/>
    </xf>
    <xf numFmtId="0" fontId="33" fillId="0" borderId="10" xfId="67" applyFont="1" applyFill="1" applyBorder="1" applyAlignment="1">
      <alignment horizontal="left" vertical="center"/>
      <protection/>
    </xf>
    <xf numFmtId="3" fontId="10" fillId="0" borderId="16" xfId="70" applyNumberFormat="1" applyFont="1" applyFill="1" applyBorder="1" applyAlignment="1">
      <alignment horizontal="right" vertical="center"/>
      <protection/>
    </xf>
    <xf numFmtId="0" fontId="10" fillId="0" borderId="0" xfId="68" applyFont="1" applyBorder="1" applyAlignment="1">
      <alignment horizontal="center" vertical="center"/>
      <protection/>
    </xf>
    <xf numFmtId="3" fontId="10" fillId="0" borderId="35" xfId="70" applyNumberFormat="1" applyFont="1" applyFill="1" applyBorder="1" applyAlignment="1">
      <alignment horizontal="right" vertical="center"/>
      <protection/>
    </xf>
    <xf numFmtId="3" fontId="33" fillId="0" borderId="35" xfId="60" applyNumberFormat="1" applyFont="1" applyBorder="1" applyAlignment="1">
      <alignment horizontal="center"/>
      <protection/>
    </xf>
    <xf numFmtId="0" fontId="33" fillId="0" borderId="37" xfId="60" applyFont="1" applyBorder="1" applyAlignment="1">
      <alignment horizontal="center" vertical="center"/>
      <protection/>
    </xf>
    <xf numFmtId="0" fontId="33" fillId="0" borderId="38" xfId="67" applyFont="1" applyBorder="1" applyAlignment="1">
      <alignment horizontal="center" vertical="center"/>
      <protection/>
    </xf>
    <xf numFmtId="171" fontId="10" fillId="0" borderId="39" xfId="65" applyNumberFormat="1" applyFont="1" applyBorder="1" applyAlignment="1">
      <alignment horizontal="center" vertical="center"/>
      <protection/>
    </xf>
    <xf numFmtId="0" fontId="10" fillId="0" borderId="40" xfId="70" applyFont="1" applyBorder="1" applyAlignment="1">
      <alignment horizontal="center" vertical="center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0" xfId="71" applyFont="1" applyBorder="1" applyAlignment="1">
      <alignment horizontal="center" vertical="center"/>
      <protection/>
    </xf>
    <xf numFmtId="0" fontId="36" fillId="0" borderId="0" xfId="70" applyFont="1" applyBorder="1" applyAlignment="1">
      <alignment vertical="center"/>
      <protection/>
    </xf>
    <xf numFmtId="0" fontId="10" fillId="0" borderId="0" xfId="71" applyFont="1" applyAlignment="1">
      <alignment vertical="center"/>
      <protection/>
    </xf>
    <xf numFmtId="0" fontId="10" fillId="0" borderId="0" xfId="71" applyFont="1" applyBorder="1" applyAlignment="1">
      <alignment vertical="center"/>
      <protection/>
    </xf>
    <xf numFmtId="0" fontId="36" fillId="0" borderId="0" xfId="71" applyFont="1" applyBorder="1" applyAlignment="1">
      <alignment vertical="center"/>
      <protection/>
    </xf>
    <xf numFmtId="0" fontId="10" fillId="0" borderId="0" xfId="71" applyFont="1" applyBorder="1" applyAlignment="1">
      <alignment horizontal="left" vertical="center"/>
      <protection/>
    </xf>
    <xf numFmtId="0" fontId="10" fillId="0" borderId="0" xfId="69" applyFont="1" applyBorder="1" applyAlignment="1">
      <alignment horizontal="center" vertical="center"/>
      <protection/>
    </xf>
    <xf numFmtId="0" fontId="10" fillId="0" borderId="0" xfId="69" applyFont="1" applyBorder="1" applyAlignment="1">
      <alignment vertical="center"/>
      <protection/>
    </xf>
    <xf numFmtId="0" fontId="10" fillId="0" borderId="0" xfId="69" applyFont="1" applyBorder="1">
      <alignment/>
      <protection/>
    </xf>
    <xf numFmtId="0" fontId="10" fillId="0" borderId="0" xfId="60" applyFont="1" applyAlignment="1">
      <alignment vertical="center"/>
      <protection/>
    </xf>
    <xf numFmtId="0" fontId="11" fillId="0" borderId="0" xfId="60" applyFont="1" applyAlignment="1">
      <alignment horizontal="center" vertical="center"/>
      <protection/>
    </xf>
    <xf numFmtId="0" fontId="52" fillId="0" borderId="0" xfId="68" applyFont="1" applyFill="1" applyBorder="1" applyAlignment="1">
      <alignment horizontal="left" vertical="center" indent="1"/>
      <protection/>
    </xf>
    <xf numFmtId="0" fontId="52" fillId="0" borderId="0" xfId="60" applyFont="1" applyFill="1" applyBorder="1" applyAlignment="1">
      <alignment vertical="center"/>
      <protection/>
    </xf>
    <xf numFmtId="0" fontId="55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59" fillId="0" borderId="0" xfId="0" applyFont="1" applyAlignment="1">
      <alignment/>
    </xf>
    <xf numFmtId="0" fontId="6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vertical="center"/>
    </xf>
    <xf numFmtId="0" fontId="60" fillId="0" borderId="0" xfId="0" applyNumberFormat="1" applyFont="1" applyFill="1" applyBorder="1" applyAlignment="1" applyProtection="1">
      <alignment/>
      <protection locked="0"/>
    </xf>
    <xf numFmtId="3" fontId="59" fillId="0" borderId="0" xfId="0" applyNumberFormat="1" applyFont="1" applyFill="1" applyBorder="1" applyAlignment="1" applyProtection="1">
      <alignment/>
      <protection locked="0"/>
    </xf>
    <xf numFmtId="3" fontId="59" fillId="0" borderId="0" xfId="0" applyNumberFormat="1" applyFont="1" applyFill="1" applyBorder="1" applyAlignment="1" applyProtection="1">
      <alignment horizontal="right"/>
      <protection locked="0"/>
    </xf>
    <xf numFmtId="0" fontId="59" fillId="0" borderId="0" xfId="0" applyNumberFormat="1" applyFont="1" applyFill="1" applyBorder="1" applyAlignment="1" applyProtection="1">
      <alignment/>
      <protection locked="0"/>
    </xf>
    <xf numFmtId="0" fontId="58" fillId="0" borderId="41" xfId="0" applyNumberFormat="1" applyFont="1" applyFill="1" applyBorder="1" applyAlignment="1" applyProtection="1">
      <alignment horizontal="center"/>
      <protection locked="0"/>
    </xf>
    <xf numFmtId="3" fontId="58" fillId="0" borderId="41" xfId="0" applyNumberFormat="1" applyFont="1" applyFill="1" applyBorder="1" applyAlignment="1" applyProtection="1">
      <alignment horizontal="center"/>
      <protection locked="0"/>
    </xf>
    <xf numFmtId="3" fontId="59" fillId="0" borderId="41" xfId="0" applyNumberFormat="1" applyFont="1" applyFill="1" applyBorder="1" applyAlignment="1" applyProtection="1">
      <alignment horizontal="center"/>
      <protection locked="0"/>
    </xf>
    <xf numFmtId="0" fontId="59" fillId="0" borderId="0" xfId="0" applyFont="1" applyAlignment="1">
      <alignment horizontal="center"/>
    </xf>
    <xf numFmtId="0" fontId="58" fillId="0" borderId="0" xfId="0" applyNumberFormat="1" applyFont="1" applyFill="1" applyBorder="1" applyAlignment="1" applyProtection="1">
      <alignment/>
      <protection locked="0"/>
    </xf>
    <xf numFmtId="3" fontId="58" fillId="0" borderId="0" xfId="0" applyNumberFormat="1" applyFont="1" applyFill="1" applyBorder="1" applyAlignment="1" applyProtection="1">
      <alignment horizontal="right"/>
      <protection locked="0"/>
    </xf>
    <xf numFmtId="3" fontId="58" fillId="0" borderId="0" xfId="0" applyNumberFormat="1" applyFont="1" applyFill="1" applyBorder="1" applyAlignment="1" applyProtection="1">
      <alignment/>
      <protection locked="0"/>
    </xf>
    <xf numFmtId="0" fontId="59" fillId="0" borderId="0" xfId="0" applyNumberFormat="1" applyFont="1" applyFill="1" applyBorder="1" applyAlignment="1" applyProtection="1">
      <alignment vertical="top"/>
      <protection locked="0"/>
    </xf>
    <xf numFmtId="3" fontId="59" fillId="0" borderId="0" xfId="0" applyNumberFormat="1" applyFont="1" applyFill="1" applyBorder="1" applyAlignment="1" applyProtection="1">
      <alignment vertical="top"/>
      <protection locked="0"/>
    </xf>
    <xf numFmtId="3" fontId="59" fillId="0" borderId="0" xfId="0" applyNumberFormat="1" applyFont="1" applyFill="1" applyBorder="1" applyAlignment="1" applyProtection="1">
      <alignment wrapText="1"/>
      <protection locked="0"/>
    </xf>
    <xf numFmtId="0" fontId="58" fillId="0" borderId="41" xfId="0" applyNumberFormat="1" applyFont="1" applyFill="1" applyBorder="1" applyAlignment="1" applyProtection="1">
      <alignment/>
      <protection locked="0"/>
    </xf>
    <xf numFmtId="3" fontId="58" fillId="0" borderId="41" xfId="0" applyNumberFormat="1" applyFont="1" applyFill="1" applyBorder="1" applyAlignment="1" applyProtection="1">
      <alignment/>
      <protection locked="0"/>
    </xf>
    <xf numFmtId="3" fontId="59" fillId="0" borderId="41" xfId="0" applyNumberFormat="1" applyFont="1" applyFill="1" applyBorder="1" applyAlignment="1" applyProtection="1">
      <alignment/>
      <protection locked="0"/>
    </xf>
    <xf numFmtId="3" fontId="60" fillId="0" borderId="0" xfId="0" applyNumberFormat="1" applyFont="1" applyFill="1" applyBorder="1" applyAlignment="1" applyProtection="1">
      <alignment/>
      <protection locked="0"/>
    </xf>
    <xf numFmtId="0" fontId="33" fillId="0" borderId="0" xfId="60" applyFont="1" applyFill="1" applyBorder="1" applyAlignment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wrapText="1"/>
      <protection locked="0"/>
    </xf>
    <xf numFmtId="0" fontId="36" fillId="0" borderId="10" xfId="0" applyNumberFormat="1" applyFont="1" applyFill="1" applyBorder="1" applyAlignment="1" applyProtection="1">
      <alignment wrapText="1"/>
      <protection locked="0"/>
    </xf>
    <xf numFmtId="169" fontId="7" fillId="0" borderId="10" xfId="40" applyNumberFormat="1" applyFont="1" applyBorder="1" applyAlignment="1">
      <alignment/>
    </xf>
    <xf numFmtId="169" fontId="7" fillId="0" borderId="21" xfId="40" applyNumberFormat="1" applyFont="1" applyBorder="1" applyAlignment="1">
      <alignment/>
    </xf>
    <xf numFmtId="0" fontId="37" fillId="0" borderId="10" xfId="0" applyFont="1" applyBorder="1" applyAlignment="1">
      <alignment wrapText="1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42" xfId="0" applyFont="1" applyBorder="1" applyAlignment="1">
      <alignment wrapText="1"/>
    </xf>
    <xf numFmtId="3" fontId="11" fillId="0" borderId="10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0" xfId="63" applyFont="1" applyBorder="1" applyAlignment="1">
      <alignment horizontal="righ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Fill="1" applyBorder="1" applyAlignment="1" applyProtection="1">
      <alignment horizontal="right"/>
      <protection locked="0"/>
    </xf>
    <xf numFmtId="3" fontId="11" fillId="0" borderId="1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0" fontId="10" fillId="0" borderId="10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3" fontId="32" fillId="0" borderId="25" xfId="67" applyNumberFormat="1" applyFont="1" applyFill="1" applyBorder="1" applyAlignment="1">
      <alignment vertical="center"/>
      <protection/>
    </xf>
    <xf numFmtId="3" fontId="32" fillId="0" borderId="30" xfId="67" applyNumberFormat="1" applyFont="1" applyFill="1" applyBorder="1" applyAlignment="1">
      <alignment vertical="center"/>
      <protection/>
    </xf>
    <xf numFmtId="0" fontId="57" fillId="0" borderId="0" xfId="60" applyFont="1" applyFill="1" applyBorder="1" applyAlignment="1">
      <alignment horizontal="center" vertical="center" wrapText="1"/>
      <protection/>
    </xf>
    <xf numFmtId="0" fontId="56" fillId="0" borderId="0" xfId="60" applyFont="1" applyFill="1" applyAlignment="1">
      <alignment horizontal="center" vertical="center"/>
      <protection/>
    </xf>
    <xf numFmtId="0" fontId="10" fillId="0" borderId="43" xfId="70" applyFont="1" applyBorder="1" applyAlignment="1">
      <alignment horizontal="center" vertical="center"/>
      <protection/>
    </xf>
    <xf numFmtId="0" fontId="10" fillId="0" borderId="40" xfId="70" applyFont="1" applyBorder="1" applyAlignment="1">
      <alignment horizontal="center" vertical="center"/>
      <protection/>
    </xf>
    <xf numFmtId="0" fontId="10" fillId="0" borderId="44" xfId="70" applyFont="1" applyBorder="1" applyAlignment="1">
      <alignment horizontal="center" vertical="center"/>
      <protection/>
    </xf>
    <xf numFmtId="0" fontId="10" fillId="0" borderId="45" xfId="70" applyFont="1" applyBorder="1" applyAlignment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9" fillId="0" borderId="0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 horizontal="right"/>
    </xf>
    <xf numFmtId="170" fontId="44" fillId="0" borderId="46" xfId="62" applyNumberFormat="1" applyFont="1" applyFill="1" applyBorder="1" applyAlignment="1" applyProtection="1">
      <alignment horizontal="center" vertical="center" wrapText="1"/>
      <protection/>
    </xf>
    <xf numFmtId="170" fontId="44" fillId="0" borderId="47" xfId="62" applyNumberFormat="1" applyFont="1" applyFill="1" applyBorder="1" applyAlignment="1" applyProtection="1">
      <alignment horizontal="center" vertical="center" wrapText="1"/>
      <protection/>
    </xf>
    <xf numFmtId="170" fontId="42" fillId="0" borderId="0" xfId="62" applyNumberFormat="1" applyFont="1" applyFill="1" applyAlignment="1" applyProtection="1">
      <alignment horizontal="center" textRotation="180" wrapText="1"/>
      <protection/>
    </xf>
    <xf numFmtId="170" fontId="41" fillId="0" borderId="48" xfId="62" applyNumberFormat="1" applyFill="1" applyBorder="1" applyAlignment="1" applyProtection="1">
      <alignment horizontal="center" vertical="center" wrapText="1"/>
      <protection/>
    </xf>
    <xf numFmtId="170" fontId="44" fillId="0" borderId="39" xfId="62" applyNumberFormat="1" applyFont="1" applyFill="1" applyBorder="1" applyAlignment="1" applyProtection="1">
      <alignment horizontal="center" vertical="center" wrapText="1"/>
      <protection/>
    </xf>
    <xf numFmtId="170" fontId="44" fillId="0" borderId="49" xfId="62" applyNumberFormat="1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_1. mell." xfId="63"/>
    <cellStyle name="Normál_2.1. mell." xfId="64"/>
    <cellStyle name="Normál_adat_2006_e_cs 2" xfId="65"/>
    <cellStyle name="Normal_ered1021" xfId="66"/>
    <cellStyle name="Normál_kozlo_2013e_0_08_Fertőszentmiklós" xfId="67"/>
    <cellStyle name="Normál_kozlo0_2010_e_0" xfId="68"/>
    <cellStyle name="Normál_LEM_1_2006_bele 2" xfId="69"/>
    <cellStyle name="Normál_város 2" xfId="70"/>
    <cellStyle name="Normál_város_kozlo0_2010_e_0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PEROR\RedirectedFolders\penzugyvez\My%20Documents\Normat&#237;va%20ig&#233;nyl&#233;sek%202013\Eredeti%20el&#337;ir&#225;nyzatok2013\kozlo_2013e_0_08_Fert&#337;szentmikl&#24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_g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kozlo_2012e_0_&#218;j_jov_kul_Orsz&#225;g_szum_ol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K&#246;lts&#233;gvet&#233;s\KVRENDELETIndokl&#225;st&#225;bl&#225;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KÖZOKTATÁS"/>
      <sheetName val="SZOCIÁLIS"/>
      <sheetName val="KULTURÁLIS"/>
      <sheetName val="validációk"/>
      <sheetName val="kd"/>
      <sheetName val="lakos"/>
      <sheetName val="Munka1"/>
    </sheetNames>
    <sheetDataSet>
      <sheetData sheetId="1">
        <row r="15">
          <cell r="J15">
            <v>0</v>
          </cell>
        </row>
        <row r="24">
          <cell r="J24">
            <v>0</v>
          </cell>
        </row>
      </sheetData>
      <sheetData sheetId="2">
        <row r="78">
          <cell r="R78">
            <v>0</v>
          </cell>
        </row>
        <row r="79">
          <cell r="R79">
            <v>0</v>
          </cell>
        </row>
      </sheetData>
      <sheetData sheetId="3">
        <row r="24">
          <cell r="L24">
            <v>0</v>
          </cell>
        </row>
        <row r="29">
          <cell r="L29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66">
          <cell r="L66">
            <v>0</v>
          </cell>
        </row>
        <row r="71">
          <cell r="L71">
            <v>0</v>
          </cell>
        </row>
        <row r="76">
          <cell r="L76">
            <v>0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</sheetData>
      <sheetData sheetId="4">
        <row r="21">
          <cell r="L21">
            <v>0</v>
          </cell>
        </row>
        <row r="28">
          <cell r="L28">
            <v>0</v>
          </cell>
        </row>
        <row r="35">
          <cell r="L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t_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SZOCIÁLIS"/>
      <sheetName val="KÖZOKTATÁS"/>
      <sheetName val="kd"/>
      <sheetName val="lakos"/>
    </sheetNames>
    <sheetDataSet>
      <sheetData sheetId="0">
        <row r="18">
          <cell r="F18">
            <v>44645921754</v>
          </cell>
        </row>
        <row r="19">
          <cell r="F19">
            <v>7658112938</v>
          </cell>
        </row>
        <row r="20">
          <cell r="F20">
            <v>4167281520</v>
          </cell>
        </row>
        <row r="21">
          <cell r="F21">
            <v>955541000</v>
          </cell>
        </row>
        <row r="22">
          <cell r="F22">
            <v>814165624</v>
          </cell>
        </row>
        <row r="23">
          <cell r="F23">
            <v>107364000</v>
          </cell>
        </row>
        <row r="24">
          <cell r="F24">
            <v>4853210577</v>
          </cell>
        </row>
        <row r="25">
          <cell r="F25">
            <v>8845112111</v>
          </cell>
        </row>
        <row r="26">
          <cell r="F26">
            <v>167179350</v>
          </cell>
        </row>
        <row r="27">
          <cell r="F27">
            <v>59365480485</v>
          </cell>
        </row>
        <row r="28">
          <cell r="F28">
            <v>27274483745</v>
          </cell>
        </row>
        <row r="29">
          <cell r="F29">
            <v>20046044410</v>
          </cell>
        </row>
        <row r="30">
          <cell r="F30">
            <v>1889323900</v>
          </cell>
        </row>
        <row r="31">
          <cell r="F31">
            <v>11834280700</v>
          </cell>
        </row>
        <row r="32">
          <cell r="F32">
            <v>258996163321</v>
          </cell>
        </row>
        <row r="33">
          <cell r="F33">
            <v>36799843750</v>
          </cell>
        </row>
        <row r="35">
          <cell r="F35">
            <v>523771665185</v>
          </cell>
        </row>
        <row r="36">
          <cell r="F36">
            <v>4300800000</v>
          </cell>
        </row>
        <row r="37">
          <cell r="F37">
            <v>781020450</v>
          </cell>
        </row>
        <row r="38">
          <cell r="F38">
            <v>1578102500</v>
          </cell>
        </row>
        <row r="39">
          <cell r="F39">
            <v>44829400</v>
          </cell>
        </row>
        <row r="40">
          <cell r="F40">
            <v>31804957156</v>
          </cell>
        </row>
        <row r="41">
          <cell r="F41">
            <v>0</v>
          </cell>
        </row>
        <row r="42">
          <cell r="F42">
            <v>38509709506</v>
          </cell>
        </row>
        <row r="43">
          <cell r="F43">
            <v>205688427825</v>
          </cell>
        </row>
        <row r="44">
          <cell r="F44">
            <v>767969802516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ELLENŐRZÉS-1.sz.2.a.sz.2.b.sz."/>
      <sheetName val="3.sz.mell."/>
      <sheetName val="4.sz.mell."/>
      <sheetName val="5.sz.melléklet"/>
      <sheetName val="6.sz.melléklet"/>
      <sheetName val="7.sz.mell."/>
      <sheetName val="8. sz.mell."/>
      <sheetName val="1. sz tájékoztató t."/>
      <sheetName val="2. sz tájékoztató t."/>
      <sheetName val="3.sz tájékoztató t."/>
      <sheetName val="5.sz tájékoztató t."/>
      <sheetName val="Munk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2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21" sqref="G21"/>
    </sheetView>
  </sheetViews>
  <sheetFormatPr defaultColWidth="8.00390625" defaultRowHeight="12.75"/>
  <cols>
    <col min="1" max="1" width="28.421875" style="2" customWidth="1"/>
    <col min="2" max="2" width="13.8515625" style="235" customWidth="1"/>
    <col min="3" max="3" width="14.421875" style="5" customWidth="1"/>
    <col min="4" max="4" width="14.421875" style="4" customWidth="1"/>
    <col min="5" max="5" width="14.421875" style="2" customWidth="1"/>
    <col min="6" max="8" width="14.421875" style="4" customWidth="1"/>
    <col min="9" max="9" width="14.421875" style="2" customWidth="1"/>
    <col min="10" max="10" width="14.00390625" style="2" customWidth="1"/>
    <col min="11" max="16384" width="8.00390625" style="2" customWidth="1"/>
  </cols>
  <sheetData>
    <row r="1" spans="1:5" ht="12.75">
      <c r="A1" s="3" t="s">
        <v>298</v>
      </c>
      <c r="B1" s="228"/>
      <c r="C1" s="7"/>
      <c r="D1" s="238"/>
      <c r="E1" s="6"/>
    </row>
    <row r="3" spans="1:9" ht="12.75">
      <c r="A3" s="8"/>
      <c r="B3" s="229"/>
      <c r="C3" s="8"/>
      <c r="D3" s="239" t="s">
        <v>0</v>
      </c>
      <c r="G3" s="4" t="s">
        <v>318</v>
      </c>
      <c r="I3" s="1" t="s">
        <v>42</v>
      </c>
    </row>
    <row r="5" spans="1:9" ht="38.25">
      <c r="A5" s="216" t="s">
        <v>40</v>
      </c>
      <c r="B5" s="216" t="s">
        <v>1</v>
      </c>
      <c r="C5" s="217" t="s">
        <v>2</v>
      </c>
      <c r="D5" s="22" t="s">
        <v>3</v>
      </c>
      <c r="E5" s="22" t="s">
        <v>4</v>
      </c>
      <c r="F5" s="216" t="s">
        <v>5</v>
      </c>
      <c r="G5" s="22" t="s">
        <v>9</v>
      </c>
      <c r="H5" s="31" t="s">
        <v>86</v>
      </c>
      <c r="I5" s="217" t="s">
        <v>6</v>
      </c>
    </row>
    <row r="6" spans="1:9" ht="30" customHeight="1">
      <c r="A6" s="218" t="s">
        <v>37</v>
      </c>
      <c r="B6" s="231"/>
      <c r="C6" s="222">
        <v>3058</v>
      </c>
      <c r="D6" s="237"/>
      <c r="E6" s="16"/>
      <c r="F6" s="236">
        <v>417</v>
      </c>
      <c r="G6" s="237"/>
      <c r="H6" s="237"/>
      <c r="I6" s="227">
        <f aca="true" t="shared" si="0" ref="I6:I20">SUM(B6:H6)</f>
        <v>3475</v>
      </c>
    </row>
    <row r="7" spans="1:9" ht="30" customHeight="1">
      <c r="A7" s="218" t="s">
        <v>70</v>
      </c>
      <c r="B7" s="231">
        <v>4172</v>
      </c>
      <c r="C7" s="222">
        <v>1126</v>
      </c>
      <c r="D7" s="237"/>
      <c r="E7" s="17"/>
      <c r="F7" s="236"/>
      <c r="G7" s="236"/>
      <c r="H7" s="236"/>
      <c r="I7" s="227">
        <f t="shared" si="0"/>
        <v>5298</v>
      </c>
    </row>
    <row r="8" spans="1:11" ht="30" customHeight="1">
      <c r="A8" s="218" t="s">
        <v>26</v>
      </c>
      <c r="B8" s="231">
        <v>1174</v>
      </c>
      <c r="C8" s="222">
        <v>317</v>
      </c>
      <c r="D8" s="237"/>
      <c r="E8" s="17"/>
      <c r="F8" s="236"/>
      <c r="G8" s="236"/>
      <c r="H8" s="236"/>
      <c r="I8" s="227">
        <f t="shared" si="0"/>
        <v>1491</v>
      </c>
      <c r="K8" s="4"/>
    </row>
    <row r="9" spans="1:9" ht="30" customHeight="1">
      <c r="A9" s="218" t="s">
        <v>83</v>
      </c>
      <c r="B9" s="231">
        <v>80</v>
      </c>
      <c r="C9" s="222">
        <v>22</v>
      </c>
      <c r="D9" s="237"/>
      <c r="E9" s="17"/>
      <c r="F9" s="236"/>
      <c r="G9" s="236"/>
      <c r="H9" s="236"/>
      <c r="I9" s="227">
        <f t="shared" si="0"/>
        <v>102</v>
      </c>
    </row>
    <row r="10" spans="1:9" ht="30" customHeight="1">
      <c r="A10" s="218" t="s">
        <v>84</v>
      </c>
      <c r="B10" s="231">
        <v>97</v>
      </c>
      <c r="C10" s="223">
        <v>26</v>
      </c>
      <c r="D10" s="237"/>
      <c r="E10" s="16"/>
      <c r="F10" s="236"/>
      <c r="G10" s="237"/>
      <c r="H10" s="237"/>
      <c r="I10" s="227">
        <f t="shared" si="0"/>
        <v>123</v>
      </c>
    </row>
    <row r="11" spans="1:9" ht="30" customHeight="1">
      <c r="A11" s="218" t="s">
        <v>32</v>
      </c>
      <c r="B11" s="231">
        <v>6209</v>
      </c>
      <c r="C11" s="222">
        <v>1563</v>
      </c>
      <c r="D11" s="237">
        <v>30</v>
      </c>
      <c r="E11" s="16"/>
      <c r="F11" s="236">
        <v>6082</v>
      </c>
      <c r="G11" s="237">
        <v>1043</v>
      </c>
      <c r="H11" s="236">
        <v>16500</v>
      </c>
      <c r="I11" s="227">
        <f t="shared" si="0"/>
        <v>31427</v>
      </c>
    </row>
    <row r="12" spans="1:9" ht="30" customHeight="1">
      <c r="A12" s="218" t="s">
        <v>71</v>
      </c>
      <c r="B12" s="231"/>
      <c r="C12" s="222"/>
      <c r="D12" s="236">
        <v>139090</v>
      </c>
      <c r="E12" s="222">
        <v>52388</v>
      </c>
      <c r="F12" s="236">
        <v>11385</v>
      </c>
      <c r="G12" s="236"/>
      <c r="H12" s="236"/>
      <c r="I12" s="224">
        <f t="shared" si="0"/>
        <v>202863</v>
      </c>
    </row>
    <row r="13" spans="1:9" ht="30" customHeight="1">
      <c r="A13" s="218" t="s">
        <v>328</v>
      </c>
      <c r="B13" s="231"/>
      <c r="C13" s="222"/>
      <c r="D13" s="236"/>
      <c r="E13" s="222"/>
      <c r="F13" s="236">
        <v>4000</v>
      </c>
      <c r="G13" s="236"/>
      <c r="H13" s="236"/>
      <c r="I13" s="224">
        <f t="shared" si="0"/>
        <v>4000</v>
      </c>
    </row>
    <row r="14" spans="1:9" ht="30" customHeight="1">
      <c r="A14" s="218" t="s">
        <v>324</v>
      </c>
      <c r="B14" s="231">
        <v>7850</v>
      </c>
      <c r="C14" s="222"/>
      <c r="D14" s="237"/>
      <c r="E14" s="222"/>
      <c r="F14" s="236"/>
      <c r="G14" s="236"/>
      <c r="H14" s="236"/>
      <c r="I14" s="224">
        <f t="shared" si="0"/>
        <v>7850</v>
      </c>
    </row>
    <row r="15" spans="1:9" ht="30" customHeight="1">
      <c r="A15" s="218" t="s">
        <v>325</v>
      </c>
      <c r="B15" s="231">
        <v>803</v>
      </c>
      <c r="C15" s="222"/>
      <c r="D15" s="237"/>
      <c r="E15" s="222"/>
      <c r="F15" s="236"/>
      <c r="G15" s="236"/>
      <c r="H15" s="236"/>
      <c r="I15" s="224">
        <f t="shared" si="0"/>
        <v>803</v>
      </c>
    </row>
    <row r="16" spans="1:9" ht="30" customHeight="1">
      <c r="A16" s="218" t="s">
        <v>87</v>
      </c>
      <c r="B16" s="231"/>
      <c r="C16" s="222"/>
      <c r="D16" s="237"/>
      <c r="E16" s="222"/>
      <c r="F16" s="236"/>
      <c r="G16" s="236">
        <v>185</v>
      </c>
      <c r="H16" s="236"/>
      <c r="I16" s="224">
        <f t="shared" si="0"/>
        <v>185</v>
      </c>
    </row>
    <row r="17" spans="1:9" ht="30" customHeight="1">
      <c r="A17" s="218" t="s">
        <v>85</v>
      </c>
      <c r="B17" s="232">
        <v>200</v>
      </c>
      <c r="C17" s="223">
        <v>54</v>
      </c>
      <c r="D17" s="237"/>
      <c r="E17" s="223"/>
      <c r="F17" s="236"/>
      <c r="G17" s="237"/>
      <c r="H17" s="237"/>
      <c r="I17" s="224">
        <f t="shared" si="0"/>
        <v>254</v>
      </c>
    </row>
    <row r="18" spans="1:10" ht="30" customHeight="1">
      <c r="A18" s="218" t="s">
        <v>7</v>
      </c>
      <c r="B18" s="232">
        <v>2200</v>
      </c>
      <c r="C18" s="220">
        <v>600</v>
      </c>
      <c r="D18" s="230"/>
      <c r="E18" s="221"/>
      <c r="F18" s="230"/>
      <c r="G18" s="230"/>
      <c r="H18" s="230"/>
      <c r="I18" s="224">
        <f t="shared" si="0"/>
        <v>2800</v>
      </c>
      <c r="J18" s="5"/>
    </row>
    <row r="19" spans="1:10" ht="30" customHeight="1">
      <c r="A19" s="218" t="s">
        <v>326</v>
      </c>
      <c r="B19" s="232"/>
      <c r="C19" s="220"/>
      <c r="D19" s="230"/>
      <c r="E19" s="221"/>
      <c r="F19" s="230"/>
      <c r="G19" s="232">
        <v>530</v>
      </c>
      <c r="H19" s="230"/>
      <c r="I19" s="224">
        <f t="shared" si="0"/>
        <v>530</v>
      </c>
      <c r="J19" s="5"/>
    </row>
    <row r="20" spans="1:9" ht="30" customHeight="1">
      <c r="A20" s="218" t="s">
        <v>8</v>
      </c>
      <c r="B20" s="233">
        <v>90</v>
      </c>
      <c r="C20" s="27">
        <v>24</v>
      </c>
      <c r="D20" s="240"/>
      <c r="E20" s="28"/>
      <c r="F20" s="240"/>
      <c r="G20" s="240"/>
      <c r="H20" s="240"/>
      <c r="I20" s="224">
        <f t="shared" si="0"/>
        <v>114</v>
      </c>
    </row>
    <row r="21" spans="1:14" ht="30" customHeight="1">
      <c r="A21" s="211" t="s">
        <v>41</v>
      </c>
      <c r="B21" s="233">
        <f aca="true" t="shared" si="1" ref="B21:I21">SUM(B6:B20)</f>
        <v>22875</v>
      </c>
      <c r="C21" s="27">
        <f t="shared" si="1"/>
        <v>6790</v>
      </c>
      <c r="D21" s="233">
        <f t="shared" si="1"/>
        <v>139120</v>
      </c>
      <c r="E21" s="27">
        <f t="shared" si="1"/>
        <v>52388</v>
      </c>
      <c r="F21" s="233">
        <f t="shared" si="1"/>
        <v>21884</v>
      </c>
      <c r="G21" s="233">
        <f t="shared" si="1"/>
        <v>1758</v>
      </c>
      <c r="H21" s="233">
        <f t="shared" si="1"/>
        <v>16500</v>
      </c>
      <c r="I21" s="224">
        <f t="shared" si="1"/>
        <v>261315</v>
      </c>
      <c r="J21" s="5"/>
      <c r="N21" s="5"/>
    </row>
    <row r="22" spans="1:9" ht="30" customHeight="1">
      <c r="A22" s="28" t="s">
        <v>91</v>
      </c>
      <c r="B22" s="233">
        <v>2290</v>
      </c>
      <c r="C22" s="27">
        <v>600</v>
      </c>
      <c r="D22" s="233"/>
      <c r="E22" s="27"/>
      <c r="F22" s="233"/>
      <c r="G22" s="233">
        <v>31954</v>
      </c>
      <c r="H22" s="233">
        <v>206</v>
      </c>
      <c r="I22" s="219">
        <f>SUM(B22:H22)</f>
        <v>35050</v>
      </c>
    </row>
    <row r="23" spans="1:9" ht="30" customHeight="1">
      <c r="A23" s="28" t="s">
        <v>90</v>
      </c>
      <c r="B23" s="233"/>
      <c r="C23" s="27"/>
      <c r="D23" s="233"/>
      <c r="E23" s="27"/>
      <c r="F23" s="233"/>
      <c r="G23" s="233">
        <v>46113</v>
      </c>
      <c r="H23" s="233"/>
      <c r="I23" s="219">
        <f>SUM(B23:H23)</f>
        <v>46113</v>
      </c>
    </row>
    <row r="24" spans="1:9" ht="30" customHeight="1">
      <c r="A24" s="28" t="s">
        <v>41</v>
      </c>
      <c r="B24" s="234">
        <f>SUM(B21:B23)</f>
        <v>25165</v>
      </c>
      <c r="C24" s="219">
        <f aca="true" t="shared" si="2" ref="C24:H24">SUM(C21:C23)</f>
        <v>7390</v>
      </c>
      <c r="D24" s="234">
        <f t="shared" si="2"/>
        <v>139120</v>
      </c>
      <c r="E24" s="219">
        <f t="shared" si="2"/>
        <v>52388</v>
      </c>
      <c r="F24" s="234">
        <f t="shared" si="2"/>
        <v>21884</v>
      </c>
      <c r="G24" s="234">
        <f t="shared" si="2"/>
        <v>79825</v>
      </c>
      <c r="H24" s="234">
        <f t="shared" si="2"/>
        <v>16706</v>
      </c>
      <c r="I24" s="219">
        <f>SUM(B24:H24)</f>
        <v>342478</v>
      </c>
    </row>
  </sheetData>
  <sheetProtection/>
  <printOptions/>
  <pageMargins left="0.5902777777777778" right="0.4986111111111111" top="0.39305555555555555" bottom="0.39305555555555555" header="0.39305555555555555" footer="0.39305555555555555"/>
  <pageSetup horizontalDpi="600" verticalDpi="600" orientation="landscape" paperSize="9" scale="7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20"/>
  <sheetViews>
    <sheetView zoomScalePageLayoutView="0" workbookViewId="0" topLeftCell="A1">
      <pane ySplit="5" topLeftCell="A12" activePane="bottomLeft" state="frozen"/>
      <selection pane="topLeft" activeCell="A1" sqref="A1"/>
      <selection pane="bottomLeft" activeCell="G3" sqref="G3"/>
    </sheetView>
  </sheetViews>
  <sheetFormatPr defaultColWidth="8.00390625" defaultRowHeight="12.75"/>
  <cols>
    <col min="1" max="1" width="28.421875" style="2" customWidth="1"/>
    <col min="2" max="3" width="14.421875" style="5" customWidth="1"/>
    <col min="4" max="9" width="14.421875" style="2" customWidth="1"/>
    <col min="10" max="10" width="14.00390625" style="2" customWidth="1"/>
    <col min="11" max="16384" width="8.00390625" style="2" customWidth="1"/>
  </cols>
  <sheetData>
    <row r="1" spans="1:5" ht="12.75">
      <c r="A1" s="3" t="s">
        <v>323</v>
      </c>
      <c r="B1" s="7"/>
      <c r="C1" s="7"/>
      <c r="D1" s="6"/>
      <c r="E1" s="6"/>
    </row>
    <row r="3" spans="1:9" ht="12.75">
      <c r="A3" s="8"/>
      <c r="B3" s="8"/>
      <c r="C3" s="8"/>
      <c r="D3" s="9" t="s">
        <v>0</v>
      </c>
      <c r="G3" s="2" t="s">
        <v>338</v>
      </c>
      <c r="I3" s="1" t="s">
        <v>42</v>
      </c>
    </row>
    <row r="5" spans="1:9" ht="38.25">
      <c r="A5" s="19" t="s">
        <v>40</v>
      </c>
      <c r="B5" s="19" t="s">
        <v>1</v>
      </c>
      <c r="C5" s="20" t="s">
        <v>2</v>
      </c>
      <c r="D5" s="21" t="s">
        <v>3</v>
      </c>
      <c r="E5" s="21" t="s">
        <v>4</v>
      </c>
      <c r="F5" s="19" t="s">
        <v>5</v>
      </c>
      <c r="G5" s="21" t="s">
        <v>9</v>
      </c>
      <c r="H5" s="31" t="s">
        <v>86</v>
      </c>
      <c r="I5" s="20" t="s">
        <v>6</v>
      </c>
    </row>
    <row r="6" spans="1:10" s="37" customFormat="1" ht="30" customHeight="1">
      <c r="A6" s="212" t="s">
        <v>92</v>
      </c>
      <c r="B6" s="35">
        <f aca="true" t="shared" si="0" ref="B6:I6">SUM(B7)</f>
        <v>22875</v>
      </c>
      <c r="C6" s="35">
        <f t="shared" si="0"/>
        <v>6790</v>
      </c>
      <c r="D6" s="35">
        <f t="shared" si="0"/>
        <v>139650</v>
      </c>
      <c r="E6" s="35">
        <f t="shared" si="0"/>
        <v>52388</v>
      </c>
      <c r="F6" s="35">
        <f t="shared" si="0"/>
        <v>21884</v>
      </c>
      <c r="G6" s="35">
        <f t="shared" si="0"/>
        <v>1228</v>
      </c>
      <c r="H6" s="35">
        <f t="shared" si="0"/>
        <v>16500</v>
      </c>
      <c r="I6" s="35">
        <f t="shared" si="0"/>
        <v>261315</v>
      </c>
      <c r="J6" s="36"/>
    </row>
    <row r="7" spans="1:10" ht="30" customHeight="1">
      <c r="A7" s="213" t="s">
        <v>93</v>
      </c>
      <c r="B7" s="30">
        <v>22875</v>
      </c>
      <c r="C7" s="30">
        <v>6790</v>
      </c>
      <c r="D7" s="30">
        <v>139650</v>
      </c>
      <c r="E7" s="30">
        <v>52388</v>
      </c>
      <c r="F7" s="30">
        <v>21884</v>
      </c>
      <c r="G7" s="30">
        <v>1228</v>
      </c>
      <c r="H7" s="30">
        <v>16500</v>
      </c>
      <c r="I7" s="224">
        <f>SUM(B7:H7)</f>
        <v>261315</v>
      </c>
      <c r="J7" s="5"/>
    </row>
    <row r="8" spans="1:10" ht="30" customHeight="1">
      <c r="A8" s="213" t="s">
        <v>94</v>
      </c>
      <c r="B8" s="30"/>
      <c r="C8" s="30"/>
      <c r="D8" s="30"/>
      <c r="E8" s="30"/>
      <c r="F8" s="30"/>
      <c r="G8" s="30"/>
      <c r="H8" s="30"/>
      <c r="I8" s="18"/>
      <c r="J8" s="5"/>
    </row>
    <row r="9" spans="1:10" ht="30" customHeight="1">
      <c r="A9" s="214" t="s">
        <v>95</v>
      </c>
      <c r="B9" s="30"/>
      <c r="C9" s="30"/>
      <c r="D9" s="30"/>
      <c r="E9" s="30"/>
      <c r="F9" s="30"/>
      <c r="G9" s="30"/>
      <c r="H9" s="30"/>
      <c r="I9" s="18"/>
      <c r="J9" s="5"/>
    </row>
    <row r="10" spans="1:9" s="34" customFormat="1" ht="30" customHeight="1">
      <c r="A10" s="32" t="s">
        <v>91</v>
      </c>
      <c r="B10" s="33">
        <v>2290</v>
      </c>
      <c r="C10" s="33">
        <v>600</v>
      </c>
      <c r="D10" s="33"/>
      <c r="E10" s="33"/>
      <c r="F10" s="33"/>
      <c r="G10" s="33">
        <f>SUM(G11)</f>
        <v>31954</v>
      </c>
      <c r="H10" s="33">
        <v>206</v>
      </c>
      <c r="I10" s="33">
        <f>SUM(B10:H10)</f>
        <v>35050</v>
      </c>
    </row>
    <row r="11" spans="1:9" ht="30" customHeight="1">
      <c r="A11" s="213" t="s">
        <v>93</v>
      </c>
      <c r="B11" s="30">
        <v>2290</v>
      </c>
      <c r="C11" s="30">
        <v>600</v>
      </c>
      <c r="D11" s="30"/>
      <c r="E11" s="30"/>
      <c r="F11" s="30"/>
      <c r="G11" s="30">
        <v>31954</v>
      </c>
      <c r="H11" s="30">
        <v>206</v>
      </c>
      <c r="I11" s="30">
        <f>B11+C11+G11+H11</f>
        <v>35050</v>
      </c>
    </row>
    <row r="12" spans="1:9" ht="30" customHeight="1">
      <c r="A12" s="213" t="s">
        <v>94</v>
      </c>
      <c r="B12" s="30"/>
      <c r="C12" s="30"/>
      <c r="D12" s="30"/>
      <c r="E12" s="30"/>
      <c r="F12" s="30"/>
      <c r="G12" s="30"/>
      <c r="H12" s="30"/>
      <c r="I12" s="30"/>
    </row>
    <row r="13" spans="1:9" ht="30" customHeight="1">
      <c r="A13" s="214" t="s">
        <v>95</v>
      </c>
      <c r="B13" s="30"/>
      <c r="C13" s="30"/>
      <c r="D13" s="30"/>
      <c r="E13" s="30"/>
      <c r="F13" s="30"/>
      <c r="G13" s="30"/>
      <c r="H13" s="30"/>
      <c r="I13" s="30"/>
    </row>
    <row r="14" spans="1:9" s="34" customFormat="1" ht="30" customHeight="1">
      <c r="A14" s="32" t="s">
        <v>90</v>
      </c>
      <c r="B14" s="33"/>
      <c r="C14" s="33"/>
      <c r="D14" s="33"/>
      <c r="E14" s="33"/>
      <c r="F14" s="33"/>
      <c r="G14" s="33">
        <f>SUM(G15)</f>
        <v>46113</v>
      </c>
      <c r="H14" s="33"/>
      <c r="I14" s="33">
        <f>SUM(B14:H14)</f>
        <v>46113</v>
      </c>
    </row>
    <row r="15" spans="1:9" ht="30" customHeight="1">
      <c r="A15" s="213" t="s">
        <v>93</v>
      </c>
      <c r="B15" s="30"/>
      <c r="C15" s="30"/>
      <c r="D15" s="30"/>
      <c r="E15" s="30"/>
      <c r="F15" s="30"/>
      <c r="G15" s="30">
        <v>46113</v>
      </c>
      <c r="H15" s="30"/>
      <c r="I15" s="30">
        <v>46113</v>
      </c>
    </row>
    <row r="16" spans="1:9" ht="30" customHeight="1">
      <c r="A16" s="213" t="s">
        <v>94</v>
      </c>
      <c r="B16" s="30"/>
      <c r="C16" s="30"/>
      <c r="D16" s="30"/>
      <c r="E16" s="30"/>
      <c r="F16" s="30"/>
      <c r="G16" s="30"/>
      <c r="H16" s="30"/>
      <c r="I16" s="30"/>
    </row>
    <row r="17" spans="1:9" ht="30" customHeight="1">
      <c r="A17" s="214" t="s">
        <v>95</v>
      </c>
      <c r="B17" s="30"/>
      <c r="C17" s="30"/>
      <c r="D17" s="30"/>
      <c r="E17" s="30"/>
      <c r="F17" s="30"/>
      <c r="G17" s="30"/>
      <c r="H17" s="30"/>
      <c r="I17" s="30"/>
    </row>
    <row r="18" spans="1:9" ht="30" customHeight="1">
      <c r="A18" s="225" t="s">
        <v>41</v>
      </c>
      <c r="B18" s="226">
        <f aca="true" t="shared" si="1" ref="B18:I18">B6+B10+B14</f>
        <v>25165</v>
      </c>
      <c r="C18" s="226">
        <f t="shared" si="1"/>
        <v>7390</v>
      </c>
      <c r="D18" s="226">
        <f t="shared" si="1"/>
        <v>139650</v>
      </c>
      <c r="E18" s="226">
        <f t="shared" si="1"/>
        <v>52388</v>
      </c>
      <c r="F18" s="226">
        <f t="shared" si="1"/>
        <v>21884</v>
      </c>
      <c r="G18" s="226">
        <f t="shared" si="1"/>
        <v>79295</v>
      </c>
      <c r="H18" s="226">
        <f t="shared" si="1"/>
        <v>16706</v>
      </c>
      <c r="I18" s="226">
        <f t="shared" si="1"/>
        <v>342478</v>
      </c>
    </row>
    <row r="20" ht="12.75">
      <c r="J20" s="5"/>
    </row>
  </sheetData>
  <sheetProtection/>
  <printOptions/>
  <pageMargins left="0.5902777777777778" right="0.4986111111111111" top="0.39305555555555555" bottom="0.39305555555555555" header="0.39305555555555555" footer="0.39305555555555555"/>
  <pageSetup horizontalDpi="600" verticalDpi="600" orientation="landscape" paperSize="9" scale="7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pane ySplit="8" topLeftCell="A43" activePane="bottomLeft" state="frozen"/>
      <selection pane="topLeft" activeCell="A1" sqref="A1"/>
      <selection pane="bottomLeft" activeCell="G44" sqref="G44"/>
    </sheetView>
  </sheetViews>
  <sheetFormatPr defaultColWidth="8.00390625" defaultRowHeight="12.75"/>
  <cols>
    <col min="1" max="1" width="21.421875" style="26" customWidth="1"/>
    <col min="2" max="3" width="9.7109375" style="12" customWidth="1"/>
    <col min="4" max="4" width="9.7109375" style="13" customWidth="1"/>
    <col min="5" max="6" width="9.7109375" style="12" customWidth="1"/>
    <col min="7" max="7" width="13.57421875" style="12" customWidth="1"/>
    <col min="8" max="8" width="9.7109375" style="12" customWidth="1"/>
    <col min="9" max="10" width="9.7109375" style="13" customWidth="1"/>
    <col min="11" max="14" width="9.7109375" style="12" customWidth="1"/>
    <col min="15" max="15" width="9.140625" style="12" customWidth="1"/>
    <col min="16" max="16" width="8.00390625" style="13" customWidth="1"/>
    <col min="17" max="17" width="14.421875" style="13" customWidth="1"/>
    <col min="18" max="16384" width="8.00390625" style="13" customWidth="1"/>
  </cols>
  <sheetData>
    <row r="1" spans="1:14" ht="94.5" customHeight="1">
      <c r="A1" s="242" t="s">
        <v>299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ht="31.5" customHeight="1">
      <c r="A2" s="242" t="s">
        <v>300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5" ht="15.75">
      <c r="A3" s="25"/>
      <c r="B3" s="10"/>
      <c r="C3" s="10"/>
      <c r="D3" s="11"/>
      <c r="E3" s="10"/>
    </row>
    <row r="4" spans="9:14" ht="12.75">
      <c r="I4" s="12"/>
      <c r="J4" s="12"/>
      <c r="L4" s="12" t="s">
        <v>319</v>
      </c>
      <c r="N4" s="12" t="s">
        <v>42</v>
      </c>
    </row>
    <row r="5" spans="14:15" ht="12.75">
      <c r="N5" s="14"/>
      <c r="O5" s="14"/>
    </row>
    <row r="8" spans="1:15" ht="34.5" customHeight="1">
      <c r="A8" s="22" t="s">
        <v>43</v>
      </c>
      <c r="B8" s="15" t="s">
        <v>69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2</v>
      </c>
      <c r="H8" s="15" t="s">
        <v>15</v>
      </c>
      <c r="I8" s="15" t="s">
        <v>16</v>
      </c>
      <c r="J8" s="15" t="s">
        <v>88</v>
      </c>
      <c r="K8" s="15" t="s">
        <v>17</v>
      </c>
      <c r="L8" s="15" t="s">
        <v>18</v>
      </c>
      <c r="M8" s="15" t="s">
        <v>68</v>
      </c>
      <c r="N8" s="15" t="s">
        <v>19</v>
      </c>
      <c r="O8" s="13"/>
    </row>
    <row r="9" spans="1:15" ht="30" customHeight="1">
      <c r="A9" s="215" t="s">
        <v>37</v>
      </c>
      <c r="C9" s="17"/>
      <c r="D9" s="17"/>
      <c r="E9" s="17"/>
      <c r="G9" s="23">
        <v>458</v>
      </c>
      <c r="H9" s="17">
        <v>1628</v>
      </c>
      <c r="I9" s="17"/>
      <c r="J9" s="17"/>
      <c r="K9" s="17"/>
      <c r="L9" s="17"/>
      <c r="M9" s="17"/>
      <c r="N9" s="17">
        <f>SUM(C9:M9)</f>
        <v>2086</v>
      </c>
      <c r="O9" s="13"/>
    </row>
    <row r="10" spans="1:15" ht="30" customHeight="1">
      <c r="A10" s="215" t="s">
        <v>25</v>
      </c>
      <c r="B10" s="24">
        <v>6920</v>
      </c>
      <c r="C10" s="17">
        <v>1845</v>
      </c>
      <c r="D10" s="17"/>
      <c r="E10" s="17"/>
      <c r="F10" s="17">
        <v>3873</v>
      </c>
      <c r="G10" s="16">
        <v>1018</v>
      </c>
      <c r="H10" s="16"/>
      <c r="I10" s="17"/>
      <c r="J10" s="17"/>
      <c r="K10" s="17"/>
      <c r="L10" s="17"/>
      <c r="M10" s="17"/>
      <c r="N10" s="17">
        <f aca="true" t="shared" si="0" ref="N10:N42">SUM(B10:M10)</f>
        <v>13656</v>
      </c>
      <c r="O10" s="13"/>
    </row>
    <row r="11" spans="1:15" ht="30" customHeight="1">
      <c r="A11" s="215" t="s">
        <v>70</v>
      </c>
      <c r="B11" s="24"/>
      <c r="C11" s="17"/>
      <c r="D11" s="17"/>
      <c r="E11" s="17"/>
      <c r="F11" s="17">
        <v>11845</v>
      </c>
      <c r="G11" s="17">
        <v>3200</v>
      </c>
      <c r="H11" s="16"/>
      <c r="I11" s="17"/>
      <c r="J11" s="17"/>
      <c r="K11" s="17"/>
      <c r="L11" s="17"/>
      <c r="M11" s="17"/>
      <c r="N11" s="17">
        <f t="shared" si="0"/>
        <v>15045</v>
      </c>
      <c r="O11" s="13"/>
    </row>
    <row r="12" spans="1:15" ht="30" customHeight="1">
      <c r="A12" s="215" t="s">
        <v>26</v>
      </c>
      <c r="B12" s="24"/>
      <c r="C12" s="17"/>
      <c r="D12" s="17"/>
      <c r="E12" s="17"/>
      <c r="F12" s="17">
        <v>413</v>
      </c>
      <c r="G12" s="17">
        <v>567</v>
      </c>
      <c r="H12" s="16"/>
      <c r="I12" s="17"/>
      <c r="J12" s="17"/>
      <c r="K12" s="17"/>
      <c r="L12" s="17"/>
      <c r="M12" s="17"/>
      <c r="N12" s="17">
        <f t="shared" si="0"/>
        <v>980</v>
      </c>
      <c r="O12" s="13"/>
    </row>
    <row r="13" spans="1:15" ht="30" customHeight="1">
      <c r="A13" s="215" t="s">
        <v>27</v>
      </c>
      <c r="B13" s="24"/>
      <c r="C13" s="17"/>
      <c r="D13" s="17">
        <v>1287</v>
      </c>
      <c r="E13" s="17">
        <v>292</v>
      </c>
      <c r="F13" s="17">
        <v>585</v>
      </c>
      <c r="G13" s="17">
        <v>152</v>
      </c>
      <c r="H13" s="16"/>
      <c r="I13" s="17"/>
      <c r="J13" s="17"/>
      <c r="K13" s="17"/>
      <c r="L13" s="17"/>
      <c r="M13" s="17"/>
      <c r="N13" s="17">
        <f t="shared" si="0"/>
        <v>2316</v>
      </c>
      <c r="O13" s="13"/>
    </row>
    <row r="14" spans="1:14" ht="30" customHeight="1">
      <c r="A14" s="215" t="s">
        <v>34</v>
      </c>
      <c r="B14" s="27"/>
      <c r="C14" s="27"/>
      <c r="D14" s="28">
        <v>7338</v>
      </c>
      <c r="E14" s="27">
        <v>1618</v>
      </c>
      <c r="F14" s="27">
        <v>3027</v>
      </c>
      <c r="G14" s="27">
        <v>306</v>
      </c>
      <c r="H14" s="27">
        <v>562</v>
      </c>
      <c r="I14" s="28">
        <v>878</v>
      </c>
      <c r="J14" s="28"/>
      <c r="K14" s="27"/>
      <c r="L14" s="27"/>
      <c r="M14" s="27"/>
      <c r="N14" s="17">
        <f t="shared" si="0"/>
        <v>13729</v>
      </c>
    </row>
    <row r="15" spans="1:14" ht="30" customHeight="1">
      <c r="A15" s="215" t="s">
        <v>39</v>
      </c>
      <c r="B15" s="27"/>
      <c r="C15" s="27"/>
      <c r="D15" s="28"/>
      <c r="E15" s="27"/>
      <c r="F15" s="27">
        <v>4800</v>
      </c>
      <c r="G15" s="27">
        <v>1296</v>
      </c>
      <c r="H15" s="27"/>
      <c r="I15" s="28"/>
      <c r="J15" s="28"/>
      <c r="K15" s="27"/>
      <c r="L15" s="27"/>
      <c r="M15" s="27"/>
      <c r="N15" s="17">
        <f t="shared" si="0"/>
        <v>6096</v>
      </c>
    </row>
    <row r="16" spans="1:14" ht="30" customHeight="1">
      <c r="A16" s="215" t="s">
        <v>32</v>
      </c>
      <c r="B16" s="27">
        <v>20188</v>
      </c>
      <c r="C16" s="27">
        <v>5473</v>
      </c>
      <c r="D16" s="28">
        <v>7809</v>
      </c>
      <c r="E16" s="27">
        <v>2224</v>
      </c>
      <c r="F16" s="27">
        <v>14503</v>
      </c>
      <c r="G16" s="27">
        <v>2866</v>
      </c>
      <c r="H16" s="27">
        <v>200</v>
      </c>
      <c r="I16" s="28"/>
      <c r="J16" s="28"/>
      <c r="K16" s="27"/>
      <c r="L16" s="27">
        <v>2547</v>
      </c>
      <c r="M16" s="27">
        <v>0</v>
      </c>
      <c r="N16" s="17">
        <f t="shared" si="0"/>
        <v>55810</v>
      </c>
    </row>
    <row r="17" spans="1:14" ht="30" customHeight="1">
      <c r="A17" s="215" t="s">
        <v>72</v>
      </c>
      <c r="B17" s="27"/>
      <c r="C17" s="27"/>
      <c r="D17" s="28"/>
      <c r="E17" s="27"/>
      <c r="F17" s="27"/>
      <c r="G17" s="27"/>
      <c r="H17" s="27">
        <v>1005</v>
      </c>
      <c r="I17" s="28"/>
      <c r="J17" s="28"/>
      <c r="K17" s="27"/>
      <c r="L17" s="27"/>
      <c r="M17" s="27"/>
      <c r="N17" s="17">
        <f t="shared" si="0"/>
        <v>1005</v>
      </c>
    </row>
    <row r="18" spans="1:14" ht="30" customHeight="1">
      <c r="A18" s="215" t="s">
        <v>73</v>
      </c>
      <c r="B18" s="27"/>
      <c r="C18" s="27"/>
      <c r="D18" s="28"/>
      <c r="E18" s="27"/>
      <c r="F18" s="27"/>
      <c r="G18" s="27"/>
      <c r="H18" s="27"/>
      <c r="I18" s="28"/>
      <c r="J18" s="27">
        <v>40000</v>
      </c>
      <c r="K18" s="27"/>
      <c r="L18" s="27"/>
      <c r="M18" s="27"/>
      <c r="N18" s="17">
        <f t="shared" si="0"/>
        <v>40000</v>
      </c>
    </row>
    <row r="19" spans="1:14" ht="30" customHeight="1">
      <c r="A19" s="215" t="s">
        <v>38</v>
      </c>
      <c r="B19" s="27"/>
      <c r="C19" s="27"/>
      <c r="D19" s="28"/>
      <c r="E19" s="27"/>
      <c r="F19" s="27"/>
      <c r="G19" s="27"/>
      <c r="H19" s="27"/>
      <c r="I19" s="27">
        <v>53804</v>
      </c>
      <c r="J19" s="28"/>
      <c r="K19" s="27"/>
      <c r="L19" s="27"/>
      <c r="M19" s="27"/>
      <c r="N19" s="17">
        <f t="shared" si="0"/>
        <v>53804</v>
      </c>
    </row>
    <row r="20" spans="1:14" ht="30" customHeight="1">
      <c r="A20" s="215" t="s">
        <v>89</v>
      </c>
      <c r="B20" s="27">
        <v>4496</v>
      </c>
      <c r="C20" s="27">
        <v>1214</v>
      </c>
      <c r="D20" s="28">
        <v>1443</v>
      </c>
      <c r="E20" s="27">
        <v>363</v>
      </c>
      <c r="F20" s="27">
        <v>14209</v>
      </c>
      <c r="G20" s="27">
        <v>1674</v>
      </c>
      <c r="H20" s="27"/>
      <c r="I20" s="28"/>
      <c r="J20" s="28"/>
      <c r="K20" s="27"/>
      <c r="L20" s="27"/>
      <c r="M20" s="27"/>
      <c r="N20" s="17">
        <f t="shared" si="0"/>
        <v>23399</v>
      </c>
    </row>
    <row r="21" spans="1:14" ht="30" customHeight="1">
      <c r="A21" s="215" t="s">
        <v>35</v>
      </c>
      <c r="B21" s="27"/>
      <c r="C21" s="27"/>
      <c r="D21" s="28"/>
      <c r="E21" s="27"/>
      <c r="F21" s="27"/>
      <c r="G21" s="27"/>
      <c r="H21" s="27"/>
      <c r="I21" s="28">
        <v>510</v>
      </c>
      <c r="J21" s="28"/>
      <c r="K21" s="27"/>
      <c r="L21" s="27"/>
      <c r="M21" s="27"/>
      <c r="N21" s="17">
        <f t="shared" si="0"/>
        <v>510</v>
      </c>
    </row>
    <row r="22" spans="1:14" ht="30" customHeight="1">
      <c r="A22" s="215" t="s">
        <v>28</v>
      </c>
      <c r="B22" s="27"/>
      <c r="C22" s="27"/>
      <c r="D22" s="28"/>
      <c r="E22" s="27"/>
      <c r="F22" s="27">
        <v>50</v>
      </c>
      <c r="G22" s="27"/>
      <c r="H22" s="27"/>
      <c r="I22" s="28">
        <v>450</v>
      </c>
      <c r="J22" s="28"/>
      <c r="K22" s="27"/>
      <c r="L22" s="27"/>
      <c r="M22" s="27"/>
      <c r="N22" s="17">
        <f t="shared" si="0"/>
        <v>500</v>
      </c>
    </row>
    <row r="23" spans="1:14" ht="30" customHeight="1">
      <c r="A23" s="215" t="s">
        <v>74</v>
      </c>
      <c r="B23" s="27"/>
      <c r="C23" s="27"/>
      <c r="D23" s="28">
        <v>150</v>
      </c>
      <c r="E23" s="27">
        <v>36</v>
      </c>
      <c r="F23" s="27">
        <v>80</v>
      </c>
      <c r="G23" s="27">
        <v>16</v>
      </c>
      <c r="H23" s="27"/>
      <c r="I23" s="28"/>
      <c r="J23" s="28"/>
      <c r="K23" s="27"/>
      <c r="L23" s="27"/>
      <c r="M23" s="27"/>
      <c r="N23" s="17">
        <f t="shared" si="0"/>
        <v>282</v>
      </c>
    </row>
    <row r="24" spans="1:14" ht="30" customHeight="1">
      <c r="A24" s="215" t="s">
        <v>82</v>
      </c>
      <c r="B24" s="27"/>
      <c r="C24" s="27"/>
      <c r="D24" s="28"/>
      <c r="E24" s="27">
        <v>40</v>
      </c>
      <c r="F24" s="27"/>
      <c r="G24" s="27"/>
      <c r="H24" s="27"/>
      <c r="I24" s="28"/>
      <c r="J24" s="28"/>
      <c r="K24" s="27">
        <v>552</v>
      </c>
      <c r="L24" s="27"/>
      <c r="M24" s="27"/>
      <c r="N24" s="17">
        <f t="shared" si="0"/>
        <v>592</v>
      </c>
    </row>
    <row r="25" spans="1:14" ht="30" customHeight="1">
      <c r="A25" s="215" t="s">
        <v>22</v>
      </c>
      <c r="B25" s="27"/>
      <c r="C25" s="27"/>
      <c r="D25" s="28"/>
      <c r="E25" s="27"/>
      <c r="F25" s="27"/>
      <c r="G25" s="27"/>
      <c r="H25" s="27"/>
      <c r="I25" s="28"/>
      <c r="J25" s="28"/>
      <c r="K25" s="27">
        <v>104</v>
      </c>
      <c r="L25" s="27"/>
      <c r="M25" s="27"/>
      <c r="N25" s="17">
        <f t="shared" si="0"/>
        <v>104</v>
      </c>
    </row>
    <row r="26" spans="1:14" ht="30" customHeight="1">
      <c r="A26" s="215" t="s">
        <v>23</v>
      </c>
      <c r="B26" s="27"/>
      <c r="C26" s="27"/>
      <c r="D26" s="28"/>
      <c r="E26" s="27"/>
      <c r="F26" s="27"/>
      <c r="G26" s="27"/>
      <c r="H26" s="27"/>
      <c r="I26" s="28"/>
      <c r="J26" s="28"/>
      <c r="K26" s="27">
        <v>600</v>
      </c>
      <c r="L26" s="27"/>
      <c r="M26" s="27"/>
      <c r="N26" s="17">
        <f t="shared" si="0"/>
        <v>600</v>
      </c>
    </row>
    <row r="27" spans="1:14" ht="30" customHeight="1">
      <c r="A27" s="215" t="s">
        <v>75</v>
      </c>
      <c r="B27" s="27"/>
      <c r="C27" s="27"/>
      <c r="D27" s="28"/>
      <c r="E27" s="27"/>
      <c r="F27" s="27"/>
      <c r="G27" s="27"/>
      <c r="H27" s="27"/>
      <c r="I27" s="28"/>
      <c r="J27" s="28"/>
      <c r="K27" s="27">
        <v>160</v>
      </c>
      <c r="L27" s="27"/>
      <c r="M27" s="27"/>
      <c r="N27" s="17">
        <f t="shared" si="0"/>
        <v>160</v>
      </c>
    </row>
    <row r="28" spans="1:14" ht="30" customHeight="1">
      <c r="A28" s="215" t="s">
        <v>29</v>
      </c>
      <c r="B28" s="27"/>
      <c r="C28" s="27"/>
      <c r="D28" s="28"/>
      <c r="E28" s="27"/>
      <c r="F28" s="27"/>
      <c r="G28" s="27"/>
      <c r="H28" s="27"/>
      <c r="I28" s="28"/>
      <c r="J28" s="28"/>
      <c r="K28" s="27">
        <v>3770</v>
      </c>
      <c r="L28" s="27"/>
      <c r="M28" s="27"/>
      <c r="N28" s="17">
        <f t="shared" si="0"/>
        <v>3770</v>
      </c>
    </row>
    <row r="29" spans="1:14" ht="30" customHeight="1">
      <c r="A29" s="215" t="s">
        <v>30</v>
      </c>
      <c r="B29" s="27"/>
      <c r="C29" s="27"/>
      <c r="D29" s="28"/>
      <c r="E29" s="27"/>
      <c r="F29" s="27"/>
      <c r="G29" s="27"/>
      <c r="H29" s="27"/>
      <c r="I29" s="28"/>
      <c r="J29" s="28"/>
      <c r="K29" s="27">
        <v>300</v>
      </c>
      <c r="L29" s="27"/>
      <c r="M29" s="27"/>
      <c r="N29" s="17">
        <f t="shared" si="0"/>
        <v>300</v>
      </c>
    </row>
    <row r="30" spans="1:14" ht="30" customHeight="1">
      <c r="A30" s="215" t="s">
        <v>76</v>
      </c>
      <c r="B30" s="27"/>
      <c r="C30" s="27"/>
      <c r="D30" s="28"/>
      <c r="E30" s="27"/>
      <c r="F30" s="27"/>
      <c r="G30" s="27"/>
      <c r="H30" s="27"/>
      <c r="I30" s="28"/>
      <c r="J30" s="28"/>
      <c r="K30" s="27">
        <v>250</v>
      </c>
      <c r="L30" s="27"/>
      <c r="M30" s="27"/>
      <c r="N30" s="17">
        <f t="shared" si="0"/>
        <v>250</v>
      </c>
    </row>
    <row r="31" spans="1:14" ht="30" customHeight="1">
      <c r="A31" s="215" t="s">
        <v>77</v>
      </c>
      <c r="B31" s="27"/>
      <c r="C31" s="27"/>
      <c r="D31" s="28">
        <v>1421</v>
      </c>
      <c r="E31" s="27">
        <v>400</v>
      </c>
      <c r="F31" s="27">
        <v>810</v>
      </c>
      <c r="G31" s="27">
        <v>496</v>
      </c>
      <c r="H31" s="27"/>
      <c r="I31" s="28"/>
      <c r="J31" s="28"/>
      <c r="K31" s="27"/>
      <c r="L31" s="27"/>
      <c r="M31" s="27"/>
      <c r="N31" s="17">
        <f t="shared" si="0"/>
        <v>3127</v>
      </c>
    </row>
    <row r="32" spans="1:14" ht="30" customHeight="1">
      <c r="A32" s="215" t="s">
        <v>7</v>
      </c>
      <c r="B32" s="27"/>
      <c r="C32" s="27"/>
      <c r="D32" s="28">
        <v>962</v>
      </c>
      <c r="E32" s="27">
        <v>275</v>
      </c>
      <c r="F32" s="27">
        <v>5743</v>
      </c>
      <c r="G32" s="27">
        <v>1462</v>
      </c>
      <c r="H32" s="27">
        <v>24</v>
      </c>
      <c r="I32" s="28"/>
      <c r="J32" s="28"/>
      <c r="K32" s="27"/>
      <c r="L32" s="27"/>
      <c r="M32" s="27"/>
      <c r="N32" s="17">
        <f t="shared" si="0"/>
        <v>8466</v>
      </c>
    </row>
    <row r="33" spans="1:14" ht="30" customHeight="1">
      <c r="A33" s="215" t="s">
        <v>78</v>
      </c>
      <c r="B33" s="27"/>
      <c r="C33" s="27"/>
      <c r="D33" s="28">
        <v>1464</v>
      </c>
      <c r="E33" s="27">
        <v>411</v>
      </c>
      <c r="F33" s="27">
        <v>450</v>
      </c>
      <c r="G33" s="27">
        <v>130</v>
      </c>
      <c r="H33" s="27"/>
      <c r="I33" s="28"/>
      <c r="J33" s="28"/>
      <c r="K33" s="27"/>
      <c r="L33" s="27"/>
      <c r="M33" s="27"/>
      <c r="N33" s="17">
        <f t="shared" si="0"/>
        <v>2455</v>
      </c>
    </row>
    <row r="34" spans="1:14" ht="30" customHeight="1">
      <c r="A34" s="215" t="s">
        <v>33</v>
      </c>
      <c r="B34" s="27"/>
      <c r="C34" s="27"/>
      <c r="D34" s="28"/>
      <c r="E34" s="27"/>
      <c r="F34" s="27"/>
      <c r="G34" s="27"/>
      <c r="H34" s="27"/>
      <c r="I34" s="28"/>
      <c r="J34" s="28"/>
      <c r="K34" s="27">
        <v>1500</v>
      </c>
      <c r="L34" s="27"/>
      <c r="M34" s="27"/>
      <c r="N34" s="17">
        <f t="shared" si="0"/>
        <v>1500</v>
      </c>
    </row>
    <row r="35" spans="1:14" ht="30" customHeight="1">
      <c r="A35" s="215" t="s">
        <v>327</v>
      </c>
      <c r="B35" s="27"/>
      <c r="C35" s="27"/>
      <c r="D35" s="28"/>
      <c r="E35" s="27"/>
      <c r="F35" s="27"/>
      <c r="G35" s="27"/>
      <c r="H35" s="27"/>
      <c r="I35" s="28"/>
      <c r="J35" s="28"/>
      <c r="K35" s="27">
        <v>26</v>
      </c>
      <c r="L35" s="27"/>
      <c r="M35" s="27"/>
      <c r="N35" s="17"/>
    </row>
    <row r="36" spans="1:14" ht="30" customHeight="1">
      <c r="A36" s="215" t="s">
        <v>36</v>
      </c>
      <c r="B36" s="27"/>
      <c r="C36" s="27"/>
      <c r="D36" s="28"/>
      <c r="E36" s="27"/>
      <c r="F36" s="27"/>
      <c r="G36" s="27"/>
      <c r="H36" s="27"/>
      <c r="I36" s="28">
        <v>5600</v>
      </c>
      <c r="J36" s="28"/>
      <c r="K36" s="27"/>
      <c r="L36" s="27"/>
      <c r="M36" s="27"/>
      <c r="N36" s="17">
        <f t="shared" si="0"/>
        <v>5600</v>
      </c>
    </row>
    <row r="37" spans="1:14" ht="30" customHeight="1">
      <c r="A37" s="215" t="s">
        <v>79</v>
      </c>
      <c r="B37" s="27"/>
      <c r="C37" s="27"/>
      <c r="D37" s="28"/>
      <c r="E37" s="27"/>
      <c r="F37" s="27">
        <v>387</v>
      </c>
      <c r="G37" s="27">
        <v>14</v>
      </c>
      <c r="H37" s="27"/>
      <c r="I37" s="28"/>
      <c r="J37" s="28"/>
      <c r="K37" s="27"/>
      <c r="L37" s="27"/>
      <c r="M37" s="27"/>
      <c r="N37" s="17">
        <f t="shared" si="0"/>
        <v>401</v>
      </c>
    </row>
    <row r="38" spans="1:14" ht="30" customHeight="1">
      <c r="A38" s="215" t="s">
        <v>80</v>
      </c>
      <c r="B38" s="27"/>
      <c r="C38" s="27"/>
      <c r="D38" s="28">
        <v>204</v>
      </c>
      <c r="E38" s="27">
        <v>55</v>
      </c>
      <c r="F38" s="27"/>
      <c r="G38" s="27"/>
      <c r="H38" s="27"/>
      <c r="I38" s="28"/>
      <c r="J38" s="28"/>
      <c r="K38" s="27"/>
      <c r="L38" s="27"/>
      <c r="M38" s="27"/>
      <c r="N38" s="17">
        <f t="shared" si="0"/>
        <v>259</v>
      </c>
    </row>
    <row r="39" spans="1:14" ht="30" customHeight="1">
      <c r="A39" s="215" t="s">
        <v>31</v>
      </c>
      <c r="B39" s="27"/>
      <c r="C39" s="27"/>
      <c r="D39" s="28"/>
      <c r="E39" s="27"/>
      <c r="F39" s="27">
        <v>2160</v>
      </c>
      <c r="G39" s="27">
        <v>556</v>
      </c>
      <c r="H39" s="27"/>
      <c r="I39" s="28"/>
      <c r="J39" s="28"/>
      <c r="K39" s="27"/>
      <c r="L39" s="27"/>
      <c r="M39" s="27"/>
      <c r="N39" s="17">
        <f t="shared" si="0"/>
        <v>2716</v>
      </c>
    </row>
    <row r="40" spans="1:14" ht="30" customHeight="1">
      <c r="A40" s="215" t="s">
        <v>8</v>
      </c>
      <c r="B40" s="27"/>
      <c r="C40" s="27"/>
      <c r="D40" s="28"/>
      <c r="E40" s="27"/>
      <c r="F40" s="27">
        <v>820</v>
      </c>
      <c r="G40" s="27">
        <v>194</v>
      </c>
      <c r="H40" s="27"/>
      <c r="I40" s="28"/>
      <c r="J40" s="28"/>
      <c r="K40" s="27"/>
      <c r="L40" s="27"/>
      <c r="M40" s="27"/>
      <c r="N40" s="17">
        <f t="shared" si="0"/>
        <v>1014</v>
      </c>
    </row>
    <row r="41" spans="1:14" ht="30" customHeight="1">
      <c r="A41" s="215" t="s">
        <v>81</v>
      </c>
      <c r="B41" s="27"/>
      <c r="C41" s="27"/>
      <c r="D41" s="28">
        <v>380</v>
      </c>
      <c r="E41" s="27">
        <v>100</v>
      </c>
      <c r="F41" s="27">
        <v>250</v>
      </c>
      <c r="G41" s="27">
        <v>27</v>
      </c>
      <c r="H41" s="27"/>
      <c r="I41" s="28"/>
      <c r="J41" s="28"/>
      <c r="K41" s="27"/>
      <c r="L41" s="27"/>
      <c r="M41" s="27"/>
      <c r="N41" s="17">
        <f t="shared" si="0"/>
        <v>757</v>
      </c>
    </row>
    <row r="42" spans="1:16" ht="30" customHeight="1">
      <c r="A42" s="211" t="s">
        <v>41</v>
      </c>
      <c r="B42" s="27">
        <f aca="true" t="shared" si="1" ref="B42:M42">SUM(B9:B41)</f>
        <v>31604</v>
      </c>
      <c r="C42" s="27">
        <f t="shared" si="1"/>
        <v>8532</v>
      </c>
      <c r="D42" s="27">
        <f t="shared" si="1"/>
        <v>22458</v>
      </c>
      <c r="E42" s="27">
        <f t="shared" si="1"/>
        <v>5814</v>
      </c>
      <c r="F42" s="27">
        <f>SUM(F9:F41)</f>
        <v>64005</v>
      </c>
      <c r="G42" s="27">
        <f>SUM(G9:G41)</f>
        <v>14432</v>
      </c>
      <c r="H42" s="27">
        <f t="shared" si="1"/>
        <v>3419</v>
      </c>
      <c r="I42" s="27">
        <f t="shared" si="1"/>
        <v>61242</v>
      </c>
      <c r="J42" s="27">
        <f t="shared" si="1"/>
        <v>40000</v>
      </c>
      <c r="K42" s="27">
        <f t="shared" si="1"/>
        <v>7262</v>
      </c>
      <c r="L42" s="27">
        <f t="shared" si="1"/>
        <v>2547</v>
      </c>
      <c r="M42" s="27">
        <f t="shared" si="1"/>
        <v>0</v>
      </c>
      <c r="N42" s="17">
        <f t="shared" si="0"/>
        <v>261315</v>
      </c>
      <c r="P42" s="12"/>
    </row>
    <row r="43" spans="1:14" ht="30" customHeight="1">
      <c r="A43" s="29" t="s">
        <v>91</v>
      </c>
      <c r="B43" s="30"/>
      <c r="C43" s="30"/>
      <c r="D43" s="30">
        <v>19509</v>
      </c>
      <c r="E43" s="30">
        <v>4779</v>
      </c>
      <c r="F43" s="30">
        <v>8412</v>
      </c>
      <c r="G43" s="30">
        <v>2162</v>
      </c>
      <c r="H43" s="30"/>
      <c r="I43" s="30"/>
      <c r="J43" s="28"/>
      <c r="K43" s="27"/>
      <c r="L43" s="27">
        <v>188</v>
      </c>
      <c r="M43" s="27"/>
      <c r="N43" s="27">
        <f>SUM(B43:M43)</f>
        <v>35050</v>
      </c>
    </row>
    <row r="44" spans="1:14" ht="30" customHeight="1">
      <c r="A44" s="29" t="s">
        <v>90</v>
      </c>
      <c r="B44" s="30">
        <v>1157</v>
      </c>
      <c r="C44" s="30">
        <v>312</v>
      </c>
      <c r="D44" s="30">
        <v>30851</v>
      </c>
      <c r="E44" s="30">
        <v>7599</v>
      </c>
      <c r="F44" s="30">
        <v>4526</v>
      </c>
      <c r="G44" s="30">
        <v>1364</v>
      </c>
      <c r="H44" s="30">
        <v>304</v>
      </c>
      <c r="I44" s="30"/>
      <c r="J44" s="28"/>
      <c r="K44" s="27"/>
      <c r="L44" s="27"/>
      <c r="M44" s="27"/>
      <c r="N44" s="27">
        <f>SUM(B44:M44)</f>
        <v>46113</v>
      </c>
    </row>
    <row r="45" spans="1:14" ht="30" customHeight="1">
      <c r="A45" s="29" t="s">
        <v>41</v>
      </c>
      <c r="B45" s="30">
        <f>SUM(B42:B44)</f>
        <v>32761</v>
      </c>
      <c r="C45" s="30">
        <f aca="true" t="shared" si="2" ref="C45:M45">SUM(C42:C44)</f>
        <v>8844</v>
      </c>
      <c r="D45" s="30">
        <f t="shared" si="2"/>
        <v>72818</v>
      </c>
      <c r="E45" s="30">
        <f t="shared" si="2"/>
        <v>18192</v>
      </c>
      <c r="F45" s="30">
        <f t="shared" si="2"/>
        <v>76943</v>
      </c>
      <c r="G45" s="30">
        <f t="shared" si="2"/>
        <v>17958</v>
      </c>
      <c r="H45" s="30">
        <f t="shared" si="2"/>
        <v>3723</v>
      </c>
      <c r="I45" s="30">
        <f t="shared" si="2"/>
        <v>61242</v>
      </c>
      <c r="J45" s="30">
        <f t="shared" si="2"/>
        <v>40000</v>
      </c>
      <c r="K45" s="30">
        <f t="shared" si="2"/>
        <v>7262</v>
      </c>
      <c r="L45" s="30">
        <f t="shared" si="2"/>
        <v>2735</v>
      </c>
      <c r="M45" s="30">
        <f t="shared" si="2"/>
        <v>0</v>
      </c>
      <c r="N45" s="27">
        <f>SUM(B45:M45)</f>
        <v>342478</v>
      </c>
    </row>
  </sheetData>
  <sheetProtection/>
  <mergeCells count="2">
    <mergeCell ref="A1:N1"/>
    <mergeCell ref="A2:N2"/>
  </mergeCells>
  <printOptions/>
  <pageMargins left="0.5905511811023623" right="0.5118110236220472" top="0.7874015748031497" bottom="0.7874015748031497" header="0.3937007874015748" footer="0.3937007874015748"/>
  <pageSetup horizontalDpi="600" verticalDpi="600" orientation="landscape" paperSize="9" scale="90" r:id="rId1"/>
  <headerFooter alignWithMargins="0">
    <oddFooter>&amp;C&amp;P. oldal</oddFooter>
  </headerFooter>
  <colBreaks count="1" manualBreakCount="1">
    <brk id="14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pane ySplit="8" topLeftCell="A18" activePane="bottomLeft" state="frozen"/>
      <selection pane="topLeft" activeCell="A1" sqref="A1"/>
      <selection pane="bottomLeft" activeCell="J18" sqref="J18"/>
    </sheetView>
  </sheetViews>
  <sheetFormatPr defaultColWidth="8.00390625" defaultRowHeight="12.75"/>
  <cols>
    <col min="1" max="1" width="21.421875" style="26" customWidth="1"/>
    <col min="2" max="3" width="9.7109375" style="12" customWidth="1"/>
    <col min="4" max="4" width="9.7109375" style="13" customWidth="1"/>
    <col min="5" max="6" width="9.7109375" style="12" customWidth="1"/>
    <col min="7" max="7" width="13.57421875" style="12" customWidth="1"/>
    <col min="8" max="8" width="9.7109375" style="12" customWidth="1"/>
    <col min="9" max="10" width="9.7109375" style="13" customWidth="1"/>
    <col min="11" max="14" width="9.7109375" style="12" customWidth="1"/>
    <col min="15" max="15" width="9.140625" style="12" customWidth="1"/>
    <col min="16" max="16" width="8.00390625" style="13" customWidth="1"/>
    <col min="17" max="17" width="14.421875" style="13" customWidth="1"/>
    <col min="18" max="16384" width="8.00390625" style="13" customWidth="1"/>
  </cols>
  <sheetData>
    <row r="1" spans="1:14" ht="24.75" customHeight="1">
      <c r="A1" s="242" t="s">
        <v>314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ht="31.5" customHeight="1">
      <c r="A2" s="242" t="s">
        <v>300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5" ht="15.75">
      <c r="A3" s="25"/>
      <c r="B3" s="10"/>
      <c r="C3" s="10"/>
      <c r="D3" s="11"/>
      <c r="E3" s="10"/>
    </row>
    <row r="4" spans="9:14" ht="12.75">
      <c r="I4" s="12"/>
      <c r="J4" s="12"/>
      <c r="L4" s="12" t="s">
        <v>10</v>
      </c>
      <c r="N4" s="12" t="s">
        <v>42</v>
      </c>
    </row>
    <row r="5" spans="14:15" ht="12.75">
      <c r="N5" s="14"/>
      <c r="O5" s="14"/>
    </row>
    <row r="8" spans="1:15" ht="34.5" customHeight="1">
      <c r="A8" s="22" t="s">
        <v>43</v>
      </c>
      <c r="B8" s="15" t="s">
        <v>69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2</v>
      </c>
      <c r="H8" s="15" t="s">
        <v>15</v>
      </c>
      <c r="I8" s="15" t="s">
        <v>16</v>
      </c>
      <c r="J8" s="15" t="s">
        <v>88</v>
      </c>
      <c r="K8" s="15" t="s">
        <v>17</v>
      </c>
      <c r="L8" s="15" t="s">
        <v>18</v>
      </c>
      <c r="M8" s="15" t="s">
        <v>68</v>
      </c>
      <c r="N8" s="15" t="s">
        <v>19</v>
      </c>
      <c r="O8" s="13"/>
    </row>
    <row r="9" spans="1:16" ht="30" customHeight="1">
      <c r="A9" s="212" t="s">
        <v>92</v>
      </c>
      <c r="B9" s="27">
        <f>SUM(B10:B12)</f>
        <v>31604</v>
      </c>
      <c r="C9" s="27">
        <f aca="true" t="shared" si="0" ref="C9:M9">SUM(C10:C12)</f>
        <v>8532</v>
      </c>
      <c r="D9" s="27">
        <f t="shared" si="0"/>
        <v>22458</v>
      </c>
      <c r="E9" s="27">
        <f t="shared" si="0"/>
        <v>5814</v>
      </c>
      <c r="F9" s="27">
        <f t="shared" si="0"/>
        <v>64005</v>
      </c>
      <c r="G9" s="27">
        <f t="shared" si="0"/>
        <v>14432</v>
      </c>
      <c r="H9" s="27">
        <f t="shared" si="0"/>
        <v>3419</v>
      </c>
      <c r="I9" s="27">
        <f t="shared" si="0"/>
        <v>61242</v>
      </c>
      <c r="J9" s="27">
        <f t="shared" si="0"/>
        <v>40000</v>
      </c>
      <c r="K9" s="27">
        <v>7262</v>
      </c>
      <c r="L9" s="27">
        <f t="shared" si="0"/>
        <v>2547</v>
      </c>
      <c r="M9" s="27">
        <f t="shared" si="0"/>
        <v>0</v>
      </c>
      <c r="N9" s="17">
        <f>SUM(B9:M9)</f>
        <v>261315</v>
      </c>
      <c r="P9" s="12"/>
    </row>
    <row r="10" spans="1:16" ht="30" customHeight="1">
      <c r="A10" s="213" t="s">
        <v>93</v>
      </c>
      <c r="B10" s="27">
        <v>31604</v>
      </c>
      <c r="C10" s="27">
        <v>8532</v>
      </c>
      <c r="D10" s="27">
        <v>22458</v>
      </c>
      <c r="E10" s="27">
        <v>5814</v>
      </c>
      <c r="F10" s="27">
        <v>64005</v>
      </c>
      <c r="G10" s="27">
        <v>14432</v>
      </c>
      <c r="H10" s="27">
        <v>3419</v>
      </c>
      <c r="I10" s="27">
        <v>51140</v>
      </c>
      <c r="J10" s="27">
        <v>40000</v>
      </c>
      <c r="K10" s="27">
        <v>5736</v>
      </c>
      <c r="L10" s="27">
        <v>2547</v>
      </c>
      <c r="M10" s="27">
        <v>0</v>
      </c>
      <c r="N10" s="17">
        <f>SUM(B10:M10)</f>
        <v>249687</v>
      </c>
      <c r="P10" s="12"/>
    </row>
    <row r="11" spans="1:16" ht="30" customHeight="1">
      <c r="A11" s="213" t="s">
        <v>94</v>
      </c>
      <c r="B11" s="27"/>
      <c r="C11" s="27"/>
      <c r="D11" s="27"/>
      <c r="E11" s="27"/>
      <c r="F11" s="27"/>
      <c r="G11" s="27"/>
      <c r="H11" s="27"/>
      <c r="I11" s="27">
        <v>10102</v>
      </c>
      <c r="J11" s="27"/>
      <c r="K11" s="27"/>
      <c r="L11" s="27"/>
      <c r="M11" s="27"/>
      <c r="N11" s="17">
        <f>SUM(B11:M11)</f>
        <v>10102</v>
      </c>
      <c r="P11" s="12"/>
    </row>
    <row r="12" spans="1:16" ht="30" customHeight="1">
      <c r="A12" s="213" t="s">
        <v>95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17"/>
      <c r="P12" s="12"/>
    </row>
    <row r="13" spans="1:14" ht="30" customHeight="1">
      <c r="A13" s="32" t="s">
        <v>91</v>
      </c>
      <c r="B13" s="30"/>
      <c r="C13" s="30"/>
      <c r="D13" s="30">
        <f>SUM(D14:D16)</f>
        <v>19509</v>
      </c>
      <c r="E13" s="30">
        <f aca="true" t="shared" si="1" ref="E13:L13">SUM(E14:E16)</f>
        <v>4779</v>
      </c>
      <c r="F13" s="30">
        <f t="shared" si="1"/>
        <v>8412</v>
      </c>
      <c r="G13" s="30">
        <f t="shared" si="1"/>
        <v>2162</v>
      </c>
      <c r="H13" s="30"/>
      <c r="I13" s="30"/>
      <c r="J13" s="30"/>
      <c r="K13" s="30"/>
      <c r="L13" s="30">
        <f t="shared" si="1"/>
        <v>188</v>
      </c>
      <c r="M13" s="30"/>
      <c r="N13" s="27">
        <f>SUM(B13:M13)</f>
        <v>35050</v>
      </c>
    </row>
    <row r="14" spans="1:14" ht="30" customHeight="1">
      <c r="A14" s="213" t="s">
        <v>93</v>
      </c>
      <c r="B14" s="30"/>
      <c r="C14" s="30"/>
      <c r="D14" s="30">
        <v>19509</v>
      </c>
      <c r="E14" s="30">
        <v>4779</v>
      </c>
      <c r="F14" s="30">
        <v>8412</v>
      </c>
      <c r="G14" s="30">
        <v>2162</v>
      </c>
      <c r="H14" s="30"/>
      <c r="I14" s="30"/>
      <c r="J14" s="28"/>
      <c r="K14" s="27"/>
      <c r="L14" s="27">
        <v>188</v>
      </c>
      <c r="M14" s="27"/>
      <c r="N14" s="27">
        <f>SUM(B14:M14)</f>
        <v>35050</v>
      </c>
    </row>
    <row r="15" spans="1:14" ht="30" customHeight="1">
      <c r="A15" s="213" t="s">
        <v>94</v>
      </c>
      <c r="B15" s="30"/>
      <c r="C15" s="30"/>
      <c r="D15" s="30"/>
      <c r="E15" s="30"/>
      <c r="F15" s="30"/>
      <c r="G15" s="30"/>
      <c r="H15" s="30"/>
      <c r="I15" s="30"/>
      <c r="J15" s="28"/>
      <c r="K15" s="27"/>
      <c r="L15" s="27"/>
      <c r="M15" s="27"/>
      <c r="N15" s="27"/>
    </row>
    <row r="16" spans="1:14" ht="30" customHeight="1">
      <c r="A16" s="213" t="s">
        <v>95</v>
      </c>
      <c r="B16" s="30"/>
      <c r="C16" s="30"/>
      <c r="D16" s="30"/>
      <c r="E16" s="30"/>
      <c r="F16" s="30"/>
      <c r="G16" s="30"/>
      <c r="H16" s="30"/>
      <c r="I16" s="30"/>
      <c r="J16" s="28"/>
      <c r="K16" s="27"/>
      <c r="L16" s="27"/>
      <c r="M16" s="27"/>
      <c r="N16" s="219"/>
    </row>
    <row r="17" spans="1:14" ht="30" customHeight="1">
      <c r="A17" s="32" t="s">
        <v>90</v>
      </c>
      <c r="B17" s="30">
        <f>SUM(B18:B20)</f>
        <v>1157</v>
      </c>
      <c r="C17" s="30">
        <f aca="true" t="shared" si="2" ref="C17:H17">SUM(C18:C20)</f>
        <v>312</v>
      </c>
      <c r="D17" s="30">
        <f t="shared" si="2"/>
        <v>30851</v>
      </c>
      <c r="E17" s="30">
        <f t="shared" si="2"/>
        <v>7599</v>
      </c>
      <c r="F17" s="30">
        <f t="shared" si="2"/>
        <v>4526</v>
      </c>
      <c r="G17" s="30">
        <f t="shared" si="2"/>
        <v>1364</v>
      </c>
      <c r="H17" s="30">
        <f t="shared" si="2"/>
        <v>304</v>
      </c>
      <c r="I17" s="30"/>
      <c r="J17" s="30"/>
      <c r="K17" s="30"/>
      <c r="L17" s="30"/>
      <c r="M17" s="30"/>
      <c r="N17" s="219">
        <f>SUM(B17:M17)</f>
        <v>46113</v>
      </c>
    </row>
    <row r="18" spans="1:14" ht="30" customHeight="1">
      <c r="A18" s="213" t="s">
        <v>93</v>
      </c>
      <c r="B18" s="30">
        <v>1157</v>
      </c>
      <c r="C18" s="30">
        <v>312</v>
      </c>
      <c r="D18" s="30">
        <v>30851</v>
      </c>
      <c r="E18" s="30">
        <v>7599</v>
      </c>
      <c r="F18" s="30">
        <v>4526</v>
      </c>
      <c r="G18" s="30">
        <v>1364</v>
      </c>
      <c r="H18" s="30">
        <v>304</v>
      </c>
      <c r="I18" s="30"/>
      <c r="J18" s="28"/>
      <c r="K18" s="27"/>
      <c r="L18" s="27"/>
      <c r="M18" s="27"/>
      <c r="N18" s="219">
        <f>SUM(B18:M18)</f>
        <v>46113</v>
      </c>
    </row>
    <row r="19" spans="1:14" ht="30" customHeight="1">
      <c r="A19" s="213" t="s">
        <v>94</v>
      </c>
      <c r="B19" s="30"/>
      <c r="C19" s="30"/>
      <c r="D19" s="30"/>
      <c r="E19" s="30"/>
      <c r="F19" s="30"/>
      <c r="G19" s="30"/>
      <c r="H19" s="30"/>
      <c r="I19" s="30"/>
      <c r="J19" s="28"/>
      <c r="K19" s="27"/>
      <c r="L19" s="27"/>
      <c r="M19" s="27"/>
      <c r="N19" s="219"/>
    </row>
    <row r="20" spans="1:14" ht="30" customHeight="1">
      <c r="A20" s="213" t="s">
        <v>95</v>
      </c>
      <c r="B20" s="30"/>
      <c r="C20" s="30"/>
      <c r="D20" s="30"/>
      <c r="E20" s="30"/>
      <c r="F20" s="30"/>
      <c r="G20" s="30"/>
      <c r="H20" s="30"/>
      <c r="I20" s="30"/>
      <c r="J20" s="28"/>
      <c r="K20" s="27"/>
      <c r="L20" s="27"/>
      <c r="M20" s="27"/>
      <c r="N20" s="219"/>
    </row>
    <row r="21" spans="1:14" ht="30" customHeight="1">
      <c r="A21" s="225" t="s">
        <v>41</v>
      </c>
      <c r="B21" s="226">
        <f>B9+B13+B17</f>
        <v>32761</v>
      </c>
      <c r="C21" s="226">
        <f aca="true" t="shared" si="3" ref="C21:N21">C9+C13+C17</f>
        <v>8844</v>
      </c>
      <c r="D21" s="226">
        <f t="shared" si="3"/>
        <v>72818</v>
      </c>
      <c r="E21" s="226">
        <f t="shared" si="3"/>
        <v>18192</v>
      </c>
      <c r="F21" s="226">
        <f t="shared" si="3"/>
        <v>76943</v>
      </c>
      <c r="G21" s="226">
        <f t="shared" si="3"/>
        <v>17958</v>
      </c>
      <c r="H21" s="226">
        <f t="shared" si="3"/>
        <v>3723</v>
      </c>
      <c r="I21" s="226">
        <f t="shared" si="3"/>
        <v>61242</v>
      </c>
      <c r="J21" s="226">
        <f t="shared" si="3"/>
        <v>40000</v>
      </c>
      <c r="K21" s="226">
        <f t="shared" si="3"/>
        <v>7262</v>
      </c>
      <c r="L21" s="226">
        <f t="shared" si="3"/>
        <v>2735</v>
      </c>
      <c r="M21" s="226">
        <f t="shared" si="3"/>
        <v>0</v>
      </c>
      <c r="N21" s="226">
        <f t="shared" si="3"/>
        <v>342478</v>
      </c>
    </row>
  </sheetData>
  <sheetProtection/>
  <mergeCells count="2">
    <mergeCell ref="A1:N1"/>
    <mergeCell ref="A2:N2"/>
  </mergeCells>
  <printOptions/>
  <pageMargins left="0.5905511811023623" right="0.5118110236220472" top="0.7874015748031497" bottom="0.7874015748031497" header="0.3937007874015748" footer="0.3937007874015748"/>
  <pageSetup horizontalDpi="600" verticalDpi="600" orientation="landscape" paperSize="9" scale="90" r:id="rId1"/>
  <headerFooter alignWithMargins="0">
    <oddFooter>&amp;C&amp;P. oldal</oddFooter>
  </headerFooter>
  <colBreaks count="1" manualBreakCount="1">
    <brk id="14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86"/>
  <sheetViews>
    <sheetView zoomScalePageLayoutView="0" workbookViewId="0" topLeftCell="A45">
      <selection activeCell="D61" sqref="D61:F65"/>
    </sheetView>
  </sheetViews>
  <sheetFormatPr defaultColWidth="9.140625" defaultRowHeight="12.75"/>
  <cols>
    <col min="1" max="1" width="8.00390625" style="108" customWidth="1"/>
    <col min="2" max="2" width="8.57421875" style="108" customWidth="1"/>
    <col min="3" max="3" width="7.57421875" style="108" customWidth="1"/>
    <col min="4" max="4" width="101.57421875" style="108" customWidth="1"/>
    <col min="5" max="5" width="4.28125" style="108" customWidth="1"/>
    <col min="6" max="6" width="18.00390625" style="108" customWidth="1"/>
    <col min="7" max="7" width="31.421875" style="108" hidden="1" customWidth="1"/>
    <col min="8" max="8" width="22.421875" style="108" hidden="1" customWidth="1"/>
    <col min="9" max="9" width="15.7109375" style="109" hidden="1" customWidth="1"/>
    <col min="10" max="10" width="14.7109375" style="108" hidden="1" customWidth="1"/>
    <col min="11" max="11" width="18.7109375" style="108" hidden="1" customWidth="1"/>
    <col min="12" max="13" width="9.140625" style="108" hidden="1" customWidth="1"/>
    <col min="14" max="14" width="16.00390625" style="108" hidden="1" customWidth="1"/>
    <col min="15" max="15" width="6.8515625" style="108" customWidth="1"/>
    <col min="16" max="16" width="73.00390625" style="108" customWidth="1"/>
    <col min="17" max="22" width="9.140625" style="108" customWidth="1"/>
    <col min="23" max="23" width="17.7109375" style="108" customWidth="1"/>
    <col min="24" max="16384" width="9.140625" style="108" customWidth="1"/>
  </cols>
  <sheetData>
    <row r="1" spans="1:27" ht="12.75">
      <c r="A1" s="188"/>
      <c r="B1" s="188"/>
      <c r="C1" s="188"/>
      <c r="D1" s="188"/>
      <c r="E1" s="188"/>
      <c r="F1" s="188"/>
      <c r="G1" s="112"/>
      <c r="H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1"/>
      <c r="V1" s="112"/>
      <c r="W1" s="112"/>
      <c r="X1" s="166"/>
      <c r="Y1" s="112"/>
      <c r="Z1" s="136"/>
      <c r="AA1" s="112"/>
    </row>
    <row r="2" spans="1:27" ht="18.75" customHeight="1">
      <c r="A2" s="245" t="s">
        <v>297</v>
      </c>
      <c r="B2" s="245"/>
      <c r="C2" s="245"/>
      <c r="D2" s="245"/>
      <c r="E2" s="245"/>
      <c r="F2" s="245"/>
      <c r="G2" s="146" t="s">
        <v>296</v>
      </c>
      <c r="H2" s="146"/>
      <c r="J2" s="146"/>
      <c r="K2" s="146"/>
      <c r="L2" s="146"/>
      <c r="M2" s="146"/>
      <c r="N2" s="146"/>
      <c r="O2" s="146"/>
      <c r="P2" s="246"/>
      <c r="Q2" s="246"/>
      <c r="R2" s="246"/>
      <c r="S2" s="246"/>
      <c r="T2" s="146"/>
      <c r="U2" s="146"/>
      <c r="V2" s="146"/>
      <c r="W2" s="112"/>
      <c r="X2" s="146"/>
      <c r="Y2" s="185"/>
      <c r="Z2" s="185"/>
      <c r="AA2" s="110"/>
    </row>
    <row r="3" spans="1:27" ht="22.5" customHeight="1">
      <c r="A3" s="183"/>
      <c r="B3" s="186"/>
      <c r="C3" s="186"/>
      <c r="D3" s="210" t="s">
        <v>315</v>
      </c>
      <c r="E3" s="187"/>
      <c r="F3" s="186"/>
      <c r="G3" s="146"/>
      <c r="H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85"/>
      <c r="Z3" s="185"/>
      <c r="AA3" s="110"/>
    </row>
    <row r="4" spans="1:27" ht="12.75">
      <c r="A4" s="183"/>
      <c r="B4" s="183"/>
      <c r="C4" s="183"/>
      <c r="D4" s="183"/>
      <c r="E4" s="183"/>
      <c r="F4" s="184" t="s">
        <v>313</v>
      </c>
      <c r="G4" s="112"/>
      <c r="H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1"/>
      <c r="V4" s="112"/>
      <c r="W4" s="112"/>
      <c r="X4" s="112"/>
      <c r="Y4" s="112"/>
      <c r="Z4" s="112"/>
      <c r="AA4" s="112"/>
    </row>
    <row r="5" spans="1:27" ht="15" customHeight="1" hidden="1">
      <c r="A5" s="183"/>
      <c r="B5" s="183"/>
      <c r="C5" s="183"/>
      <c r="D5" s="183"/>
      <c r="E5" s="183"/>
      <c r="F5" s="183"/>
      <c r="G5" s="112"/>
      <c r="H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1"/>
      <c r="V5" s="112"/>
      <c r="W5" s="112"/>
      <c r="X5" s="112"/>
      <c r="Y5" s="112"/>
      <c r="Z5" s="112"/>
      <c r="AA5" s="112"/>
    </row>
    <row r="6" spans="1:27" ht="15" customHeight="1" hidden="1">
      <c r="A6" s="183"/>
      <c r="B6" s="183"/>
      <c r="C6" s="183"/>
      <c r="D6" s="183"/>
      <c r="E6" s="183"/>
      <c r="F6" s="183"/>
      <c r="G6" s="112"/>
      <c r="H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1"/>
      <c r="V6" s="112"/>
      <c r="W6" s="112"/>
      <c r="X6" s="112"/>
      <c r="Y6" s="112"/>
      <c r="Z6" s="112"/>
      <c r="AA6" s="112"/>
    </row>
    <row r="7" spans="1:27" ht="12.75" customHeight="1" hidden="1">
      <c r="A7" s="182"/>
      <c r="B7" s="181"/>
      <c r="C7" s="181"/>
      <c r="D7" s="181"/>
      <c r="E7" s="181"/>
      <c r="F7" s="180"/>
      <c r="G7" s="112"/>
      <c r="H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1"/>
      <c r="V7" s="112"/>
      <c r="W7" s="112"/>
      <c r="X7" s="112"/>
      <c r="Y7" s="112"/>
      <c r="Z7" s="112"/>
      <c r="AA7" s="112"/>
    </row>
    <row r="8" spans="1:27" ht="15.75" customHeight="1" hidden="1">
      <c r="A8" s="174"/>
      <c r="B8" s="174"/>
      <c r="C8" s="177"/>
      <c r="D8" s="179"/>
      <c r="E8" s="178"/>
      <c r="F8" s="177"/>
      <c r="G8" s="112"/>
      <c r="H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1"/>
      <c r="V8" s="112"/>
      <c r="W8" s="112"/>
      <c r="X8" s="112"/>
      <c r="Y8" s="112"/>
      <c r="Z8" s="112"/>
      <c r="AA8" s="112"/>
    </row>
    <row r="9" spans="1:27" ht="16.5" thickBot="1">
      <c r="A9" s="174"/>
      <c r="B9" s="176"/>
      <c r="C9" s="176"/>
      <c r="D9" s="175" t="s">
        <v>295</v>
      </c>
      <c r="E9" s="174"/>
      <c r="F9" s="174"/>
      <c r="G9" s="112"/>
      <c r="H9" s="112"/>
      <c r="J9" s="112"/>
      <c r="K9" s="112"/>
      <c r="L9" s="112"/>
      <c r="M9" s="112"/>
      <c r="N9" s="112"/>
      <c r="O9" s="166"/>
      <c r="P9" s="112"/>
      <c r="Q9" s="112"/>
      <c r="R9" s="112"/>
      <c r="S9" s="112"/>
      <c r="T9" s="112"/>
      <c r="U9" s="111"/>
      <c r="V9" s="112"/>
      <c r="W9" s="112"/>
      <c r="X9" s="112"/>
      <c r="Y9" s="112"/>
      <c r="Z9" s="112"/>
      <c r="AA9" s="112"/>
    </row>
    <row r="10" spans="1:27" ht="15" customHeight="1" thickBot="1">
      <c r="A10" s="173"/>
      <c r="B10" s="247" t="s">
        <v>294</v>
      </c>
      <c r="C10" s="248"/>
      <c r="D10" s="248"/>
      <c r="E10" s="172"/>
      <c r="F10" s="171" t="s">
        <v>293</v>
      </c>
      <c r="G10" s="112"/>
      <c r="H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56"/>
      <c r="V10" s="112"/>
      <c r="W10" s="112"/>
      <c r="X10" s="112"/>
      <c r="Y10" s="112"/>
      <c r="Z10" s="112"/>
      <c r="AA10" s="112"/>
    </row>
    <row r="11" spans="1:27" ht="15" customHeight="1" thickBot="1">
      <c r="A11" s="170" t="s">
        <v>292</v>
      </c>
      <c r="B11" s="249" t="s">
        <v>291</v>
      </c>
      <c r="C11" s="250"/>
      <c r="D11" s="169" t="s">
        <v>65</v>
      </c>
      <c r="E11" s="169"/>
      <c r="F11" s="168" t="s">
        <v>290</v>
      </c>
      <c r="G11" s="168" t="s">
        <v>289</v>
      </c>
      <c r="H11" s="112"/>
      <c r="J11" s="112" t="s">
        <v>288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56"/>
      <c r="V11" s="112"/>
      <c r="W11" s="112"/>
      <c r="X11" s="112"/>
      <c r="Y11" s="112"/>
      <c r="Z11" s="112"/>
      <c r="AA11" s="112"/>
    </row>
    <row r="12" spans="1:27" ht="15" customHeight="1">
      <c r="A12" s="117">
        <v>1</v>
      </c>
      <c r="B12" s="116" t="s">
        <v>287</v>
      </c>
      <c r="C12" s="137"/>
      <c r="D12" s="125" t="s">
        <v>286</v>
      </c>
      <c r="E12" s="134"/>
      <c r="F12" s="167">
        <v>14335400</v>
      </c>
      <c r="G12" s="136">
        <v>44645921754</v>
      </c>
      <c r="H12" s="136">
        <f>'[3]ÖSSZESÍTŐ'!$F18</f>
        <v>44645921754</v>
      </c>
      <c r="I12" s="142">
        <f aca="true" t="shared" si="0" ref="I12:I40">F12-H12</f>
        <v>-44631586354</v>
      </c>
      <c r="J12" s="112"/>
      <c r="K12" s="112"/>
      <c r="L12" s="112"/>
      <c r="M12" s="112"/>
      <c r="N12" s="112"/>
      <c r="O12" s="132"/>
      <c r="P12" s="112"/>
      <c r="Q12" s="112"/>
      <c r="R12" s="112"/>
      <c r="S12" s="112"/>
      <c r="T12" s="112"/>
      <c r="U12" s="156"/>
      <c r="V12" s="112"/>
      <c r="W12" s="112"/>
      <c r="X12" s="112"/>
      <c r="Y12" s="112"/>
      <c r="Z12" s="112"/>
      <c r="AA12" s="112"/>
    </row>
    <row r="13" spans="1:27" ht="15" customHeight="1">
      <c r="A13" s="117">
        <v>2</v>
      </c>
      <c r="B13" s="116"/>
      <c r="C13" s="137"/>
      <c r="D13" s="162" t="s">
        <v>285</v>
      </c>
      <c r="E13" s="140"/>
      <c r="F13" s="165">
        <v>14335000</v>
      </c>
      <c r="G13" s="136">
        <v>7658112938</v>
      </c>
      <c r="H13" s="136">
        <f>'[3]ÖSSZESÍTŐ'!$F19</f>
        <v>7658112938</v>
      </c>
      <c r="I13" s="142">
        <f t="shared" si="0"/>
        <v>-7643777938</v>
      </c>
      <c r="J13" s="112"/>
      <c r="K13" s="112"/>
      <c r="L13" s="112"/>
      <c r="M13" s="112"/>
      <c r="N13" s="112"/>
      <c r="O13" s="132"/>
      <c r="P13" s="112"/>
      <c r="Q13" s="112"/>
      <c r="R13" s="112"/>
      <c r="S13" s="112"/>
      <c r="T13" s="112"/>
      <c r="U13" s="156"/>
      <c r="V13" s="112"/>
      <c r="W13" s="112"/>
      <c r="X13" s="112"/>
      <c r="Y13" s="112"/>
      <c r="Z13" s="112"/>
      <c r="AA13" s="112"/>
    </row>
    <row r="14" spans="1:27" ht="15" customHeight="1">
      <c r="A14" s="117">
        <v>3</v>
      </c>
      <c r="B14" s="116"/>
      <c r="C14" s="137"/>
      <c r="D14" s="162" t="s">
        <v>284</v>
      </c>
      <c r="E14" s="140"/>
      <c r="F14" s="165">
        <f>'[1]GLOBÁLIS'!J15</f>
        <v>0</v>
      </c>
      <c r="G14" s="136">
        <v>4167281520</v>
      </c>
      <c r="H14" s="136">
        <f>'[3]ÖSSZESÍTŐ'!$F20</f>
        <v>4167281520</v>
      </c>
      <c r="I14" s="142">
        <f t="shared" si="0"/>
        <v>-4167281520</v>
      </c>
      <c r="J14" s="112"/>
      <c r="K14" s="112"/>
      <c r="L14" s="112"/>
      <c r="M14" s="112"/>
      <c r="N14" s="112"/>
      <c r="O14" s="132"/>
      <c r="P14" s="112"/>
      <c r="Q14" s="112"/>
      <c r="R14" s="112"/>
      <c r="S14" s="112"/>
      <c r="T14" s="112"/>
      <c r="U14" s="156"/>
      <c r="V14" s="112"/>
      <c r="W14" s="112"/>
      <c r="X14" s="112"/>
      <c r="Y14" s="112"/>
      <c r="Z14" s="112"/>
      <c r="AA14" s="112"/>
    </row>
    <row r="15" spans="1:27" ht="15" customHeight="1">
      <c r="A15" s="117">
        <v>4</v>
      </c>
      <c r="B15" s="116" t="s">
        <v>283</v>
      </c>
      <c r="C15" s="137"/>
      <c r="D15" s="162" t="s">
        <v>282</v>
      </c>
      <c r="E15" s="140"/>
      <c r="F15" s="165">
        <v>5614306</v>
      </c>
      <c r="G15" s="136">
        <v>955541000</v>
      </c>
      <c r="H15" s="136">
        <f>'[3]ÖSSZESÍTŐ'!$F21</f>
        <v>955541000</v>
      </c>
      <c r="I15" s="142">
        <f t="shared" si="0"/>
        <v>-949926694</v>
      </c>
      <c r="J15" s="112"/>
      <c r="K15" s="112"/>
      <c r="L15" s="112"/>
      <c r="M15" s="112"/>
      <c r="N15" s="112"/>
      <c r="O15" s="132"/>
      <c r="P15" s="112"/>
      <c r="Q15" s="112"/>
      <c r="R15" s="112"/>
      <c r="S15" s="112"/>
      <c r="T15" s="112"/>
      <c r="U15" s="156"/>
      <c r="V15" s="112"/>
      <c r="W15" s="112"/>
      <c r="X15" s="112"/>
      <c r="Y15" s="112"/>
      <c r="Z15" s="112"/>
      <c r="AA15" s="112"/>
    </row>
    <row r="16" spans="1:27" ht="15" customHeight="1">
      <c r="A16" s="117">
        <v>5</v>
      </c>
      <c r="B16" s="116" t="s">
        <v>281</v>
      </c>
      <c r="C16" s="137"/>
      <c r="D16" s="162" t="s">
        <v>280</v>
      </c>
      <c r="E16" s="140"/>
      <c r="F16" s="165">
        <v>34174055</v>
      </c>
      <c r="G16" s="136">
        <v>814165624</v>
      </c>
      <c r="H16" s="136">
        <f>'[3]ÖSSZESÍTŐ'!$F22</f>
        <v>814165624</v>
      </c>
      <c r="I16" s="142">
        <f t="shared" si="0"/>
        <v>-779991569</v>
      </c>
      <c r="J16" s="112"/>
      <c r="K16" s="112"/>
      <c r="L16" s="112"/>
      <c r="M16" s="112"/>
      <c r="N16" s="112"/>
      <c r="O16" s="132"/>
      <c r="P16" s="112"/>
      <c r="Q16" s="112"/>
      <c r="R16" s="112"/>
      <c r="S16" s="112"/>
      <c r="T16" s="112"/>
      <c r="U16" s="156"/>
      <c r="V16" s="112"/>
      <c r="W16" s="112"/>
      <c r="X16" s="112"/>
      <c r="Y16" s="112"/>
      <c r="Z16" s="112"/>
      <c r="AA16" s="112"/>
    </row>
    <row r="17" spans="1:27" ht="15" customHeight="1">
      <c r="A17" s="117">
        <v>6</v>
      </c>
      <c r="B17" s="116" t="s">
        <v>279</v>
      </c>
      <c r="C17" s="137"/>
      <c r="D17" s="162" t="s">
        <v>278</v>
      </c>
      <c r="E17" s="140"/>
      <c r="F17" s="165">
        <v>0</v>
      </c>
      <c r="G17" s="136">
        <v>107364000</v>
      </c>
      <c r="H17" s="136">
        <f>'[3]ÖSSZESÍTŐ'!$F23</f>
        <v>107364000</v>
      </c>
      <c r="I17" s="142">
        <f t="shared" si="0"/>
        <v>-107364000</v>
      </c>
      <c r="J17" s="112"/>
      <c r="K17" s="112"/>
      <c r="L17" s="112"/>
      <c r="M17" s="112"/>
      <c r="N17" s="112"/>
      <c r="O17" s="132"/>
      <c r="P17" s="112"/>
      <c r="Q17" s="112"/>
      <c r="R17" s="112"/>
      <c r="S17" s="112"/>
      <c r="T17" s="112"/>
      <c r="U17" s="156"/>
      <c r="V17" s="112"/>
      <c r="W17" s="112"/>
      <c r="X17" s="166"/>
      <c r="Y17" s="112"/>
      <c r="Z17" s="112"/>
      <c r="AA17" s="112"/>
    </row>
    <row r="18" spans="1:27" ht="15" customHeight="1">
      <c r="A18" s="117">
        <v>7</v>
      </c>
      <c r="B18" s="116" t="s">
        <v>277</v>
      </c>
      <c r="C18" s="137"/>
      <c r="D18" s="162" t="s">
        <v>276</v>
      </c>
      <c r="E18" s="140"/>
      <c r="F18" s="165">
        <v>13681400</v>
      </c>
      <c r="G18" s="136">
        <v>4853210577</v>
      </c>
      <c r="H18" s="136">
        <f>'[3]ÖSSZESÍTŐ'!$F24</f>
        <v>4853210577</v>
      </c>
      <c r="I18" s="142">
        <f t="shared" si="0"/>
        <v>-4839529177</v>
      </c>
      <c r="J18" s="112"/>
      <c r="K18" s="112"/>
      <c r="L18" s="112"/>
      <c r="M18" s="112"/>
      <c r="N18" s="112"/>
      <c r="O18" s="132"/>
      <c r="P18" s="112"/>
      <c r="Q18" s="112"/>
      <c r="R18" s="112"/>
      <c r="S18" s="112"/>
      <c r="T18" s="112"/>
      <c r="U18" s="156"/>
      <c r="V18" s="112"/>
      <c r="W18" s="112"/>
      <c r="X18" s="166"/>
      <c r="Y18" s="112"/>
      <c r="Z18" s="112"/>
      <c r="AA18" s="112"/>
    </row>
    <row r="19" spans="1:27" ht="15" customHeight="1">
      <c r="A19" s="117">
        <v>8</v>
      </c>
      <c r="B19" s="116" t="s">
        <v>275</v>
      </c>
      <c r="C19" s="137"/>
      <c r="D19" s="162" t="s">
        <v>274</v>
      </c>
      <c r="E19" s="140"/>
      <c r="F19" s="165">
        <f>SUM(F17:F18)</f>
        <v>13681400</v>
      </c>
      <c r="G19" s="136">
        <v>8845112111</v>
      </c>
      <c r="H19" s="136">
        <f>'[3]ÖSSZESÍTŐ'!$F25</f>
        <v>8845112111</v>
      </c>
      <c r="I19" s="142">
        <f t="shared" si="0"/>
        <v>-8831430711</v>
      </c>
      <c r="J19" s="112"/>
      <c r="K19" s="112"/>
      <c r="L19" s="112"/>
      <c r="M19" s="112"/>
      <c r="N19" s="112"/>
      <c r="O19" s="132"/>
      <c r="P19" s="112"/>
      <c r="Q19" s="112"/>
      <c r="R19" s="112"/>
      <c r="S19" s="112"/>
      <c r="T19" s="112"/>
      <c r="U19" s="156"/>
      <c r="V19" s="112"/>
      <c r="W19" s="112"/>
      <c r="X19" s="136"/>
      <c r="Y19" s="112"/>
      <c r="Z19" s="112"/>
      <c r="AA19" s="112"/>
    </row>
    <row r="20" spans="1:27" ht="15" customHeight="1">
      <c r="A20" s="117">
        <v>9</v>
      </c>
      <c r="B20" s="116" t="s">
        <v>273</v>
      </c>
      <c r="C20" s="137"/>
      <c r="D20" s="162" t="s">
        <v>272</v>
      </c>
      <c r="E20" s="140"/>
      <c r="F20" s="165">
        <f>'[1]GLOBÁLIS'!J24</f>
        <v>0</v>
      </c>
      <c r="G20" s="136">
        <v>167179350</v>
      </c>
      <c r="H20" s="136">
        <f>'[3]ÖSSZESÍTŐ'!$F26</f>
        <v>167179350</v>
      </c>
      <c r="I20" s="142">
        <f t="shared" si="0"/>
        <v>-167179350</v>
      </c>
      <c r="J20" s="112"/>
      <c r="K20" s="112"/>
      <c r="L20" s="112"/>
      <c r="M20" s="112"/>
      <c r="N20" s="112"/>
      <c r="O20" s="132"/>
      <c r="P20" s="112"/>
      <c r="Q20" s="112"/>
      <c r="R20" s="112"/>
      <c r="S20" s="112"/>
      <c r="T20" s="112"/>
      <c r="U20" s="156"/>
      <c r="V20" s="112"/>
      <c r="W20" s="112"/>
      <c r="X20" s="136"/>
      <c r="Y20" s="136"/>
      <c r="Z20" s="112"/>
      <c r="AA20" s="112"/>
    </row>
    <row r="21" spans="1:27" ht="15" customHeight="1">
      <c r="A21" s="117">
        <v>10</v>
      </c>
      <c r="B21" s="116" t="s">
        <v>271</v>
      </c>
      <c r="C21" s="137"/>
      <c r="D21" s="164" t="s">
        <v>270</v>
      </c>
      <c r="E21" s="129"/>
      <c r="F21" s="163">
        <f>F19+F20</f>
        <v>13681400</v>
      </c>
      <c r="G21" s="136">
        <v>59365480485</v>
      </c>
      <c r="H21" s="136">
        <f>'[3]ÖSSZESÍTŐ'!$F27</f>
        <v>59365480485</v>
      </c>
      <c r="I21" s="142">
        <f t="shared" si="0"/>
        <v>-59351799085</v>
      </c>
      <c r="J21" s="112"/>
      <c r="K21" s="112"/>
      <c r="L21" s="112"/>
      <c r="M21" s="112"/>
      <c r="N21" s="112"/>
      <c r="O21" s="132"/>
      <c r="P21" s="112"/>
      <c r="Q21" s="112"/>
      <c r="R21" s="112"/>
      <c r="S21" s="112"/>
      <c r="T21" s="112"/>
      <c r="U21" s="156"/>
      <c r="V21" s="112"/>
      <c r="W21" s="112"/>
      <c r="X21" s="136"/>
      <c r="Y21" s="136"/>
      <c r="Z21" s="112"/>
      <c r="AA21" s="112"/>
    </row>
    <row r="22" spans="1:27" ht="15" customHeight="1">
      <c r="A22" s="117">
        <v>11</v>
      </c>
      <c r="B22" s="116" t="s">
        <v>269</v>
      </c>
      <c r="C22" s="137"/>
      <c r="D22" s="162" t="s">
        <v>268</v>
      </c>
      <c r="E22" s="161"/>
      <c r="F22" s="160">
        <f>F23+F26</f>
        <v>20371500</v>
      </c>
      <c r="G22" s="136">
        <v>27274483745</v>
      </c>
      <c r="H22" s="136">
        <f>'[3]ÖSSZESÍTŐ'!$F28</f>
        <v>27274483745</v>
      </c>
      <c r="I22" s="142">
        <f t="shared" si="0"/>
        <v>-27254112245</v>
      </c>
      <c r="J22" s="112"/>
      <c r="K22" s="112"/>
      <c r="L22" s="112"/>
      <c r="M22" s="112"/>
      <c r="N22" s="112"/>
      <c r="O22" s="132"/>
      <c r="P22" s="112"/>
      <c r="Q22" s="112"/>
      <c r="R22" s="112"/>
      <c r="S22" s="112"/>
      <c r="T22" s="112"/>
      <c r="U22" s="156"/>
      <c r="V22" s="112"/>
      <c r="W22" s="112"/>
      <c r="X22" s="112"/>
      <c r="Y22" s="112"/>
      <c r="Z22" s="112"/>
      <c r="AA22" s="112"/>
    </row>
    <row r="23" spans="1:27" ht="15" customHeight="1">
      <c r="A23" s="117">
        <v>12</v>
      </c>
      <c r="B23" s="116"/>
      <c r="C23" s="137"/>
      <c r="D23" s="154" t="s">
        <v>267</v>
      </c>
      <c r="E23" s="140"/>
      <c r="F23" s="133">
        <f>SUM(F24:F25)</f>
        <v>15475500</v>
      </c>
      <c r="G23" s="136">
        <v>20046044410</v>
      </c>
      <c r="H23" s="136">
        <f>'[3]ÖSSZESÍTŐ'!$F29</f>
        <v>20046044410</v>
      </c>
      <c r="I23" s="142">
        <f t="shared" si="0"/>
        <v>-20030568910</v>
      </c>
      <c r="J23" s="112"/>
      <c r="K23" s="112"/>
      <c r="L23" s="112"/>
      <c r="M23" s="112"/>
      <c r="N23" s="112"/>
      <c r="O23" s="132"/>
      <c r="P23" s="112"/>
      <c r="Q23" s="112"/>
      <c r="R23" s="112"/>
      <c r="S23" s="112"/>
      <c r="T23" s="112"/>
      <c r="U23" s="156"/>
      <c r="V23" s="112"/>
      <c r="W23" s="112"/>
      <c r="X23" s="112"/>
      <c r="Y23" s="112"/>
      <c r="Z23" s="139"/>
      <c r="AA23" s="138"/>
    </row>
    <row r="24" spans="1:27" ht="15" customHeight="1">
      <c r="A24" s="117">
        <v>13</v>
      </c>
      <c r="B24" s="116"/>
      <c r="C24" s="137"/>
      <c r="D24" s="154" t="s">
        <v>266</v>
      </c>
      <c r="E24" s="140"/>
      <c r="F24" s="133">
        <v>9440000</v>
      </c>
      <c r="G24" s="136">
        <v>1889323900</v>
      </c>
      <c r="H24" s="136">
        <f>'[3]ÖSSZESÍTŐ'!$F30</f>
        <v>1889323900</v>
      </c>
      <c r="I24" s="142">
        <f t="shared" si="0"/>
        <v>-1879883900</v>
      </c>
      <c r="J24" s="112"/>
      <c r="K24" s="112"/>
      <c r="L24" s="112"/>
      <c r="M24" s="112"/>
      <c r="N24" s="112"/>
      <c r="O24" s="132"/>
      <c r="P24" s="112"/>
      <c r="Q24" s="112"/>
      <c r="R24" s="112"/>
      <c r="S24" s="112"/>
      <c r="T24" s="112"/>
      <c r="U24" s="156"/>
      <c r="V24" s="112"/>
      <c r="W24" s="112"/>
      <c r="X24" s="112"/>
      <c r="Y24" s="112"/>
      <c r="Z24" s="139"/>
      <c r="AA24" s="138"/>
    </row>
    <row r="25" spans="1:27" ht="15" customHeight="1">
      <c r="A25" s="117">
        <v>14</v>
      </c>
      <c r="B25" s="116"/>
      <c r="C25" s="137"/>
      <c r="D25" s="154" t="s">
        <v>265</v>
      </c>
      <c r="E25" s="140"/>
      <c r="F25" s="133">
        <v>6035500</v>
      </c>
      <c r="G25" s="136">
        <v>11590976700</v>
      </c>
      <c r="H25" s="136">
        <f>'[3]ÖSSZESÍTŐ'!$F31</f>
        <v>11834280700</v>
      </c>
      <c r="I25" s="149">
        <f t="shared" si="0"/>
        <v>-11828245200</v>
      </c>
      <c r="J25" s="112" t="s">
        <v>261</v>
      </c>
      <c r="K25" s="112"/>
      <c r="L25" s="112"/>
      <c r="M25" s="112"/>
      <c r="N25" s="112"/>
      <c r="O25" s="132"/>
      <c r="P25" s="112"/>
      <c r="Q25" s="112"/>
      <c r="R25" s="112"/>
      <c r="S25" s="112"/>
      <c r="T25" s="112"/>
      <c r="U25" s="156"/>
      <c r="V25" s="112"/>
      <c r="W25" s="112"/>
      <c r="X25" s="112"/>
      <c r="Y25" s="112"/>
      <c r="Z25" s="139"/>
      <c r="AA25" s="138"/>
    </row>
    <row r="26" spans="1:27" ht="15" customHeight="1">
      <c r="A26" s="117">
        <v>15</v>
      </c>
      <c r="B26" s="116"/>
      <c r="C26" s="137"/>
      <c r="D26" s="154" t="s">
        <v>264</v>
      </c>
      <c r="E26" s="140"/>
      <c r="F26" s="133">
        <v>4896000</v>
      </c>
      <c r="G26" s="136">
        <v>258994283317</v>
      </c>
      <c r="H26" s="136">
        <f>'[3]ÖSSZESÍTŐ'!$F32</f>
        <v>258996163321</v>
      </c>
      <c r="I26" s="142">
        <f t="shared" si="0"/>
        <v>-258991267321</v>
      </c>
      <c r="J26" s="112" t="s">
        <v>263</v>
      </c>
      <c r="K26" s="112"/>
      <c r="L26" s="112"/>
      <c r="M26" s="112"/>
      <c r="N26" s="112"/>
      <c r="O26" s="132"/>
      <c r="P26" s="112"/>
      <c r="Q26" s="112"/>
      <c r="R26" s="112"/>
      <c r="S26" s="112"/>
      <c r="T26" s="112"/>
      <c r="U26" s="156"/>
      <c r="V26" s="112"/>
      <c r="W26" s="112"/>
      <c r="X26" s="112"/>
      <c r="Y26" s="112"/>
      <c r="Z26" s="139"/>
      <c r="AA26" s="138"/>
    </row>
    <row r="27" spans="1:27" ht="15" customHeight="1">
      <c r="A27" s="117">
        <v>16</v>
      </c>
      <c r="B27" s="116"/>
      <c r="C27" s="137"/>
      <c r="D27" s="154" t="s">
        <v>262</v>
      </c>
      <c r="E27" s="140"/>
      <c r="F27" s="133">
        <v>3264000</v>
      </c>
      <c r="G27" s="136">
        <v>35143978000</v>
      </c>
      <c r="H27" s="136">
        <f>'[3]ÖSSZESÍTŐ'!$F33</f>
        <v>36799843750</v>
      </c>
      <c r="I27" s="159">
        <f t="shared" si="0"/>
        <v>-36796579750</v>
      </c>
      <c r="J27" s="112" t="s">
        <v>261</v>
      </c>
      <c r="K27" s="112"/>
      <c r="L27" s="112"/>
      <c r="M27" s="112" t="s">
        <v>260</v>
      </c>
      <c r="N27" s="158">
        <v>35352156000</v>
      </c>
      <c r="O27" s="132"/>
      <c r="P27" s="112"/>
      <c r="Q27" s="112"/>
      <c r="R27" s="112"/>
      <c r="S27" s="112"/>
      <c r="T27" s="112"/>
      <c r="U27" s="156"/>
      <c r="V27" s="112"/>
      <c r="W27" s="112"/>
      <c r="X27" s="112"/>
      <c r="Y27" s="112"/>
      <c r="Z27" s="139"/>
      <c r="AA27" s="138"/>
    </row>
    <row r="28" spans="1:27" ht="15" customHeight="1">
      <c r="A28" s="117">
        <v>17</v>
      </c>
      <c r="B28" s="116"/>
      <c r="C28" s="137"/>
      <c r="D28" s="154" t="s">
        <v>259</v>
      </c>
      <c r="E28" s="140"/>
      <c r="F28" s="133">
        <v>1632000</v>
      </c>
      <c r="G28" s="136">
        <v>486518459431</v>
      </c>
      <c r="H28" s="136">
        <f>'[3]ÖSSZESÍTŐ'!$F35</f>
        <v>523771665185</v>
      </c>
      <c r="I28" s="142">
        <f t="shared" si="0"/>
        <v>-523770033185</v>
      </c>
      <c r="J28" s="136" t="e">
        <f>'[2]Ft_g'!#REF!</f>
        <v>#REF!</v>
      </c>
      <c r="K28" s="141" t="e">
        <f>F28-J28</f>
        <v>#REF!</v>
      </c>
      <c r="L28" s="112"/>
      <c r="M28" s="112"/>
      <c r="N28" s="112"/>
      <c r="O28" s="132"/>
      <c r="P28" s="112"/>
      <c r="Q28" s="112"/>
      <c r="R28" s="112"/>
      <c r="S28" s="112"/>
      <c r="T28" s="112"/>
      <c r="U28" s="156"/>
      <c r="V28" s="112"/>
      <c r="W28" s="157"/>
      <c r="X28" s="112"/>
      <c r="Y28" s="112"/>
      <c r="Z28" s="139"/>
      <c r="AA28" s="138"/>
    </row>
    <row r="29" spans="1:27" ht="15" customHeight="1">
      <c r="A29" s="117">
        <v>18</v>
      </c>
      <c r="B29" s="116" t="s">
        <v>258</v>
      </c>
      <c r="C29" s="137"/>
      <c r="D29" s="154" t="s">
        <v>257</v>
      </c>
      <c r="E29" s="140"/>
      <c r="F29" s="133">
        <v>3078000</v>
      </c>
      <c r="G29" s="136">
        <v>4300800000</v>
      </c>
      <c r="H29" s="136">
        <f>'[3]ÖSSZESÍTŐ'!$F36</f>
        <v>4300800000</v>
      </c>
      <c r="I29" s="142">
        <f t="shared" si="0"/>
        <v>-4297722000</v>
      </c>
      <c r="J29" s="112"/>
      <c r="K29" s="112"/>
      <c r="L29" s="112"/>
      <c r="M29" s="112"/>
      <c r="N29" s="112"/>
      <c r="O29" s="132"/>
      <c r="P29" s="112"/>
      <c r="Q29" s="112"/>
      <c r="R29" s="112"/>
      <c r="S29" s="112"/>
      <c r="T29" s="112"/>
      <c r="U29" s="156"/>
      <c r="V29" s="112"/>
      <c r="W29" s="112"/>
      <c r="X29" s="112"/>
      <c r="Y29" s="112"/>
      <c r="Z29" s="139"/>
      <c r="AA29" s="138"/>
    </row>
    <row r="30" spans="1:27" ht="15" customHeight="1">
      <c r="A30" s="117">
        <v>19</v>
      </c>
      <c r="B30" s="116"/>
      <c r="C30" s="137"/>
      <c r="D30" s="154" t="s">
        <v>256</v>
      </c>
      <c r="E30" s="140"/>
      <c r="F30" s="133">
        <v>2052000</v>
      </c>
      <c r="G30" s="136">
        <v>781020450</v>
      </c>
      <c r="H30" s="136">
        <f>'[3]ÖSSZESÍTŐ'!$F37</f>
        <v>781020450</v>
      </c>
      <c r="I30" s="142">
        <f t="shared" si="0"/>
        <v>-778968450</v>
      </c>
      <c r="J30" s="143"/>
      <c r="K30" s="112"/>
      <c r="L30" s="112"/>
      <c r="M30" s="112"/>
      <c r="N30" s="112"/>
      <c r="O30" s="13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39"/>
      <c r="AA30" s="138"/>
    </row>
    <row r="31" spans="1:27" ht="15" customHeight="1">
      <c r="A31" s="117">
        <v>20</v>
      </c>
      <c r="B31" s="116"/>
      <c r="C31" s="137"/>
      <c r="D31" s="154" t="s">
        <v>255</v>
      </c>
      <c r="E31" s="140"/>
      <c r="F31" s="133">
        <v>1026000</v>
      </c>
      <c r="G31" s="136">
        <v>1578102500</v>
      </c>
      <c r="H31" s="136">
        <f>'[3]ÖSSZESÍTŐ'!$F38</f>
        <v>1578102500</v>
      </c>
      <c r="I31" s="142">
        <f t="shared" si="0"/>
        <v>-1577076500</v>
      </c>
      <c r="J31" s="112"/>
      <c r="K31" s="112"/>
      <c r="L31" s="112"/>
      <c r="M31" s="112"/>
      <c r="N31" s="112"/>
      <c r="O31" s="13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39"/>
      <c r="AA31" s="138"/>
    </row>
    <row r="32" spans="1:27" ht="15" customHeight="1">
      <c r="A32" s="117">
        <v>21</v>
      </c>
      <c r="B32" s="116" t="s">
        <v>254</v>
      </c>
      <c r="C32" s="137"/>
      <c r="D32" s="125" t="s">
        <v>253</v>
      </c>
      <c r="E32" s="243"/>
      <c r="F32" s="133">
        <v>0</v>
      </c>
      <c r="G32" s="136">
        <v>35352156000</v>
      </c>
      <c r="H32" s="136"/>
      <c r="I32" s="155">
        <f t="shared" si="0"/>
        <v>0</v>
      </c>
      <c r="J32" s="136"/>
      <c r="K32" s="112"/>
      <c r="L32" s="112"/>
      <c r="M32" s="112"/>
      <c r="O32" s="13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39"/>
      <c r="AA32" s="138"/>
    </row>
    <row r="33" spans="1:27" ht="15" customHeight="1">
      <c r="A33" s="117">
        <v>22</v>
      </c>
      <c r="B33" s="116" t="s">
        <v>252</v>
      </c>
      <c r="C33" s="137"/>
      <c r="D33" s="154" t="s">
        <v>251</v>
      </c>
      <c r="E33" s="244"/>
      <c r="F33" s="133">
        <v>7956000</v>
      </c>
      <c r="G33" s="136">
        <v>1655865750</v>
      </c>
      <c r="I33" s="153">
        <f t="shared" si="0"/>
        <v>7956000</v>
      </c>
      <c r="J33" s="136"/>
      <c r="K33" s="112"/>
      <c r="L33" s="112"/>
      <c r="M33" s="112"/>
      <c r="N33" s="112"/>
      <c r="O33" s="13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39"/>
      <c r="AA33" s="138"/>
    </row>
    <row r="34" spans="1:27" ht="15" customHeight="1">
      <c r="A34" s="117">
        <v>23</v>
      </c>
      <c r="B34" s="116" t="s">
        <v>250</v>
      </c>
      <c r="C34" s="137"/>
      <c r="D34" s="152" t="s">
        <v>249</v>
      </c>
      <c r="E34" s="151"/>
      <c r="F34" s="133">
        <f>'[1]KÖZOKTATÁS'!R78+'[1]KÖZOKTATÁS'!R79</f>
        <v>0</v>
      </c>
      <c r="G34" s="136">
        <v>44829400</v>
      </c>
      <c r="H34" s="136">
        <f>'[3]ÖSSZESÍTŐ'!$F39</f>
        <v>44829400</v>
      </c>
      <c r="I34" s="142">
        <f t="shared" si="0"/>
        <v>-44829400</v>
      </c>
      <c r="J34" s="112"/>
      <c r="K34" s="112"/>
      <c r="L34" s="112"/>
      <c r="M34" s="112"/>
      <c r="N34" s="112"/>
      <c r="O34" s="13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ht="36.75" customHeight="1">
      <c r="A35" s="117">
        <v>24</v>
      </c>
      <c r="B35" s="116" t="s">
        <v>248</v>
      </c>
      <c r="C35" s="137"/>
      <c r="D35" s="150" t="s">
        <v>247</v>
      </c>
      <c r="E35" s="129"/>
      <c r="F35" s="128">
        <f>+F22+F29+F32+F33+F34</f>
        <v>31405500</v>
      </c>
      <c r="G35" s="136">
        <v>243304000</v>
      </c>
      <c r="I35" s="149">
        <f t="shared" si="0"/>
        <v>31405500</v>
      </c>
      <c r="J35" s="112"/>
      <c r="K35" s="112"/>
      <c r="L35" s="112"/>
      <c r="M35" s="112"/>
      <c r="N35" s="112"/>
      <c r="O35" s="13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</row>
    <row r="36" spans="1:27" ht="15" customHeight="1">
      <c r="A36" s="117">
        <v>25</v>
      </c>
      <c r="B36" s="116" t="s">
        <v>246</v>
      </c>
      <c r="C36" s="137"/>
      <c r="D36" s="148" t="s">
        <v>245</v>
      </c>
      <c r="E36" s="129"/>
      <c r="F36" s="128">
        <v>1172000</v>
      </c>
      <c r="G36" s="136">
        <v>31804957156</v>
      </c>
      <c r="H36" s="136">
        <f>'[3]ÖSSZESÍTŐ'!$F40</f>
        <v>31804957156</v>
      </c>
      <c r="I36" s="142">
        <f t="shared" si="0"/>
        <v>-31803785156</v>
      </c>
      <c r="J36" s="112"/>
      <c r="K36" s="112"/>
      <c r="L36" s="112"/>
      <c r="M36" s="112"/>
      <c r="N36" s="112"/>
      <c r="O36" s="13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</row>
    <row r="37" spans="1:27" ht="15" customHeight="1">
      <c r="A37" s="117">
        <v>26</v>
      </c>
      <c r="B37" s="116"/>
      <c r="C37" s="137"/>
      <c r="D37" s="147" t="s">
        <v>244</v>
      </c>
      <c r="E37" s="140"/>
      <c r="F37" s="133">
        <v>0</v>
      </c>
      <c r="G37" s="136">
        <v>0</v>
      </c>
      <c r="H37" s="136">
        <f>'[3]ÖSSZESÍTŐ'!$F41</f>
        <v>0</v>
      </c>
      <c r="I37" s="142">
        <f t="shared" si="0"/>
        <v>0</v>
      </c>
      <c r="J37" s="136"/>
      <c r="K37" s="112"/>
      <c r="L37" s="112"/>
      <c r="M37" s="112"/>
      <c r="N37" s="112"/>
      <c r="O37" s="13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46"/>
      <c r="AA37" s="145"/>
    </row>
    <row r="38" spans="1:27" ht="15" customHeight="1">
      <c r="A38" s="117">
        <v>27</v>
      </c>
      <c r="B38" s="116"/>
      <c r="C38" s="137"/>
      <c r="D38" s="127" t="s">
        <v>243</v>
      </c>
      <c r="E38" s="140"/>
      <c r="F38" s="133">
        <f>+'[1]SZOCIÁLIS'!L24</f>
        <v>0</v>
      </c>
      <c r="G38" s="136">
        <v>75761035256</v>
      </c>
      <c r="H38" s="136">
        <f>'[3]ÖSSZESÍTŐ'!$F42</f>
        <v>38509709506</v>
      </c>
      <c r="I38" s="144">
        <f t="shared" si="0"/>
        <v>-38509709506</v>
      </c>
      <c r="J38" s="136" t="e">
        <f>'[2]Ft_g'!#REF!</f>
        <v>#REF!</v>
      </c>
      <c r="K38" s="141" t="e">
        <f>F38-J38</f>
        <v>#REF!</v>
      </c>
      <c r="L38" s="112"/>
      <c r="M38" s="112"/>
      <c r="N38" s="143"/>
      <c r="O38" s="13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0"/>
      <c r="AA38" s="110"/>
    </row>
    <row r="39" spans="1:27" ht="15" customHeight="1">
      <c r="A39" s="117">
        <v>28</v>
      </c>
      <c r="B39" s="116"/>
      <c r="C39" s="137"/>
      <c r="D39" s="127" t="s">
        <v>7</v>
      </c>
      <c r="E39" s="140"/>
      <c r="F39" s="133">
        <v>2103680</v>
      </c>
      <c r="G39" s="136">
        <v>205688427825</v>
      </c>
      <c r="H39" s="136">
        <f>'[3]ÖSSZESÍTŐ'!$F43</f>
        <v>205688427825</v>
      </c>
      <c r="I39" s="142">
        <f t="shared" si="0"/>
        <v>-205686324145</v>
      </c>
      <c r="J39" s="136" t="e">
        <f>'[2]Ft_g'!#REF!</f>
        <v>#REF!</v>
      </c>
      <c r="K39" s="141" t="e">
        <f>F39-J39</f>
        <v>#REF!</v>
      </c>
      <c r="L39" s="112"/>
      <c r="M39" s="112"/>
      <c r="N39" s="112"/>
      <c r="O39" s="13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39"/>
      <c r="AA39" s="139"/>
    </row>
    <row r="40" spans="1:27" ht="15" customHeight="1">
      <c r="A40" s="117">
        <v>29</v>
      </c>
      <c r="B40" s="116"/>
      <c r="C40" s="137"/>
      <c r="D40" s="127" t="s">
        <v>78</v>
      </c>
      <c r="E40" s="140"/>
      <c r="F40" s="133">
        <v>1305000</v>
      </c>
      <c r="G40" s="136">
        <v>767967922512</v>
      </c>
      <c r="H40" s="136">
        <f>'[3]ÖSSZESÍTŐ'!$F44</f>
        <v>767969802516</v>
      </c>
      <c r="I40" s="142">
        <f t="shared" si="0"/>
        <v>-767968497516</v>
      </c>
      <c r="J40" s="136" t="e">
        <f>'[2]Ft_g'!#REF!</f>
        <v>#REF!</v>
      </c>
      <c r="K40" s="141" t="e">
        <f>F40-J40</f>
        <v>#REF!</v>
      </c>
      <c r="L40" s="112"/>
      <c r="M40" s="112"/>
      <c r="N40" s="112"/>
      <c r="O40" s="13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39"/>
      <c r="AA40" s="139"/>
    </row>
    <row r="41" spans="1:27" ht="15" customHeight="1">
      <c r="A41" s="117">
        <v>30</v>
      </c>
      <c r="B41" s="116"/>
      <c r="C41" s="137"/>
      <c r="D41" s="127" t="s">
        <v>242</v>
      </c>
      <c r="E41" s="140"/>
      <c r="F41" s="133">
        <f>+'[1]SZOCIÁLIS'!L29</f>
        <v>0</v>
      </c>
      <c r="G41" s="112"/>
      <c r="H41" s="112"/>
      <c r="J41" s="112"/>
      <c r="K41" s="112"/>
      <c r="L41" s="112"/>
      <c r="M41" s="112"/>
      <c r="N41" s="112"/>
      <c r="O41" s="132"/>
      <c r="P41" s="112"/>
      <c r="Q41" s="112"/>
      <c r="R41" s="112"/>
      <c r="S41" s="112"/>
      <c r="T41" s="112"/>
      <c r="U41" s="111"/>
      <c r="V41" s="112"/>
      <c r="W41" s="112"/>
      <c r="X41" s="112"/>
      <c r="Y41" s="112"/>
      <c r="Z41" s="139"/>
      <c r="AA41" s="110"/>
    </row>
    <row r="42" spans="1:27" ht="15">
      <c r="A42" s="117">
        <v>31</v>
      </c>
      <c r="B42" s="116"/>
      <c r="C42" s="137"/>
      <c r="D42" s="125" t="s">
        <v>241</v>
      </c>
      <c r="E42" s="134"/>
      <c r="F42" s="133">
        <v>0</v>
      </c>
      <c r="G42" s="112"/>
      <c r="H42" s="112"/>
      <c r="J42" s="112"/>
      <c r="K42" s="112"/>
      <c r="L42" s="112"/>
      <c r="M42" s="112"/>
      <c r="N42" s="112"/>
      <c r="O42" s="132"/>
      <c r="P42" s="112"/>
      <c r="Q42" s="112"/>
      <c r="R42" s="112"/>
      <c r="S42" s="112"/>
      <c r="T42" s="112"/>
      <c r="U42" s="111"/>
      <c r="V42" s="112"/>
      <c r="W42" s="112"/>
      <c r="X42" s="112"/>
      <c r="Y42" s="112"/>
      <c r="Z42" s="139"/>
      <c r="AA42" s="138"/>
    </row>
    <row r="43" spans="1:27" ht="15">
      <c r="A43" s="117">
        <v>32</v>
      </c>
      <c r="B43" s="116"/>
      <c r="C43" s="137"/>
      <c r="D43" s="125" t="s">
        <v>240</v>
      </c>
      <c r="E43" s="134"/>
      <c r="F43" s="133">
        <f>+'[1]SZOCIÁLIS'!L36+'[1]SZOCIÁLIS'!L37+'[1]SZOCIÁLIS'!L38+'[1]SZOCIÁLIS'!L39+'[1]SZOCIÁLIS'!L40+'[1]SZOCIÁLIS'!L41+'[1]SZOCIÁLIS'!L42+'[1]SZOCIÁLIS'!L43</f>
        <v>0</v>
      </c>
      <c r="G43" s="112"/>
      <c r="H43" s="136"/>
      <c r="J43" s="112"/>
      <c r="K43" s="112"/>
      <c r="L43" s="112"/>
      <c r="M43" s="112"/>
      <c r="N43" s="112"/>
      <c r="O43" s="132"/>
      <c r="P43" s="112"/>
      <c r="Q43" s="112"/>
      <c r="R43" s="112"/>
      <c r="S43" s="112"/>
      <c r="T43" s="112"/>
      <c r="U43" s="111"/>
      <c r="V43" s="112"/>
      <c r="W43" s="112"/>
      <c r="X43" s="112"/>
      <c r="Y43" s="112"/>
      <c r="Z43" s="112"/>
      <c r="AA43" s="112"/>
    </row>
    <row r="44" spans="1:27" ht="15">
      <c r="A44" s="117">
        <v>33</v>
      </c>
      <c r="B44" s="116"/>
      <c r="C44" s="111"/>
      <c r="D44" s="125" t="s">
        <v>239</v>
      </c>
      <c r="E44" s="134"/>
      <c r="F44" s="133">
        <f>+'[1]SZOCIÁLIS'!L44+'[1]SZOCIÁLIS'!L45+'[1]SZOCIÁLIS'!L46+'[1]SZOCIÁLIS'!L47+'[1]SZOCIÁLIS'!L48+'[1]SZOCIÁLIS'!L49+'[1]SZOCIÁLIS'!L50+'[1]SZOCIÁLIS'!L51</f>
        <v>0</v>
      </c>
      <c r="G44" s="112"/>
      <c r="H44" s="112"/>
      <c r="J44" s="112"/>
      <c r="K44" s="112"/>
      <c r="L44" s="112"/>
      <c r="M44" s="112"/>
      <c r="N44" s="112"/>
      <c r="O44" s="132"/>
      <c r="P44" s="112"/>
      <c r="Q44" s="112"/>
      <c r="R44" s="112"/>
      <c r="S44" s="112"/>
      <c r="T44" s="112"/>
      <c r="U44" s="111"/>
      <c r="V44" s="112"/>
      <c r="W44" s="112"/>
      <c r="X44" s="112"/>
      <c r="Y44" s="112"/>
      <c r="Z44" s="112"/>
      <c r="AA44" s="112"/>
    </row>
    <row r="45" spans="1:27" ht="15">
      <c r="A45" s="117">
        <v>34</v>
      </c>
      <c r="B45" s="116"/>
      <c r="C45" s="111"/>
      <c r="D45" s="125" t="s">
        <v>238</v>
      </c>
      <c r="E45" s="134"/>
      <c r="F45" s="133">
        <f>+'[1]SZOCIÁLIS'!L52+'[1]SZOCIÁLIS'!L53+'[1]SZOCIÁLIS'!L54+'[1]SZOCIÁLIS'!L55</f>
        <v>0</v>
      </c>
      <c r="G45" s="112"/>
      <c r="H45" s="112"/>
      <c r="J45" s="112"/>
      <c r="K45" s="112"/>
      <c r="L45" s="112"/>
      <c r="M45" s="112"/>
      <c r="N45" s="112"/>
      <c r="O45" s="132"/>
      <c r="P45" s="112"/>
      <c r="Q45" s="112"/>
      <c r="R45" s="112"/>
      <c r="S45" s="112"/>
      <c r="T45" s="112"/>
      <c r="U45" s="111"/>
      <c r="V45" s="112"/>
      <c r="W45" s="112"/>
      <c r="X45" s="112"/>
      <c r="Y45" s="112"/>
      <c r="Z45" s="112"/>
      <c r="AA45" s="112"/>
    </row>
    <row r="46" spans="1:27" ht="15">
      <c r="A46" s="117">
        <v>35</v>
      </c>
      <c r="B46" s="116"/>
      <c r="C46" s="111"/>
      <c r="D46" s="125" t="s">
        <v>237</v>
      </c>
      <c r="E46" s="134"/>
      <c r="F46" s="133">
        <v>1341000</v>
      </c>
      <c r="G46" s="112"/>
      <c r="H46" s="112"/>
      <c r="J46" s="112"/>
      <c r="K46" s="112"/>
      <c r="L46" s="112"/>
      <c r="M46" s="112"/>
      <c r="N46" s="112"/>
      <c r="O46" s="132"/>
      <c r="P46" s="112"/>
      <c r="Q46" s="112"/>
      <c r="R46" s="112"/>
      <c r="S46" s="112"/>
      <c r="T46" s="112"/>
      <c r="U46" s="111"/>
      <c r="V46" s="112"/>
      <c r="W46" s="112"/>
      <c r="X46" s="112"/>
      <c r="Y46" s="112"/>
      <c r="Z46" s="112"/>
      <c r="AA46" s="112"/>
    </row>
    <row r="47" spans="1:27" ht="15">
      <c r="A47" s="117">
        <v>36</v>
      </c>
      <c r="B47" s="116"/>
      <c r="C47" s="111"/>
      <c r="D47" s="125" t="s">
        <v>236</v>
      </c>
      <c r="E47" s="134"/>
      <c r="F47" s="133">
        <f>+'[1]SZOCIÁLIS'!L66+'[1]SZOCIÁLIS'!L71</f>
        <v>0</v>
      </c>
      <c r="G47" s="112"/>
      <c r="H47" s="112"/>
      <c r="J47" s="112"/>
      <c r="K47" s="112"/>
      <c r="L47" s="112"/>
      <c r="M47" s="112"/>
      <c r="N47" s="112"/>
      <c r="O47" s="132"/>
      <c r="P47" s="112"/>
      <c r="Q47" s="112"/>
      <c r="R47" s="112"/>
      <c r="S47" s="112"/>
      <c r="T47" s="112"/>
      <c r="U47" s="111"/>
      <c r="V47" s="112"/>
      <c r="W47" s="112"/>
      <c r="X47" s="112"/>
      <c r="Y47" s="112"/>
      <c r="Z47" s="112"/>
      <c r="AA47" s="112"/>
    </row>
    <row r="48" spans="1:27" ht="15">
      <c r="A48" s="117">
        <v>37</v>
      </c>
      <c r="B48" s="116"/>
      <c r="C48" s="111"/>
      <c r="D48" s="125" t="s">
        <v>235</v>
      </c>
      <c r="E48" s="134"/>
      <c r="F48" s="133">
        <f>+'[1]SZOCIÁLIS'!L76+'[1]SZOCIÁLIS'!L77+'[1]SZOCIÁLIS'!L78+'[1]SZOCIÁLIS'!L79+'[1]SZOCIÁLIS'!L80+'[1]SZOCIÁLIS'!L81</f>
        <v>0</v>
      </c>
      <c r="G48" s="112"/>
      <c r="H48" s="112"/>
      <c r="J48" s="112"/>
      <c r="K48" s="112"/>
      <c r="L48" s="112"/>
      <c r="M48" s="112"/>
      <c r="N48" s="112"/>
      <c r="O48" s="132"/>
      <c r="P48" s="112"/>
      <c r="Q48" s="112"/>
      <c r="R48" s="112"/>
      <c r="S48" s="112"/>
      <c r="T48" s="112"/>
      <c r="U48" s="111"/>
      <c r="V48" s="112"/>
      <c r="W48" s="112"/>
      <c r="X48" s="112"/>
      <c r="Y48" s="112"/>
      <c r="Z48" s="112"/>
      <c r="AA48" s="112"/>
    </row>
    <row r="49" spans="1:27" ht="15.75">
      <c r="A49" s="117">
        <v>38</v>
      </c>
      <c r="B49" s="116" t="s">
        <v>234</v>
      </c>
      <c r="C49" s="111"/>
      <c r="D49" s="135" t="s">
        <v>233</v>
      </c>
      <c r="E49" s="124"/>
      <c r="F49" s="128">
        <f>+SUM(F37:F48)</f>
        <v>4749680</v>
      </c>
      <c r="G49" s="112"/>
      <c r="H49" s="112"/>
      <c r="J49" s="112"/>
      <c r="K49" s="112"/>
      <c r="L49" s="112"/>
      <c r="M49" s="112"/>
      <c r="N49" s="112"/>
      <c r="O49" s="132"/>
      <c r="P49" s="112"/>
      <c r="Q49" s="112"/>
      <c r="R49" s="112"/>
      <c r="S49" s="112"/>
      <c r="T49" s="112"/>
      <c r="U49" s="111"/>
      <c r="V49" s="112"/>
      <c r="W49" s="112"/>
      <c r="X49" s="112"/>
      <c r="Y49" s="112"/>
      <c r="Z49" s="112"/>
      <c r="AA49" s="112"/>
    </row>
    <row r="50" spans="1:27" ht="30">
      <c r="A50" s="117">
        <v>39</v>
      </c>
      <c r="B50" s="116"/>
      <c r="C50" s="111"/>
      <c r="D50" s="125" t="s">
        <v>232</v>
      </c>
      <c r="E50" s="134"/>
      <c r="F50" s="133">
        <v>0</v>
      </c>
      <c r="G50" s="112"/>
      <c r="H50" s="112"/>
      <c r="J50" s="112"/>
      <c r="K50" s="112"/>
      <c r="L50" s="112"/>
      <c r="M50" s="112"/>
      <c r="N50" s="112"/>
      <c r="O50" s="132"/>
      <c r="P50" s="112"/>
      <c r="Q50" s="112"/>
      <c r="R50" s="112"/>
      <c r="S50" s="112"/>
      <c r="T50" s="112"/>
      <c r="U50" s="111"/>
      <c r="V50" s="112"/>
      <c r="W50" s="112"/>
      <c r="X50" s="112"/>
      <c r="Y50" s="112"/>
      <c r="Z50" s="112"/>
      <c r="AA50" s="112"/>
    </row>
    <row r="51" spans="1:27" ht="30">
      <c r="A51" s="117">
        <v>40</v>
      </c>
      <c r="B51" s="116"/>
      <c r="C51" s="111"/>
      <c r="D51" s="125" t="s">
        <v>231</v>
      </c>
      <c r="E51" s="134"/>
      <c r="F51" s="133">
        <v>0</v>
      </c>
      <c r="G51" s="112"/>
      <c r="H51" s="112"/>
      <c r="J51" s="112"/>
      <c r="K51" s="112"/>
      <c r="L51" s="112"/>
      <c r="M51" s="112"/>
      <c r="N51" s="112"/>
      <c r="O51" s="132"/>
      <c r="P51" s="112"/>
      <c r="Q51" s="112"/>
      <c r="R51" s="112"/>
      <c r="S51" s="112"/>
      <c r="T51" s="112"/>
      <c r="U51" s="111"/>
      <c r="V51" s="112"/>
      <c r="W51" s="112"/>
      <c r="X51" s="112"/>
      <c r="Y51" s="112"/>
      <c r="Z51" s="112"/>
      <c r="AA51" s="112"/>
    </row>
    <row r="52" spans="1:27" ht="28.5">
      <c r="A52" s="117">
        <v>41</v>
      </c>
      <c r="B52" s="116" t="s">
        <v>230</v>
      </c>
      <c r="C52" s="111"/>
      <c r="D52" s="131" t="s">
        <v>229</v>
      </c>
      <c r="E52" s="124"/>
      <c r="F52" s="128">
        <f>+F50+F51</f>
        <v>0</v>
      </c>
      <c r="G52" s="112"/>
      <c r="H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1"/>
      <c r="V52" s="112"/>
      <c r="W52" s="112"/>
      <c r="X52" s="112"/>
      <c r="Y52" s="112"/>
      <c r="Z52" s="112"/>
      <c r="AA52" s="112"/>
    </row>
    <row r="53" spans="1:27" ht="30.75" customHeight="1" thickBot="1">
      <c r="A53" s="117">
        <v>42</v>
      </c>
      <c r="B53" s="116" t="s">
        <v>228</v>
      </c>
      <c r="C53" s="111"/>
      <c r="D53" s="130" t="s">
        <v>227</v>
      </c>
      <c r="E53" s="129"/>
      <c r="F53" s="128">
        <f>+F36+F49+F52</f>
        <v>5921680</v>
      </c>
      <c r="G53" s="112"/>
      <c r="H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1"/>
      <c r="V53" s="112"/>
      <c r="W53" s="112"/>
      <c r="X53" s="112"/>
      <c r="Y53" s="112"/>
      <c r="Z53" s="112"/>
      <c r="AA53" s="112"/>
    </row>
    <row r="54" spans="1:27" ht="15">
      <c r="A54" s="117">
        <v>43</v>
      </c>
      <c r="B54" s="116"/>
      <c r="C54" s="111"/>
      <c r="D54" s="127" t="s">
        <v>226</v>
      </c>
      <c r="E54" s="124"/>
      <c r="F54" s="126">
        <v>1336080</v>
      </c>
      <c r="G54" s="112"/>
      <c r="H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1"/>
      <c r="V54" s="112"/>
      <c r="W54" s="112"/>
      <c r="X54" s="112"/>
      <c r="Y54" s="112"/>
      <c r="Z54" s="112"/>
      <c r="AA54" s="112"/>
    </row>
    <row r="55" spans="1:27" ht="31.5" customHeight="1" thickBot="1">
      <c r="A55" s="117">
        <v>44</v>
      </c>
      <c r="B55" s="116"/>
      <c r="C55" s="111"/>
      <c r="D55" s="125" t="s">
        <v>225</v>
      </c>
      <c r="E55" s="124"/>
      <c r="F55" s="123">
        <f>SUM('[1]KULTURÁLIS'!L21,'[1]KULTURÁLIS'!L28,'[1]KULTURÁLIS'!L35)</f>
        <v>0</v>
      </c>
      <c r="G55" s="112"/>
      <c r="H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1"/>
      <c r="V55" s="112"/>
      <c r="W55" s="112"/>
      <c r="X55" s="112"/>
      <c r="Y55" s="112"/>
      <c r="Z55" s="112"/>
      <c r="AA55" s="112"/>
    </row>
    <row r="56" spans="1:27" ht="29.25" customHeight="1" thickBot="1">
      <c r="A56" s="117">
        <v>45</v>
      </c>
      <c r="B56" s="116" t="s">
        <v>224</v>
      </c>
      <c r="C56" s="111"/>
      <c r="D56" s="122" t="s">
        <v>223</v>
      </c>
      <c r="E56" s="121"/>
      <c r="F56" s="121">
        <f>F54+F55</f>
        <v>1336080</v>
      </c>
      <c r="G56" s="112"/>
      <c r="H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1"/>
      <c r="V56" s="112"/>
      <c r="W56" s="112"/>
      <c r="X56" s="112"/>
      <c r="Y56" s="112"/>
      <c r="Z56" s="112"/>
      <c r="AA56" s="112"/>
    </row>
    <row r="57" spans="1:27" ht="15" thickBot="1">
      <c r="A57" s="117">
        <v>46</v>
      </c>
      <c r="B57" s="116"/>
      <c r="C57" s="111"/>
      <c r="D57" s="119" t="s">
        <v>222</v>
      </c>
      <c r="E57" s="120"/>
      <c r="F57" s="120"/>
      <c r="G57" s="112"/>
      <c r="H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1"/>
      <c r="V57" s="112"/>
      <c r="W57" s="112"/>
      <c r="X57" s="112"/>
      <c r="Y57" s="112"/>
      <c r="Z57" s="112"/>
      <c r="AA57" s="112"/>
    </row>
    <row r="58" spans="1:27" ht="15" thickBot="1">
      <c r="A58" s="117">
        <v>47</v>
      </c>
      <c r="B58" s="116"/>
      <c r="C58" s="111"/>
      <c r="D58" s="119" t="s">
        <v>221</v>
      </c>
      <c r="E58" s="118"/>
      <c r="F58" s="118">
        <v>44004</v>
      </c>
      <c r="G58" s="112"/>
      <c r="H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1"/>
      <c r="V58" s="112"/>
      <c r="W58" s="112"/>
      <c r="X58" s="112"/>
      <c r="Y58" s="112"/>
      <c r="Z58" s="112"/>
      <c r="AA58" s="112"/>
    </row>
    <row r="59" spans="1:27" ht="29.25" thickBot="1">
      <c r="A59" s="117">
        <v>48</v>
      </c>
      <c r="B59" s="116"/>
      <c r="C59" s="111"/>
      <c r="D59" s="115" t="s">
        <v>220</v>
      </c>
      <c r="E59" s="114"/>
      <c r="F59" s="114">
        <f>F21+F35+F36+F49+F54+F58</f>
        <v>52388664</v>
      </c>
      <c r="G59" s="112"/>
      <c r="H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1"/>
      <c r="V59" s="112"/>
      <c r="W59" s="112"/>
      <c r="X59" s="112"/>
      <c r="Y59" s="112"/>
      <c r="Z59" s="112"/>
      <c r="AA59" s="112"/>
    </row>
    <row r="60" spans="1:27" ht="12.75">
      <c r="A60" s="111"/>
      <c r="B60" s="111"/>
      <c r="C60" s="111"/>
      <c r="D60" s="111"/>
      <c r="E60" s="111"/>
      <c r="F60" s="113"/>
      <c r="G60" s="112"/>
      <c r="H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1"/>
      <c r="V60" s="112"/>
      <c r="W60" s="112"/>
      <c r="X60" s="112"/>
      <c r="Y60" s="112"/>
      <c r="Z60" s="112"/>
      <c r="AA60" s="112"/>
    </row>
    <row r="61" spans="1:27" ht="12.75">
      <c r="A61" s="111"/>
      <c r="B61" s="111"/>
      <c r="C61" s="111"/>
      <c r="D61" s="111"/>
      <c r="E61" s="111"/>
      <c r="F61" s="111"/>
      <c r="G61" s="112"/>
      <c r="H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1"/>
      <c r="V61" s="112"/>
      <c r="W61" s="112"/>
      <c r="X61" s="112"/>
      <c r="Y61" s="112"/>
      <c r="Z61" s="112"/>
      <c r="AA61" s="112"/>
    </row>
    <row r="62" spans="1:27" ht="12.75">
      <c r="A62" s="111"/>
      <c r="B62" s="111"/>
      <c r="C62" s="111"/>
      <c r="D62" s="111"/>
      <c r="E62" s="111"/>
      <c r="F62" s="111"/>
      <c r="G62" s="112"/>
      <c r="H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1"/>
      <c r="V62" s="112"/>
      <c r="W62" s="112"/>
      <c r="X62" s="112"/>
      <c r="Y62" s="112"/>
      <c r="Z62" s="112"/>
      <c r="AA62" s="112"/>
    </row>
    <row r="63" spans="1:27" ht="12.75">
      <c r="A63" s="111"/>
      <c r="B63" s="111"/>
      <c r="C63" s="111"/>
      <c r="D63" s="111"/>
      <c r="E63" s="111"/>
      <c r="F63" s="111"/>
      <c r="G63" s="112"/>
      <c r="H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1"/>
      <c r="V63" s="112"/>
      <c r="W63" s="112"/>
      <c r="X63" s="112"/>
      <c r="Y63" s="112"/>
      <c r="Z63" s="112"/>
      <c r="AA63" s="112"/>
    </row>
    <row r="64" spans="1:27" ht="12.75">
      <c r="A64" s="111"/>
      <c r="B64" s="111"/>
      <c r="C64" s="111"/>
      <c r="D64" s="111"/>
      <c r="E64" s="111"/>
      <c r="F64" s="111"/>
      <c r="G64" s="112"/>
      <c r="H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1"/>
      <c r="V64" s="112"/>
      <c r="W64" s="112"/>
      <c r="X64" s="112"/>
      <c r="Y64" s="112"/>
      <c r="Z64" s="112"/>
      <c r="AA64" s="112"/>
    </row>
    <row r="65" spans="1:27" ht="12.75">
      <c r="A65" s="111"/>
      <c r="B65" s="111"/>
      <c r="C65" s="111"/>
      <c r="D65" s="111"/>
      <c r="E65" s="111"/>
      <c r="F65" s="113"/>
      <c r="G65" s="112"/>
      <c r="H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1"/>
      <c r="V65" s="112"/>
      <c r="W65" s="112"/>
      <c r="X65" s="112"/>
      <c r="Y65" s="112"/>
      <c r="Z65" s="112"/>
      <c r="AA65" s="112"/>
    </row>
    <row r="66" spans="1:27" ht="12.75">
      <c r="A66" s="111"/>
      <c r="B66" s="111"/>
      <c r="C66" s="111"/>
      <c r="D66" s="111"/>
      <c r="E66" s="111"/>
      <c r="F66" s="111"/>
      <c r="G66" s="112"/>
      <c r="H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1"/>
      <c r="V66" s="112"/>
      <c r="W66" s="112"/>
      <c r="X66" s="112"/>
      <c r="Y66" s="112"/>
      <c r="Z66" s="112"/>
      <c r="AA66" s="112"/>
    </row>
    <row r="67" spans="1:27" ht="12.75">
      <c r="A67" s="111"/>
      <c r="B67" s="111"/>
      <c r="C67" s="111"/>
      <c r="D67" s="111"/>
      <c r="E67" s="111"/>
      <c r="F67" s="111"/>
      <c r="G67" s="112"/>
      <c r="H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1"/>
      <c r="V67" s="112"/>
      <c r="W67" s="112"/>
      <c r="X67" s="112"/>
      <c r="Y67" s="112"/>
      <c r="Z67" s="112"/>
      <c r="AA67" s="112"/>
    </row>
    <row r="68" spans="1:21" ht="12.75">
      <c r="A68" s="111"/>
      <c r="B68" s="111"/>
      <c r="C68" s="111"/>
      <c r="D68" s="111"/>
      <c r="E68" s="111"/>
      <c r="F68" s="111"/>
      <c r="U68" s="111"/>
    </row>
    <row r="69" spans="1:21" ht="12.75">
      <c r="A69" s="111"/>
      <c r="B69" s="111"/>
      <c r="C69" s="111"/>
      <c r="D69" s="111"/>
      <c r="E69" s="111"/>
      <c r="F69" s="111"/>
      <c r="U69" s="111"/>
    </row>
    <row r="70" spans="1:6" ht="12.75">
      <c r="A70" s="110"/>
      <c r="B70" s="110"/>
      <c r="C70" s="110"/>
      <c r="D70" s="110"/>
      <c r="E70" s="110"/>
      <c r="F70" s="110"/>
    </row>
    <row r="71" spans="1:6" ht="12.75">
      <c r="A71" s="110"/>
      <c r="B71" s="110"/>
      <c r="C71" s="110"/>
      <c r="D71" s="110"/>
      <c r="E71" s="110"/>
      <c r="F71" s="110"/>
    </row>
    <row r="72" spans="1:6" ht="12.75">
      <c r="A72" s="110"/>
      <c r="B72" s="110"/>
      <c r="C72" s="110"/>
      <c r="D72" s="110"/>
      <c r="E72" s="110"/>
      <c r="F72" s="110"/>
    </row>
    <row r="73" spans="1:6" ht="12.75">
      <c r="A73" s="110"/>
      <c r="B73" s="110"/>
      <c r="C73" s="110"/>
      <c r="D73" s="110"/>
      <c r="E73" s="110"/>
      <c r="F73" s="110"/>
    </row>
    <row r="74" spans="1:6" ht="12.75">
      <c r="A74" s="110"/>
      <c r="B74" s="110"/>
      <c r="C74" s="110"/>
      <c r="D74" s="110"/>
      <c r="E74" s="110"/>
      <c r="F74" s="110"/>
    </row>
    <row r="75" spans="1:6" ht="12.75">
      <c r="A75" s="110"/>
      <c r="B75" s="110"/>
      <c r="C75" s="110"/>
      <c r="D75" s="110"/>
      <c r="E75" s="110"/>
      <c r="F75" s="110"/>
    </row>
    <row r="76" spans="1:6" ht="12.75">
      <c r="A76" s="110"/>
      <c r="B76" s="110"/>
      <c r="C76" s="110"/>
      <c r="D76" s="110"/>
      <c r="E76" s="110"/>
      <c r="F76" s="110"/>
    </row>
    <row r="77" spans="1:6" ht="12.75">
      <c r="A77" s="110"/>
      <c r="B77" s="110"/>
      <c r="C77" s="110"/>
      <c r="D77" s="110"/>
      <c r="E77" s="110"/>
      <c r="F77" s="110"/>
    </row>
    <row r="78" spans="1:6" ht="12.75">
      <c r="A78" s="110"/>
      <c r="B78" s="110"/>
      <c r="C78" s="110"/>
      <c r="D78" s="110"/>
      <c r="E78" s="110"/>
      <c r="F78" s="110"/>
    </row>
    <row r="79" spans="1:6" ht="12.75">
      <c r="A79" s="110"/>
      <c r="B79" s="110"/>
      <c r="C79" s="110"/>
      <c r="D79" s="110"/>
      <c r="E79" s="110"/>
      <c r="F79" s="110"/>
    </row>
    <row r="80" spans="1:6" ht="12.75">
      <c r="A80" s="110"/>
      <c r="B80" s="110"/>
      <c r="C80" s="110"/>
      <c r="D80" s="110"/>
      <c r="E80" s="110"/>
      <c r="F80" s="110"/>
    </row>
    <row r="81" spans="1:6" ht="12.75">
      <c r="A81" s="110"/>
      <c r="B81" s="110"/>
      <c r="C81" s="110"/>
      <c r="D81" s="110"/>
      <c r="E81" s="110"/>
      <c r="F81" s="110"/>
    </row>
    <row r="82" spans="1:6" ht="12.75">
      <c r="A82" s="110"/>
      <c r="B82" s="110"/>
      <c r="C82" s="110"/>
      <c r="D82" s="110"/>
      <c r="E82" s="110"/>
      <c r="F82" s="110"/>
    </row>
    <row r="83" spans="1:6" ht="12.75">
      <c r="A83" s="110"/>
      <c r="B83" s="110"/>
      <c r="C83" s="110"/>
      <c r="D83" s="110"/>
      <c r="E83" s="110"/>
      <c r="F83" s="110"/>
    </row>
    <row r="84" spans="1:6" ht="12.75">
      <c r="A84" s="110"/>
      <c r="B84" s="110"/>
      <c r="C84" s="110"/>
      <c r="D84" s="110"/>
      <c r="E84" s="110"/>
      <c r="F84" s="110"/>
    </row>
    <row r="85" spans="1:6" ht="12.75">
      <c r="A85" s="110"/>
      <c r="B85" s="110"/>
      <c r="C85" s="110"/>
      <c r="D85" s="110"/>
      <c r="E85" s="110"/>
      <c r="F85" s="110"/>
    </row>
    <row r="86" spans="1:6" ht="12.75">
      <c r="A86" s="110"/>
      <c r="B86" s="110"/>
      <c r="C86" s="110"/>
      <c r="D86" s="110"/>
      <c r="E86" s="110"/>
      <c r="F86" s="110"/>
    </row>
  </sheetData>
  <sheetProtection/>
  <mergeCells count="5">
    <mergeCell ref="E32:E33"/>
    <mergeCell ref="A2:F2"/>
    <mergeCell ref="P2:S2"/>
    <mergeCell ref="B10:D10"/>
    <mergeCell ref="B11:C11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68" r:id="rId1"/>
  <headerFooter alignWithMargins="0">
    <oddHeader>&amp;R&amp;"Times New Roman CE,Dőlt"4.számú tájékoztató tábla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B1">
      <selection activeCell="E42" sqref="E42"/>
    </sheetView>
  </sheetViews>
  <sheetFormatPr defaultColWidth="9.140625" defaultRowHeight="12.75"/>
  <cols>
    <col min="1" max="1" width="36.8515625" style="189" customWidth="1"/>
    <col min="2" max="2" width="15.00390625" style="189" customWidth="1"/>
    <col min="3" max="3" width="14.28125" style="189" customWidth="1"/>
    <col min="4" max="5" width="18.7109375" style="189" customWidth="1"/>
    <col min="6" max="6" width="7.7109375" style="189" customWidth="1"/>
    <col min="7" max="7" width="33.28125" style="189" customWidth="1"/>
    <col min="8" max="8" width="14.57421875" style="189" customWidth="1"/>
    <col min="9" max="10" width="13.57421875" style="189" customWidth="1"/>
    <col min="11" max="11" width="12.28125" style="189" customWidth="1"/>
    <col min="12" max="16384" width="9.140625" style="189" customWidth="1"/>
  </cols>
  <sheetData>
    <row r="1" spans="1:11" ht="30" customHeight="1">
      <c r="A1" s="251" t="s">
        <v>302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6.5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6.5">
      <c r="A3" s="192"/>
      <c r="B3" s="193"/>
      <c r="C3" s="193"/>
      <c r="D3" s="193"/>
      <c r="E3" s="193"/>
      <c r="F3" s="193"/>
      <c r="G3" s="193"/>
      <c r="H3" s="252" t="s">
        <v>337</v>
      </c>
      <c r="I3" s="253"/>
      <c r="J3" s="253"/>
      <c r="K3" s="253"/>
    </row>
    <row r="4" spans="1:11" ht="16.5">
      <c r="A4" s="195"/>
      <c r="B4" s="193"/>
      <c r="C4" s="193"/>
      <c r="D4" s="193"/>
      <c r="E4" s="193"/>
      <c r="F4" s="193"/>
      <c r="G4" s="193"/>
      <c r="H4" s="193">
        <v>0</v>
      </c>
      <c r="I4" s="193"/>
      <c r="J4" s="193"/>
      <c r="K4" s="193"/>
    </row>
    <row r="5" spans="1:11" s="199" customFormat="1" ht="16.5">
      <c r="A5" s="196" t="s">
        <v>44</v>
      </c>
      <c r="B5" s="197" t="s">
        <v>20</v>
      </c>
      <c r="C5" s="197" t="s">
        <v>301</v>
      </c>
      <c r="D5" s="197" t="s">
        <v>303</v>
      </c>
      <c r="E5" s="197" t="s">
        <v>6</v>
      </c>
      <c r="F5" s="198"/>
      <c r="G5" s="197" t="s">
        <v>45</v>
      </c>
      <c r="H5" s="197" t="s">
        <v>20</v>
      </c>
      <c r="I5" s="197" t="s">
        <v>301</v>
      </c>
      <c r="J5" s="197" t="s">
        <v>304</v>
      </c>
      <c r="K5" s="197" t="s">
        <v>6</v>
      </c>
    </row>
    <row r="6" spans="1:11" ht="16.5">
      <c r="A6" s="200"/>
      <c r="B6" s="201"/>
      <c r="C6" s="201"/>
      <c r="D6" s="201"/>
      <c r="E6" s="201"/>
      <c r="F6" s="193"/>
      <c r="G6" s="202"/>
      <c r="H6" s="201"/>
      <c r="I6" s="201"/>
      <c r="J6" s="201"/>
      <c r="K6" s="201"/>
    </row>
    <row r="7" spans="1:11" ht="19.5" customHeight="1">
      <c r="A7" s="195" t="s">
        <v>24</v>
      </c>
      <c r="B7" s="193">
        <v>22458</v>
      </c>
      <c r="C7" s="193">
        <v>19509</v>
      </c>
      <c r="D7" s="193">
        <v>30851</v>
      </c>
      <c r="E7" s="193">
        <f>SUM(B7:D7)</f>
        <v>72818</v>
      </c>
      <c r="F7" s="193"/>
      <c r="G7" s="193" t="s">
        <v>46</v>
      </c>
      <c r="H7" s="193">
        <v>29665</v>
      </c>
      <c r="I7" s="193">
        <v>2890</v>
      </c>
      <c r="J7" s="193"/>
      <c r="K7" s="193">
        <f>SUM(H7:J7)</f>
        <v>32555</v>
      </c>
    </row>
    <row r="8" spans="1:11" ht="19.5" customHeight="1">
      <c r="A8" s="195" t="s">
        <v>47</v>
      </c>
      <c r="B8" s="193">
        <v>5814</v>
      </c>
      <c r="C8" s="193">
        <v>4779</v>
      </c>
      <c r="D8" s="193">
        <v>7599</v>
      </c>
      <c r="E8" s="193">
        <f aca="true" t="shared" si="0" ref="E8:E14">SUM(B8:D8)</f>
        <v>18192</v>
      </c>
      <c r="F8" s="193"/>
      <c r="G8" s="193" t="s">
        <v>48</v>
      </c>
      <c r="H8" s="193">
        <v>97368</v>
      </c>
      <c r="I8" s="193"/>
      <c r="J8" s="193"/>
      <c r="K8" s="193">
        <f aca="true" t="shared" si="1" ref="K8:K13">SUM(H8:J8)</f>
        <v>97368</v>
      </c>
    </row>
    <row r="9" spans="1:11" ht="19.5" customHeight="1">
      <c r="A9" s="195" t="s">
        <v>49</v>
      </c>
      <c r="B9" s="193">
        <v>78437</v>
      </c>
      <c r="C9" s="193">
        <v>10574</v>
      </c>
      <c r="D9" s="193">
        <v>5890</v>
      </c>
      <c r="E9" s="193">
        <f t="shared" si="0"/>
        <v>94901</v>
      </c>
      <c r="F9" s="193"/>
      <c r="G9" s="193" t="s">
        <v>50</v>
      </c>
      <c r="H9" s="193">
        <v>52388</v>
      </c>
      <c r="I9" s="195"/>
      <c r="J9" s="195"/>
      <c r="K9" s="193">
        <f t="shared" si="1"/>
        <v>52388</v>
      </c>
    </row>
    <row r="10" spans="1:11" ht="19.5" customHeight="1">
      <c r="A10" s="195" t="s">
        <v>51</v>
      </c>
      <c r="B10" s="193">
        <v>61242</v>
      </c>
      <c r="C10" s="193"/>
      <c r="D10" s="193">
        <v>0</v>
      </c>
      <c r="E10" s="193">
        <f t="shared" si="0"/>
        <v>61242</v>
      </c>
      <c r="F10" s="193"/>
      <c r="G10" s="193" t="s">
        <v>52</v>
      </c>
      <c r="H10" s="193">
        <v>1758</v>
      </c>
      <c r="I10" s="193">
        <v>31954</v>
      </c>
      <c r="J10" s="193">
        <v>44644</v>
      </c>
      <c r="K10" s="193">
        <f t="shared" si="1"/>
        <v>78356</v>
      </c>
    </row>
    <row r="11" spans="1:11" ht="33">
      <c r="A11" s="203" t="s">
        <v>53</v>
      </c>
      <c r="B11" s="204">
        <v>7262</v>
      </c>
      <c r="C11" s="204"/>
      <c r="D11" s="204">
        <v>0</v>
      </c>
      <c r="E11" s="193">
        <f t="shared" si="0"/>
        <v>7262</v>
      </c>
      <c r="F11" s="193"/>
      <c r="G11" s="205" t="s">
        <v>62</v>
      </c>
      <c r="H11" s="193">
        <v>0</v>
      </c>
      <c r="I11" s="193">
        <v>206</v>
      </c>
      <c r="J11" s="193"/>
      <c r="K11" s="193">
        <f t="shared" si="1"/>
        <v>206</v>
      </c>
    </row>
    <row r="12" spans="1:11" ht="19.5" customHeight="1">
      <c r="A12" s="195" t="s">
        <v>21</v>
      </c>
      <c r="B12" s="193">
        <v>3419</v>
      </c>
      <c r="C12" s="193">
        <v>0</v>
      </c>
      <c r="D12" s="193">
        <v>304</v>
      </c>
      <c r="E12" s="193">
        <f t="shared" si="0"/>
        <v>3723</v>
      </c>
      <c r="F12" s="193"/>
      <c r="G12" s="195"/>
      <c r="H12" s="195"/>
      <c r="I12" s="195"/>
      <c r="J12" s="195"/>
      <c r="K12" s="193">
        <f t="shared" si="1"/>
        <v>0</v>
      </c>
    </row>
    <row r="13" spans="1:11" ht="19.5" customHeight="1">
      <c r="A13" s="195" t="s">
        <v>18</v>
      </c>
      <c r="B13" s="193">
        <v>2547</v>
      </c>
      <c r="C13" s="195">
        <v>188</v>
      </c>
      <c r="D13" s="193">
        <v>0</v>
      </c>
      <c r="E13" s="193">
        <f t="shared" si="0"/>
        <v>2735</v>
      </c>
      <c r="F13" s="193"/>
      <c r="G13" s="193"/>
      <c r="H13" s="193"/>
      <c r="I13" s="193"/>
      <c r="J13" s="193"/>
      <c r="K13" s="193">
        <f t="shared" si="1"/>
        <v>0</v>
      </c>
    </row>
    <row r="14" spans="1:11" ht="19.5" customHeight="1">
      <c r="A14" s="206" t="s">
        <v>60</v>
      </c>
      <c r="B14" s="207">
        <f>SUM(B7:B13)</f>
        <v>181179</v>
      </c>
      <c r="C14" s="207">
        <f>SUM(C7:C13)</f>
        <v>35050</v>
      </c>
      <c r="D14" s="207">
        <f>SUM(D7:D13)</f>
        <v>44644</v>
      </c>
      <c r="E14" s="207">
        <f t="shared" si="0"/>
        <v>260873</v>
      </c>
      <c r="F14" s="208"/>
      <c r="G14" s="207" t="s">
        <v>61</v>
      </c>
      <c r="H14" s="207">
        <f>SUM(H7:H13)</f>
        <v>181179</v>
      </c>
      <c r="I14" s="207">
        <f>SUM(I7:I13)</f>
        <v>35050</v>
      </c>
      <c r="J14" s="207">
        <f>SUM(J7:J13)</f>
        <v>44644</v>
      </c>
      <c r="K14" s="207">
        <f>SUM(K7:K13)</f>
        <v>260873</v>
      </c>
    </row>
    <row r="15" spans="1:11" ht="19.5" customHeight="1">
      <c r="A15" s="195"/>
      <c r="B15" s="194"/>
      <c r="C15" s="194"/>
      <c r="D15" s="194"/>
      <c r="E15" s="194"/>
      <c r="F15" s="193"/>
      <c r="G15" s="193"/>
      <c r="H15" s="194"/>
      <c r="I15" s="194"/>
      <c r="J15" s="194"/>
      <c r="K15" s="194"/>
    </row>
    <row r="16" spans="1:11" ht="19.5" customHeight="1">
      <c r="A16" s="192" t="s">
        <v>54</v>
      </c>
      <c r="B16" s="194"/>
      <c r="C16" s="194"/>
      <c r="D16" s="194"/>
      <c r="E16" s="194"/>
      <c r="F16" s="193"/>
      <c r="G16" s="209" t="s">
        <v>55</v>
      </c>
      <c r="H16" s="194"/>
      <c r="I16" s="194"/>
      <c r="J16" s="194"/>
      <c r="K16" s="194"/>
    </row>
    <row r="17" spans="1:11" ht="19.5" customHeight="1">
      <c r="A17" s="195"/>
      <c r="B17" s="193"/>
      <c r="C17" s="193"/>
      <c r="D17" s="193"/>
      <c r="E17" s="193"/>
      <c r="F17" s="193"/>
      <c r="G17" s="193"/>
      <c r="H17" s="193"/>
      <c r="I17" s="193"/>
      <c r="J17" s="193"/>
      <c r="K17" s="193"/>
    </row>
    <row r="18" spans="1:11" ht="19.5" customHeight="1">
      <c r="A18" s="195" t="s">
        <v>305</v>
      </c>
      <c r="B18" s="193">
        <v>1000</v>
      </c>
      <c r="C18" s="193"/>
      <c r="D18" s="193"/>
      <c r="E18" s="193">
        <f>SUM(B18:D18)</f>
        <v>1000</v>
      </c>
      <c r="F18" s="193"/>
      <c r="G18" s="193"/>
      <c r="H18" s="193"/>
      <c r="I18" s="193"/>
      <c r="J18" s="193"/>
      <c r="K18" s="193"/>
    </row>
    <row r="19" spans="1:11" ht="19.5" customHeight="1">
      <c r="A19" s="195" t="s">
        <v>330</v>
      </c>
      <c r="B19" s="193">
        <v>1500</v>
      </c>
      <c r="C19" s="193"/>
      <c r="D19" s="193"/>
      <c r="E19" s="193">
        <f aca="true" t="shared" si="2" ref="E19:E35">SUM(B19:D19)</f>
        <v>1500</v>
      </c>
      <c r="F19" s="193"/>
      <c r="G19" s="195" t="s">
        <v>56</v>
      </c>
      <c r="H19" s="193">
        <v>41752</v>
      </c>
      <c r="I19" s="193"/>
      <c r="J19" s="193"/>
      <c r="K19" s="193">
        <f>SUM(H19:J19)</f>
        <v>41752</v>
      </c>
    </row>
    <row r="20" spans="1:11" ht="19.5" customHeight="1">
      <c r="A20" s="195" t="s">
        <v>332</v>
      </c>
      <c r="B20" s="195">
        <v>8000</v>
      </c>
      <c r="C20" s="193"/>
      <c r="D20" s="193"/>
      <c r="E20" s="193">
        <f t="shared" si="2"/>
        <v>8000</v>
      </c>
      <c r="F20" s="193"/>
      <c r="G20" s="195" t="s">
        <v>306</v>
      </c>
      <c r="H20" s="193">
        <v>10499</v>
      </c>
      <c r="I20" s="193"/>
      <c r="J20" s="193">
        <v>1469</v>
      </c>
      <c r="K20" s="193">
        <f>SUM(H20:J20)</f>
        <v>11968</v>
      </c>
    </row>
    <row r="21" spans="1:11" ht="19.5" customHeight="1">
      <c r="A21" s="195" t="s">
        <v>329</v>
      </c>
      <c r="B21" s="195">
        <v>2000</v>
      </c>
      <c r="C21" s="195"/>
      <c r="D21" s="193"/>
      <c r="E21" s="193">
        <f t="shared" si="2"/>
        <v>2000</v>
      </c>
      <c r="F21" s="193"/>
      <c r="G21" s="193" t="s">
        <v>57</v>
      </c>
      <c r="H21" s="193">
        <v>11385</v>
      </c>
      <c r="I21" s="193"/>
      <c r="J21" s="193"/>
      <c r="K21" s="193">
        <f>SUM(H21:J21)</f>
        <v>11385</v>
      </c>
    </row>
    <row r="22" spans="1:11" ht="19.5" customHeight="1">
      <c r="A22" s="195" t="s">
        <v>307</v>
      </c>
      <c r="B22" s="195">
        <v>1050</v>
      </c>
      <c r="C22" s="195"/>
      <c r="D22" s="193"/>
      <c r="E22" s="193">
        <f t="shared" si="2"/>
        <v>1050</v>
      </c>
      <c r="F22" s="193"/>
      <c r="G22" s="193" t="s">
        <v>308</v>
      </c>
      <c r="H22" s="189">
        <v>16500</v>
      </c>
      <c r="K22" s="193">
        <f>SUM(H22:J22)</f>
        <v>16500</v>
      </c>
    </row>
    <row r="23" spans="1:11" ht="19.5" customHeight="1">
      <c r="A23" s="195" t="s">
        <v>331</v>
      </c>
      <c r="B23" s="195">
        <v>500</v>
      </c>
      <c r="C23" s="195"/>
      <c r="D23" s="193"/>
      <c r="E23" s="193">
        <f t="shared" si="2"/>
        <v>500</v>
      </c>
      <c r="F23" s="193"/>
      <c r="G23" s="193"/>
      <c r="H23" s="193"/>
      <c r="I23" s="193"/>
      <c r="J23" s="193"/>
      <c r="K23" s="193"/>
    </row>
    <row r="24" spans="1:11" ht="19.5" customHeight="1">
      <c r="A24" s="195" t="s">
        <v>333</v>
      </c>
      <c r="B24" s="193">
        <v>900</v>
      </c>
      <c r="C24" s="193"/>
      <c r="D24" s="193"/>
      <c r="E24" s="193">
        <f t="shared" si="2"/>
        <v>900</v>
      </c>
      <c r="F24" s="193"/>
      <c r="K24" s="193"/>
    </row>
    <row r="25" spans="1:11" ht="19.5" customHeight="1">
      <c r="A25" s="241" t="s">
        <v>309</v>
      </c>
      <c r="B25" s="189">
        <v>1000</v>
      </c>
      <c r="E25" s="193">
        <f t="shared" si="2"/>
        <v>1000</v>
      </c>
      <c r="K25" s="193"/>
    </row>
    <row r="26" spans="1:11" ht="16.5">
      <c r="A26" s="241" t="s">
        <v>310</v>
      </c>
      <c r="B26" s="189">
        <v>2000</v>
      </c>
      <c r="E26" s="193">
        <f t="shared" si="2"/>
        <v>2000</v>
      </c>
      <c r="K26" s="193"/>
    </row>
    <row r="27" spans="1:11" ht="16.5">
      <c r="A27" s="241" t="s">
        <v>334</v>
      </c>
      <c r="B27" s="241">
        <v>300</v>
      </c>
      <c r="E27" s="193">
        <f t="shared" si="2"/>
        <v>300</v>
      </c>
      <c r="K27" s="193"/>
    </row>
    <row r="28" spans="1:11" ht="16.5">
      <c r="A28" s="241" t="s">
        <v>335</v>
      </c>
      <c r="B28" s="189">
        <v>5500</v>
      </c>
      <c r="E28" s="193">
        <f t="shared" si="2"/>
        <v>5500</v>
      </c>
      <c r="K28" s="193"/>
    </row>
    <row r="29" spans="1:11" ht="16.5">
      <c r="A29" s="241" t="s">
        <v>336</v>
      </c>
      <c r="B29" s="189">
        <v>2000</v>
      </c>
      <c r="E29" s="193">
        <f t="shared" si="2"/>
        <v>2000</v>
      </c>
      <c r="K29" s="193"/>
    </row>
    <row r="30" spans="1:11" ht="16.5">
      <c r="A30" s="241" t="s">
        <v>88</v>
      </c>
      <c r="B30" s="189">
        <v>40000</v>
      </c>
      <c r="E30" s="193">
        <f t="shared" si="2"/>
        <v>40000</v>
      </c>
      <c r="K30" s="193"/>
    </row>
    <row r="31" spans="1:11" ht="16.5">
      <c r="A31" s="241" t="s">
        <v>311</v>
      </c>
      <c r="B31" s="189">
        <v>14386</v>
      </c>
      <c r="E31" s="193">
        <f t="shared" si="2"/>
        <v>14386</v>
      </c>
      <c r="K31" s="193"/>
    </row>
    <row r="32" spans="1:11" ht="16.5">
      <c r="A32" s="241" t="s">
        <v>312</v>
      </c>
      <c r="D32" s="189">
        <v>1469</v>
      </c>
      <c r="E32" s="193">
        <f t="shared" si="2"/>
        <v>1469</v>
      </c>
      <c r="K32" s="193"/>
    </row>
    <row r="33" spans="1:11" ht="16.5">
      <c r="A33" s="206" t="s">
        <v>58</v>
      </c>
      <c r="B33" s="207">
        <f>SUM(B18:B32)</f>
        <v>80136</v>
      </c>
      <c r="C33" s="207">
        <f>SUM(C18:C32)</f>
        <v>0</v>
      </c>
      <c r="D33" s="207">
        <f>SUM(D18:D32)</f>
        <v>1469</v>
      </c>
      <c r="E33" s="207">
        <f t="shared" si="2"/>
        <v>81605</v>
      </c>
      <c r="F33" s="208"/>
      <c r="G33" s="207" t="s">
        <v>59</v>
      </c>
      <c r="H33" s="207">
        <f>SUM(H17:H23)</f>
        <v>80136</v>
      </c>
      <c r="I33" s="207">
        <f>SUM(I17:I23)</f>
        <v>0</v>
      </c>
      <c r="J33" s="207">
        <f>SUM(J17:J23)</f>
        <v>1469</v>
      </c>
      <c r="K33" s="207">
        <f>SUM(H33:J33)</f>
        <v>81605</v>
      </c>
    </row>
    <row r="34" spans="1:11" ht="16.5">
      <c r="A34" s="195"/>
      <c r="B34" s="195"/>
      <c r="C34" s="195"/>
      <c r="D34" s="195"/>
      <c r="E34" s="193">
        <f t="shared" si="2"/>
        <v>0</v>
      </c>
      <c r="F34" s="193"/>
      <c r="G34" s="193"/>
      <c r="H34" s="193"/>
      <c r="I34" s="193"/>
      <c r="J34" s="193"/>
      <c r="K34" s="193">
        <f>SUM(H34:J34)</f>
        <v>0</v>
      </c>
    </row>
    <row r="35" spans="1:11" ht="16.5">
      <c r="A35" s="200" t="s">
        <v>19</v>
      </c>
      <c r="B35" s="202">
        <f>SUM(B14,B33)</f>
        <v>261315</v>
      </c>
      <c r="C35" s="202">
        <f>SUM(C14,C33)</f>
        <v>35050</v>
      </c>
      <c r="D35" s="202">
        <f>SUM(D14,D33)</f>
        <v>46113</v>
      </c>
      <c r="E35" s="202">
        <f t="shared" si="2"/>
        <v>342478</v>
      </c>
      <c r="F35" s="193"/>
      <c r="G35" s="202" t="s">
        <v>19</v>
      </c>
      <c r="H35" s="201">
        <f>SUM(H14,H33)</f>
        <v>261315</v>
      </c>
      <c r="I35" s="201">
        <f>SUM(I14,I33)</f>
        <v>35050</v>
      </c>
      <c r="J35" s="201">
        <f>SUM(J14,J33)</f>
        <v>46113</v>
      </c>
      <c r="K35" s="201">
        <f>SUM(K14,K33)</f>
        <v>342478</v>
      </c>
    </row>
  </sheetData>
  <sheetProtection/>
  <mergeCells count="2">
    <mergeCell ref="A1:K1"/>
    <mergeCell ref="H3:K3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SheetLayoutView="100" workbookViewId="0" topLeftCell="A25">
      <selection activeCell="E2" sqref="E2"/>
    </sheetView>
  </sheetViews>
  <sheetFormatPr defaultColWidth="9.140625" defaultRowHeight="12.75"/>
  <cols>
    <col min="1" max="1" width="5.8515625" style="38" customWidth="1"/>
    <col min="2" max="2" width="47.28125" style="39" customWidth="1"/>
    <col min="3" max="3" width="14.00390625" style="38" customWidth="1"/>
    <col min="4" max="4" width="47.28125" style="38" customWidth="1"/>
    <col min="5" max="5" width="14.00390625" style="38" customWidth="1"/>
    <col min="6" max="6" width="4.140625" style="38" customWidth="1"/>
    <col min="7" max="16384" width="9.140625" style="38" customWidth="1"/>
  </cols>
  <sheetData>
    <row r="1" spans="2:6" ht="39.75" customHeight="1">
      <c r="B1" s="88" t="s">
        <v>167</v>
      </c>
      <c r="C1" s="87"/>
      <c r="D1" s="87"/>
      <c r="E1" s="87" t="s">
        <v>339</v>
      </c>
      <c r="F1" s="256"/>
    </row>
    <row r="2" spans="2:6" ht="14.25" thickBot="1">
      <c r="B2" s="257" t="s">
        <v>317</v>
      </c>
      <c r="C2" s="257"/>
      <c r="D2" s="257"/>
      <c r="E2" s="86" t="s">
        <v>166</v>
      </c>
      <c r="F2" s="256"/>
    </row>
    <row r="3" spans="1:6" ht="18" customHeight="1" thickBot="1">
      <c r="A3" s="254" t="s">
        <v>165</v>
      </c>
      <c r="B3" s="84" t="s">
        <v>66</v>
      </c>
      <c r="C3" s="85"/>
      <c r="D3" s="84" t="s">
        <v>67</v>
      </c>
      <c r="E3" s="83"/>
      <c r="F3" s="256"/>
    </row>
    <row r="4" spans="1:6" s="79" customFormat="1" ht="35.25" customHeight="1" thickBot="1">
      <c r="A4" s="255"/>
      <c r="B4" s="81" t="s">
        <v>65</v>
      </c>
      <c r="C4" s="82" t="s">
        <v>322</v>
      </c>
      <c r="D4" s="81" t="s">
        <v>65</v>
      </c>
      <c r="E4" s="80" t="s">
        <v>320</v>
      </c>
      <c r="F4" s="256"/>
    </row>
    <row r="5" spans="1:6" s="74" customFormat="1" ht="12" customHeight="1" thickBot="1">
      <c r="A5" s="78">
        <v>1</v>
      </c>
      <c r="B5" s="76">
        <v>2</v>
      </c>
      <c r="C5" s="77" t="s">
        <v>160</v>
      </c>
      <c r="D5" s="76" t="s">
        <v>157</v>
      </c>
      <c r="E5" s="75" t="s">
        <v>154</v>
      </c>
      <c r="F5" s="256"/>
    </row>
    <row r="6" spans="1:6" ht="12.75" customHeight="1">
      <c r="A6" s="73" t="s">
        <v>164</v>
      </c>
      <c r="B6" s="55" t="s">
        <v>163</v>
      </c>
      <c r="C6" s="72">
        <v>135120</v>
      </c>
      <c r="D6" s="55" t="s">
        <v>24</v>
      </c>
      <c r="E6" s="71">
        <v>72818</v>
      </c>
      <c r="F6" s="256"/>
    </row>
    <row r="7" spans="1:6" ht="12.75" customHeight="1">
      <c r="A7" s="64" t="s">
        <v>162</v>
      </c>
      <c r="B7" s="69" t="s">
        <v>63</v>
      </c>
      <c r="C7" s="66">
        <v>32555</v>
      </c>
      <c r="D7" s="69" t="s">
        <v>161</v>
      </c>
      <c r="E7" s="65">
        <v>18192</v>
      </c>
      <c r="F7" s="256"/>
    </row>
    <row r="8" spans="1:6" ht="12.75" customHeight="1">
      <c r="A8" s="64" t="s">
        <v>160</v>
      </c>
      <c r="B8" s="69" t="s">
        <v>159</v>
      </c>
      <c r="C8" s="66">
        <v>4000</v>
      </c>
      <c r="D8" s="69" t="s">
        <v>158</v>
      </c>
      <c r="E8" s="65">
        <v>94901</v>
      </c>
      <c r="F8" s="256"/>
    </row>
    <row r="9" spans="1:6" ht="12.75" customHeight="1">
      <c r="A9" s="64" t="s">
        <v>157</v>
      </c>
      <c r="B9" s="70" t="s">
        <v>156</v>
      </c>
      <c r="C9" s="66">
        <v>52388</v>
      </c>
      <c r="D9" s="69" t="s">
        <v>155</v>
      </c>
      <c r="E9" s="65"/>
      <c r="F9" s="256"/>
    </row>
    <row r="10" spans="1:6" ht="12.75" customHeight="1">
      <c r="A10" s="64" t="s">
        <v>154</v>
      </c>
      <c r="B10" s="69" t="s">
        <v>153</v>
      </c>
      <c r="C10" s="66">
        <v>78356</v>
      </c>
      <c r="D10" s="69" t="s">
        <v>152</v>
      </c>
      <c r="E10" s="65">
        <v>3723</v>
      </c>
      <c r="F10" s="256"/>
    </row>
    <row r="11" spans="1:6" ht="12.75" customHeight="1">
      <c r="A11" s="64" t="s">
        <v>151</v>
      </c>
      <c r="B11" s="69" t="s">
        <v>150</v>
      </c>
      <c r="C11" s="67"/>
      <c r="D11" s="69" t="s">
        <v>64</v>
      </c>
      <c r="E11" s="65">
        <v>2735</v>
      </c>
      <c r="F11" s="256"/>
    </row>
    <row r="12" spans="1:6" ht="12.75" customHeight="1">
      <c r="A12" s="64" t="s">
        <v>149</v>
      </c>
      <c r="B12" s="69" t="s">
        <v>148</v>
      </c>
      <c r="C12" s="66"/>
      <c r="D12" s="69" t="s">
        <v>147</v>
      </c>
      <c r="E12" s="65"/>
      <c r="F12" s="256"/>
    </row>
    <row r="13" spans="1:6" ht="12.75" customHeight="1">
      <c r="A13" s="64" t="s">
        <v>146</v>
      </c>
      <c r="B13" s="69" t="s">
        <v>145</v>
      </c>
      <c r="C13" s="66"/>
      <c r="D13" s="50" t="s">
        <v>217</v>
      </c>
      <c r="E13" s="65">
        <v>7262</v>
      </c>
      <c r="F13" s="256"/>
    </row>
    <row r="14" spans="1:6" ht="12.75" customHeight="1">
      <c r="A14" s="64" t="s">
        <v>144</v>
      </c>
      <c r="B14" s="68" t="s">
        <v>143</v>
      </c>
      <c r="C14" s="67">
        <v>0</v>
      </c>
      <c r="D14" s="50" t="s">
        <v>218</v>
      </c>
      <c r="E14" s="65">
        <v>61242</v>
      </c>
      <c r="F14" s="256"/>
    </row>
    <row r="15" spans="1:6" ht="12.75" customHeight="1">
      <c r="A15" s="64" t="s">
        <v>142</v>
      </c>
      <c r="B15" s="50"/>
      <c r="C15" s="66"/>
      <c r="D15" s="50"/>
      <c r="E15" s="65"/>
      <c r="F15" s="256"/>
    </row>
    <row r="16" spans="1:6" ht="12.75" customHeight="1">
      <c r="A16" s="64" t="s">
        <v>141</v>
      </c>
      <c r="B16" s="50"/>
      <c r="C16" s="66"/>
      <c r="D16" s="50"/>
      <c r="E16" s="65"/>
      <c r="F16" s="256"/>
    </row>
    <row r="17" spans="1:6" ht="12.75" customHeight="1" thickBot="1">
      <c r="A17" s="64" t="s">
        <v>140</v>
      </c>
      <c r="B17" s="63"/>
      <c r="C17" s="62"/>
      <c r="D17" s="50"/>
      <c r="E17" s="61"/>
      <c r="F17" s="256"/>
    </row>
    <row r="18" spans="1:6" ht="15.75" customHeight="1" thickBot="1">
      <c r="A18" s="42" t="s">
        <v>139</v>
      </c>
      <c r="B18" s="44" t="s">
        <v>138</v>
      </c>
      <c r="C18" s="48">
        <f>+C6+C7+C8+C9+C10+C12+C13+C14+C15+C16+C17</f>
        <v>302419</v>
      </c>
      <c r="D18" s="44" t="s">
        <v>137</v>
      </c>
      <c r="E18" s="46">
        <f>SUM(E6:E17)</f>
        <v>260873</v>
      </c>
      <c r="F18" s="256"/>
    </row>
    <row r="19" spans="1:6" ht="12.75" customHeight="1">
      <c r="A19" s="58" t="s">
        <v>136</v>
      </c>
      <c r="B19" s="57" t="s">
        <v>135</v>
      </c>
      <c r="C19" s="60">
        <v>206</v>
      </c>
      <c r="D19" s="52" t="s">
        <v>134</v>
      </c>
      <c r="E19" s="54"/>
      <c r="F19" s="256"/>
    </row>
    <row r="20" spans="1:6" ht="12.75" customHeight="1">
      <c r="A20" s="53" t="s">
        <v>133</v>
      </c>
      <c r="B20" s="52" t="s">
        <v>132</v>
      </c>
      <c r="C20" s="51">
        <v>206</v>
      </c>
      <c r="D20" s="52" t="s">
        <v>131</v>
      </c>
      <c r="E20" s="49"/>
      <c r="F20" s="256"/>
    </row>
    <row r="21" spans="1:6" ht="12.75" customHeight="1">
      <c r="A21" s="53" t="s">
        <v>130</v>
      </c>
      <c r="B21" s="52" t="s">
        <v>129</v>
      </c>
      <c r="C21" s="51"/>
      <c r="D21" s="52" t="s">
        <v>128</v>
      </c>
      <c r="E21" s="49"/>
      <c r="F21" s="256"/>
    </row>
    <row r="22" spans="1:6" ht="12.75" customHeight="1">
      <c r="A22" s="53" t="s">
        <v>127</v>
      </c>
      <c r="B22" s="52" t="s">
        <v>126</v>
      </c>
      <c r="C22" s="51"/>
      <c r="D22" s="52" t="s">
        <v>125</v>
      </c>
      <c r="E22" s="49"/>
      <c r="F22" s="256"/>
    </row>
    <row r="23" spans="1:6" ht="12.75" customHeight="1">
      <c r="A23" s="53" t="s">
        <v>124</v>
      </c>
      <c r="B23" s="52" t="s">
        <v>123</v>
      </c>
      <c r="C23" s="51"/>
      <c r="D23" s="57" t="s">
        <v>122</v>
      </c>
      <c r="E23" s="49"/>
      <c r="F23" s="256"/>
    </row>
    <row r="24" spans="1:6" ht="12.75" customHeight="1">
      <c r="A24" s="53" t="s">
        <v>121</v>
      </c>
      <c r="B24" s="52" t="s">
        <v>120</v>
      </c>
      <c r="C24" s="59">
        <f>+C25+C26</f>
        <v>0</v>
      </c>
      <c r="D24" s="52" t="s">
        <v>119</v>
      </c>
      <c r="E24" s="49"/>
      <c r="F24" s="256"/>
    </row>
    <row r="25" spans="1:6" ht="12.75" customHeight="1">
      <c r="A25" s="58" t="s">
        <v>118</v>
      </c>
      <c r="B25" s="57" t="s">
        <v>117</v>
      </c>
      <c r="C25" s="56"/>
      <c r="D25" s="55" t="s">
        <v>116</v>
      </c>
      <c r="E25" s="54"/>
      <c r="F25" s="256"/>
    </row>
    <row r="26" spans="1:6" ht="12.75" customHeight="1" thickBot="1">
      <c r="A26" s="53" t="s">
        <v>115</v>
      </c>
      <c r="B26" s="52" t="s">
        <v>114</v>
      </c>
      <c r="C26" s="51"/>
      <c r="D26" s="50"/>
      <c r="E26" s="49"/>
      <c r="F26" s="256"/>
    </row>
    <row r="27" spans="1:6" ht="15.75" customHeight="1" thickBot="1">
      <c r="A27" s="42" t="s">
        <v>113</v>
      </c>
      <c r="B27" s="44" t="s">
        <v>112</v>
      </c>
      <c r="C27" s="48">
        <f>+C19+C24</f>
        <v>206</v>
      </c>
      <c r="D27" s="44" t="s">
        <v>111</v>
      </c>
      <c r="E27" s="46">
        <f>SUM(E19:E26)</f>
        <v>0</v>
      </c>
      <c r="F27" s="256"/>
    </row>
    <row r="28" spans="1:6" ht="18" customHeight="1" thickBot="1">
      <c r="A28" s="42" t="s">
        <v>110</v>
      </c>
      <c r="B28" s="47" t="s">
        <v>109</v>
      </c>
      <c r="C28" s="48">
        <f>+C18+C27</f>
        <v>302625</v>
      </c>
      <c r="D28" s="47" t="s">
        <v>108</v>
      </c>
      <c r="E28" s="46">
        <f>+E18+E27</f>
        <v>260873</v>
      </c>
      <c r="F28" s="256"/>
    </row>
    <row r="29" spans="1:6" ht="18" customHeight="1" thickBot="1">
      <c r="A29" s="42" t="s">
        <v>107</v>
      </c>
      <c r="B29" s="44" t="s">
        <v>106</v>
      </c>
      <c r="C29" s="45"/>
      <c r="D29" s="44" t="s">
        <v>105</v>
      </c>
      <c r="E29" s="43"/>
      <c r="F29" s="256"/>
    </row>
    <row r="30" spans="1:6" ht="13.5" thickBot="1">
      <c r="A30" s="42" t="s">
        <v>104</v>
      </c>
      <c r="B30" s="41" t="s">
        <v>103</v>
      </c>
      <c r="C30" s="40">
        <f>+C28+C29</f>
        <v>302625</v>
      </c>
      <c r="D30" s="41" t="s">
        <v>102</v>
      </c>
      <c r="E30" s="40">
        <f>+E28+E29</f>
        <v>260873</v>
      </c>
      <c r="F30" s="256"/>
    </row>
    <row r="31" spans="1:6" ht="13.5" thickBot="1">
      <c r="A31" s="42" t="s">
        <v>101</v>
      </c>
      <c r="B31" s="41" t="s">
        <v>100</v>
      </c>
      <c r="C31" s="40" t="str">
        <f>IF(C18-E18&lt;0,E18-C18,"-")</f>
        <v>-</v>
      </c>
      <c r="D31" s="41" t="s">
        <v>99</v>
      </c>
      <c r="E31" s="40">
        <f>IF(C18-E18&gt;0,C18-E18,"-")</f>
        <v>41546</v>
      </c>
      <c r="F31" s="256"/>
    </row>
    <row r="32" spans="1:6" ht="13.5" thickBot="1">
      <c r="A32" s="42" t="s">
        <v>98</v>
      </c>
      <c r="B32" s="41" t="s">
        <v>97</v>
      </c>
      <c r="C32" s="40" t="str">
        <f>IF(C18+C19-E28&lt;0,E28-(C18+C19),"-")</f>
        <v>-</v>
      </c>
      <c r="D32" s="41" t="s">
        <v>96</v>
      </c>
      <c r="E32" s="40">
        <f>IF(C18+C19-E28&gt;0,C18+C19-E28,"-")</f>
        <v>41752</v>
      </c>
      <c r="F32" s="256"/>
    </row>
    <row r="34" spans="2:6" ht="31.5">
      <c r="B34" s="88" t="s">
        <v>168</v>
      </c>
      <c r="C34" s="87"/>
      <c r="D34" s="87"/>
      <c r="E34" s="87"/>
      <c r="F34" s="256"/>
    </row>
    <row r="35" spans="2:6" ht="14.25" thickBot="1">
      <c r="B35" s="257" t="s">
        <v>316</v>
      </c>
      <c r="C35" s="257"/>
      <c r="D35" s="257"/>
      <c r="E35" s="86" t="s">
        <v>166</v>
      </c>
      <c r="F35" s="256"/>
    </row>
    <row r="36" spans="1:6" ht="13.5" thickBot="1">
      <c r="A36" s="258" t="s">
        <v>165</v>
      </c>
      <c r="B36" s="84" t="s">
        <v>66</v>
      </c>
      <c r="C36" s="85"/>
      <c r="D36" s="84" t="s">
        <v>67</v>
      </c>
      <c r="E36" s="83"/>
      <c r="F36" s="256"/>
    </row>
    <row r="37" spans="1:6" ht="36.75" thickBot="1">
      <c r="A37" s="259"/>
      <c r="B37" s="81" t="s">
        <v>65</v>
      </c>
      <c r="C37" s="82" t="s">
        <v>322</v>
      </c>
      <c r="D37" s="81" t="s">
        <v>65</v>
      </c>
      <c r="E37" s="80" t="s">
        <v>321</v>
      </c>
      <c r="F37" s="256"/>
    </row>
    <row r="38" spans="1:6" ht="13.5" thickBot="1">
      <c r="A38" s="78">
        <v>1</v>
      </c>
      <c r="B38" s="76">
        <v>2</v>
      </c>
      <c r="C38" s="77">
        <v>3</v>
      </c>
      <c r="D38" s="76">
        <v>4</v>
      </c>
      <c r="E38" s="75">
        <v>5</v>
      </c>
      <c r="F38" s="256"/>
    </row>
    <row r="39" spans="1:6" ht="12.75">
      <c r="A39" s="73" t="s">
        <v>164</v>
      </c>
      <c r="B39" s="55" t="s">
        <v>169</v>
      </c>
      <c r="C39" s="72"/>
      <c r="D39" s="55" t="s">
        <v>170</v>
      </c>
      <c r="E39" s="71">
        <v>17480</v>
      </c>
      <c r="F39" s="256"/>
    </row>
    <row r="40" spans="1:6" ht="22.5">
      <c r="A40" s="64" t="s">
        <v>162</v>
      </c>
      <c r="B40" s="69" t="s">
        <v>171</v>
      </c>
      <c r="C40" s="66"/>
      <c r="D40" s="69" t="s">
        <v>172</v>
      </c>
      <c r="E40" s="65">
        <v>22656</v>
      </c>
      <c r="F40" s="256"/>
    </row>
    <row r="41" spans="1:6" ht="12.75">
      <c r="A41" s="64" t="s">
        <v>160</v>
      </c>
      <c r="B41" s="69" t="s">
        <v>173</v>
      </c>
      <c r="C41" s="66"/>
      <c r="D41" s="69" t="s">
        <v>174</v>
      </c>
      <c r="E41" s="65">
        <v>40000</v>
      </c>
      <c r="F41" s="256"/>
    </row>
    <row r="42" spans="1:6" ht="12.75">
      <c r="A42" s="64" t="s">
        <v>157</v>
      </c>
      <c r="B42" s="69" t="s">
        <v>175</v>
      </c>
      <c r="C42" s="66"/>
      <c r="D42" s="69" t="s">
        <v>176</v>
      </c>
      <c r="E42" s="65"/>
      <c r="F42" s="256"/>
    </row>
    <row r="43" spans="1:6" ht="12.75">
      <c r="A43" s="64" t="s">
        <v>154</v>
      </c>
      <c r="B43" s="69" t="s">
        <v>177</v>
      </c>
      <c r="C43" s="66"/>
      <c r="D43" s="69" t="s">
        <v>178</v>
      </c>
      <c r="E43" s="65"/>
      <c r="F43" s="256"/>
    </row>
    <row r="44" spans="1:6" ht="12.75">
      <c r="A44" s="64" t="s">
        <v>151</v>
      </c>
      <c r="B44" s="69" t="s">
        <v>179</v>
      </c>
      <c r="C44" s="67">
        <v>11385</v>
      </c>
      <c r="D44" s="89" t="s">
        <v>180</v>
      </c>
      <c r="E44" s="65">
        <v>40000</v>
      </c>
      <c r="F44" s="256"/>
    </row>
    <row r="45" spans="1:6" ht="12.75">
      <c r="A45" s="64" t="s">
        <v>149</v>
      </c>
      <c r="B45" s="69" t="s">
        <v>181</v>
      </c>
      <c r="C45" s="66"/>
      <c r="D45" s="89" t="s">
        <v>182</v>
      </c>
      <c r="E45" s="65"/>
      <c r="F45" s="256"/>
    </row>
    <row r="46" spans="1:6" ht="12.75">
      <c r="A46" s="64" t="s">
        <v>146</v>
      </c>
      <c r="B46" s="69" t="s">
        <v>183</v>
      </c>
      <c r="C46" s="66">
        <v>11968</v>
      </c>
      <c r="D46" s="90" t="s">
        <v>184</v>
      </c>
      <c r="E46" s="65"/>
      <c r="F46" s="256"/>
    </row>
    <row r="47" spans="1:6" ht="12.75">
      <c r="A47" s="64" t="s">
        <v>144</v>
      </c>
      <c r="B47" s="91" t="s">
        <v>185</v>
      </c>
      <c r="C47" s="67"/>
      <c r="D47" s="89" t="s">
        <v>186</v>
      </c>
      <c r="E47" s="65"/>
      <c r="F47" s="256"/>
    </row>
    <row r="48" spans="1:6" ht="22.5">
      <c r="A48" s="64" t="s">
        <v>142</v>
      </c>
      <c r="B48" s="69" t="s">
        <v>187</v>
      </c>
      <c r="C48" s="67"/>
      <c r="D48" s="89" t="s">
        <v>188</v>
      </c>
      <c r="E48" s="65"/>
      <c r="F48" s="256"/>
    </row>
    <row r="49" spans="1:6" ht="12.75">
      <c r="A49" s="64" t="s">
        <v>141</v>
      </c>
      <c r="B49" s="69" t="s">
        <v>189</v>
      </c>
      <c r="C49" s="65"/>
      <c r="D49" s="69" t="s">
        <v>64</v>
      </c>
      <c r="E49" s="65"/>
      <c r="F49" s="256"/>
    </row>
    <row r="50" spans="1:6" ht="13.5" thickBot="1">
      <c r="A50" s="92" t="s">
        <v>140</v>
      </c>
      <c r="B50" s="93" t="s">
        <v>219</v>
      </c>
      <c r="C50" s="94">
        <v>41752</v>
      </c>
      <c r="D50" s="93" t="s">
        <v>147</v>
      </c>
      <c r="E50" s="95"/>
      <c r="F50" s="256"/>
    </row>
    <row r="51" spans="1:6" ht="13.5" thickBot="1">
      <c r="A51" s="42" t="s">
        <v>139</v>
      </c>
      <c r="B51" s="44" t="s">
        <v>190</v>
      </c>
      <c r="C51" s="48">
        <f>+C39+C40+C41+C42+C43+C44+C45+C46+C48+C49+C50</f>
        <v>65105</v>
      </c>
      <c r="D51" s="44" t="s">
        <v>191</v>
      </c>
      <c r="E51" s="46">
        <f>+E39+E40+E41+E49+E50</f>
        <v>80136</v>
      </c>
      <c r="F51" s="256"/>
    </row>
    <row r="52" spans="1:6" ht="12.75">
      <c r="A52" s="96" t="s">
        <v>136</v>
      </c>
      <c r="B52" s="97" t="s">
        <v>192</v>
      </c>
      <c r="C52" s="98">
        <f>+C53+C54+C55+C56+C57</f>
        <v>16500</v>
      </c>
      <c r="D52" s="52" t="s">
        <v>134</v>
      </c>
      <c r="E52" s="99"/>
      <c r="F52" s="256"/>
    </row>
    <row r="53" spans="1:6" ht="12.75">
      <c r="A53" s="64" t="s">
        <v>133</v>
      </c>
      <c r="B53" s="100" t="s">
        <v>193</v>
      </c>
      <c r="C53" s="51">
        <v>16500</v>
      </c>
      <c r="D53" s="52" t="s">
        <v>194</v>
      </c>
      <c r="E53" s="49"/>
      <c r="F53" s="256"/>
    </row>
    <row r="54" spans="1:6" ht="12.75">
      <c r="A54" s="96" t="s">
        <v>130</v>
      </c>
      <c r="B54" s="100" t="s">
        <v>195</v>
      </c>
      <c r="C54" s="51"/>
      <c r="D54" s="52" t="s">
        <v>128</v>
      </c>
      <c r="E54" s="49"/>
      <c r="F54" s="256"/>
    </row>
    <row r="55" spans="1:6" ht="12.75">
      <c r="A55" s="64" t="s">
        <v>127</v>
      </c>
      <c r="B55" s="100" t="s">
        <v>196</v>
      </c>
      <c r="C55" s="51"/>
      <c r="D55" s="52" t="s">
        <v>125</v>
      </c>
      <c r="E55" s="49"/>
      <c r="F55" s="256"/>
    </row>
    <row r="56" spans="1:6" ht="12.75">
      <c r="A56" s="96" t="s">
        <v>124</v>
      </c>
      <c r="B56" s="100" t="s">
        <v>197</v>
      </c>
      <c r="C56" s="51"/>
      <c r="D56" s="57" t="s">
        <v>122</v>
      </c>
      <c r="E56" s="49"/>
      <c r="F56" s="256"/>
    </row>
    <row r="57" spans="1:6" ht="12.75">
      <c r="A57" s="64" t="s">
        <v>121</v>
      </c>
      <c r="B57" s="101" t="s">
        <v>198</v>
      </c>
      <c r="C57" s="51"/>
      <c r="D57" s="52" t="s">
        <v>199</v>
      </c>
      <c r="E57" s="49"/>
      <c r="F57" s="256"/>
    </row>
    <row r="58" spans="1:6" ht="12.75">
      <c r="A58" s="96" t="s">
        <v>118</v>
      </c>
      <c r="B58" s="102" t="s">
        <v>200</v>
      </c>
      <c r="C58" s="59">
        <f>+C59+C60+C61+C62+C63</f>
        <v>0</v>
      </c>
      <c r="D58" s="103" t="s">
        <v>116</v>
      </c>
      <c r="E58" s="49"/>
      <c r="F58" s="256"/>
    </row>
    <row r="59" spans="1:6" ht="12.75">
      <c r="A59" s="64" t="s">
        <v>115</v>
      </c>
      <c r="B59" s="101" t="s">
        <v>201</v>
      </c>
      <c r="C59" s="51"/>
      <c r="D59" s="103" t="s">
        <v>202</v>
      </c>
      <c r="E59" s="49"/>
      <c r="F59" s="256"/>
    </row>
    <row r="60" spans="1:6" ht="12.75">
      <c r="A60" s="96" t="s">
        <v>113</v>
      </c>
      <c r="B60" s="101" t="s">
        <v>203</v>
      </c>
      <c r="C60" s="51"/>
      <c r="D60" s="104"/>
      <c r="E60" s="49"/>
      <c r="F60" s="256"/>
    </row>
    <row r="61" spans="1:6" ht="12.75">
      <c r="A61" s="64" t="s">
        <v>110</v>
      </c>
      <c r="B61" s="100" t="s">
        <v>204</v>
      </c>
      <c r="C61" s="51"/>
      <c r="D61" s="105"/>
      <c r="E61" s="49"/>
      <c r="F61" s="256"/>
    </row>
    <row r="62" spans="1:6" ht="12.75">
      <c r="A62" s="96" t="s">
        <v>107</v>
      </c>
      <c r="B62" s="106" t="s">
        <v>205</v>
      </c>
      <c r="C62" s="51"/>
      <c r="D62" s="50"/>
      <c r="E62" s="49"/>
      <c r="F62" s="256"/>
    </row>
    <row r="63" spans="1:6" ht="13.5" thickBot="1">
      <c r="A63" s="64" t="s">
        <v>104</v>
      </c>
      <c r="B63" s="107" t="s">
        <v>206</v>
      </c>
      <c r="C63" s="51"/>
      <c r="D63" s="105"/>
      <c r="E63" s="49"/>
      <c r="F63" s="256"/>
    </row>
    <row r="64" spans="1:6" ht="21.75" thickBot="1">
      <c r="A64" s="42" t="s">
        <v>101</v>
      </c>
      <c r="B64" s="44" t="s">
        <v>207</v>
      </c>
      <c r="C64" s="48">
        <f>+C52+C58</f>
        <v>16500</v>
      </c>
      <c r="D64" s="44" t="s">
        <v>208</v>
      </c>
      <c r="E64" s="46">
        <f>SUM(E52:E63)</f>
        <v>0</v>
      </c>
      <c r="F64" s="256"/>
    </row>
    <row r="65" spans="1:6" ht="24.75" thickBot="1">
      <c r="A65" s="42" t="s">
        <v>98</v>
      </c>
      <c r="B65" s="47" t="s">
        <v>209</v>
      </c>
      <c r="C65" s="48">
        <f>+C51+C64</f>
        <v>81605</v>
      </c>
      <c r="D65" s="47" t="s">
        <v>210</v>
      </c>
      <c r="E65" s="46">
        <f>+E51+E64</f>
        <v>80136</v>
      </c>
      <c r="F65" s="256"/>
    </row>
    <row r="66" spans="1:6" ht="13.5" thickBot="1">
      <c r="A66" s="42" t="s">
        <v>211</v>
      </c>
      <c r="B66" s="44" t="s">
        <v>106</v>
      </c>
      <c r="C66" s="45"/>
      <c r="D66" s="44" t="s">
        <v>105</v>
      </c>
      <c r="E66" s="43"/>
      <c r="F66" s="256"/>
    </row>
    <row r="67" spans="1:6" ht="13.5" thickBot="1">
      <c r="A67" s="42" t="s">
        <v>212</v>
      </c>
      <c r="B67" s="41" t="s">
        <v>213</v>
      </c>
      <c r="C67" s="40">
        <f>+C65+C66</f>
        <v>81605</v>
      </c>
      <c r="D67" s="41" t="s">
        <v>214</v>
      </c>
      <c r="E67" s="40">
        <f>+E65+E66</f>
        <v>80136</v>
      </c>
      <c r="F67" s="256"/>
    </row>
    <row r="68" spans="1:6" ht="13.5" thickBot="1">
      <c r="A68" s="42" t="s">
        <v>215</v>
      </c>
      <c r="B68" s="41" t="s">
        <v>100</v>
      </c>
      <c r="C68" s="40">
        <f>IF(C51-E51&lt;0,E51-C51,"-")</f>
        <v>15031</v>
      </c>
      <c r="D68" s="41" t="s">
        <v>99</v>
      </c>
      <c r="E68" s="40" t="str">
        <f>IF(C51-E51&gt;0,C51-E51,"-")</f>
        <v>-</v>
      </c>
      <c r="F68" s="256"/>
    </row>
    <row r="69" spans="1:6" ht="13.5" thickBot="1">
      <c r="A69" s="42" t="s">
        <v>216</v>
      </c>
      <c r="B69" s="41" t="s">
        <v>97</v>
      </c>
      <c r="C69" s="40" t="str">
        <f>IF(C51+C52-E65&lt;0,E65-(C51+C52),"-")</f>
        <v>-</v>
      </c>
      <c r="D69" s="41" t="s">
        <v>96</v>
      </c>
      <c r="E69" s="40">
        <f>IF(C51+C52-E65&gt;0,C51+C52-E65,"-")</f>
        <v>1469</v>
      </c>
      <c r="F69" s="256"/>
    </row>
  </sheetData>
  <sheetProtection/>
  <mergeCells count="6">
    <mergeCell ref="A3:A4"/>
    <mergeCell ref="F1:F32"/>
    <mergeCell ref="B2:D2"/>
    <mergeCell ref="F34:F69"/>
    <mergeCell ref="B35:D35"/>
    <mergeCell ref="A36:A37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</dc:creator>
  <cp:keywords/>
  <dc:description/>
  <cp:lastModifiedBy>Lívi</cp:lastModifiedBy>
  <cp:lastPrinted>2013-12-20T07:40:04Z</cp:lastPrinted>
  <dcterms:created xsi:type="dcterms:W3CDTF">2010-02-22T21:03:42Z</dcterms:created>
  <dcterms:modified xsi:type="dcterms:W3CDTF">2013-12-20T07:40:53Z</dcterms:modified>
  <cp:category/>
  <cp:version/>
  <cp:contentType/>
  <cp:contentStatus/>
</cp:coreProperties>
</file>