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V. módosítás\"/>
    </mc:Choice>
  </mc:AlternateContent>
  <xr:revisionPtr revIDLastSave="0" documentId="13_ncr:1_{95D0B83B-979B-4D7D-AC69-1E97A4AF097F}" xr6:coauthVersionLast="45" xr6:coauthVersionMax="45" xr10:uidLastSave="{00000000-0000-0000-0000-000000000000}"/>
  <bookViews>
    <workbookView xWindow="-120" yWindow="-120" windowWidth="21840" windowHeight="13140" tabRatio="863" firstSheet="2" activeTab="7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(2)'!$A$1:$Q$31</definedName>
    <definedName name="_xlnm.Print_Area" localSheetId="9">'8.sz.m.Dologi kiadás (2)'!$A$1:$X$21</definedName>
    <definedName name="_xlnm.Print_Area" localSheetId="10">'9.sz.m.szociális kiadások'!$A$1:$T$17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4" i="8" l="1"/>
  <c r="F46" i="63"/>
  <c r="F37" i="63" l="1"/>
  <c r="F13" i="63"/>
  <c r="F22" i="63"/>
  <c r="O21" i="62" l="1"/>
  <c r="P21" i="62"/>
  <c r="O24" i="62"/>
  <c r="P24" i="62"/>
  <c r="N24" i="62"/>
  <c r="M24" i="62"/>
  <c r="M22" i="62"/>
  <c r="U57" i="62" l="1"/>
  <c r="U52" i="62"/>
  <c r="O51" i="62"/>
  <c r="U42" i="62"/>
  <c r="T42" i="62"/>
  <c r="S42" i="62"/>
  <c r="U35" i="62"/>
  <c r="T35" i="62"/>
  <c r="U34" i="62"/>
  <c r="U32" i="62"/>
  <c r="T32" i="62"/>
  <c r="S32" i="62"/>
  <c r="U31" i="62"/>
  <c r="T31" i="62"/>
  <c r="S31" i="62"/>
  <c r="U30" i="62"/>
  <c r="T30" i="62"/>
  <c r="S30" i="62"/>
  <c r="U29" i="62"/>
  <c r="T29" i="62"/>
  <c r="S29" i="62"/>
  <c r="U28" i="62"/>
  <c r="T28" i="62"/>
  <c r="S28" i="62"/>
  <c r="U27" i="62"/>
  <c r="T27" i="62"/>
  <c r="S27" i="62"/>
  <c r="U26" i="62"/>
  <c r="U25" i="62"/>
  <c r="U24" i="62"/>
  <c r="U9" i="62"/>
  <c r="U8" i="62"/>
  <c r="O60" i="62"/>
  <c r="O59" i="62"/>
  <c r="O57" i="62"/>
  <c r="O52" i="62"/>
  <c r="O50" i="62" s="1"/>
  <c r="O43" i="62"/>
  <c r="O42" i="62"/>
  <c r="O41" i="62"/>
  <c r="O38" i="62"/>
  <c r="O36" i="62"/>
  <c r="O32" i="62"/>
  <c r="O30" i="62"/>
  <c r="I22" i="62"/>
  <c r="O22" i="62" s="1"/>
  <c r="I60" i="62"/>
  <c r="I59" i="62"/>
  <c r="I57" i="62" s="1"/>
  <c r="I52" i="62"/>
  <c r="I51" i="62"/>
  <c r="I43" i="62"/>
  <c r="I41" i="62"/>
  <c r="I40" i="62"/>
  <c r="I39" i="62"/>
  <c r="I38" i="62" s="1"/>
  <c r="I37" i="62"/>
  <c r="I36" i="62"/>
  <c r="I35" i="62"/>
  <c r="O35" i="62" s="1"/>
  <c r="O34" i="62" s="1"/>
  <c r="I33" i="62"/>
  <c r="O33" i="62" s="1"/>
  <c r="I32" i="62"/>
  <c r="I31" i="62"/>
  <c r="O31" i="62" s="1"/>
  <c r="I30" i="62"/>
  <c r="I29" i="62"/>
  <c r="I28" i="62"/>
  <c r="I27" i="62"/>
  <c r="I26" i="62"/>
  <c r="I24" i="62"/>
  <c r="I23" i="62"/>
  <c r="O23" i="62" s="1"/>
  <c r="O30" i="8"/>
  <c r="O31" i="8"/>
  <c r="I30" i="8"/>
  <c r="I31" i="8"/>
  <c r="M20" i="19"/>
  <c r="M23" i="19"/>
  <c r="M18" i="19"/>
  <c r="M17" i="19"/>
  <c r="M16" i="19"/>
  <c r="M14" i="19"/>
  <c r="M10" i="19"/>
  <c r="M9" i="19"/>
  <c r="M8" i="19"/>
  <c r="M7" i="19"/>
  <c r="M6" i="19"/>
  <c r="F22" i="19"/>
  <c r="F21" i="19"/>
  <c r="F20" i="19"/>
  <c r="F18" i="19"/>
  <c r="F15" i="19"/>
  <c r="F14" i="19"/>
  <c r="F9" i="19"/>
  <c r="F8" i="19"/>
  <c r="F7" i="19"/>
  <c r="F6" i="19"/>
  <c r="O59" i="9"/>
  <c r="O35" i="2"/>
  <c r="O33" i="2"/>
  <c r="O26" i="2"/>
  <c r="O22" i="2"/>
  <c r="O21" i="2"/>
  <c r="O20" i="2" s="1"/>
  <c r="O19" i="2"/>
  <c r="O18" i="2"/>
  <c r="O16" i="2"/>
  <c r="N16" i="2"/>
  <c r="M16" i="2"/>
  <c r="O15" i="2"/>
  <c r="N15" i="2"/>
  <c r="M15" i="2"/>
  <c r="O14" i="2"/>
  <c r="O13" i="2"/>
  <c r="N13" i="2"/>
  <c r="O12" i="2"/>
  <c r="O11" i="2"/>
  <c r="G16" i="53"/>
  <c r="O10" i="2"/>
  <c r="O9" i="2"/>
  <c r="O8" i="2"/>
  <c r="O7" i="2"/>
  <c r="K28" i="54"/>
  <c r="U14" i="2"/>
  <c r="O51" i="9"/>
  <c r="O43" i="9"/>
  <c r="N43" i="9"/>
  <c r="M43" i="9"/>
  <c r="L43" i="9"/>
  <c r="J43" i="9"/>
  <c r="K43" i="9"/>
  <c r="O42" i="9"/>
  <c r="O40" i="9"/>
  <c r="O37" i="9"/>
  <c r="O35" i="9"/>
  <c r="N35" i="9"/>
  <c r="O34" i="9"/>
  <c r="N34" i="9"/>
  <c r="O21" i="9"/>
  <c r="O32" i="9"/>
  <c r="O31" i="9"/>
  <c r="O30" i="9"/>
  <c r="O29" i="9"/>
  <c r="O25" i="9"/>
  <c r="O22" i="9"/>
  <c r="O20" i="9"/>
  <c r="O15" i="9"/>
  <c r="O9" i="9"/>
  <c r="U24" i="9"/>
  <c r="U17" i="9"/>
  <c r="I21" i="62" l="1"/>
  <c r="I25" i="62"/>
  <c r="O25" i="62" s="1"/>
  <c r="I34" i="62"/>
  <c r="O26" i="62"/>
  <c r="I33" i="9"/>
  <c r="I37" i="9"/>
  <c r="I43" i="9"/>
  <c r="H43" i="9"/>
  <c r="G43" i="9"/>
  <c r="F43" i="9"/>
  <c r="I21" i="9"/>
  <c r="I24" i="9"/>
  <c r="I7" i="9"/>
  <c r="O21" i="52"/>
  <c r="H21" i="52"/>
  <c r="G8" i="56"/>
  <c r="U55" i="54"/>
  <c r="T55" i="54"/>
  <c r="S55" i="54"/>
  <c r="M16" i="53"/>
  <c r="R9" i="50"/>
  <c r="R8" i="50"/>
  <c r="Q9" i="50"/>
  <c r="Q8" i="50"/>
  <c r="M16" i="50"/>
  <c r="M31" i="50"/>
  <c r="H31" i="50"/>
  <c r="H16" i="50"/>
  <c r="N9" i="39"/>
  <c r="H9" i="39"/>
  <c r="F31" i="63"/>
  <c r="F27" i="63"/>
  <c r="F35" i="63" s="1"/>
  <c r="F24" i="63"/>
  <c r="F10" i="63"/>
  <c r="F15" i="63" s="1"/>
  <c r="V21" i="52"/>
  <c r="R31" i="50"/>
  <c r="R7" i="50"/>
  <c r="R16" i="50" s="1"/>
  <c r="F38" i="63" l="1"/>
  <c r="L23" i="19"/>
  <c r="T8" i="9" l="1"/>
  <c r="E24" i="63"/>
  <c r="E31" i="63"/>
  <c r="E22" i="63"/>
  <c r="E37" i="63"/>
  <c r="D37" i="63"/>
  <c r="N21" i="52" l="1"/>
  <c r="M21" i="52"/>
  <c r="L21" i="52"/>
  <c r="K21" i="52"/>
  <c r="F21" i="52"/>
  <c r="E21" i="52"/>
  <c r="D21" i="52"/>
  <c r="G21" i="52"/>
  <c r="N11" i="66"/>
  <c r="M11" i="66"/>
  <c r="L11" i="66"/>
  <c r="O10" i="66"/>
  <c r="O9" i="66"/>
  <c r="O11" i="66" s="1"/>
  <c r="N21" i="2"/>
  <c r="L16" i="50"/>
  <c r="H41" i="9" l="1"/>
  <c r="I41" i="9"/>
  <c r="J41" i="9"/>
  <c r="K41" i="9"/>
  <c r="L41" i="9"/>
  <c r="M41" i="9"/>
  <c r="O41" i="9"/>
  <c r="P41" i="9"/>
  <c r="H37" i="9"/>
  <c r="H33" i="9" s="1"/>
  <c r="S13" i="9" l="1"/>
  <c r="M60" i="8"/>
  <c r="G60" i="8"/>
  <c r="D22" i="63" l="1"/>
  <c r="M22" i="9" l="1"/>
  <c r="G24" i="9"/>
  <c r="M20" i="9"/>
  <c r="M15" i="9"/>
  <c r="M11" i="9"/>
  <c r="B13" i="67" l="1"/>
  <c r="D13" i="67"/>
  <c r="I10" i="66" l="1"/>
  <c r="I9" i="66"/>
  <c r="F34" i="9" l="1"/>
  <c r="E34" i="9" l="1"/>
  <c r="E27" i="63" l="1"/>
  <c r="H51" i="62"/>
  <c r="E35" i="63" l="1"/>
  <c r="E10" i="63"/>
  <c r="E15" i="63" s="1"/>
  <c r="E38" i="63" l="1"/>
  <c r="L16" i="53" l="1"/>
  <c r="N18" i="2"/>
  <c r="Q31" i="50"/>
  <c r="L31" i="50"/>
  <c r="G31" i="50"/>
  <c r="N12" i="2"/>
  <c r="M9" i="9"/>
  <c r="N29" i="9"/>
  <c r="M29" i="9"/>
  <c r="N50" i="9"/>
  <c r="I19" i="68" l="1"/>
  <c r="H17" i="68"/>
  <c r="G17" i="68"/>
  <c r="F17" i="68"/>
  <c r="E17" i="68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G6" i="68"/>
  <c r="G20" i="68" s="1"/>
  <c r="F6" i="68"/>
  <c r="E6" i="68"/>
  <c r="D6" i="68"/>
  <c r="I2" i="68"/>
  <c r="C21" i="67"/>
  <c r="F13" i="67"/>
  <c r="E13" i="67"/>
  <c r="C13" i="67"/>
  <c r="G10" i="67"/>
  <c r="D10" i="67"/>
  <c r="G9" i="67"/>
  <c r="D9" i="67"/>
  <c r="G8" i="67"/>
  <c r="G13" i="67" s="1"/>
  <c r="D8" i="67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D20" i="68" l="1"/>
  <c r="H20" i="68"/>
  <c r="I17" i="68"/>
  <c r="E20" i="68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G59" i="8" s="1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61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6" i="8" l="1"/>
  <c r="R17" i="2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6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F21" i="62"/>
  <c r="L25" i="62"/>
  <c r="L21" i="62" s="1"/>
  <c r="D8" i="56"/>
  <c r="Q60" i="62"/>
  <c r="G28" i="54"/>
  <c r="D13" i="56" l="1"/>
  <c r="F56" i="62"/>
  <c r="L56" i="62"/>
  <c r="L61" i="62" s="1"/>
  <c r="F61" i="62"/>
  <c r="N26" i="50"/>
  <c r="N25" i="50"/>
  <c r="N24" i="50"/>
  <c r="N23" i="50"/>
  <c r="I6" i="50"/>
  <c r="I16" i="50" s="1"/>
  <c r="D6" i="50"/>
  <c r="M16" i="59" s="1"/>
  <c r="Q7" i="50"/>
  <c r="Q16" i="50" s="1"/>
  <c r="M44" i="8"/>
  <c r="K45" i="8"/>
  <c r="M45" i="8"/>
  <c r="G44" i="8"/>
  <c r="E45" i="8"/>
  <c r="G45" i="8"/>
  <c r="G46" i="8" s="1"/>
  <c r="E60" i="62"/>
  <c r="E59" i="8" s="1"/>
  <c r="E59" i="62"/>
  <c r="E53" i="62"/>
  <c r="E52" i="62"/>
  <c r="K52" i="62" s="1"/>
  <c r="E51" i="62"/>
  <c r="E44" i="62"/>
  <c r="E43" i="62"/>
  <c r="K43" i="62" s="1"/>
  <c r="K42" i="62" s="1"/>
  <c r="E41" i="62"/>
  <c r="K41" i="62" s="1"/>
  <c r="E40" i="62"/>
  <c r="E39" i="62"/>
  <c r="E37" i="62"/>
  <c r="K37" i="62" s="1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1" i="8" s="1"/>
  <c r="N30" i="8" s="1"/>
  <c r="N61" i="8" s="1"/>
  <c r="N35" i="2"/>
  <c r="N45" i="8"/>
  <c r="H45" i="8"/>
  <c r="N51" i="9"/>
  <c r="N19" i="9"/>
  <c r="N17" i="9" s="1"/>
  <c r="N32" i="9"/>
  <c r="N22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T17" i="8"/>
  <c r="T8" i="8"/>
  <c r="J29" i="54"/>
  <c r="T17" i="9"/>
  <c r="T17" i="62" s="1"/>
  <c r="T13" i="9"/>
  <c r="T13" i="62" s="1"/>
  <c r="U8" i="9"/>
  <c r="V8" i="9"/>
  <c r="U13" i="9"/>
  <c r="V13" i="9"/>
  <c r="V17" i="9"/>
  <c r="T24" i="9"/>
  <c r="T21" i="9" s="1"/>
  <c r="U21" i="9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49" i="9"/>
  <c r="N59" i="9"/>
  <c r="N56" i="9" s="1"/>
  <c r="S32" i="2"/>
  <c r="T32" i="2"/>
  <c r="N9" i="2"/>
  <c r="N8" i="2"/>
  <c r="N7" i="2"/>
  <c r="N26" i="2"/>
  <c r="N25" i="8" s="1"/>
  <c r="N24" i="8" s="1"/>
  <c r="T19" i="2"/>
  <c r="N19" i="2" s="1"/>
  <c r="R55" i="54"/>
  <c r="J28" i="54"/>
  <c r="T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P21" i="52"/>
  <c r="Q21" i="52"/>
  <c r="P31" i="50"/>
  <c r="P16" i="50"/>
  <c r="M60" i="62"/>
  <c r="M59" i="8" s="1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O9" i="62" s="1"/>
  <c r="J9" i="62"/>
  <c r="G10" i="62"/>
  <c r="I10" i="62"/>
  <c r="O10" i="62" s="1"/>
  <c r="J10" i="62"/>
  <c r="G11" i="62"/>
  <c r="I11" i="62"/>
  <c r="O11" i="62" s="1"/>
  <c r="J11" i="62"/>
  <c r="G14" i="62"/>
  <c r="I14" i="62"/>
  <c r="O14" i="62" s="1"/>
  <c r="J14" i="62"/>
  <c r="G15" i="62"/>
  <c r="I15" i="62"/>
  <c r="O15" i="62" s="1"/>
  <c r="J15" i="62"/>
  <c r="G16" i="62"/>
  <c r="I16" i="62"/>
  <c r="O16" i="62" s="1"/>
  <c r="J16" i="62"/>
  <c r="G18" i="62"/>
  <c r="I18" i="62"/>
  <c r="J18" i="62"/>
  <c r="G19" i="62"/>
  <c r="I19" i="62"/>
  <c r="J19" i="62"/>
  <c r="G20" i="62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O31" i="50"/>
  <c r="O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I61" i="8"/>
  <c r="J61" i="8"/>
  <c r="S61" i="8"/>
  <c r="T61" i="8"/>
  <c r="U61" i="8"/>
  <c r="V61" i="8"/>
  <c r="W61" i="8"/>
  <c r="I46" i="8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Q59" i="8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M56" i="9"/>
  <c r="O56" i="9"/>
  <c r="P56" i="9"/>
  <c r="O24" i="9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J22" i="62"/>
  <c r="J21" i="62" s="1"/>
  <c r="P2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25" i="2"/>
  <c r="E32" i="2"/>
  <c r="U7" i="62"/>
  <c r="V7" i="62"/>
  <c r="K19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J31" i="50"/>
  <c r="K31" i="50"/>
  <c r="J16" i="50"/>
  <c r="K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P12" i="8" s="1"/>
  <c r="J13" i="8"/>
  <c r="J6" i="8"/>
  <c r="J7" i="8"/>
  <c r="J8" i="8"/>
  <c r="J9" i="8"/>
  <c r="J20" i="2"/>
  <c r="J19" i="8" s="1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28" i="62"/>
  <c r="E25" i="8"/>
  <c r="E8" i="9"/>
  <c r="E13" i="9"/>
  <c r="E37" i="9"/>
  <c r="E33" i="9" s="1"/>
  <c r="D14" i="39"/>
  <c r="E43" i="9"/>
  <c r="E41" i="9" s="1"/>
  <c r="P8" i="62"/>
  <c r="P7" i="62" s="1"/>
  <c r="I50" i="62"/>
  <c r="J50" i="62"/>
  <c r="M50" i="62"/>
  <c r="P50" i="62"/>
  <c r="Q50" i="62"/>
  <c r="V51" i="62"/>
  <c r="U50" i="62"/>
  <c r="V52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8" i="8"/>
  <c r="I57" i="8" s="1"/>
  <c r="J57" i="62"/>
  <c r="J58" i="8" s="1"/>
  <c r="J57" i="8" s="1"/>
  <c r="O58" i="8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49" i="9"/>
  <c r="I52" i="9"/>
  <c r="J2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U13" i="2"/>
  <c r="U11" i="2" s="1"/>
  <c r="R28" i="54"/>
  <c r="S28" i="54"/>
  <c r="S21" i="2" s="1"/>
  <c r="T28" i="54"/>
  <c r="U28" i="54"/>
  <c r="D16" i="53"/>
  <c r="L10" i="2" s="1"/>
  <c r="E16" i="53"/>
  <c r="M10" i="2" s="1"/>
  <c r="F16" i="53"/>
  <c r="N10" i="2" s="1"/>
  <c r="I16" i="53"/>
  <c r="J16" i="53"/>
  <c r="K16" i="53"/>
  <c r="O16" i="53"/>
  <c r="P16" i="53"/>
  <c r="Q16" i="53"/>
  <c r="R21" i="52"/>
  <c r="S21" i="52"/>
  <c r="T21" i="52"/>
  <c r="U21" i="52"/>
  <c r="F16" i="50"/>
  <c r="D31" i="50"/>
  <c r="F31" i="50"/>
  <c r="I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T9" i="8"/>
  <c r="U6" i="8"/>
  <c r="U7" i="8"/>
  <c r="U8" i="8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O61" i="8"/>
  <c r="V11" i="8"/>
  <c r="V12" i="8"/>
  <c r="V13" i="8"/>
  <c r="V14" i="8"/>
  <c r="V15" i="8"/>
  <c r="V20" i="8"/>
  <c r="P11" i="8"/>
  <c r="P13" i="8"/>
  <c r="P20" i="8"/>
  <c r="P21" i="8"/>
  <c r="P22" i="8"/>
  <c r="P23" i="8"/>
  <c r="J20" i="8"/>
  <c r="J21" i="8"/>
  <c r="J22" i="8"/>
  <c r="J23" i="8"/>
  <c r="N20" i="19"/>
  <c r="N21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14" i="39"/>
  <c r="N19" i="39"/>
  <c r="N24" i="39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U6" i="2"/>
  <c r="U17" i="2"/>
  <c r="O6" i="2"/>
  <c r="O17" i="2"/>
  <c r="O25" i="2"/>
  <c r="M25" i="2"/>
  <c r="S25" i="2"/>
  <c r="T25" i="2"/>
  <c r="U25" i="2"/>
  <c r="F25" i="2"/>
  <c r="G25" i="2"/>
  <c r="H25" i="2"/>
  <c r="S30" i="37"/>
  <c r="M21" i="19"/>
  <c r="H11" i="37"/>
  <c r="H20" i="37" s="1"/>
  <c r="H8" i="40"/>
  <c r="F17" i="19"/>
  <c r="F25" i="19"/>
  <c r="F28" i="19"/>
  <c r="G8" i="40"/>
  <c r="G11" i="37"/>
  <c r="G20" i="37" s="1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1" i="8"/>
  <c r="V52" i="8" s="1"/>
  <c r="T51" i="8"/>
  <c r="T52" i="8" s="1"/>
  <c r="R51" i="8"/>
  <c r="R52" i="8" s="1"/>
  <c r="AB5" i="8"/>
  <c r="AB29" i="8" s="1"/>
  <c r="X5" i="8"/>
  <c r="X29" i="8" s="1"/>
  <c r="X40" i="8" s="1"/>
  <c r="U56" i="62" l="1"/>
  <c r="V50" i="62"/>
  <c r="K10" i="62"/>
  <c r="G9" i="56"/>
  <c r="O20" i="62"/>
  <c r="E17" i="62"/>
  <c r="E38" i="62"/>
  <c r="K38" i="62" s="1"/>
  <c r="E57" i="62"/>
  <c r="E58" i="8" s="1"/>
  <c r="V57" i="62"/>
  <c r="V58" i="8" s="1"/>
  <c r="V57" i="8" s="1"/>
  <c r="K20" i="62"/>
  <c r="M20" i="62"/>
  <c r="N9" i="62"/>
  <c r="F29" i="19"/>
  <c r="I31" i="2"/>
  <c r="N25" i="2"/>
  <c r="J17" i="2"/>
  <c r="N22" i="19"/>
  <c r="P8" i="8"/>
  <c r="P6" i="8"/>
  <c r="E19" i="8"/>
  <c r="E16" i="8" s="1"/>
  <c r="E6" i="2"/>
  <c r="M22" i="19"/>
  <c r="N46" i="39"/>
  <c r="O8" i="8"/>
  <c r="O6" i="8"/>
  <c r="H19" i="8"/>
  <c r="H16" i="8" s="1"/>
  <c r="N7" i="8"/>
  <c r="M21" i="2"/>
  <c r="S20" i="2"/>
  <c r="S20" i="8"/>
  <c r="M12" i="8"/>
  <c r="K22" i="19"/>
  <c r="K25" i="19" s="1"/>
  <c r="K29" i="19" s="1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O26" i="37"/>
  <c r="T16" i="8"/>
  <c r="J16" i="8"/>
  <c r="K39" i="62"/>
  <c r="I46" i="39"/>
  <c r="O7" i="9"/>
  <c r="O55" i="9" s="1"/>
  <c r="O60" i="9" s="1"/>
  <c r="N52" i="62"/>
  <c r="E46" i="39"/>
  <c r="I29" i="39"/>
  <c r="F31" i="19"/>
  <c r="G18" i="19"/>
  <c r="K56" i="9"/>
  <c r="N46" i="8"/>
  <c r="H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6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6" i="63" s="1"/>
  <c r="I55" i="9"/>
  <c r="I60" i="9" s="1"/>
  <c r="P7" i="9"/>
  <c r="P55" i="9" s="1"/>
  <c r="P60" i="9" s="1"/>
  <c r="N10" i="62"/>
  <c r="N31" i="50"/>
  <c r="N29" i="39"/>
  <c r="W33" i="8"/>
  <c r="W35" i="8" s="1"/>
  <c r="W40" i="8"/>
  <c r="G31" i="19"/>
  <c r="F23" i="39"/>
  <c r="F29" i="3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N7" i="50"/>
  <c r="N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5" i="9" s="1"/>
  <c r="Q60" i="9" s="1"/>
  <c r="K25" i="62"/>
  <c r="T11" i="2"/>
  <c r="N11" i="2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5" i="9" s="1"/>
  <c r="T60" i="9" s="1"/>
  <c r="T8" i="62"/>
  <c r="E46" i="63"/>
  <c r="Q46" i="8"/>
  <c r="Q57" i="62"/>
  <c r="Q58" i="8" s="1"/>
  <c r="Q57" i="8" s="1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31" i="19"/>
  <c r="G23" i="39"/>
  <c r="G29" i="39" s="1"/>
  <c r="E51" i="8"/>
  <c r="E52" i="8" s="1"/>
  <c r="G16" i="8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O8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P57" i="8"/>
  <c r="I16" i="8"/>
  <c r="G57" i="8"/>
  <c r="I10" i="8"/>
  <c r="O10" i="8" s="1"/>
  <c r="S5" i="8"/>
  <c r="I5" i="8"/>
  <c r="J10" i="8"/>
  <c r="J5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G10" i="56" l="1"/>
  <c r="O13" i="62"/>
  <c r="O7" i="62" s="1"/>
  <c r="V61" i="62"/>
  <c r="S56" i="62"/>
  <c r="S61" i="62" s="1"/>
  <c r="K13" i="62"/>
  <c r="Q56" i="62"/>
  <c r="Q61" i="62" s="1"/>
  <c r="J29" i="8"/>
  <c r="O18" i="59"/>
  <c r="I36" i="2"/>
  <c r="I38" i="2" s="1"/>
  <c r="P10" i="8"/>
  <c r="P5" i="8" s="1"/>
  <c r="P29" i="8" s="1"/>
  <c r="P40" i="8" s="1"/>
  <c r="I7" i="62"/>
  <c r="G6" i="56"/>
  <c r="I29" i="8"/>
  <c r="I33" i="8" s="1"/>
  <c r="I35" i="8" s="1"/>
  <c r="H31" i="2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F55" i="9"/>
  <c r="F60" i="9" s="1"/>
  <c r="C6" i="19"/>
  <c r="K31" i="19"/>
  <c r="D14" i="19"/>
  <c r="D18" i="19" s="1"/>
  <c r="N31" i="2"/>
  <c r="N36" i="2" s="1"/>
  <c r="N38" i="2" s="1"/>
  <c r="N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D31" i="19"/>
  <c r="M10" i="8"/>
  <c r="M5" i="8" s="1"/>
  <c r="U58" i="8"/>
  <c r="U57" i="8" s="1"/>
  <c r="U61" i="62"/>
  <c r="P33" i="8"/>
  <c r="P35" i="8" s="1"/>
  <c r="J33" i="8"/>
  <c r="J35" i="8" s="1"/>
  <c r="O56" i="62" l="1"/>
  <c r="O61" i="62" s="1"/>
  <c r="I56" i="62"/>
  <c r="I61" i="62" s="1"/>
  <c r="O40" i="8"/>
  <c r="G13" i="56"/>
  <c r="Q40" i="8"/>
  <c r="J40" i="8"/>
  <c r="S33" i="8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T40" i="8"/>
  <c r="I40" i="8" l="1"/>
  <c r="E40" i="8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<sst xmlns="http://schemas.openxmlformats.org/spreadsheetml/2006/main" count="1398" uniqueCount="622">
  <si>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</si>
  <si>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</si>
  <si>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</si>
  <si>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</si>
  <si>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</si>
  <si>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</si>
  <si>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</si>
  <si>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</si>
  <si>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</si>
  <si>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</si>
  <si>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</si>
  <si>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</si>
  <si>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</si>
  <si>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</si>
  <si>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</si>
  <si>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</si>
  <si>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</si>
  <si>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</si>
  <si>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</si>
  <si>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</si>
  <si>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</si>
  <si>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</si>
  <si>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</si>
  <si>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</si>
  <si>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</si>
  <si>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</si>
  <si>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</si>
  <si>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</si>
  <si>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</si>
  <si>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</si>
  <si>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</si>
  <si>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</si>
  <si>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</si>
  <si>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</si>
  <si>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</si>
  <si>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</si>
  <si>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</si>
  <si>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</si>
  <si>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</si>
  <si>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</si>
  <si>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</si>
  <si>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</si>
  <si>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</si>
  <si>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</si>
  <si>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</si>
  <si>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</si>
  <si>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</si>
  <si>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</si>
  <si>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</si>
  <si>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</si>
  <si>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</si>
  <si>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</si>
  <si>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</si>
  <si>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</si>
  <si>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</si>
  <si>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</si>
  <si>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</si>
  <si>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</si>
  <si>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</si>
  <si>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</si>
  <si>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</si>
  <si>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</si>
  <si>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</si>
  <si>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</si>
  <si>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</si>
  <si>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</si>
  <si>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</si>
  <si>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</si>
  <si>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</si>
  <si>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</si>
  <si>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</si>
  <si>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</si>
  <si>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</si>
  <si>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</si>
  <si>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</si>
  <si>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</si>
  <si>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</si>
  <si>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</si>
  <si>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</si>
  <si>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</si>
  <si>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</si>
  <si>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</si>
  <si>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</si>
  <si>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</si>
  <si>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</si>
  <si>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</si>
  <si>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</si>
  <si>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</si>
  <si>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</si>
  <si>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</si>
  <si>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</si>
  <si>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</si>
  <si>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</si>
  <si>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</si>
  <si>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</si>
  <si>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</si>
  <si>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</si>
  <si>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</si>
  <si>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</si>
  <si>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</si>
  <si>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</si>
  <si>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</si>
  <si>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</si>
  <si>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</si>
  <si>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</si>
  <si>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</si>
  <si>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</si>
  <si>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</si>
  <si>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</si>
  <si>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</si>
  <si>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</si>
  <si>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</si>
  <si>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</si>
  <si>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</si>
  <si>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</si>
  <si>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</si>
  <si>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</si>
  <si>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</si>
  <si>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</si>
  <si>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</si>
  <si>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</si>
  <si>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</si>
  <si>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</si>
  <si>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</si>
  <si>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</si>
  <si>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</si>
  <si>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</si>
  <si>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</si>
  <si>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</si>
  <si>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</si>
  <si>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</si>
  <si>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</si>
  <si>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</si>
  <si>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</si>
  <si>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</si>
  <si>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</si>
  <si>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</si>
  <si>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</si>
  <si>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</si>
  <si>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</si>
  <si>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</si>
  <si>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</si>
  <si>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</si>
  <si>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</si>
  <si>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</si>
  <si>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</si>
  <si>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</si>
  <si>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</si>
  <si>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</si>
  <si>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</si>
  <si>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</si>
  <si>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</si>
  <si>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</si>
  <si>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</si>
  <si>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</si>
  <si>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</si>
  <si>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</si>
  <si>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</si>
  <si>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</si>
  <si>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</si>
  <si>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</si>
  <si>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</si>
  <si>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</si>
  <si>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</si>
  <si>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</si>
  <si>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</si>
  <si>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</si>
  <si>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</si>
  <si>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</si>
  <si>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</si>
  <si>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</si>
  <si>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</si>
  <si>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</si>
  <si>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</si>
  <si>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</si>
  <si>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</si>
  <si>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</si>
  <si>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</si>
  <si>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</si>
  <si>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</si>
  <si>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</si>
  <si>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</si>
  <si>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</si>
  <si>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</si>
  <si>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</si>
  <si>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</si>
  <si>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</si>
  <si>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</si>
  <si>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</si>
  <si>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</si>
  <si>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</si>
  <si>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</si>
  <si>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</si>
  <si>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</si>
  <si>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</si>
  <si>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</si>
  <si>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</si>
  <si>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</si>
  <si>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</si>
  <si>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</si>
  <si>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</si>
  <si>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</si>
  <si>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</si>
  <si>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</si>
  <si>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</si>
  <si>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</si>
  <si>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</si>
  <si>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</si>
  <si>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</si>
  <si>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</si>
  <si>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</si>
  <si>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</si>
  <si>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</si>
  <si>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</si>
  <si>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</si>
  <si>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</si>
  <si>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</si>
  <si>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</si>
  <si>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</si>
  <si>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</si>
  <si>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</si>
  <si>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</si>
  <si>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</si>
  <si>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</si>
  <si>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</si>
  <si>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</si>
  <si>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</si>
  <si>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</si>
  <si>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</si>
  <si>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</si>
  <si>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</si>
  <si>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</si>
  <si>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</si>
  <si>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</si>
  <si>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</si>
  <si>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</si>
  <si>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</si>
  <si>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</si>
  <si>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</si>
  <si>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</si>
  <si>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</si>
  <si>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</si>
  <si>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</si>
  <si>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</si>
  <si>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</si>
  <si>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</si>
  <si>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</si>
  <si>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</si>
  <si>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</si>
  <si>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</si>
  <si>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</si>
  <si>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</si>
  <si>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</si>
  <si>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</si>
  <si>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</si>
  <si>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</si>
  <si>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</si>
  <si>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</si>
  <si>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</si>
  <si>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</si>
  <si>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</si>
  <si>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</si>
  <si>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</si>
  <si>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</si>
  <si>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</si>
  <si>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</si>
  <si>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</si>
  <si>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</si>
  <si>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</si>
  <si>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</si>
  <si>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</si>
  <si>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</si>
  <si>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</si>
  <si>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</si>
  <si>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</si>
  <si>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</si>
  <si>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</si>
  <si>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</si>
  <si>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</si>
  <si>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</si>
  <si>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</si>
  <si>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</si>
  <si>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</si>
  <si>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</si>
  <si>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</si>
  <si>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</si>
  <si>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</si>
  <si>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</si>
  <si>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</si>
  <si>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</si>
  <si>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</si>
  <si>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</si>
  <si>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</si>
  <si>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</si>
  <si>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</si>
  <si>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</si>
  <si>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</si>
  <si>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</si>
  <si>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</si>
  <si>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</si>
  <si>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</si>
  <si>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</si>
  <si>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</si>
  <si>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</si>
  <si>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</si>
  <si>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</si>
  <si>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</si>
  <si>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</si>
  <si>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</si>
  <si>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</si>
  <si>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</si>
  <si>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</si>
  <si>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</si>
  <si>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</si>
  <si>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</si>
  <si>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</si>
  <si>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</si>
  <si>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</si>
  <si>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</si>
  <si>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</si>
  <si>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</si>
  <si>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</si>
  <si>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</si>
  <si>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</si>
  <si>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</si>
  <si>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</si>
  <si>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</si>
  <si>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</si>
  <si>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</si>
  <si>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</si>
  <si>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</si>
  <si>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</si>
  <si>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</si>
  <si>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</si>
  <si>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</si>
  <si>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</si>
  <si>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</si>
  <si>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</si>
  <si>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</si>
  <si>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</si>
  <si>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</si>
  <si>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</si>
  <si>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</si>
  <si>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</si>
  <si>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</si>
  <si>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</si>
  <si>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</si>
  <si>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</si>
  <si>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</si>
  <si>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</si>
  <si>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</si>
  <si>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</si>
  <si>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</si>
  <si>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</si>
  <si>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</si>
  <si>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</si>
  <si>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</si>
  <si>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</si>
  <si>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</si>
  <si>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</si>
  <si>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</si>
  <si>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</si>
  <si>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</si>
  <si>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</si>
  <si>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</si>
  <si>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</si>
  <si>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</si>
  <si>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</si>
  <si>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</si>
  <si>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</si>
  <si>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</si>
  <si>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</si>
  <si>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</si>
  <si>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</si>
  <si>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</si>
  <si>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</si>
  <si>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</si>
  <si>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</si>
  <si>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</si>
  <si>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</si>
  <si>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</si>
  <si>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</si>
  <si>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</si>
  <si>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</si>
  <si>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</si>
  <si>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</si>
  <si>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</si>
  <si>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</si>
  <si>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</si>
  <si>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</si>
  <si>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</si>
  <si>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</si>
  <si>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</si>
  <si>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</si>
  <si>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</si>
  <si>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</si>
  <si>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</si>
  <si>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</si>
  <si>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</si>
  <si>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</si>
  <si>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</si>
  <si>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</si>
  <si>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</si>
  <si>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</si>
  <si>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</si>
  <si>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</si>
  <si>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</si>
  <si>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</si>
  <si>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</si>
  <si>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</si>
  <si>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</si>
  <si>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</si>
  <si>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</si>
  <si>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</si>
  <si>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</si>
  <si>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</si>
  <si>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</si>
  <si>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</si>
  <si>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</si>
  <si>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</si>
  <si>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</si>
  <si>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</si>
  <si>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</si>
  <si>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</si>
  <si>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</si>
  <si>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</si>
  <si>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</si>
  <si>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</si>
  <si>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</si>
  <si>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</si>
  <si>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</si>
  <si>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</si>
  <si>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</si>
  <si>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</si>
  <si>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</si>
  <si>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</si>
  <si>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</si>
  <si>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</si>
  <si>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</si>
  <si>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</si>
  <si>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</si>
  <si>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</si>
  <si>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</si>
  <si>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</si>
  <si>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</si>
  <si>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</si>
  <si>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</si>
  <si>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</si>
  <si>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</si>
  <si>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</si>
  <si>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</si>
  <si>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</si>
  <si>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</si>
  <si>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</si>
  <si>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</si>
  <si>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</si>
  <si>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</si>
  <si>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</si>
  <si>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</si>
  <si>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</si>
  <si>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</si>
  <si>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</si>
  <si>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</si>
  <si>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</si>
  <si>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</si>
  <si>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</si>
  <si>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</si>
  <si>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</si>
  <si>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</si>
  <si>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</si>
  <si>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</si>
  <si>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</si>
  <si>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</si>
  <si>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</si>
  <si>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</si>
  <si>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</si>
  <si>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</si>
  <si>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</si>
  <si>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</si>
  <si>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</si>
  <si>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</si>
  <si>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</si>
  <si>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</si>
  <si>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</si>
  <si>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</si>
  <si>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</si>
  <si>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</si>
  <si>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</si>
  <si>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</si>
  <si>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</si>
  <si>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</si>
  <si>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</si>
  <si>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</si>
  <si>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</si>
  <si>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</si>
  <si>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</si>
  <si>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</si>
  <si>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</si>
  <si>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</si>
  <si>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</si>
  <si>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</si>
  <si>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</si>
  <si>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</si>
  <si>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</si>
  <si>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</si>
  <si>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</si>
  <si>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</si>
  <si>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</si>
  <si>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</si>
  <si>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</si>
  <si>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</si>
  <si>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</si>
  <si>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</si>
  <si>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</si>
  <si>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</si>
  <si>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</si>
  <si>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</si>
  <si>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</si>
  <si>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</si>
  <si>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</si>
  <si>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</si>
  <si>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</si>
  <si>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</si>
  <si>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</si>
  <si>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</si>
  <si>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</si>
  <si>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</si>
  <si>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</si>
  <si>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</si>
  <si>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</si>
  <si>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</si>
  <si>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</si>
  <si>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</si>
  <si>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</si>
  <si>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</si>
  <si>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</si>
  <si>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</si>
  <si>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</si>
  <si>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</si>
  <si>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</si>
  <si>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</si>
  <si>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</si>
  <si>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</si>
  <si>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</si>
  <si>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</si>
  <si>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</si>
  <si>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</si>
  <si>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</si>
  <si>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</si>
  <si>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</si>
  <si>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</si>
  <si>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</si>
  <si>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</si>
  <si>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</si>
  <si>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</si>
  <si>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</si>
  <si>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</si>
  <si>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</si>
  <si>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</si>
  <si>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</si>
  <si>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</si>
  <si>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</si>
  <si>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</si>
  <si>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</si>
  <si>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</si>
  <si>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</si>
  <si>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</si>
  <si>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</si>
  <si>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</si>
  <si>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</si>
  <si>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</si>
  <si>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</si>
  <si>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</si>
  <si>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</si>
  <si>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</si>
  <si>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</si>
  <si>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</si>
  <si>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</si>
  <si>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</si>
  <si>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</si>
  <si>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</si>
  <si>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</si>
  <si>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</si>
  <si>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</si>
  <si>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</si>
  <si>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</si>
  <si>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</si>
  <si>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</si>
  <si>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</si>
  <si>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</si>
  <si>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</si>
  <si>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</si>
  <si>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</si>
  <si>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</si>
  <si>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</si>
  <si>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</si>
  <si>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</si>
  <si>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</si>
  <si>
    <t>2019. május 1.</t>
  </si>
  <si>
    <t>2019. január 1.</t>
  </si>
  <si>
    <t>2019. évi I. mód.</t>
  </si>
  <si>
    <t>2021.</t>
  </si>
  <si>
    <t>2021. után</t>
  </si>
  <si>
    <t>2019. előtti kifizetés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</si>
  <si>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</si>
  <si>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</si>
  <si>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</si>
  <si>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</si>
  <si>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</si>
  <si>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</si>
  <si>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</si>
  <si>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</si>
  <si>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</si>
  <si>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</si>
  <si>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</si>
  <si>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2019. augusztus 1.</t>
  </si>
  <si>
    <t>Hosszabb időtartamú közfoglalkoztatás</t>
  </si>
  <si>
    <t>I. 5. bérkompenzáció</t>
  </si>
  <si>
    <t>III.4. pontja szerinti támogatáshoz kiegészítő támogatás</t>
  </si>
  <si>
    <t>2019. évi IV. mód.</t>
  </si>
  <si>
    <t>Éjjeliszekrény, ruhásszekrény</t>
  </si>
  <si>
    <t>A téli rezsicsökkentésben korábban nem részesült, a vezetékes gáz- vagy távfűtéstől eltérő fűtőanyagot használó háztartások egyszeri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</si>
</sst>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3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9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67" fillId="0" borderId="77" xfId="50" applyNumberFormat="1" applyFont="1" applyBorder="1" applyAlignment="1">
      <alignment horizontal="left" vertical="center" wrapText="1" indent="1"/>
    </xf>
    <xf numFmtId="166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6" fontId="127" fillId="0" borderId="77" xfId="50" applyNumberFormat="1" applyFont="1" applyBorder="1" applyAlignment="1">
      <alignment vertical="center" wrapText="1"/>
    </xf>
    <xf numFmtId="166" fontId="127" fillId="0" borderId="44" xfId="50" applyNumberFormat="1" applyFont="1" applyBorder="1" applyAlignment="1">
      <alignment vertical="center" wrapText="1"/>
    </xf>
    <xf numFmtId="166" fontId="127" fillId="0" borderId="34" xfId="50" applyNumberFormat="1" applyFont="1" applyBorder="1" applyAlignment="1">
      <alignment vertical="center" wrapText="1"/>
    </xf>
    <xf numFmtId="166" fontId="127" fillId="0" borderId="55" xfId="50" applyNumberFormat="1" applyFont="1" applyBorder="1" applyAlignment="1">
      <alignment vertical="center" wrapText="1"/>
    </xf>
    <xf numFmtId="166" fontId="56" fillId="0" borderId="77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1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30" fillId="0" borderId="18" xfId="0" applyNumberFormat="1" applyFont="1" applyBorder="1" applyAlignment="1">
      <alignment horizontal="right" vertical="center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0" fontId="0" fillId="0" borderId="0" xfId="0" applyFill="1"/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31" fillId="0" borderId="0" xfId="0" applyFont="1" applyAlignment="1">
      <alignment wrapText="1"/>
    </xf>
    <xf numFmtId="3" fontId="8" fillId="39" borderId="15" xfId="0" applyNumberFormat="1" applyFont="1" applyFill="1" applyBorder="1" applyAlignment="1">
      <alignment vertical="center"/>
    </xf>
    <xf numFmtId="3" fontId="51" fillId="39" borderId="15" xfId="42" applyNumberFormat="1" applyFont="1" applyFill="1" applyBorder="1" applyAlignment="1">
      <alignment horizontal="right"/>
    </xf>
    <xf numFmtId="0" fontId="51" fillId="39" borderId="15" xfId="42" applyFont="1" applyFill="1" applyBorder="1" applyAlignment="1">
      <alignment horizontal="right"/>
    </xf>
    <xf numFmtId="3" fontId="111" fillId="39" borderId="15" xfId="41" applyNumberFormat="1" applyFont="1" applyFill="1" applyBorder="1" applyAlignment="1">
      <alignment horizontal="right"/>
    </xf>
    <xf numFmtId="3" fontId="111" fillId="39" borderId="14" xfId="41" applyNumberFormat="1" applyFont="1" applyFill="1" applyBorder="1" applyAlignment="1">
      <alignment horizontal="right" vertical="center"/>
    </xf>
    <xf numFmtId="3" fontId="111" fillId="39" borderId="32" xfId="41" applyNumberFormat="1" applyFont="1" applyFill="1" applyBorder="1"/>
    <xf numFmtId="3" fontId="111" fillId="39" borderId="15" xfId="41" applyNumberFormat="1" applyFont="1" applyFill="1" applyBorder="1"/>
    <xf numFmtId="0" fontId="132" fillId="0" borderId="0" xfId="0" applyFont="1"/>
    <xf numFmtId="3" fontId="45" fillId="39" borderId="15" xfId="42" applyNumberFormat="1" applyFont="1" applyFill="1" applyBorder="1" applyAlignment="1">
      <alignment horizontal="right" vertical="center" wrapText="1"/>
    </xf>
    <xf numFmtId="3" fontId="8" fillId="39" borderId="12" xfId="0" applyNumberFormat="1" applyFont="1" applyFill="1" applyBorder="1" applyAlignment="1">
      <alignment horizontal="right" vertical="center" wrapText="1"/>
    </xf>
    <xf numFmtId="3" fontId="8" fillId="39" borderId="18" xfId="0" applyNumberFormat="1" applyFont="1" applyFill="1" applyBorder="1" applyAlignment="1">
      <alignment horizontal="right" vertical="center" wrapText="1"/>
    </xf>
    <xf numFmtId="3" fontId="13" fillId="39" borderId="28" xfId="42" applyNumberFormat="1" applyFill="1" applyBorder="1" applyAlignment="1">
      <alignment vertical="center"/>
    </xf>
    <xf numFmtId="166" fontId="38" fillId="39" borderId="15" xfId="44" applyNumberFormat="1" applyFont="1" applyFill="1" applyBorder="1" applyAlignment="1">
      <alignment horizontal="right" vertical="center" wrapText="1"/>
    </xf>
    <xf numFmtId="3" fontId="18" fillId="18" borderId="40" xfId="42" applyNumberFormat="1" applyFont="1" applyFill="1" applyBorder="1" applyAlignment="1">
      <alignment horizontal="center" vertic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34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166" fontId="65" fillId="0" borderId="57" xfId="0" applyNumberFormat="1" applyFont="1" applyBorder="1" applyAlignment="1">
      <alignment horizontal="center" vertical="center" wrapText="1"/>
    </xf>
    <xf numFmtId="166" fontId="5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4" xfId="0" applyNumberFormat="1" applyFont="1" applyBorder="1" applyAlignment="1" applyProtection="1">
      <alignment horizontal="right" vertical="center" wrapText="1" indent="1"/>
      <protection locked="0"/>
    </xf>
    <xf numFmtId="0" fontId="65" fillId="0" borderId="77" xfId="0" applyFont="1" applyBorder="1" applyAlignment="1">
      <alignment horizontal="center" vertical="center" wrapText="1"/>
    </xf>
    <xf numFmtId="0" fontId="67" fillId="0" borderId="75" xfId="0" applyFont="1" applyBorder="1" applyAlignment="1">
      <alignment horizontal="center" vertical="center" wrapText="1"/>
    </xf>
    <xf numFmtId="166" fontId="65" fillId="0" borderId="96" xfId="0" applyNumberFormat="1" applyFont="1" applyBorder="1" applyAlignment="1">
      <alignment horizontal="center" vertical="center" wrapText="1"/>
    </xf>
    <xf numFmtId="166" fontId="70" fillId="0" borderId="10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99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8" xfId="0" applyNumberFormat="1" applyFont="1" applyBorder="1" applyAlignment="1" applyProtection="1">
      <alignment horizontal="right" vertical="center" wrapText="1" indent="1"/>
      <protection locked="0"/>
    </xf>
    <xf numFmtId="3" fontId="39" fillId="0" borderId="40" xfId="0" applyNumberFormat="1" applyFont="1" applyBorder="1" applyAlignment="1" applyProtection="1">
      <alignment horizontal="right" vertical="center" wrapText="1" indent="1"/>
      <protection locked="0"/>
    </xf>
    <xf numFmtId="3" fontId="18" fillId="18" borderId="0" xfId="42" applyNumberFormat="1" applyFont="1" applyFill="1" applyBorder="1" applyAlignment="1">
      <alignment horizontal="center" vertical="center"/>
    </xf>
    <xf numFmtId="3" fontId="19" fillId="0" borderId="36" xfId="42" applyNumberFormat="1" applyFont="1" applyBorder="1" applyAlignment="1">
      <alignment vertical="center"/>
    </xf>
    <xf numFmtId="3" fontId="18" fillId="18" borderId="86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3" fontId="19" fillId="0" borderId="37" xfId="42" applyNumberFormat="1" applyFont="1" applyBorder="1" applyAlignment="1">
      <alignment vertical="center"/>
    </xf>
    <xf numFmtId="3" fontId="18" fillId="18" borderId="77" xfId="42" applyNumberFormat="1" applyFont="1" applyFill="1" applyBorder="1" applyAlignment="1">
      <alignment horizontal="center" vertical="center"/>
    </xf>
    <xf numFmtId="3" fontId="44" fillId="18" borderId="59" xfId="42" applyNumberFormat="1" applyFont="1" applyFill="1" applyBorder="1" applyAlignment="1">
      <alignment horizontal="right" vertical="center"/>
    </xf>
    <xf numFmtId="3" fontId="17" fillId="0" borderId="59" xfId="42" applyNumberFormat="1" applyFont="1" applyBorder="1" applyAlignment="1">
      <alignment horizontal="right" vertical="center"/>
    </xf>
    <xf numFmtId="0" fontId="15" fillId="0" borderId="0" xfId="42" applyFont="1" applyBorder="1" applyAlignment="1">
      <alignment vertical="center"/>
    </xf>
    <xf numFmtId="0" fontId="15" fillId="0" borderId="86" xfId="42" applyFont="1" applyBorder="1" applyAlignment="1">
      <alignment vertical="center"/>
    </xf>
    <xf numFmtId="3" fontId="19" fillId="18" borderId="26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7" fillId="0" borderId="66" xfId="42" applyNumberFormat="1" applyFont="1" applyBorder="1" applyAlignment="1">
      <alignment horizontal="right" vertical="center"/>
    </xf>
    <xf numFmtId="3" fontId="14" fillId="0" borderId="48" xfId="42" applyNumberFormat="1" applyFont="1" applyBorder="1" applyAlignment="1">
      <alignment horizontal="right" vertical="center"/>
    </xf>
    <xf numFmtId="3" fontId="18" fillId="18" borderId="99" xfId="42" applyNumberFormat="1" applyFont="1" applyFill="1" applyBorder="1" applyAlignment="1">
      <alignment horizontal="center"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32" fillId="19" borderId="103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3" fontId="46" fillId="19" borderId="104" xfId="42" applyNumberFormat="1" applyFont="1" applyFill="1" applyBorder="1" applyAlignment="1">
      <alignment horizontal="right" vertical="center" wrapText="1"/>
    </xf>
    <xf numFmtId="168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Fill="1" applyBorder="1" applyAlignment="1">
      <alignment horizontal="right" vertical="center" wrapText="1" indent="1"/>
    </xf>
    <xf numFmtId="166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Fill="1" applyBorder="1" applyAlignment="1">
      <alignment horizontal="right" vertical="center" wrapText="1" indent="1"/>
    </xf>
    <xf numFmtId="166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66" xfId="42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3" fontId="111" fillId="0" borderId="23" xfId="41" applyNumberFormat="1" applyFont="1" applyFill="1" applyBorder="1" applyAlignment="1">
      <alignment horizontal="right"/>
    </xf>
    <xf numFmtId="3" fontId="110" fillId="0" borderId="15" xfId="41" applyNumberFormat="1" applyFont="1" applyFill="1" applyBorder="1" applyAlignment="1">
      <alignment horizontal="right"/>
    </xf>
    <xf numFmtId="3" fontId="111" fillId="0" borderId="14" xfId="41" applyNumberFormat="1" applyFont="1" applyFill="1" applyBorder="1" applyAlignment="1">
      <alignment horizontal="right" vertical="center"/>
    </xf>
    <xf numFmtId="0" fontId="110" fillId="0" borderId="15" xfId="41" applyFont="1" applyFill="1" applyBorder="1"/>
    <xf numFmtId="0" fontId="110" fillId="0" borderId="15" xfId="41" applyFont="1" applyFill="1" applyBorder="1" applyAlignment="1">
      <alignment vertical="center"/>
    </xf>
    <xf numFmtId="3" fontId="110" fillId="0" borderId="15" xfId="41" applyNumberFormat="1" applyFont="1" applyFill="1" applyBorder="1"/>
    <xf numFmtId="3" fontId="111" fillId="0" borderId="32" xfId="41" applyNumberFormat="1" applyFont="1" applyFill="1" applyBorder="1"/>
    <xf numFmtId="3" fontId="111" fillId="0" borderId="34" xfId="41" applyNumberFormat="1" applyFont="1" applyFill="1" applyBorder="1"/>
    <xf numFmtId="3" fontId="112" fillId="0" borderId="16" xfId="41" applyNumberFormat="1" applyFont="1" applyFill="1" applyBorder="1" applyAlignment="1">
      <alignment vertical="center"/>
    </xf>
    <xf numFmtId="3" fontId="111" fillId="0" borderId="21" xfId="41" applyNumberFormat="1" applyFont="1" applyFill="1" applyBorder="1" applyAlignment="1">
      <alignment vertical="center"/>
    </xf>
    <xf numFmtId="3" fontId="111" fillId="0" borderId="21" xfId="41" applyNumberFormat="1" applyFont="1" applyFill="1" applyBorder="1"/>
    <xf numFmtId="3" fontId="112" fillId="0" borderId="21" xfId="41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2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57" fillId="0" borderId="0" xfId="44" applyFont="1" applyAlignment="1">
      <alignment horizontal="center" wrapText="1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20" fillId="0" borderId="87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topLeftCell="F37" zoomScale="75" zoomScaleNormal="75" workbookViewId="0">
      <selection activeCell="Q25" sqref="Q25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9" width="19.85546875" style="305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5" width="16.42578125" style="305" customWidth="1"/>
    <col min="16" max="16" width="16.42578125" style="305" hidden="1" customWidth="1"/>
    <col min="17" max="17" width="16.42578125" style="306" customWidth="1"/>
    <col min="18" max="20" width="16.42578125" style="305" customWidth="1"/>
    <col min="21" max="21" width="16.42578125" style="306" customWidth="1"/>
    <col min="22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259</v>
      </c>
    </row>
    <row r="2" spans="1:32" ht="45.75" customHeight="1" x14ac:dyDescent="0.2">
      <c r="A2" s="1069"/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1070" t="s">
        <v>5</v>
      </c>
      <c r="B4" s="1071"/>
      <c r="C4" s="1071"/>
      <c r="D4" s="308" t="s">
        <v>8</v>
      </c>
      <c r="E4" s="1073" t="s">
        <v>4</v>
      </c>
      <c r="F4" s="1074"/>
      <c r="G4" s="1074"/>
      <c r="H4" s="1074"/>
      <c r="I4" s="1074"/>
      <c r="J4" s="1075"/>
      <c r="K4" s="1073" t="s">
        <v>69</v>
      </c>
      <c r="L4" s="1074"/>
      <c r="M4" s="1074"/>
      <c r="N4" s="1074"/>
      <c r="O4" s="1074"/>
      <c r="P4" s="1075"/>
      <c r="Q4" s="1073" t="s">
        <v>70</v>
      </c>
      <c r="R4" s="1074"/>
      <c r="S4" s="1074"/>
      <c r="T4" s="1074"/>
      <c r="U4" s="1074"/>
      <c r="V4" s="1075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1072"/>
      <c r="C6" s="1072"/>
      <c r="D6" s="1072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1072" t="s">
        <v>326</v>
      </c>
      <c r="C7" s="1072"/>
      <c r="D7" s="1072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5370655</v>
      </c>
      <c r="I7" s="342">
        <f t="shared" si="0"/>
        <v>5370655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3469479</v>
      </c>
      <c r="O7" s="342">
        <f t="shared" ref="O7:V7" si="4">O8+O13+O16+O17+O20</f>
        <v>3469479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si="4"/>
        <v>1901176</v>
      </c>
      <c r="V7" s="342">
        <f t="shared" si="4"/>
        <v>0</v>
      </c>
    </row>
    <row r="8" spans="1:32" ht="21.75" customHeight="1" x14ac:dyDescent="0.2">
      <c r="A8" s="661"/>
      <c r="B8" s="221" t="s">
        <v>36</v>
      </c>
      <c r="C8" s="1067" t="s">
        <v>327</v>
      </c>
      <c r="D8" s="1067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3490655</v>
      </c>
      <c r="I8" s="434">
        <f t="shared" si="8"/>
        <v>3490655</v>
      </c>
      <c r="J8" s="434">
        <f t="shared" si="8"/>
        <v>0</v>
      </c>
      <c r="K8" s="343">
        <f t="shared" ref="K8:O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1589479</v>
      </c>
      <c r="O8" s="343">
        <f t="shared" si="10"/>
        <v>1589479</v>
      </c>
      <c r="P8" s="435">
        <f t="shared" ref="P8" si="11">SUM(P9:P12)</f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1901176</v>
      </c>
      <c r="U8" s="343">
        <f>'3.sz.m Önk  bev.'!U8</f>
        <v>1901176</v>
      </c>
      <c r="V8" s="261"/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3490655</v>
      </c>
      <c r="I9" s="344">
        <f>'3.sz.m Önk  bev.'!I9</f>
        <v>3490655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1589479</v>
      </c>
      <c r="O9" s="343">
        <f t="shared" si="10"/>
        <v>1589479</v>
      </c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1901176</v>
      </c>
      <c r="U9" s="343">
        <f>'3.sz.m Önk  bev.'!U9</f>
        <v>1901176</v>
      </c>
      <c r="V9" s="262"/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343">
        <f t="shared" si="10"/>
        <v>0</v>
      </c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0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0</v>
      </c>
      <c r="O11" s="343">
        <f t="shared" si="10"/>
        <v>0</v>
      </c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259</v>
      </c>
    </row>
    <row r="13" spans="1:32" ht="21.75" customHeight="1" x14ac:dyDescent="0.25">
      <c r="A13" s="82"/>
      <c r="B13" s="78" t="s">
        <v>37</v>
      </c>
      <c r="C13" s="1077" t="s">
        <v>329</v>
      </c>
      <c r="D13" s="1077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1000000</v>
      </c>
      <c r="I13" s="344">
        <f t="shared" si="14"/>
        <v>1000000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1000000</v>
      </c>
      <c r="O13" s="343">
        <f t="shared" si="10"/>
        <v>1000000</v>
      </c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330</v>
      </c>
      <c r="D14" s="599" t="s">
        <v>416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343">
        <f t="shared" si="10"/>
        <v>0</v>
      </c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331</v>
      </c>
      <c r="D15" s="599" t="s">
        <v>335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1000000</v>
      </c>
      <c r="I15" s="344">
        <f>'3.sz.m Önk  bev.'!I15</f>
        <v>1000000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1000000</v>
      </c>
      <c r="O15" s="343">
        <f t="shared" si="10"/>
        <v>1000000</v>
      </c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1077" t="s">
        <v>336</v>
      </c>
      <c r="D16" s="1077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850000</v>
      </c>
      <c r="I16" s="344">
        <f>'3.sz.m Önk  bev.'!I16</f>
        <v>850000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850000</v>
      </c>
      <c r="O16" s="343">
        <f t="shared" si="10"/>
        <v>850000</v>
      </c>
      <c r="P16" s="662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1079" t="s">
        <v>337</v>
      </c>
      <c r="D17" s="1080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62"/>
      <c r="P17" s="662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0"/>
      <c r="V17" s="660"/>
    </row>
    <row r="18" spans="1:22" ht="21.75" customHeight="1" x14ac:dyDescent="0.25">
      <c r="A18" s="82"/>
      <c r="B18" s="78"/>
      <c r="C18" s="78" t="s">
        <v>338</v>
      </c>
      <c r="D18" s="599" t="s">
        <v>340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62"/>
      <c r="P18" s="662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0"/>
      <c r="V18" s="660"/>
    </row>
    <row r="19" spans="1:22" ht="21.75" customHeight="1" x14ac:dyDescent="0.25">
      <c r="A19" s="82"/>
      <c r="B19" s="78"/>
      <c r="C19" s="78" t="s">
        <v>339</v>
      </c>
      <c r="D19" s="599" t="s">
        <v>314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62"/>
      <c r="P19" s="662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0"/>
      <c r="V19" s="660"/>
    </row>
    <row r="20" spans="1:22" ht="21.75" customHeight="1" thickBot="1" x14ac:dyDescent="0.3">
      <c r="A20" s="437"/>
      <c r="B20" s="663" t="s">
        <v>51</v>
      </c>
      <c r="C20" s="1081" t="s">
        <v>341</v>
      </c>
      <c r="D20" s="1082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30000</v>
      </c>
      <c r="I20" s="344">
        <f>'3.sz.m Önk  bev.'!I20</f>
        <v>30000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938">
        <f t="shared" si="10"/>
        <v>30000</v>
      </c>
      <c r="O20" s="938">
        <f t="shared" si="10"/>
        <v>30000</v>
      </c>
      <c r="P20" s="664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0"/>
      <c r="V20" s="660"/>
    </row>
    <row r="21" spans="1:22" ht="21.75" customHeight="1" thickBot="1" x14ac:dyDescent="0.25">
      <c r="A21" s="85" t="s">
        <v>342</v>
      </c>
      <c r="B21" s="1072" t="s">
        <v>343</v>
      </c>
      <c r="C21" s="1072"/>
      <c r="D21" s="1072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25014680</v>
      </c>
      <c r="I21" s="342">
        <f>+I22+I24+I25+I29+I30+I31+I32+I33+I23</f>
        <v>24753191</v>
      </c>
      <c r="J21" s="342">
        <f t="shared" ref="J21:Q21" si="20">J22+J24+J25+J29+J30+J31+J32</f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25044563</v>
      </c>
      <c r="N21" s="939">
        <f>+N22+N24+N25+N29+N30+N31+N32+N33+N23</f>
        <v>25014680</v>
      </c>
      <c r="O21" s="939">
        <f t="shared" ref="O21:P21" si="21">+O22+O24+O25+O29+O30+O31+O32+O33+O23</f>
        <v>24753191</v>
      </c>
      <c r="P21" s="939">
        <f t="shared" si="21"/>
        <v>0</v>
      </c>
      <c r="Q21" s="342">
        <f t="shared" si="20"/>
        <v>0</v>
      </c>
      <c r="R21" s="342">
        <f t="shared" ref="R21" si="22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1078" t="s">
        <v>344</v>
      </c>
      <c r="D22" s="1078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6337856</v>
      </c>
      <c r="I22" s="343">
        <f>'3.sz.m Önk  bev.'!I22</f>
        <v>6337856</v>
      </c>
      <c r="J22" s="343">
        <f>'3.sz.m Önk  bev.'!J22+'5 sz. m Idősek otthona'!I9</f>
        <v>0</v>
      </c>
      <c r="K22" s="343">
        <f t="shared" ref="K22:O33" si="23">E22-Q22</f>
        <v>6337856</v>
      </c>
      <c r="L22" s="343">
        <f t="shared" si="23"/>
        <v>6337856</v>
      </c>
      <c r="M22" s="343">
        <f t="shared" si="23"/>
        <v>6337856</v>
      </c>
      <c r="N22" s="343">
        <f t="shared" si="23"/>
        <v>6337856</v>
      </c>
      <c r="O22" s="343">
        <f t="shared" si="23"/>
        <v>6337856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1068" t="s">
        <v>441</v>
      </c>
      <c r="D23" s="1068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16095000</v>
      </c>
      <c r="I23" s="349">
        <f>+'5 sz. m Idősek otthona'!H10</f>
        <v>16095000</v>
      </c>
      <c r="J23" s="264"/>
      <c r="K23" s="343">
        <f t="shared" si="23"/>
        <v>15600000</v>
      </c>
      <c r="L23" s="343">
        <f t="shared" si="23"/>
        <v>15600000</v>
      </c>
      <c r="M23" s="343">
        <f t="shared" si="23"/>
        <v>15600000</v>
      </c>
      <c r="N23" s="343">
        <f t="shared" si="23"/>
        <v>16095000</v>
      </c>
      <c r="O23" s="343">
        <f t="shared" si="23"/>
        <v>16095000</v>
      </c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1068" t="s">
        <v>345</v>
      </c>
      <c r="D24" s="1068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54480</v>
      </c>
      <c r="I24" s="349">
        <f>'3.sz.m Önk  bev.'!I23</f>
        <v>54480</v>
      </c>
      <c r="J24" s="264"/>
      <c r="K24" s="349">
        <v>0</v>
      </c>
      <c r="L24" s="343">
        <f t="shared" si="23"/>
        <v>54480</v>
      </c>
      <c r="M24" s="343">
        <f t="shared" si="23"/>
        <v>54480</v>
      </c>
      <c r="N24" s="343">
        <f t="shared" si="23"/>
        <v>54480</v>
      </c>
      <c r="O24" s="343">
        <f t="shared" ref="O24" si="24">I24-U24</f>
        <v>54480</v>
      </c>
      <c r="P24" s="343">
        <f t="shared" ref="P24" si="25">J24-V24</f>
        <v>0</v>
      </c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343">
        <f>'3.sz.m Önk  bev.'!U23</f>
        <v>0</v>
      </c>
      <c r="V24" s="264"/>
    </row>
    <row r="25" spans="1:22" ht="21.75" customHeight="1" x14ac:dyDescent="0.2">
      <c r="A25" s="82"/>
      <c r="B25" s="78" t="s">
        <v>315</v>
      </c>
      <c r="C25" s="1068" t="s">
        <v>346</v>
      </c>
      <c r="D25" s="1068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30600</v>
      </c>
      <c r="I25" s="349">
        <f>SUM(I26:I28)</f>
        <v>30600</v>
      </c>
      <c r="J25" s="264"/>
      <c r="K25" s="343">
        <f t="shared" si="23"/>
        <v>30600</v>
      </c>
      <c r="L25" s="343">
        <f t="shared" si="23"/>
        <v>30600</v>
      </c>
      <c r="M25" s="343">
        <f t="shared" si="23"/>
        <v>30600</v>
      </c>
      <c r="N25" s="343">
        <f t="shared" si="23"/>
        <v>30600</v>
      </c>
      <c r="O25" s="343">
        <f t="shared" si="23"/>
        <v>30600</v>
      </c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343">
        <f>'3.sz.m Önk  bev.'!U24</f>
        <v>0</v>
      </c>
      <c r="V25" s="264"/>
    </row>
    <row r="26" spans="1:22" ht="21.75" customHeight="1" x14ac:dyDescent="0.2">
      <c r="A26" s="82"/>
      <c r="B26" s="78"/>
      <c r="C26" s="78" t="s">
        <v>452</v>
      </c>
      <c r="D26" s="223" t="s">
        <v>347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30600</v>
      </c>
      <c r="I26" s="349">
        <f>'3.sz.m Önk  bev.'!I25</f>
        <v>30600</v>
      </c>
      <c r="J26" s="264"/>
      <c r="K26" s="343">
        <f t="shared" si="23"/>
        <v>30600</v>
      </c>
      <c r="L26" s="343">
        <f t="shared" si="23"/>
        <v>30600</v>
      </c>
      <c r="M26" s="343">
        <f t="shared" si="23"/>
        <v>30600</v>
      </c>
      <c r="N26" s="343">
        <f t="shared" si="23"/>
        <v>30600</v>
      </c>
      <c r="O26" s="343">
        <f t="shared" si="23"/>
        <v>30600</v>
      </c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343">
        <f>'3.sz.m Önk  bev.'!U25</f>
        <v>0</v>
      </c>
      <c r="V26" s="264"/>
    </row>
    <row r="27" spans="1:22" ht="41.25" customHeight="1" x14ac:dyDescent="0.2">
      <c r="A27" s="82"/>
      <c r="B27" s="78"/>
      <c r="C27" s="78" t="s">
        <v>453</v>
      </c>
      <c r="D27" s="223" t="s">
        <v>348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349">
        <f>'3.sz.m Önk  bev.'!I26</f>
        <v>0</v>
      </c>
      <c r="J27" s="264"/>
      <c r="K27" s="343">
        <f t="shared" si="23"/>
        <v>0</v>
      </c>
      <c r="L27" s="343">
        <f t="shared" si="23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343">
        <f>'3.sz.m Önk  bev.'!S26</f>
        <v>0</v>
      </c>
      <c r="T27" s="343">
        <f>'3.sz.m Önk  bev.'!T26</f>
        <v>0</v>
      </c>
      <c r="U27" s="343">
        <f>'3.sz.m Önk  bev.'!U26</f>
        <v>0</v>
      </c>
      <c r="V27" s="264"/>
    </row>
    <row r="28" spans="1:22" ht="21.75" customHeight="1" x14ac:dyDescent="0.2">
      <c r="A28" s="82"/>
      <c r="B28" s="78"/>
      <c r="C28" s="78" t="s">
        <v>454</v>
      </c>
      <c r="D28" s="223" t="s">
        <v>349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349">
        <f>'3.sz.m Önk  bev.'!I27</f>
        <v>0</v>
      </c>
      <c r="J28" s="264"/>
      <c r="K28" s="343">
        <f t="shared" si="23"/>
        <v>0</v>
      </c>
      <c r="L28" s="343">
        <f t="shared" si="23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343">
        <f>'3.sz.m Önk  bev.'!S27</f>
        <v>0</v>
      </c>
      <c r="T28" s="343">
        <f>'3.sz.m Önk  bev.'!T27</f>
        <v>0</v>
      </c>
      <c r="U28" s="343">
        <f>'3.sz.m Önk  bev.'!U27</f>
        <v>0</v>
      </c>
      <c r="V28" s="264"/>
    </row>
    <row r="29" spans="1:22" ht="21.75" customHeight="1" x14ac:dyDescent="0.2">
      <c r="A29" s="82"/>
      <c r="B29" s="78" t="s">
        <v>351</v>
      </c>
      <c r="C29" s="1068" t="s">
        <v>505</v>
      </c>
      <c r="D29" s="1068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349">
        <f>'3.sz.m Önk  bev.'!I28</f>
        <v>0</v>
      </c>
      <c r="J29" s="264"/>
      <c r="K29" s="343">
        <f t="shared" si="23"/>
        <v>0</v>
      </c>
      <c r="L29" s="343">
        <f t="shared" si="23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343">
        <f>'3.sz.m Önk  bev.'!S28</f>
        <v>0</v>
      </c>
      <c r="T29" s="343">
        <f>'3.sz.m Önk  bev.'!T28</f>
        <v>0</v>
      </c>
      <c r="U29" s="343">
        <f>'3.sz.m Önk  bev.'!U28</f>
        <v>0</v>
      </c>
      <c r="V29" s="264"/>
    </row>
    <row r="30" spans="1:22" ht="21.75" customHeight="1" x14ac:dyDescent="0.2">
      <c r="A30" s="86"/>
      <c r="B30" s="87" t="s">
        <v>353</v>
      </c>
      <c r="C30" s="1068" t="s">
        <v>352</v>
      </c>
      <c r="D30" s="1083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0</v>
      </c>
      <c r="I30" s="349">
        <f>'3.sz.m Önk  bev.'!I29</f>
        <v>0</v>
      </c>
      <c r="J30" s="264"/>
      <c r="K30" s="343">
        <f t="shared" si="23"/>
        <v>0</v>
      </c>
      <c r="L30" s="343">
        <f t="shared" si="23"/>
        <v>0</v>
      </c>
      <c r="M30" s="343">
        <f t="shared" si="23"/>
        <v>0</v>
      </c>
      <c r="N30" s="343">
        <f>H30-T30</f>
        <v>0</v>
      </c>
      <c r="O30" s="343">
        <f>I30-U30</f>
        <v>0</v>
      </c>
      <c r="P30" s="264"/>
      <c r="Q30" s="343">
        <f>'3.sz.m Önk  bev.'!Q29</f>
        <v>0</v>
      </c>
      <c r="R30" s="343">
        <f>'3.sz.m Önk  bev.'!R29</f>
        <v>0</v>
      </c>
      <c r="S30" s="343">
        <f>'3.sz.m Önk  bev.'!S29</f>
        <v>0</v>
      </c>
      <c r="T30" s="343">
        <f>'3.sz.m Önk  bev.'!T29</f>
        <v>0</v>
      </c>
      <c r="U30" s="343">
        <f>'3.sz.m Önk  bev.'!U29</f>
        <v>0</v>
      </c>
      <c r="V30" s="264"/>
    </row>
    <row r="31" spans="1:22" ht="21.75" customHeight="1" x14ac:dyDescent="0.2">
      <c r="A31" s="86"/>
      <c r="B31" s="87" t="s">
        <v>444</v>
      </c>
      <c r="C31" s="1068" t="s">
        <v>354</v>
      </c>
      <c r="D31" s="1083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160000</v>
      </c>
      <c r="I31" s="349">
        <f>'3.sz.m Önk  bev.'!I30+'5 sz. m Idősek otthona'!H11</f>
        <v>160000</v>
      </c>
      <c r="J31" s="264"/>
      <c r="K31" s="343">
        <f t="shared" si="23"/>
        <v>160000</v>
      </c>
      <c r="L31" s="343">
        <f t="shared" si="23"/>
        <v>160000</v>
      </c>
      <c r="M31" s="343">
        <f t="shared" si="23"/>
        <v>160000</v>
      </c>
      <c r="N31" s="343">
        <f t="shared" si="23"/>
        <v>160000</v>
      </c>
      <c r="O31" s="343">
        <f t="shared" si="23"/>
        <v>160000</v>
      </c>
      <c r="P31" s="264"/>
      <c r="Q31" s="343">
        <f>'3.sz.m Önk  bev.'!Q30</f>
        <v>0</v>
      </c>
      <c r="R31" s="343">
        <f>'3.sz.m Önk  bev.'!R30</f>
        <v>0</v>
      </c>
      <c r="S31" s="343">
        <f>'3.sz.m Önk  bev.'!S30</f>
        <v>0</v>
      </c>
      <c r="T31" s="343">
        <f>'3.sz.m Önk  bev.'!T30</f>
        <v>0</v>
      </c>
      <c r="U31" s="343">
        <f>'3.sz.m Önk  bev.'!U30</f>
        <v>0</v>
      </c>
      <c r="V31" s="264"/>
    </row>
    <row r="32" spans="1:22" ht="21.75" customHeight="1" x14ac:dyDescent="0.2">
      <c r="A32" s="86"/>
      <c r="B32" s="87" t="s">
        <v>445</v>
      </c>
      <c r="C32" s="1076" t="s">
        <v>79</v>
      </c>
      <c r="D32" s="1076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936744</v>
      </c>
      <c r="I32" s="349">
        <f>'3.sz.m Önk  bev.'!I31+'5 sz. m Idősek otthona'!H12</f>
        <v>675255</v>
      </c>
      <c r="J32" s="264"/>
      <c r="K32" s="343">
        <f t="shared" si="23"/>
        <v>3057222</v>
      </c>
      <c r="L32" s="343">
        <f t="shared" si="23"/>
        <v>2263750</v>
      </c>
      <c r="M32" s="343">
        <f t="shared" si="23"/>
        <v>1461627</v>
      </c>
      <c r="N32" s="343">
        <f t="shared" si="23"/>
        <v>936744</v>
      </c>
      <c r="O32" s="343">
        <f t="shared" si="23"/>
        <v>675255</v>
      </c>
      <c r="P32" s="264"/>
      <c r="Q32" s="343">
        <f>'3.sz.m Önk  bev.'!Q31</f>
        <v>0</v>
      </c>
      <c r="R32" s="343">
        <f>'3.sz.m Önk  bev.'!R31</f>
        <v>0</v>
      </c>
      <c r="S32" s="343">
        <f>'3.sz.m Önk  bev.'!S31</f>
        <v>0</v>
      </c>
      <c r="T32" s="343">
        <f>'3.sz.m Önk  bev.'!T31</f>
        <v>0</v>
      </c>
      <c r="U32" s="343">
        <f>'3.sz.m Önk  bev.'!U31</f>
        <v>0</v>
      </c>
      <c r="V32" s="264"/>
    </row>
    <row r="33" spans="1:22" ht="21.75" customHeight="1" thickBot="1" x14ac:dyDescent="0.25">
      <c r="A33" s="86"/>
      <c r="B33" s="87" t="s">
        <v>451</v>
      </c>
      <c r="C33" s="1076" t="s">
        <v>446</v>
      </c>
      <c r="D33" s="1076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1400000</v>
      </c>
      <c r="I33" s="349">
        <f>'3.sz.m Önk  bev.'!I32</f>
        <v>1400000</v>
      </c>
      <c r="J33" s="264"/>
      <c r="K33" s="343">
        <f t="shared" si="23"/>
        <v>1400000</v>
      </c>
      <c r="L33" s="343">
        <f t="shared" si="23"/>
        <v>1400000</v>
      </c>
      <c r="M33" s="343">
        <f t="shared" si="23"/>
        <v>1400000</v>
      </c>
      <c r="N33" s="343">
        <f>H33-T33</f>
        <v>1400000</v>
      </c>
      <c r="O33" s="343">
        <f>I33-U33</f>
        <v>1400000</v>
      </c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1072" t="s">
        <v>355</v>
      </c>
      <c r="C34" s="1072"/>
      <c r="D34" s="1072"/>
      <c r="E34" s="337">
        <f t="shared" ref="E34" si="26">SUM(E35:E38)</f>
        <v>33419074</v>
      </c>
      <c r="F34" s="337">
        <f t="shared" ref="F34" si="27">SUM(F35:F38)</f>
        <v>34212546</v>
      </c>
      <c r="G34" s="337">
        <f t="shared" ref="G34:I34" si="28">SUM(G35:G38)</f>
        <v>35014669</v>
      </c>
      <c r="H34" s="337">
        <f t="shared" si="28"/>
        <v>44784852</v>
      </c>
      <c r="I34" s="337">
        <f t="shared" si="28"/>
        <v>45564501</v>
      </c>
      <c r="J34" s="337">
        <f t="shared" ref="J34:Q34" si="29">SUM(J35:J38)</f>
        <v>0</v>
      </c>
      <c r="K34" s="337">
        <f t="shared" si="29"/>
        <v>33419074</v>
      </c>
      <c r="L34" s="337">
        <f t="shared" ref="L34" si="30">SUM(L35:L38)</f>
        <v>34212546</v>
      </c>
      <c r="M34" s="337">
        <f t="shared" ref="M34:O34" si="31">SUM(M35:M38)</f>
        <v>35014669</v>
      </c>
      <c r="N34" s="337">
        <f t="shared" si="31"/>
        <v>44784852</v>
      </c>
      <c r="O34" s="337">
        <f t="shared" si="31"/>
        <v>45564501</v>
      </c>
      <c r="P34" s="337">
        <f t="shared" si="29"/>
        <v>0</v>
      </c>
      <c r="Q34" s="337">
        <f t="shared" si="29"/>
        <v>0</v>
      </c>
      <c r="R34" s="337">
        <f t="shared" ref="R34" si="32">SUM(R35:R38)</f>
        <v>0</v>
      </c>
      <c r="S34" s="337">
        <f t="shared" ref="S34:U34" si="33">SUM(S35:S38)</f>
        <v>0</v>
      </c>
      <c r="T34" s="337">
        <f t="shared" si="33"/>
        <v>0</v>
      </c>
      <c r="U34" s="337">
        <f t="shared" si="33"/>
        <v>0</v>
      </c>
      <c r="V34" s="92"/>
    </row>
    <row r="35" spans="1:22" ht="21.75" customHeight="1" thickBot="1" x14ac:dyDescent="0.3">
      <c r="A35" s="83"/>
      <c r="B35" s="87" t="s">
        <v>42</v>
      </c>
      <c r="C35" s="1084" t="s">
        <v>356</v>
      </c>
      <c r="D35" s="1085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42440052</v>
      </c>
      <c r="I35" s="349">
        <f>'3.sz.m Önk  bev.'!I34</f>
        <v>42701541</v>
      </c>
      <c r="J35" s="667"/>
      <c r="K35" s="343">
        <f t="shared" ref="K35:O41" si="34">E35-Q35</f>
        <v>31271574</v>
      </c>
      <c r="L35" s="343">
        <f t="shared" si="34"/>
        <v>32065046</v>
      </c>
      <c r="M35" s="343">
        <f t="shared" si="34"/>
        <v>32867169</v>
      </c>
      <c r="N35" s="343">
        <f t="shared" si="34"/>
        <v>42440052</v>
      </c>
      <c r="O35" s="343">
        <f t="shared" si="34"/>
        <v>42701541</v>
      </c>
      <c r="P35" s="667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>
        <f>'3.sz.m Önk  bev.'!T34</f>
        <v>0</v>
      </c>
      <c r="U35" s="343">
        <f>'3.sz.m Önk  bev.'!U34</f>
        <v>0</v>
      </c>
      <c r="V35" s="92"/>
    </row>
    <row r="36" spans="1:22" ht="21.75" customHeight="1" thickBot="1" x14ac:dyDescent="0.25">
      <c r="A36" s="82"/>
      <c r="B36" s="87" t="s">
        <v>43</v>
      </c>
      <c r="C36" s="1068" t="s">
        <v>443</v>
      </c>
      <c r="D36" s="1083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0</v>
      </c>
      <c r="I36" s="349">
        <f>'3.sz.m Önk  bev.'!I35</f>
        <v>518160</v>
      </c>
      <c r="J36" s="669"/>
      <c r="K36" s="343">
        <f t="shared" si="34"/>
        <v>0</v>
      </c>
      <c r="L36" s="343">
        <f t="shared" si="34"/>
        <v>0</v>
      </c>
      <c r="M36" s="343">
        <f t="shared" si="34"/>
        <v>0</v>
      </c>
      <c r="N36" s="343">
        <f>H36-T36</f>
        <v>0</v>
      </c>
      <c r="O36" s="343">
        <f>I36-U36</f>
        <v>518160</v>
      </c>
      <c r="P36" s="669"/>
      <c r="Q36" s="668"/>
      <c r="R36" s="66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1068" t="s">
        <v>357</v>
      </c>
      <c r="D37" s="1083"/>
      <c r="E37" s="349">
        <f>'3.sz.m Önk  bev.'!E36</f>
        <v>0</v>
      </c>
      <c r="F37" s="349">
        <f>'3.sz.m Önk  bev.'!F36</f>
        <v>0</v>
      </c>
      <c r="G37" s="669"/>
      <c r="H37" s="349">
        <f>'3.sz.m Önk  bev.'!H36</f>
        <v>0</v>
      </c>
      <c r="I37" s="349">
        <f>'3.sz.m Önk  bev.'!I36</f>
        <v>0</v>
      </c>
      <c r="J37" s="669"/>
      <c r="K37" s="343">
        <f t="shared" si="34"/>
        <v>0</v>
      </c>
      <c r="L37" s="343">
        <f t="shared" si="34"/>
        <v>0</v>
      </c>
      <c r="M37" s="669"/>
      <c r="N37" s="669"/>
      <c r="O37" s="669"/>
      <c r="P37" s="669"/>
      <c r="Q37" s="668"/>
      <c r="R37" s="668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1068" t="s">
        <v>358</v>
      </c>
      <c r="D38" s="1083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2344800</v>
      </c>
      <c r="I38" s="349">
        <f>SUM(I39:I41)</f>
        <v>2344800</v>
      </c>
      <c r="J38" s="669"/>
      <c r="K38" s="343">
        <f t="shared" si="34"/>
        <v>2147500</v>
      </c>
      <c r="L38" s="343">
        <f t="shared" si="34"/>
        <v>2147500</v>
      </c>
      <c r="M38" s="343">
        <f t="shared" si="34"/>
        <v>2147500</v>
      </c>
      <c r="N38" s="343">
        <f>H38-T38</f>
        <v>2344800</v>
      </c>
      <c r="O38" s="343">
        <f>I38-U38</f>
        <v>2344800</v>
      </c>
      <c r="P38" s="669"/>
      <c r="Q38" s="668"/>
      <c r="R38" s="66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359</v>
      </c>
      <c r="D39" s="665" t="s">
        <v>32</v>
      </c>
      <c r="E39" s="349">
        <f>'3.sz.m Önk  bev.'!E38</f>
        <v>0</v>
      </c>
      <c r="F39" s="349">
        <f>'3.sz.m Önk  bev.'!F38</f>
        <v>0</v>
      </c>
      <c r="G39" s="669"/>
      <c r="H39" s="349">
        <f>'3.sz.m Önk  bev.'!H38</f>
        <v>0</v>
      </c>
      <c r="I39" s="349">
        <f>'3.sz.m Önk  bev.'!I38</f>
        <v>0</v>
      </c>
      <c r="J39" s="669"/>
      <c r="K39" s="343">
        <f t="shared" si="34"/>
        <v>0</v>
      </c>
      <c r="L39" s="343">
        <f t="shared" si="34"/>
        <v>0</v>
      </c>
      <c r="M39" s="669"/>
      <c r="N39" s="669"/>
      <c r="O39" s="669"/>
      <c r="P39" s="669"/>
      <c r="Q39" s="668"/>
      <c r="R39" s="66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360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69"/>
      <c r="H40" s="349">
        <f>'3.sz.m Önk  bev.'!H39</f>
        <v>0</v>
      </c>
      <c r="I40" s="349">
        <f>'3.sz.m Önk  bev.'!I39</f>
        <v>0</v>
      </c>
      <c r="J40" s="669"/>
      <c r="K40" s="343">
        <f t="shared" si="34"/>
        <v>0</v>
      </c>
      <c r="L40" s="343">
        <f t="shared" si="34"/>
        <v>0</v>
      </c>
      <c r="M40" s="669"/>
      <c r="N40" s="669"/>
      <c r="O40" s="669"/>
      <c r="P40" s="669"/>
      <c r="Q40" s="668"/>
      <c r="R40" s="668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361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2344800</v>
      </c>
      <c r="I41" s="349">
        <f>'3.sz.m Önk  bev.'!I40</f>
        <v>2344800</v>
      </c>
      <c r="J41" s="671"/>
      <c r="K41" s="343">
        <f t="shared" si="34"/>
        <v>2147500</v>
      </c>
      <c r="L41" s="343">
        <f>F41-R41</f>
        <v>2147500</v>
      </c>
      <c r="M41" s="343">
        <f>G41-S41</f>
        <v>2147500</v>
      </c>
      <c r="N41" s="343">
        <f>H41-T41</f>
        <v>2344800</v>
      </c>
      <c r="O41" s="343">
        <f>I41-U41</f>
        <v>2344800</v>
      </c>
      <c r="P41" s="671"/>
      <c r="Q41" s="670"/>
      <c r="R41" s="670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72" t="s">
        <v>362</v>
      </c>
      <c r="C42" s="1072"/>
      <c r="D42" s="1072"/>
      <c r="E42" s="337">
        <f t="shared" ref="E42" si="35">SUM(E43:E44)</f>
        <v>0</v>
      </c>
      <c r="F42" s="337">
        <f t="shared" ref="F42" si="36">SUM(F43:F44)</f>
        <v>0</v>
      </c>
      <c r="G42" s="337">
        <f t="shared" ref="G42:K42" si="37">SUM(G43:G44)</f>
        <v>0</v>
      </c>
      <c r="H42" s="337">
        <f t="shared" ref="H42:I42" si="38">SUM(H43:H44)</f>
        <v>17466798</v>
      </c>
      <c r="I42" s="337">
        <f t="shared" si="38"/>
        <v>17466798</v>
      </c>
      <c r="J42" s="337">
        <f t="shared" si="37"/>
        <v>0</v>
      </c>
      <c r="K42" s="337">
        <f t="shared" si="37"/>
        <v>0</v>
      </c>
      <c r="L42" s="337">
        <f t="shared" ref="L42" si="39">SUM(L43:L44)</f>
        <v>0</v>
      </c>
      <c r="M42" s="337">
        <f t="shared" ref="M42:Q42" si="40">SUM(M43:M44)</f>
        <v>0</v>
      </c>
      <c r="N42" s="337">
        <f t="shared" ref="N42:O42" si="41">SUM(N43:N44)</f>
        <v>17466798</v>
      </c>
      <c r="O42" s="337">
        <f t="shared" si="41"/>
        <v>17466798</v>
      </c>
      <c r="P42" s="337">
        <f t="shared" si="40"/>
        <v>0</v>
      </c>
      <c r="Q42" s="337">
        <f t="shared" si="40"/>
        <v>0</v>
      </c>
      <c r="R42" s="337">
        <f t="shared" ref="R42:U42" si="42">SUM(R43:R44)</f>
        <v>0</v>
      </c>
      <c r="S42" s="337">
        <f t="shared" si="42"/>
        <v>0</v>
      </c>
      <c r="T42" s="337">
        <f t="shared" si="42"/>
        <v>0</v>
      </c>
      <c r="U42" s="337">
        <f t="shared" si="42"/>
        <v>0</v>
      </c>
      <c r="V42" s="92"/>
    </row>
    <row r="43" spans="1:22" ht="21.75" customHeight="1" x14ac:dyDescent="0.2">
      <c r="A43" s="83"/>
      <c r="B43" s="90" t="s">
        <v>363</v>
      </c>
      <c r="C43" s="1078" t="s">
        <v>365</v>
      </c>
      <c r="D43" s="1078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17466798</v>
      </c>
      <c r="I43" s="347">
        <f>+'3.sz.m Önk  bev.'!I42</f>
        <v>17466798</v>
      </c>
      <c r="J43" s="347"/>
      <c r="K43" s="343">
        <f t="shared" ref="K43:M43" si="43">E43-Q43</f>
        <v>0</v>
      </c>
      <c r="L43" s="343">
        <f t="shared" si="43"/>
        <v>0</v>
      </c>
      <c r="M43" s="343">
        <f t="shared" si="43"/>
        <v>0</v>
      </c>
      <c r="N43" s="343">
        <f>H43-T43</f>
        <v>17466798</v>
      </c>
      <c r="O43" s="343">
        <f>I43-U43</f>
        <v>17466798</v>
      </c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364</v>
      </c>
      <c r="C44" s="1068" t="s">
        <v>366</v>
      </c>
      <c r="D44" s="1068"/>
      <c r="E44" s="349">
        <f t="shared" ref="E44" si="44">SUM(E45:E47)</f>
        <v>0</v>
      </c>
      <c r="F44" s="349">
        <f t="shared" ref="F44" si="45">SUM(F45:F47)</f>
        <v>0</v>
      </c>
      <c r="G44" s="349">
        <f t="shared" ref="G44:P44" si="46">SUM(G45:G47)</f>
        <v>0</v>
      </c>
      <c r="H44" s="349">
        <f t="shared" ref="H44" si="47">SUM(H45:H47)</f>
        <v>0</v>
      </c>
      <c r="I44" s="349">
        <f t="shared" si="46"/>
        <v>0</v>
      </c>
      <c r="J44" s="349">
        <f t="shared" si="46"/>
        <v>0</v>
      </c>
      <c r="K44" s="349"/>
      <c r="L44" s="349"/>
      <c r="M44" s="349">
        <f t="shared" si="46"/>
        <v>0</v>
      </c>
      <c r="N44" s="349">
        <f t="shared" ref="N44" si="48">SUM(N45:N47)</f>
        <v>0</v>
      </c>
      <c r="O44" s="349">
        <f t="shared" si="46"/>
        <v>0</v>
      </c>
      <c r="P44" s="349">
        <f t="shared" si="46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367</v>
      </c>
      <c r="D45" s="665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368</v>
      </c>
      <c r="D46" s="665" t="s">
        <v>31</v>
      </c>
      <c r="E46" s="264"/>
      <c r="F46" s="264"/>
      <c r="G46" s="264"/>
      <c r="H46" s="264"/>
      <c r="I46" s="264"/>
      <c r="J46" s="600"/>
      <c r="K46" s="349"/>
      <c r="L46" s="349"/>
      <c r="M46" s="264"/>
      <c r="N46" s="264"/>
      <c r="O46" s="264"/>
      <c r="P46" s="600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369</v>
      </c>
      <c r="D47" s="665" t="s">
        <v>370</v>
      </c>
      <c r="E47" s="264"/>
      <c r="F47" s="264"/>
      <c r="G47" s="264"/>
      <c r="H47" s="264"/>
      <c r="I47" s="264"/>
      <c r="J47" s="600"/>
      <c r="K47" s="349"/>
      <c r="L47" s="349"/>
      <c r="M47" s="264"/>
      <c r="N47" s="264"/>
      <c r="O47" s="264"/>
      <c r="P47" s="600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1068"/>
      <c r="D48" s="1083"/>
      <c r="E48" s="264"/>
      <c r="F48" s="264"/>
      <c r="G48" s="264"/>
      <c r="H48" s="264"/>
      <c r="I48" s="264"/>
      <c r="J48" s="600"/>
      <c r="K48" s="349"/>
      <c r="L48" s="349"/>
      <c r="M48" s="264"/>
      <c r="N48" s="264"/>
      <c r="O48" s="264"/>
      <c r="P48" s="600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1090"/>
      <c r="D49" s="1091"/>
      <c r="E49" s="602"/>
      <c r="F49" s="602"/>
      <c r="G49" s="602"/>
      <c r="H49" s="602"/>
      <c r="I49" s="602"/>
      <c r="J49" s="603"/>
      <c r="K49" s="601"/>
      <c r="L49" s="601"/>
      <c r="M49" s="602"/>
      <c r="N49" s="602"/>
      <c r="O49" s="602"/>
      <c r="P49" s="603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1072" t="s">
        <v>83</v>
      </c>
      <c r="C50" s="1072"/>
      <c r="D50" s="1072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492818</v>
      </c>
      <c r="I50" s="92">
        <f t="shared" ref="I50:V50" si="49">I51+I52</f>
        <v>492818</v>
      </c>
      <c r="J50" s="92">
        <f t="shared" si="49"/>
        <v>0</v>
      </c>
      <c r="K50" s="337">
        <f t="shared" si="49"/>
        <v>492818</v>
      </c>
      <c r="L50" s="337">
        <f t="shared" ref="L50" si="50">L51+L52</f>
        <v>492818</v>
      </c>
      <c r="M50" s="92">
        <f t="shared" si="49"/>
        <v>492818</v>
      </c>
      <c r="N50" s="92">
        <f t="shared" ref="N50:O50" si="51">N51+N52</f>
        <v>492818</v>
      </c>
      <c r="O50" s="92">
        <f t="shared" si="51"/>
        <v>492818</v>
      </c>
      <c r="P50" s="92">
        <f t="shared" si="49"/>
        <v>0</v>
      </c>
      <c r="Q50" s="337">
        <f t="shared" si="49"/>
        <v>0</v>
      </c>
      <c r="R50" s="337">
        <f t="shared" ref="R50" si="52">R51+R52</f>
        <v>0</v>
      </c>
      <c r="S50" s="337">
        <f>S51+S52</f>
        <v>0</v>
      </c>
      <c r="T50" s="337">
        <f>T51+T52</f>
        <v>0</v>
      </c>
      <c r="U50" s="92">
        <f t="shared" si="49"/>
        <v>0</v>
      </c>
      <c r="V50" s="92" t="e">
        <f t="shared" si="49"/>
        <v>#REF!</v>
      </c>
    </row>
    <row r="51" spans="1:22" s="6" customFormat="1" ht="21.75" customHeight="1" x14ac:dyDescent="0.2">
      <c r="A51" s="91"/>
      <c r="B51" s="90" t="s">
        <v>44</v>
      </c>
      <c r="C51" s="1078" t="s">
        <v>413</v>
      </c>
      <c r="D51" s="1078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0</v>
      </c>
      <c r="I51" s="349">
        <f>+'5 sz. m Idősek otthona'!H20+'3.sz.m Önk  bev.'!I50</f>
        <v>0</v>
      </c>
      <c r="J51" s="263"/>
      <c r="K51" s="343">
        <f t="shared" ref="K51:M51" si="53">E51-Q51</f>
        <v>0</v>
      </c>
      <c r="L51" s="343">
        <f t="shared" si="53"/>
        <v>0</v>
      </c>
      <c r="M51" s="343">
        <f t="shared" si="53"/>
        <v>0</v>
      </c>
      <c r="N51" s="343">
        <f t="shared" ref="N51:O52" si="54">H51-T51</f>
        <v>0</v>
      </c>
      <c r="O51" s="343">
        <f t="shared" si="54"/>
        <v>0</v>
      </c>
      <c r="P51" s="263"/>
      <c r="Q51" s="348"/>
      <c r="R51" s="348"/>
      <c r="S51" s="348"/>
      <c r="T51" s="348"/>
      <c r="U51" s="263">
        <v>0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1068" t="s">
        <v>414</v>
      </c>
      <c r="D52" s="1068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492818</v>
      </c>
      <c r="I52" s="349">
        <f>+'3.sz.m Önk  bev.'!I51</f>
        <v>492818</v>
      </c>
      <c r="J52" s="265"/>
      <c r="K52" s="343">
        <f t="shared" ref="K52:M52" si="55">E52-Q52</f>
        <v>492818</v>
      </c>
      <c r="L52" s="343">
        <f t="shared" si="55"/>
        <v>492818</v>
      </c>
      <c r="M52" s="343">
        <f t="shared" si="55"/>
        <v>492818</v>
      </c>
      <c r="N52" s="343">
        <f t="shared" si="54"/>
        <v>492818</v>
      </c>
      <c r="O52" s="343">
        <f t="shared" si="54"/>
        <v>492818</v>
      </c>
      <c r="P52" s="265"/>
      <c r="Q52" s="343"/>
      <c r="R52" s="343"/>
      <c r="S52" s="343"/>
      <c r="T52" s="343">
        <f>+'3.sz.m Önk  bev.'!T51</f>
        <v>0</v>
      </c>
      <c r="U52" s="343">
        <f>+'3.sz.m Önk  bev.'!U51</f>
        <v>0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1072" t="s">
        <v>371</v>
      </c>
      <c r="C53" s="1072"/>
      <c r="D53" s="1072"/>
      <c r="E53" s="50">
        <f t="shared" ref="E53" si="56">SUM(E54:E55)</f>
        <v>0</v>
      </c>
      <c r="F53" s="50">
        <f t="shared" ref="F53" si="57">SUM(F54:F55)</f>
        <v>0</v>
      </c>
      <c r="G53" s="50">
        <f t="shared" ref="G53:V53" si="58">SUM(G54:G55)</f>
        <v>0</v>
      </c>
      <c r="H53" s="50">
        <f t="shared" ref="H53" si="59">SUM(H54:H55)</f>
        <v>0</v>
      </c>
      <c r="I53" s="50">
        <f t="shared" si="58"/>
        <v>0</v>
      </c>
      <c r="J53" s="50">
        <f t="shared" si="58"/>
        <v>0</v>
      </c>
      <c r="K53" s="333">
        <f t="shared" si="58"/>
        <v>0</v>
      </c>
      <c r="L53" s="333">
        <f t="shared" ref="L53" si="60">SUM(L54:L55)</f>
        <v>0</v>
      </c>
      <c r="M53" s="50">
        <f t="shared" si="58"/>
        <v>0</v>
      </c>
      <c r="N53" s="50">
        <f t="shared" ref="N53" si="61">SUM(N54:N55)</f>
        <v>0</v>
      </c>
      <c r="O53" s="50">
        <f t="shared" si="58"/>
        <v>0</v>
      </c>
      <c r="P53" s="50">
        <f t="shared" si="58"/>
        <v>0</v>
      </c>
      <c r="Q53" s="333">
        <f t="shared" si="58"/>
        <v>0</v>
      </c>
      <c r="R53" s="333">
        <f t="shared" ref="R53" si="62">SUM(R54:R55)</f>
        <v>0</v>
      </c>
      <c r="S53" s="50">
        <f t="shared" si="58"/>
        <v>0</v>
      </c>
      <c r="T53" s="50">
        <f t="shared" ref="T53" si="63">SUM(T54:T55)</f>
        <v>0</v>
      </c>
      <c r="U53" s="50">
        <f t="shared" si="58"/>
        <v>0</v>
      </c>
      <c r="V53" s="50">
        <f t="shared" si="58"/>
        <v>0</v>
      </c>
    </row>
    <row r="54" spans="1:22" s="6" customFormat="1" ht="21.75" customHeight="1" x14ac:dyDescent="0.2">
      <c r="A54" s="91"/>
      <c r="B54" s="84" t="s">
        <v>46</v>
      </c>
      <c r="C54" s="1078" t="s">
        <v>373</v>
      </c>
      <c r="D54" s="1078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372</v>
      </c>
      <c r="C55" s="1076" t="s">
        <v>374</v>
      </c>
      <c r="D55" s="1076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92" t="s">
        <v>85</v>
      </c>
      <c r="C56" s="1092"/>
      <c r="D56" s="1092"/>
      <c r="E56" s="333">
        <f t="shared" ref="E56" si="64">E7+E21+E42+E50+E53+E34</f>
        <v>65868225</v>
      </c>
      <c r="F56" s="333">
        <f t="shared" ref="F56" si="65">F7+F21+F42+F50+F53+F34</f>
        <v>65922705</v>
      </c>
      <c r="G56" s="333">
        <f>G7+G21+G42+G50+G53+G34</f>
        <v>65922705</v>
      </c>
      <c r="H56" s="333">
        <f t="shared" ref="H56:I56" si="66">H7+H21+H42+H50+H53+H34</f>
        <v>93129803</v>
      </c>
      <c r="I56" s="333">
        <f t="shared" si="66"/>
        <v>93647963</v>
      </c>
      <c r="J56" s="333">
        <f t="shared" ref="J56:S56" si="67">J7+J21+J42+J50+J53+J34</f>
        <v>0</v>
      </c>
      <c r="K56" s="333">
        <f t="shared" si="67"/>
        <v>63974825</v>
      </c>
      <c r="L56" s="333">
        <f t="shared" ref="L56:M56" si="68">L7+L21+L42+L50+L53+L34</f>
        <v>64029305</v>
      </c>
      <c r="M56" s="333">
        <f t="shared" si="68"/>
        <v>64021529</v>
      </c>
      <c r="N56" s="333">
        <f t="shared" ref="N56:O56" si="69">N7+N21+N42+N50+N53+N34</f>
        <v>91228627</v>
      </c>
      <c r="O56" s="333">
        <f t="shared" si="69"/>
        <v>91746787</v>
      </c>
      <c r="P56" s="333">
        <f t="shared" si="67"/>
        <v>0</v>
      </c>
      <c r="Q56" s="333">
        <f t="shared" si="67"/>
        <v>1893400</v>
      </c>
      <c r="R56" s="333">
        <f t="shared" ref="R56" si="70">R7+R21+R42+R50+R53+R34</f>
        <v>1893400</v>
      </c>
      <c r="S56" s="333">
        <f t="shared" si="67"/>
        <v>1901176</v>
      </c>
      <c r="T56" s="333">
        <f t="shared" ref="T56:U56" si="71">T7+T21+T42+T50+T53+T34</f>
        <v>1901176</v>
      </c>
      <c r="U56" s="333">
        <f t="shared" si="71"/>
        <v>1901176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1072" t="s">
        <v>375</v>
      </c>
      <c r="C57" s="1072"/>
      <c r="D57" s="1072"/>
      <c r="E57" s="333">
        <f t="shared" ref="E57" si="72">SUM(E58:E60)</f>
        <v>31945283</v>
      </c>
      <c r="F57" s="333">
        <f t="shared" ref="F57" si="73">SUM(F58:F60)</f>
        <v>31945283</v>
      </c>
      <c r="G57" s="333">
        <f t="shared" ref="G57:Q57" si="74">SUM(G58:G60)</f>
        <v>31945283</v>
      </c>
      <c r="H57" s="333">
        <f t="shared" ref="H57:I57" si="75">SUM(H58:H60)</f>
        <v>31945283</v>
      </c>
      <c r="I57" s="333">
        <f t="shared" si="75"/>
        <v>31945283</v>
      </c>
      <c r="J57" s="333">
        <f t="shared" si="74"/>
        <v>0</v>
      </c>
      <c r="K57" s="333">
        <f t="shared" si="74"/>
        <v>31945283</v>
      </c>
      <c r="L57" s="333">
        <f t="shared" ref="L57" si="76">SUM(L58:L60)</f>
        <v>31945283</v>
      </c>
      <c r="M57" s="333">
        <f t="shared" si="74"/>
        <v>31945283</v>
      </c>
      <c r="N57" s="333">
        <f t="shared" ref="N57:O57" si="77">SUM(N58:N60)</f>
        <v>31945283</v>
      </c>
      <c r="O57" s="333">
        <f t="shared" si="77"/>
        <v>31945283</v>
      </c>
      <c r="P57" s="333">
        <f t="shared" si="74"/>
        <v>0</v>
      </c>
      <c r="Q57" s="333">
        <f t="shared" si="74"/>
        <v>0</v>
      </c>
      <c r="R57" s="333">
        <f t="shared" ref="R57" si="78">SUM(R58:R60)</f>
        <v>0</v>
      </c>
      <c r="S57" s="333">
        <f>SUM(S58:S60)</f>
        <v>0</v>
      </c>
      <c r="T57" s="333">
        <f>SUM(T58:T60)</f>
        <v>0</v>
      </c>
      <c r="U57" s="333">
        <f>SUM(U58:U60)</f>
        <v>0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1078" t="s">
        <v>376</v>
      </c>
      <c r="D58" s="1078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1078" t="s">
        <v>447</v>
      </c>
      <c r="D59" s="1078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>
        <f>+'3.sz.m Önk  bev.'!I58</f>
        <v>0</v>
      </c>
      <c r="J59" s="266"/>
      <c r="K59" s="329"/>
      <c r="L59" s="329"/>
      <c r="M59" s="266"/>
      <c r="N59" s="343">
        <f>H59-T59</f>
        <v>0</v>
      </c>
      <c r="O59" s="343">
        <f>I59-U59</f>
        <v>0</v>
      </c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1078" t="s">
        <v>377</v>
      </c>
      <c r="D60" s="1078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31945283</v>
      </c>
      <c r="I60" s="349">
        <f>+'3.sz.m Önk  bev.'!I59+'5 sz. m Idősek otthona'!H25</f>
        <v>31945283</v>
      </c>
      <c r="J60" s="266"/>
      <c r="K60" s="343">
        <f t="shared" ref="K60:L60" si="79">E60-Q60</f>
        <v>31945283</v>
      </c>
      <c r="L60" s="343">
        <f t="shared" si="79"/>
        <v>31945283</v>
      </c>
      <c r="M60" s="343">
        <f>G60-S60</f>
        <v>31945283</v>
      </c>
      <c r="N60" s="343">
        <f>H60-T60</f>
        <v>31945283</v>
      </c>
      <c r="O60" s="343">
        <f>I60-U60</f>
        <v>31945283</v>
      </c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1089" t="s">
        <v>86</v>
      </c>
      <c r="C61" s="1089"/>
      <c r="D61" s="1089"/>
      <c r="E61" s="50">
        <f t="shared" ref="E61" si="80">E56+E57</f>
        <v>97813508</v>
      </c>
      <c r="F61" s="50">
        <f t="shared" ref="F61" si="81">F56+F57</f>
        <v>97867988</v>
      </c>
      <c r="G61" s="50">
        <f t="shared" ref="G61:V61" si="82">G56+G57</f>
        <v>97867988</v>
      </c>
      <c r="H61" s="50">
        <f t="shared" ref="H61" si="83">H56+H57</f>
        <v>125075086</v>
      </c>
      <c r="I61" s="50">
        <f t="shared" si="82"/>
        <v>125593246</v>
      </c>
      <c r="J61" s="50">
        <f t="shared" si="82"/>
        <v>0</v>
      </c>
      <c r="K61" s="50">
        <f t="shared" si="82"/>
        <v>95920108</v>
      </c>
      <c r="L61" s="50">
        <f t="shared" ref="L61" si="84">L56+L57</f>
        <v>95974588</v>
      </c>
      <c r="M61" s="50">
        <f t="shared" si="82"/>
        <v>95966812</v>
      </c>
      <c r="N61" s="50">
        <f t="shared" ref="N61" si="85">N56+N57</f>
        <v>123173910</v>
      </c>
      <c r="O61" s="50">
        <f t="shared" si="82"/>
        <v>123692070</v>
      </c>
      <c r="P61" s="50">
        <f t="shared" si="82"/>
        <v>0</v>
      </c>
      <c r="Q61" s="333">
        <f t="shared" si="82"/>
        <v>1893400</v>
      </c>
      <c r="R61" s="333">
        <f t="shared" ref="R61" si="86">R56+R57</f>
        <v>1893400</v>
      </c>
      <c r="S61" s="50">
        <f t="shared" si="82"/>
        <v>1901176</v>
      </c>
      <c r="T61" s="50">
        <f t="shared" ref="T61" si="87">T56+T57</f>
        <v>1901176</v>
      </c>
      <c r="U61" s="50">
        <f t="shared" si="82"/>
        <v>1901176</v>
      </c>
      <c r="V61" s="50" t="e">
        <f t="shared" si="82"/>
        <v>#REF!</v>
      </c>
    </row>
    <row r="62" spans="1:22" ht="21.75" hidden="1" customHeight="1" thickBot="1" x14ac:dyDescent="0.25">
      <c r="A62" s="1086" t="s">
        <v>260</v>
      </c>
      <c r="B62" s="1087"/>
      <c r="C62" s="1087"/>
      <c r="D62" s="1087"/>
      <c r="E62" s="604"/>
      <c r="F62" s="605"/>
      <c r="G62" s="605"/>
      <c r="H62" s="605"/>
      <c r="I62" s="605"/>
      <c r="J62" s="606"/>
      <c r="K62" s="604"/>
      <c r="L62" s="605"/>
      <c r="M62" s="605"/>
      <c r="N62" s="605"/>
      <c r="O62" s="605"/>
      <c r="P62" s="606"/>
      <c r="Q62" s="604"/>
      <c r="R62" s="604"/>
      <c r="S62" s="605"/>
      <c r="T62" s="605"/>
      <c r="U62" s="605"/>
      <c r="V62" s="606"/>
    </row>
    <row r="63" spans="1:22" ht="21.75" hidden="1" customHeight="1" thickBot="1" x14ac:dyDescent="0.25">
      <c r="A63" s="1088" t="s">
        <v>6</v>
      </c>
      <c r="B63" s="1089"/>
      <c r="C63" s="1089"/>
      <c r="D63" s="1089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07"/>
      <c r="B64" s="608"/>
      <c r="C64" s="608"/>
      <c r="D64" s="608"/>
      <c r="E64" s="609"/>
      <c r="F64" s="609"/>
      <c r="G64" s="609"/>
      <c r="H64" s="697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7" orientation="landscape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A38"/>
  <sheetViews>
    <sheetView zoomScaleNormal="100" workbookViewId="0">
      <selection activeCell="K25" sqref="K25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8" width="13.85546875" style="20" customWidth="1"/>
    <col min="9" max="10" width="13.85546875" style="20" hidden="1" customWidth="1"/>
    <col min="11" max="11" width="13.85546875" style="53" customWidth="1"/>
    <col min="12" max="12" width="12.5703125" style="53" customWidth="1"/>
    <col min="13" max="13" width="12.42578125" style="53" customWidth="1"/>
    <col min="14" max="15" width="13.140625" style="53" customWidth="1"/>
    <col min="16" max="16" width="14.140625" style="53" hidden="1" customWidth="1"/>
    <col min="17" max="17" width="14.42578125" style="53" hidden="1" customWidth="1"/>
    <col min="18" max="18" width="13" style="53" customWidth="1"/>
    <col min="19" max="19" width="8.140625" style="53" customWidth="1"/>
    <col min="20" max="20" width="9" style="8" customWidth="1"/>
    <col min="21" max="22" width="9.28515625" style="8" customWidth="1"/>
    <col min="23" max="23" width="9.28515625" style="8" hidden="1" customWidth="1"/>
    <col min="24" max="24" width="9.42578125" style="8" hidden="1" customWidth="1"/>
    <col min="25" max="16384" width="9.140625" style="8"/>
  </cols>
  <sheetData>
    <row r="1" spans="1:25" x14ac:dyDescent="0.2">
      <c r="D1" s="69"/>
      <c r="E1" s="69"/>
      <c r="F1" s="69"/>
      <c r="G1" s="69"/>
      <c r="H1" s="69"/>
      <c r="I1" s="69"/>
      <c r="J1" s="69"/>
      <c r="K1" s="1182" t="s">
        <v>210</v>
      </c>
      <c r="L1" s="1182"/>
      <c r="M1" s="1182"/>
      <c r="N1" s="1182"/>
      <c r="O1" s="1182"/>
      <c r="P1" s="1182"/>
      <c r="Q1" s="1182"/>
      <c r="R1" s="1182"/>
      <c r="S1" s="303"/>
    </row>
    <row r="2" spans="1:25" ht="16.5" customHeight="1" x14ac:dyDescent="0.25">
      <c r="A2" s="1185" t="s">
        <v>34</v>
      </c>
      <c r="B2" s="1185"/>
      <c r="C2" s="1185"/>
      <c r="D2" s="1185"/>
      <c r="E2" s="1185"/>
      <c r="F2" s="1185"/>
      <c r="G2" s="1185"/>
      <c r="H2" s="1185"/>
      <c r="I2" s="1185"/>
      <c r="J2" s="1185"/>
      <c r="K2" s="1185"/>
      <c r="L2" s="1185"/>
      <c r="M2" s="1185"/>
      <c r="N2" s="1185"/>
      <c r="O2" s="1185"/>
      <c r="P2" s="1185"/>
      <c r="Q2" s="1185"/>
      <c r="R2" s="1185"/>
      <c r="S2" s="301"/>
    </row>
    <row r="3" spans="1:25" ht="15" customHeight="1" x14ac:dyDescent="0.2">
      <c r="A3" s="1186" t="s">
        <v>594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  <c r="S3" s="302"/>
    </row>
    <row r="4" spans="1:25" ht="15" customHeight="1" x14ac:dyDescent="0.2">
      <c r="A4" s="1183" t="s">
        <v>205</v>
      </c>
      <c r="B4" s="1183"/>
      <c r="C4" s="1183"/>
      <c r="D4" s="1183"/>
      <c r="E4" s="1183"/>
      <c r="F4" s="1183"/>
      <c r="G4" s="1183"/>
      <c r="H4" s="1183"/>
      <c r="I4" s="1183"/>
      <c r="J4" s="1183"/>
      <c r="K4" s="1183"/>
      <c r="L4" s="1183"/>
      <c r="M4" s="1183"/>
      <c r="N4" s="1183"/>
      <c r="O4" s="1183"/>
      <c r="P4" s="1183"/>
      <c r="Q4" s="1183"/>
      <c r="R4" s="1183"/>
      <c r="S4" s="304"/>
    </row>
    <row r="5" spans="1:25" ht="13.5" thickBot="1" x14ac:dyDescent="0.25">
      <c r="B5" s="10"/>
      <c r="C5" s="10"/>
      <c r="R5" s="679" t="s">
        <v>433</v>
      </c>
    </row>
    <row r="6" spans="1:25" s="112" customFormat="1" ht="41.25" customHeight="1" thickBot="1" x14ac:dyDescent="0.25">
      <c r="A6" s="111" t="s">
        <v>5</v>
      </c>
      <c r="B6" s="1190" t="s">
        <v>3</v>
      </c>
      <c r="C6" s="1190"/>
      <c r="D6" s="1187" t="s">
        <v>4</v>
      </c>
      <c r="E6" s="1188"/>
      <c r="F6" s="1188"/>
      <c r="G6" s="1188"/>
      <c r="H6" s="1188"/>
      <c r="I6" s="1188"/>
      <c r="J6" s="1189"/>
      <c r="K6" s="1187" t="s">
        <v>71</v>
      </c>
      <c r="L6" s="1188"/>
      <c r="M6" s="1188"/>
      <c r="N6" s="1188"/>
      <c r="O6" s="1188"/>
      <c r="P6" s="1188"/>
      <c r="Q6" s="1189"/>
      <c r="R6" s="1187" t="s">
        <v>72</v>
      </c>
      <c r="S6" s="1188"/>
      <c r="T6" s="1188"/>
      <c r="U6" s="1188"/>
      <c r="V6" s="1188"/>
      <c r="W6" s="1188"/>
      <c r="X6" s="1189"/>
      <c r="Y6" s="615"/>
    </row>
    <row r="7" spans="1:25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262</v>
      </c>
      <c r="I7" s="439" t="s">
        <v>249</v>
      </c>
      <c r="J7" s="440" t="s">
        <v>255</v>
      </c>
      <c r="K7" s="438" t="s">
        <v>75</v>
      </c>
      <c r="L7" s="439" t="s">
        <v>238</v>
      </c>
      <c r="M7" s="439" t="s">
        <v>242</v>
      </c>
      <c r="N7" s="439" t="s">
        <v>244</v>
      </c>
      <c r="O7" s="439" t="s">
        <v>262</v>
      </c>
      <c r="P7" s="439" t="s">
        <v>249</v>
      </c>
      <c r="Q7" s="440" t="s">
        <v>255</v>
      </c>
      <c r="R7" s="984" t="s">
        <v>75</v>
      </c>
      <c r="S7" s="985" t="s">
        <v>238</v>
      </c>
      <c r="T7" s="985" t="s">
        <v>242</v>
      </c>
      <c r="U7" s="985" t="s">
        <v>244</v>
      </c>
      <c r="V7" s="986" t="s">
        <v>261</v>
      </c>
      <c r="W7" s="616" t="s">
        <v>249</v>
      </c>
      <c r="X7" s="440" t="s">
        <v>255</v>
      </c>
    </row>
    <row r="8" spans="1:25" ht="27.95" customHeight="1" x14ac:dyDescent="0.2">
      <c r="A8" s="35">
        <v>1</v>
      </c>
      <c r="B8" s="1184" t="s">
        <v>397</v>
      </c>
      <c r="C8" s="1184"/>
      <c r="D8" s="949">
        <v>317500</v>
      </c>
      <c r="E8" s="949">
        <v>317500</v>
      </c>
      <c r="F8" s="949">
        <v>317500</v>
      </c>
      <c r="G8" s="949">
        <v>317500</v>
      </c>
      <c r="H8" s="949">
        <v>317500</v>
      </c>
      <c r="I8" s="949"/>
      <c r="J8" s="949"/>
      <c r="K8" s="949">
        <v>317500</v>
      </c>
      <c r="L8" s="949">
        <v>317500</v>
      </c>
      <c r="M8" s="949">
        <v>317500</v>
      </c>
      <c r="N8" s="949">
        <v>317500</v>
      </c>
      <c r="O8" s="949">
        <v>317500</v>
      </c>
      <c r="P8" s="445"/>
      <c r="Q8" s="445"/>
      <c r="R8" s="441"/>
      <c r="S8" s="442"/>
      <c r="T8" s="442"/>
      <c r="U8" s="443"/>
      <c r="V8" s="443"/>
      <c r="W8" s="617"/>
      <c r="X8" s="443"/>
    </row>
    <row r="9" spans="1:25" ht="27.95" customHeight="1" x14ac:dyDescent="0.2">
      <c r="A9" s="35">
        <v>2</v>
      </c>
      <c r="B9" s="1184" t="s">
        <v>398</v>
      </c>
      <c r="C9" s="1184"/>
      <c r="D9" s="949">
        <v>1055177</v>
      </c>
      <c r="E9" s="949">
        <v>1055177</v>
      </c>
      <c r="F9" s="949">
        <v>1055177</v>
      </c>
      <c r="G9" s="949">
        <v>1055177</v>
      </c>
      <c r="H9" s="949">
        <v>1055177</v>
      </c>
      <c r="I9" s="949"/>
      <c r="J9" s="949"/>
      <c r="K9" s="949">
        <v>1055177</v>
      </c>
      <c r="L9" s="949">
        <v>1055177</v>
      </c>
      <c r="M9" s="949">
        <v>1055177</v>
      </c>
      <c r="N9" s="949">
        <v>1055177</v>
      </c>
      <c r="O9" s="949">
        <v>1055177</v>
      </c>
      <c r="P9" s="445"/>
      <c r="Q9" s="445"/>
      <c r="R9" s="444"/>
      <c r="S9" s="445"/>
      <c r="T9" s="445"/>
      <c r="U9" s="446"/>
      <c r="V9" s="446"/>
      <c r="W9" s="618"/>
      <c r="X9" s="446"/>
    </row>
    <row r="10" spans="1:25" ht="27.95" customHeight="1" x14ac:dyDescent="0.2">
      <c r="A10" s="35">
        <v>3</v>
      </c>
      <c r="B10" s="1184" t="s">
        <v>16</v>
      </c>
      <c r="C10" s="1184"/>
      <c r="D10" s="949">
        <v>691754</v>
      </c>
      <c r="E10" s="949">
        <v>691754</v>
      </c>
      <c r="F10" s="949">
        <v>691754</v>
      </c>
      <c r="G10" s="949">
        <v>691754</v>
      </c>
      <c r="H10" s="949">
        <v>691754</v>
      </c>
      <c r="I10" s="949"/>
      <c r="J10" s="949"/>
      <c r="K10" s="949">
        <v>691754</v>
      </c>
      <c r="L10" s="949">
        <v>691754</v>
      </c>
      <c r="M10" s="949">
        <v>691754</v>
      </c>
      <c r="N10" s="949">
        <v>691754</v>
      </c>
      <c r="O10" s="949">
        <v>691754</v>
      </c>
      <c r="P10" s="445"/>
      <c r="Q10" s="445"/>
      <c r="R10" s="444"/>
      <c r="S10" s="445"/>
      <c r="T10" s="445"/>
      <c r="U10" s="446"/>
      <c r="V10" s="446"/>
      <c r="W10" s="618"/>
      <c r="X10" s="446"/>
    </row>
    <row r="11" spans="1:25" ht="27.95" customHeight="1" x14ac:dyDescent="0.2">
      <c r="A11" s="35">
        <v>4</v>
      </c>
      <c r="B11" s="1184" t="s">
        <v>225</v>
      </c>
      <c r="C11" s="1184"/>
      <c r="D11" s="949">
        <v>2880296</v>
      </c>
      <c r="E11" s="949">
        <v>3098456</v>
      </c>
      <c r="F11" s="949">
        <v>3117506</v>
      </c>
      <c r="G11" s="949">
        <v>3917372</v>
      </c>
      <c r="H11" s="949">
        <v>4693573</v>
      </c>
      <c r="I11" s="949"/>
      <c r="J11" s="949"/>
      <c r="K11" s="949">
        <v>2880296</v>
      </c>
      <c r="L11" s="949">
        <v>3098456</v>
      </c>
      <c r="M11" s="949">
        <v>3117506</v>
      </c>
      <c r="N11" s="949">
        <v>3917372</v>
      </c>
      <c r="O11" s="949">
        <v>4693573</v>
      </c>
      <c r="P11" s="445"/>
      <c r="Q11" s="445"/>
      <c r="R11" s="444"/>
      <c r="S11" s="445"/>
      <c r="T11" s="445"/>
      <c r="U11" s="446"/>
      <c r="V11" s="446"/>
      <c r="W11" s="618"/>
      <c r="X11" s="452"/>
    </row>
    <row r="12" spans="1:25" ht="27.95" customHeight="1" x14ac:dyDescent="0.2">
      <c r="A12" s="35">
        <v>5</v>
      </c>
      <c r="B12" s="1184" t="s">
        <v>474</v>
      </c>
      <c r="C12" s="1184"/>
      <c r="D12" s="949">
        <v>996950</v>
      </c>
      <c r="E12" s="949">
        <v>996950</v>
      </c>
      <c r="F12" s="949">
        <v>996950</v>
      </c>
      <c r="G12" s="949">
        <v>1024222</v>
      </c>
      <c r="H12" s="949">
        <v>1107622</v>
      </c>
      <c r="I12" s="949"/>
      <c r="J12" s="949"/>
      <c r="K12" s="949">
        <v>996950</v>
      </c>
      <c r="L12" s="949">
        <v>996950</v>
      </c>
      <c r="M12" s="949">
        <v>996950</v>
      </c>
      <c r="N12" s="949">
        <v>1024222</v>
      </c>
      <c r="O12" s="949">
        <v>1107622</v>
      </c>
      <c r="P12" s="445"/>
      <c r="Q12" s="445"/>
      <c r="R12" s="444"/>
      <c r="S12" s="445"/>
      <c r="T12" s="445"/>
      <c r="U12" s="446"/>
      <c r="V12" s="446"/>
      <c r="W12" s="618"/>
      <c r="X12" s="446"/>
    </row>
    <row r="13" spans="1:25" ht="27.95" customHeight="1" x14ac:dyDescent="0.2">
      <c r="A13" s="35">
        <v>6</v>
      </c>
      <c r="B13" s="1184" t="s">
        <v>399</v>
      </c>
      <c r="C13" s="1184"/>
      <c r="D13" s="949">
        <v>397510</v>
      </c>
      <c r="E13" s="949">
        <v>397510</v>
      </c>
      <c r="F13" s="949">
        <v>397510</v>
      </c>
      <c r="G13" s="949">
        <v>397510</v>
      </c>
      <c r="H13" s="949">
        <v>397510</v>
      </c>
      <c r="I13" s="949"/>
      <c r="J13" s="949"/>
      <c r="K13" s="949">
        <v>397510</v>
      </c>
      <c r="L13" s="949">
        <v>397510</v>
      </c>
      <c r="M13" s="949">
        <v>397510</v>
      </c>
      <c r="N13" s="949">
        <v>397510</v>
      </c>
      <c r="O13" s="949">
        <v>397510</v>
      </c>
      <c r="P13" s="445"/>
      <c r="Q13" s="445"/>
      <c r="R13" s="444"/>
      <c r="S13" s="445"/>
      <c r="T13" s="445"/>
      <c r="U13" s="446"/>
      <c r="V13" s="446"/>
      <c r="W13" s="618"/>
      <c r="X13" s="446"/>
    </row>
    <row r="14" spans="1:25" ht="27.95" customHeight="1" x14ac:dyDescent="0.25">
      <c r="A14" s="35">
        <v>7</v>
      </c>
      <c r="B14" s="1195" t="s">
        <v>226</v>
      </c>
      <c r="C14" s="1195"/>
      <c r="D14" s="949">
        <v>179070</v>
      </c>
      <c r="E14" s="949">
        <v>179070</v>
      </c>
      <c r="F14" s="949">
        <v>179070</v>
      </c>
      <c r="G14" s="949">
        <v>179070</v>
      </c>
      <c r="H14" s="949">
        <v>245070</v>
      </c>
      <c r="I14" s="949"/>
      <c r="J14" s="949"/>
      <c r="K14" s="949">
        <v>179070</v>
      </c>
      <c r="L14" s="949">
        <v>179070</v>
      </c>
      <c r="M14" s="949">
        <v>179070</v>
      </c>
      <c r="N14" s="949">
        <v>179070</v>
      </c>
      <c r="O14" s="949">
        <v>245070</v>
      </c>
      <c r="P14" s="448"/>
      <c r="Q14" s="448"/>
      <c r="R14" s="444"/>
      <c r="S14" s="445"/>
      <c r="T14" s="445"/>
      <c r="U14" s="446"/>
      <c r="V14" s="446"/>
      <c r="W14" s="618"/>
      <c r="X14" s="446"/>
    </row>
    <row r="15" spans="1:25" ht="27.95" customHeight="1" x14ac:dyDescent="0.2">
      <c r="A15" s="35">
        <v>8</v>
      </c>
      <c r="B15" s="1196" t="s">
        <v>455</v>
      </c>
      <c r="C15" s="1196"/>
      <c r="D15" s="950">
        <v>128369</v>
      </c>
      <c r="E15" s="949">
        <v>128369</v>
      </c>
      <c r="F15" s="949">
        <v>324369</v>
      </c>
      <c r="G15" s="949">
        <v>324369</v>
      </c>
      <c r="H15" s="949">
        <v>324369</v>
      </c>
      <c r="I15" s="949"/>
      <c r="J15" s="951"/>
      <c r="K15" s="950">
        <v>128369</v>
      </c>
      <c r="L15" s="949">
        <v>128369</v>
      </c>
      <c r="M15" s="949">
        <v>324369</v>
      </c>
      <c r="N15" s="949">
        <v>324369</v>
      </c>
      <c r="O15" s="949">
        <v>324369</v>
      </c>
      <c r="P15" s="445"/>
      <c r="Q15" s="445"/>
      <c r="R15" s="444"/>
      <c r="S15" s="445"/>
      <c r="T15" s="445"/>
      <c r="U15" s="446"/>
      <c r="V15" s="446"/>
      <c r="W15" s="618"/>
      <c r="X15" s="446"/>
    </row>
    <row r="16" spans="1:25" ht="27.95" customHeight="1" x14ac:dyDescent="0.2">
      <c r="A16" s="35">
        <v>9</v>
      </c>
      <c r="B16" s="1196" t="s">
        <v>456</v>
      </c>
      <c r="C16" s="1196"/>
      <c r="D16" s="950">
        <v>180000</v>
      </c>
      <c r="E16" s="949">
        <v>180000</v>
      </c>
      <c r="F16" s="949">
        <v>180000</v>
      </c>
      <c r="G16" s="949">
        <v>180000</v>
      </c>
      <c r="H16" s="949">
        <v>180000</v>
      </c>
      <c r="I16" s="949"/>
      <c r="J16" s="951"/>
      <c r="K16" s="950">
        <v>180000</v>
      </c>
      <c r="L16" s="949">
        <v>180000</v>
      </c>
      <c r="M16" s="949">
        <v>180000</v>
      </c>
      <c r="N16" s="949">
        <v>180000</v>
      </c>
      <c r="O16" s="949">
        <v>180000</v>
      </c>
      <c r="P16" s="445"/>
      <c r="Q16" s="445"/>
      <c r="R16" s="444"/>
      <c r="S16" s="445"/>
      <c r="T16" s="445"/>
      <c r="U16" s="446"/>
      <c r="V16" s="446"/>
      <c r="W16" s="618"/>
      <c r="X16" s="446"/>
    </row>
    <row r="17" spans="1:27" ht="36" customHeight="1" x14ac:dyDescent="0.2">
      <c r="A17" s="35">
        <v>10</v>
      </c>
      <c r="B17" s="1191" t="s">
        <v>473</v>
      </c>
      <c r="C17" s="1192"/>
      <c r="D17" s="950">
        <v>0</v>
      </c>
      <c r="E17" s="949">
        <v>0</v>
      </c>
      <c r="F17" s="949">
        <v>0</v>
      </c>
      <c r="G17" s="949">
        <v>0</v>
      </c>
      <c r="H17" s="949">
        <v>0</v>
      </c>
      <c r="I17" s="949"/>
      <c r="J17" s="951"/>
      <c r="K17" s="950">
        <v>0</v>
      </c>
      <c r="L17" s="949">
        <v>0</v>
      </c>
      <c r="M17" s="949">
        <v>0</v>
      </c>
      <c r="N17" s="949">
        <v>0</v>
      </c>
      <c r="O17" s="949">
        <v>0</v>
      </c>
      <c r="P17" s="445"/>
      <c r="Q17" s="445"/>
      <c r="R17" s="444"/>
      <c r="S17" s="445"/>
      <c r="T17" s="445"/>
      <c r="U17" s="446"/>
      <c r="V17" s="446"/>
      <c r="W17" s="618"/>
      <c r="X17" s="446"/>
    </row>
    <row r="18" spans="1:27" ht="27.95" customHeight="1" x14ac:dyDescent="0.25">
      <c r="A18" s="35">
        <v>11</v>
      </c>
      <c r="B18" s="1198" t="s">
        <v>580</v>
      </c>
      <c r="C18" s="1198"/>
      <c r="D18" s="950">
        <v>0</v>
      </c>
      <c r="E18" s="949">
        <v>0</v>
      </c>
      <c r="F18" s="949">
        <v>0</v>
      </c>
      <c r="G18" s="949">
        <v>0</v>
      </c>
      <c r="H18" s="949">
        <v>554160</v>
      </c>
      <c r="I18" s="949"/>
      <c r="J18" s="951"/>
      <c r="K18" s="950">
        <v>0</v>
      </c>
      <c r="L18" s="949">
        <v>0</v>
      </c>
      <c r="M18" s="949">
        <v>0</v>
      </c>
      <c r="N18" s="949">
        <v>0</v>
      </c>
      <c r="O18" s="949">
        <v>554160</v>
      </c>
      <c r="P18" s="448"/>
      <c r="Q18" s="448"/>
      <c r="R18" s="447"/>
      <c r="S18" s="448"/>
      <c r="T18" s="448"/>
      <c r="U18" s="449"/>
      <c r="V18" s="449"/>
      <c r="W18" s="619"/>
      <c r="X18" s="449"/>
    </row>
    <row r="19" spans="1:27" ht="27.95" customHeight="1" x14ac:dyDescent="0.25">
      <c r="A19" s="35">
        <v>12</v>
      </c>
      <c r="B19" s="1199" t="s">
        <v>581</v>
      </c>
      <c r="C19" s="1198"/>
      <c r="D19" s="950">
        <v>0</v>
      </c>
      <c r="E19" s="949">
        <v>0</v>
      </c>
      <c r="F19" s="949">
        <v>0</v>
      </c>
      <c r="G19" s="949">
        <v>0</v>
      </c>
      <c r="H19" s="949">
        <v>0</v>
      </c>
      <c r="I19" s="949"/>
      <c r="J19" s="951"/>
      <c r="K19" s="950">
        <v>0</v>
      </c>
      <c r="L19" s="949">
        <v>0</v>
      </c>
      <c r="M19" s="949">
        <v>0</v>
      </c>
      <c r="N19" s="949">
        <v>0</v>
      </c>
      <c r="O19" s="949">
        <v>0</v>
      </c>
      <c r="P19" s="448"/>
      <c r="Q19" s="448"/>
      <c r="R19" s="447"/>
      <c r="S19" s="448"/>
      <c r="T19" s="448"/>
      <c r="U19" s="449"/>
      <c r="V19" s="449"/>
      <c r="W19" s="619"/>
      <c r="X19" s="449"/>
    </row>
    <row r="20" spans="1:27" ht="27.95" customHeight="1" thickBot="1" x14ac:dyDescent="0.3">
      <c r="A20" s="454">
        <v>13</v>
      </c>
      <c r="B20" s="1193" t="s">
        <v>616</v>
      </c>
      <c r="C20" s="1194"/>
      <c r="D20" s="952">
        <v>0</v>
      </c>
      <c r="E20" s="953">
        <v>0</v>
      </c>
      <c r="F20" s="953">
        <v>0</v>
      </c>
      <c r="G20" s="953">
        <v>197300</v>
      </c>
      <c r="H20" s="953">
        <v>197300</v>
      </c>
      <c r="I20" s="953"/>
      <c r="J20" s="954"/>
      <c r="K20" s="952">
        <v>0</v>
      </c>
      <c r="L20" s="953">
        <v>0</v>
      </c>
      <c r="M20" s="953">
        <v>0</v>
      </c>
      <c r="N20" s="953">
        <v>197300</v>
      </c>
      <c r="O20" s="953">
        <v>197300</v>
      </c>
      <c r="P20" s="456"/>
      <c r="Q20" s="456"/>
      <c r="R20" s="455"/>
      <c r="S20" s="456"/>
      <c r="T20" s="456"/>
      <c r="U20" s="457"/>
      <c r="V20" s="457"/>
      <c r="W20" s="620"/>
      <c r="X20" s="457"/>
    </row>
    <row r="21" spans="1:27" ht="32.25" customHeight="1" thickBot="1" x14ac:dyDescent="0.25">
      <c r="A21" s="222"/>
      <c r="B21" s="1197" t="s">
        <v>17</v>
      </c>
      <c r="C21" s="1197"/>
      <c r="D21" s="450">
        <f>SUM(D8:D20)</f>
        <v>6826626</v>
      </c>
      <c r="E21" s="451">
        <f>SUM(E8:E20)</f>
        <v>7044786</v>
      </c>
      <c r="F21" s="451">
        <f>SUM(F8:F20)</f>
        <v>7259836</v>
      </c>
      <c r="G21" s="451">
        <f>SUM(G8:G20)</f>
        <v>8284274</v>
      </c>
      <c r="H21" s="451">
        <f>SUM(H8:H20)</f>
        <v>9764035</v>
      </c>
      <c r="I21" s="451"/>
      <c r="J21" s="453"/>
      <c r="K21" s="450">
        <f>SUM(K8:K20)</f>
        <v>6826626</v>
      </c>
      <c r="L21" s="451">
        <f>SUM(L8:L20)</f>
        <v>7044786</v>
      </c>
      <c r="M21" s="451">
        <f>SUM(M8:M20)</f>
        <v>7259836</v>
      </c>
      <c r="N21" s="451">
        <f>SUM(N8:N20)</f>
        <v>8284274</v>
      </c>
      <c r="O21" s="451">
        <f>SUM(O8:O20)</f>
        <v>9764035</v>
      </c>
      <c r="P21" s="451">
        <f t="shared" ref="P21:Q21" si="0">SUM(P8:P18)</f>
        <v>0</v>
      </c>
      <c r="Q21" s="451">
        <f t="shared" si="0"/>
        <v>0</v>
      </c>
      <c r="R21" s="450">
        <f>SUM(R8:R18)</f>
        <v>0</v>
      </c>
      <c r="S21" s="451">
        <f>SUM(S8:S18)</f>
        <v>0</v>
      </c>
      <c r="T21" s="451">
        <f>SUM(T8:T18)</f>
        <v>0</v>
      </c>
      <c r="U21" s="622">
        <f>SUM(U8:U18)</f>
        <v>0</v>
      </c>
      <c r="V21" s="622">
        <f>SUM(V8:V18)</f>
        <v>0</v>
      </c>
      <c r="W21" s="621"/>
      <c r="X21" s="453"/>
    </row>
    <row r="23" spans="1:27" x14ac:dyDescent="0.2">
      <c r="D23" s="53"/>
      <c r="E23" s="8"/>
      <c r="F23" s="8"/>
      <c r="G23" s="53"/>
      <c r="H23" s="53"/>
      <c r="I23" s="8"/>
      <c r="J23" s="8"/>
      <c r="K23" s="8"/>
      <c r="L23" s="8"/>
      <c r="R23" s="8"/>
      <c r="S23" s="8"/>
      <c r="AA23" s="8" t="s">
        <v>419</v>
      </c>
    </row>
    <row r="24" spans="1:27" x14ac:dyDescent="0.2">
      <c r="D24" s="8"/>
      <c r="E24" s="8"/>
      <c r="F24" s="8"/>
      <c r="G24" s="53"/>
      <c r="H24" s="53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7" x14ac:dyDescent="0.2">
      <c r="D25" s="8"/>
      <c r="E25" s="8"/>
      <c r="F25" s="8"/>
      <c r="G25" s="8"/>
      <c r="H25" s="8"/>
      <c r="I25" s="53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7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7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27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27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7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7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7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4:19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4:19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4:19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4:19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4:19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K1:R1"/>
    <mergeCell ref="A4:R4"/>
    <mergeCell ref="B9:C9"/>
    <mergeCell ref="B10:C10"/>
    <mergeCell ref="B11:C11"/>
    <mergeCell ref="A2:R2"/>
    <mergeCell ref="A3:R3"/>
    <mergeCell ref="R6:X6"/>
    <mergeCell ref="K6:Q6"/>
    <mergeCell ref="D6:J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23"/>
  <sheetViews>
    <sheetView zoomScale="75" zoomScaleNormal="75" workbookViewId="0">
      <selection activeCell="F25" sqref="F25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7" width="15" style="19" customWidth="1"/>
    <col min="8" max="8" width="24" style="19" hidden="1" customWidth="1"/>
    <col min="9" max="9" width="25.42578125" style="19" customWidth="1"/>
    <col min="10" max="11" width="17" style="19" customWidth="1"/>
    <col min="12" max="13" width="14.85546875" style="19" customWidth="1"/>
    <col min="14" max="14" width="12.5703125" style="19" hidden="1" customWidth="1"/>
    <col min="15" max="15" width="24.28515625" style="19" customWidth="1"/>
    <col min="16" max="16" width="14.28515625" style="11" customWidth="1"/>
    <col min="17" max="17" width="16" style="11" customWidth="1"/>
    <col min="18" max="19" width="12.7109375" style="11" customWidth="1"/>
    <col min="20" max="20" width="13.28515625" style="11" hidden="1" customWidth="1"/>
    <col min="21" max="21" width="17.7109375" style="11" customWidth="1"/>
    <col min="22" max="22" width="9.140625" style="11"/>
    <col min="23" max="23" width="13.28515625" style="11" bestFit="1" customWidth="1"/>
    <col min="24" max="24" width="15.5703125" style="11" bestFit="1" customWidth="1"/>
    <col min="25" max="16384" width="9.140625" style="11"/>
  </cols>
  <sheetData>
    <row r="1" spans="1:21" ht="24.75" customHeight="1" x14ac:dyDescent="0.2">
      <c r="I1" s="1200" t="s">
        <v>211</v>
      </c>
      <c r="J1" s="1200"/>
      <c r="K1" s="1200"/>
      <c r="L1" s="1200"/>
      <c r="M1" s="1200"/>
      <c r="N1" s="1200"/>
      <c r="O1" s="1200"/>
    </row>
    <row r="2" spans="1:21" ht="37.5" customHeight="1" x14ac:dyDescent="0.2">
      <c r="A2" s="1204" t="s">
        <v>220</v>
      </c>
      <c r="B2" s="1204"/>
      <c r="C2" s="1205"/>
      <c r="D2" s="1205"/>
      <c r="E2" s="1205"/>
      <c r="F2" s="1205"/>
      <c r="G2" s="1205"/>
      <c r="H2" s="1205"/>
      <c r="I2" s="1205"/>
      <c r="J2" s="1205"/>
      <c r="K2" s="1205"/>
      <c r="L2" s="1205"/>
      <c r="M2" s="1205"/>
      <c r="N2" s="1205"/>
      <c r="O2" s="1205"/>
    </row>
    <row r="3" spans="1:21" ht="18.75" customHeight="1" x14ac:dyDescent="0.2">
      <c r="A3" s="1206" t="s">
        <v>594</v>
      </c>
      <c r="B3" s="1206"/>
      <c r="C3" s="1206"/>
      <c r="D3" s="1206"/>
      <c r="E3" s="1206"/>
      <c r="F3" s="1206"/>
      <c r="G3" s="1206"/>
      <c r="H3" s="1206"/>
      <c r="I3" s="1206"/>
      <c r="J3" s="1206"/>
      <c r="K3" s="1206"/>
      <c r="L3" s="1206"/>
      <c r="M3" s="1206"/>
      <c r="N3" s="1206"/>
      <c r="O3" s="1206"/>
    </row>
    <row r="4" spans="1:21" ht="15.75" x14ac:dyDescent="0.2">
      <c r="A4" s="1207" t="s">
        <v>68</v>
      </c>
      <c r="B4" s="1207"/>
      <c r="C4" s="1207"/>
      <c r="D4" s="1207"/>
      <c r="E4" s="1207"/>
      <c r="F4" s="1207"/>
      <c r="G4" s="1207"/>
      <c r="H4" s="1207"/>
      <c r="I4" s="1207"/>
      <c r="J4" s="1207"/>
      <c r="K4" s="1207"/>
      <c r="L4" s="1207"/>
      <c r="M4" s="1207"/>
      <c r="N4" s="1207"/>
      <c r="O4" s="1207"/>
    </row>
    <row r="5" spans="1:21" ht="19.5" thickBot="1" x14ac:dyDescent="0.25">
      <c r="A5" s="21"/>
      <c r="B5" s="21"/>
      <c r="O5" s="58" t="s">
        <v>431</v>
      </c>
    </row>
    <row r="6" spans="1:21" ht="19.5" customHeight="1" x14ac:dyDescent="0.2">
      <c r="A6" s="1208" t="s">
        <v>26</v>
      </c>
      <c r="B6" s="1201" t="s">
        <v>219</v>
      </c>
      <c r="C6" s="1211" t="s">
        <v>4</v>
      </c>
      <c r="D6" s="1212"/>
      <c r="E6" s="1212"/>
      <c r="F6" s="1212"/>
      <c r="G6" s="1212"/>
      <c r="H6" s="1213"/>
      <c r="I6" s="1211" t="s">
        <v>251</v>
      </c>
      <c r="J6" s="1212"/>
      <c r="K6" s="1212"/>
      <c r="L6" s="1212"/>
      <c r="M6" s="1212"/>
      <c r="N6" s="1213"/>
      <c r="O6" s="1211" t="s">
        <v>27</v>
      </c>
      <c r="P6" s="1212"/>
      <c r="Q6" s="1212"/>
      <c r="R6" s="1212"/>
      <c r="S6" s="1212"/>
      <c r="T6" s="1220"/>
      <c r="U6" s="566"/>
    </row>
    <row r="7" spans="1:21" ht="16.5" customHeight="1" x14ac:dyDescent="0.2">
      <c r="A7" s="1209"/>
      <c r="B7" s="1202"/>
      <c r="C7" s="1214"/>
      <c r="D7" s="1215"/>
      <c r="E7" s="1215"/>
      <c r="F7" s="1215"/>
      <c r="G7" s="1215"/>
      <c r="H7" s="1216"/>
      <c r="I7" s="1214"/>
      <c r="J7" s="1215"/>
      <c r="K7" s="1215"/>
      <c r="L7" s="1215"/>
      <c r="M7" s="1215"/>
      <c r="N7" s="1216"/>
      <c r="O7" s="1214"/>
      <c r="P7" s="1215"/>
      <c r="Q7" s="1215"/>
      <c r="R7" s="1215"/>
      <c r="S7" s="1215"/>
      <c r="T7" s="1221"/>
      <c r="U7" s="567"/>
    </row>
    <row r="8" spans="1:21" ht="20.25" customHeight="1" thickBot="1" x14ac:dyDescent="0.25">
      <c r="A8" s="1210"/>
      <c r="B8" s="1203"/>
      <c r="C8" s="1217"/>
      <c r="D8" s="1218"/>
      <c r="E8" s="1218"/>
      <c r="F8" s="1218"/>
      <c r="G8" s="1218"/>
      <c r="H8" s="1219"/>
      <c r="I8" s="1217"/>
      <c r="J8" s="1218"/>
      <c r="K8" s="1218"/>
      <c r="L8" s="1218"/>
      <c r="M8" s="1218"/>
      <c r="N8" s="1219"/>
      <c r="O8" s="1217"/>
      <c r="P8" s="1218"/>
      <c r="Q8" s="1218"/>
      <c r="R8" s="1218"/>
      <c r="S8" s="1218"/>
      <c r="T8" s="1222"/>
      <c r="U8" s="567"/>
    </row>
    <row r="9" spans="1:21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577</v>
      </c>
      <c r="G9" s="351" t="s">
        <v>262</v>
      </c>
      <c r="H9" s="351" t="s">
        <v>250</v>
      </c>
      <c r="I9" s="365" t="s">
        <v>75</v>
      </c>
      <c r="J9" s="365" t="s">
        <v>238</v>
      </c>
      <c r="K9" s="365" t="s">
        <v>242</v>
      </c>
      <c r="L9" s="351" t="s">
        <v>577</v>
      </c>
      <c r="M9" s="351" t="s">
        <v>262</v>
      </c>
      <c r="N9" s="351" t="s">
        <v>250</v>
      </c>
      <c r="O9" s="365" t="s">
        <v>75</v>
      </c>
      <c r="P9" s="365" t="s">
        <v>238</v>
      </c>
      <c r="Q9" s="365" t="s">
        <v>242</v>
      </c>
      <c r="R9" s="351" t="s">
        <v>577</v>
      </c>
      <c r="S9" s="1023" t="s">
        <v>262</v>
      </c>
      <c r="T9" s="562" t="s">
        <v>250</v>
      </c>
      <c r="U9" s="567"/>
    </row>
    <row r="10" spans="1:21" ht="25.5" customHeight="1" x14ac:dyDescent="0.2">
      <c r="A10" s="54" t="s">
        <v>475</v>
      </c>
      <c r="B10" s="245" t="s">
        <v>435</v>
      </c>
      <c r="C10" s="17">
        <v>100000</v>
      </c>
      <c r="D10" s="17">
        <v>100000</v>
      </c>
      <c r="E10" s="17">
        <v>100000</v>
      </c>
      <c r="F10" s="300">
        <v>100000</v>
      </c>
      <c r="G10" s="300">
        <v>100000</v>
      </c>
      <c r="H10" s="362"/>
      <c r="I10" s="17">
        <v>100000</v>
      </c>
      <c r="J10" s="17">
        <v>100000</v>
      </c>
      <c r="K10" s="17">
        <v>100000</v>
      </c>
      <c r="L10" s="300">
        <v>100000</v>
      </c>
      <c r="M10" s="300">
        <v>100000</v>
      </c>
      <c r="N10" s="362"/>
      <c r="O10" s="17"/>
      <c r="P10" s="17"/>
      <c r="Q10" s="17"/>
      <c r="R10" s="300"/>
      <c r="S10" s="1024"/>
      <c r="T10" s="563"/>
      <c r="U10" s="567"/>
    </row>
    <row r="11" spans="1:21" ht="25.5" customHeight="1" x14ac:dyDescent="0.2">
      <c r="A11" s="54" t="s">
        <v>476</v>
      </c>
      <c r="B11" s="245" t="s">
        <v>435</v>
      </c>
      <c r="C11" s="17">
        <v>1716000</v>
      </c>
      <c r="D11" s="17">
        <v>1716000</v>
      </c>
      <c r="E11" s="17">
        <v>1716000</v>
      </c>
      <c r="F11" s="978">
        <v>1481000</v>
      </c>
      <c r="G11" s="978">
        <v>1481000</v>
      </c>
      <c r="H11" s="363"/>
      <c r="I11" s="17">
        <v>1716000</v>
      </c>
      <c r="J11" s="17">
        <v>1716000</v>
      </c>
      <c r="K11" s="17">
        <v>1716000</v>
      </c>
      <c r="L11" s="17">
        <v>1481000</v>
      </c>
      <c r="M11" s="17">
        <v>1481000</v>
      </c>
      <c r="N11" s="363"/>
      <c r="O11" s="17"/>
      <c r="P11" s="17"/>
      <c r="Q11" s="17"/>
      <c r="R11" s="17"/>
      <c r="S11" s="1025"/>
      <c r="T11" s="564"/>
      <c r="U11" s="567"/>
    </row>
    <row r="12" spans="1:21" ht="25.5" customHeight="1" x14ac:dyDescent="0.2">
      <c r="A12" s="54" t="s">
        <v>578</v>
      </c>
      <c r="B12" s="245" t="s">
        <v>435</v>
      </c>
      <c r="C12" s="17">
        <v>0</v>
      </c>
      <c r="D12" s="17">
        <v>0</v>
      </c>
      <c r="E12" s="17">
        <v>0</v>
      </c>
      <c r="F12" s="978">
        <v>235000</v>
      </c>
      <c r="G12" s="978">
        <v>235000</v>
      </c>
      <c r="H12" s="363"/>
      <c r="I12" s="17">
        <v>0</v>
      </c>
      <c r="J12" s="17">
        <v>0</v>
      </c>
      <c r="K12" s="17">
        <v>0</v>
      </c>
      <c r="L12" s="17">
        <v>235000</v>
      </c>
      <c r="M12" s="17">
        <v>235000</v>
      </c>
      <c r="N12" s="363"/>
      <c r="O12" s="17"/>
      <c r="P12" s="17"/>
      <c r="Q12" s="17"/>
      <c r="R12" s="17"/>
      <c r="S12" s="1025"/>
      <c r="T12" s="564"/>
      <c r="U12" s="567"/>
    </row>
    <row r="13" spans="1:21" ht="25.5" customHeight="1" thickBot="1" x14ac:dyDescent="0.25">
      <c r="A13" s="54" t="s">
        <v>579</v>
      </c>
      <c r="B13" s="245" t="s">
        <v>435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363"/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363"/>
      <c r="O13" s="17"/>
      <c r="P13" s="17"/>
      <c r="Q13" s="17"/>
      <c r="R13" s="17"/>
      <c r="S13" s="1025"/>
      <c r="T13" s="564"/>
      <c r="U13" s="567"/>
    </row>
    <row r="14" spans="1:21" ht="25.5" hidden="1" customHeight="1" x14ac:dyDescent="0.2">
      <c r="A14" s="54"/>
      <c r="B14" s="245"/>
      <c r="C14" s="17"/>
      <c r="D14" s="17"/>
      <c r="E14" s="17"/>
      <c r="F14" s="17"/>
      <c r="G14" s="17"/>
      <c r="H14" s="363"/>
      <c r="I14" s="17"/>
      <c r="J14" s="17"/>
      <c r="K14" s="17"/>
      <c r="L14" s="17"/>
      <c r="M14" s="17"/>
      <c r="N14" s="363"/>
      <c r="O14" s="17"/>
      <c r="P14" s="17"/>
      <c r="Q14" s="17"/>
      <c r="R14" s="17"/>
      <c r="S14" s="1025"/>
      <c r="T14" s="564"/>
      <c r="U14" s="567"/>
    </row>
    <row r="15" spans="1:21" ht="25.5" hidden="1" customHeight="1" thickBot="1" x14ac:dyDescent="0.25">
      <c r="A15" s="54"/>
      <c r="B15" s="245"/>
      <c r="C15" s="57"/>
      <c r="D15" s="57"/>
      <c r="E15" s="57"/>
      <c r="F15" s="57"/>
      <c r="G15" s="57"/>
      <c r="H15" s="363"/>
      <c r="I15" s="57"/>
      <c r="J15" s="57"/>
      <c r="K15" s="57"/>
      <c r="L15" s="57"/>
      <c r="M15" s="57"/>
      <c r="N15" s="363"/>
      <c r="O15" s="57"/>
      <c r="P15" s="57"/>
      <c r="Q15" s="57"/>
      <c r="R15" s="57"/>
      <c r="S15" s="1026"/>
      <c r="T15" s="564"/>
      <c r="U15" s="567"/>
    </row>
    <row r="16" spans="1:21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1816000</v>
      </c>
      <c r="G16" s="60">
        <f>SUM(G10:G15)</f>
        <v>1816000</v>
      </c>
      <c r="H16" s="364">
        <f>F16/E16</f>
        <v>1</v>
      </c>
      <c r="I16" s="60">
        <f>SUM(I10:I15)</f>
        <v>1816000</v>
      </c>
      <c r="J16" s="60">
        <f>SUM(J10:J15)</f>
        <v>1816000</v>
      </c>
      <c r="K16" s="60">
        <f>SUM(K10:K15)</f>
        <v>1816000</v>
      </c>
      <c r="L16" s="60">
        <f>SUM(L10:L15)</f>
        <v>1816000</v>
      </c>
      <c r="M16" s="60">
        <f>SUM(M10:M15)</f>
        <v>1816000</v>
      </c>
      <c r="N16" s="364"/>
      <c r="O16" s="60">
        <f>SUM(O10:O15)</f>
        <v>0</v>
      </c>
      <c r="P16" s="60">
        <f>SUM(P10:P15)</f>
        <v>0</v>
      </c>
      <c r="Q16" s="60">
        <f>SUM(Q10:Q15)</f>
        <v>0</v>
      </c>
      <c r="R16" s="60"/>
      <c r="S16" s="1027"/>
      <c r="T16" s="565"/>
      <c r="U16" s="567"/>
    </row>
    <row r="17" spans="1:21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U17" s="22"/>
    </row>
    <row r="20" spans="1:21" x14ac:dyDescent="0.2">
      <c r="J20" s="360"/>
    </row>
    <row r="21" spans="1:21" x14ac:dyDescent="0.2">
      <c r="J21" s="360"/>
    </row>
    <row r="22" spans="1:21" x14ac:dyDescent="0.2">
      <c r="J22" s="360"/>
    </row>
    <row r="23" spans="1:21" x14ac:dyDescent="0.2">
      <c r="J23" s="360"/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D2" zoomScale="75" zoomScaleNormal="75" workbookViewId="0">
      <selection activeCell="P27" sqref="P27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13.7109375" style="8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customWidth="1"/>
    <col min="16" max="16" width="11.42578125" style="8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11" style="8" customWidth="1"/>
    <col min="22" max="16384" width="9.140625" style="8"/>
  </cols>
  <sheetData>
    <row r="1" spans="1:22" ht="12.75" customHeight="1" x14ac:dyDescent="0.2">
      <c r="L1" s="1233" t="s">
        <v>212</v>
      </c>
      <c r="M1" s="1233"/>
      <c r="N1" s="1233"/>
      <c r="O1" s="1233"/>
      <c r="P1" s="1233"/>
      <c r="Q1" s="1233"/>
    </row>
    <row r="2" spans="1:22" ht="18" x14ac:dyDescent="0.25">
      <c r="A2" s="1237" t="s">
        <v>20</v>
      </c>
      <c r="B2" s="1237"/>
      <c r="C2" s="1237"/>
      <c r="D2" s="1237"/>
      <c r="E2" s="1237"/>
      <c r="F2" s="1237"/>
      <c r="G2" s="1237"/>
      <c r="H2" s="1237"/>
      <c r="I2" s="1237"/>
      <c r="J2" s="1237"/>
      <c r="K2" s="1237"/>
      <c r="L2" s="1237"/>
      <c r="M2" s="1237"/>
      <c r="N2" s="1237"/>
      <c r="O2" s="1237"/>
      <c r="P2" s="1237"/>
      <c r="Q2" s="1237"/>
    </row>
    <row r="3" spans="1:22" ht="15.75" x14ac:dyDescent="0.25">
      <c r="A3" s="1181" t="s">
        <v>594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  <c r="Q3" s="1181"/>
    </row>
    <row r="4" spans="1:22" ht="14.25" x14ac:dyDescent="0.2">
      <c r="A4" s="1238" t="s">
        <v>206</v>
      </c>
      <c r="B4" s="1238"/>
      <c r="C4" s="1238"/>
      <c r="D4" s="1238"/>
      <c r="E4" s="1238"/>
      <c r="F4" s="1238"/>
      <c r="G4" s="1238"/>
      <c r="H4" s="1238"/>
      <c r="I4" s="1238"/>
      <c r="J4" s="1238"/>
      <c r="K4" s="1238"/>
      <c r="L4" s="1238"/>
      <c r="M4" s="1238"/>
      <c r="N4" s="1238"/>
      <c r="O4" s="1238"/>
      <c r="P4" s="1238"/>
      <c r="Q4" s="1238"/>
    </row>
    <row r="5" spans="1:22" ht="13.5" thickBot="1" x14ac:dyDescent="0.25">
      <c r="Q5" s="9" t="s">
        <v>431</v>
      </c>
    </row>
    <row r="6" spans="1:22" ht="24.75" customHeight="1" x14ac:dyDescent="0.2">
      <c r="A6" s="1235" t="s">
        <v>21</v>
      </c>
      <c r="B6" s="1231" t="s">
        <v>22</v>
      </c>
      <c r="C6" s="1232"/>
      <c r="D6" s="1232"/>
      <c r="E6" s="1232"/>
      <c r="F6" s="1232"/>
      <c r="G6" s="1232"/>
      <c r="H6" s="1232"/>
      <c r="I6" s="1232"/>
      <c r="J6" s="1232"/>
      <c r="K6" s="1232"/>
      <c r="L6" s="1228" t="s">
        <v>23</v>
      </c>
      <c r="M6" s="1229"/>
      <c r="N6" s="1229"/>
      <c r="O6" s="1229"/>
      <c r="P6" s="1229"/>
      <c r="Q6" s="1229"/>
      <c r="R6" s="1229"/>
      <c r="S6" s="1229"/>
      <c r="T6" s="1229"/>
      <c r="U6" s="1230"/>
      <c r="V6" s="568"/>
    </row>
    <row r="7" spans="1:22" ht="24.75" customHeight="1" x14ac:dyDescent="0.2">
      <c r="A7" s="1236"/>
      <c r="B7" s="1223" t="s">
        <v>73</v>
      </c>
      <c r="C7" s="1224"/>
      <c r="D7" s="1224"/>
      <c r="E7" s="1224"/>
      <c r="F7" s="1225"/>
      <c r="G7" s="1223" t="s">
        <v>74</v>
      </c>
      <c r="H7" s="1224"/>
      <c r="I7" s="1224"/>
      <c r="J7" s="1224"/>
      <c r="K7" s="1224"/>
      <c r="L7" s="1226" t="s">
        <v>73</v>
      </c>
      <c r="M7" s="1227"/>
      <c r="N7" s="1227"/>
      <c r="O7" s="1227"/>
      <c r="P7" s="1227"/>
      <c r="Q7" s="1227" t="s">
        <v>74</v>
      </c>
      <c r="R7" s="1227"/>
      <c r="S7" s="1227"/>
      <c r="T7" s="1227"/>
      <c r="U7" s="1239"/>
      <c r="V7" s="568"/>
    </row>
    <row r="8" spans="1:22" ht="42" customHeight="1" x14ac:dyDescent="0.2">
      <c r="A8" s="277"/>
      <c r="B8" s="278" t="s">
        <v>239</v>
      </c>
      <c r="C8" s="278" t="s">
        <v>237</v>
      </c>
      <c r="D8" s="569" t="s">
        <v>440</v>
      </c>
      <c r="E8" s="278" t="s">
        <v>245</v>
      </c>
      <c r="F8" s="278" t="s">
        <v>264</v>
      </c>
      <c r="G8" s="278" t="s">
        <v>239</v>
      </c>
      <c r="H8" s="278" t="s">
        <v>237</v>
      </c>
      <c r="I8" s="569" t="s">
        <v>243</v>
      </c>
      <c r="J8" s="278" t="s">
        <v>245</v>
      </c>
      <c r="K8" s="278" t="s">
        <v>264</v>
      </c>
      <c r="L8" s="368" t="s">
        <v>239</v>
      </c>
      <c r="M8" s="307" t="s">
        <v>237</v>
      </c>
      <c r="N8" s="569" t="s">
        <v>243</v>
      </c>
      <c r="O8" s="278" t="s">
        <v>245</v>
      </c>
      <c r="P8" s="278" t="s">
        <v>264</v>
      </c>
      <c r="Q8" s="307" t="s">
        <v>239</v>
      </c>
      <c r="R8" s="307" t="s">
        <v>237</v>
      </c>
      <c r="S8" s="569" t="s">
        <v>243</v>
      </c>
      <c r="T8" s="278" t="s">
        <v>574</v>
      </c>
      <c r="U8" s="278" t="s">
        <v>264</v>
      </c>
      <c r="V8" s="568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68"/>
    </row>
    <row r="10" spans="1:22" ht="30.75" x14ac:dyDescent="0.25">
      <c r="A10" s="25" t="s">
        <v>257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68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68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68"/>
    </row>
    <row r="13" spans="1:22" ht="30.75" x14ac:dyDescent="0.25">
      <c r="A13" s="25" t="s">
        <v>477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1480000</v>
      </c>
      <c r="K13" s="367">
        <v>1480000</v>
      </c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68"/>
    </row>
    <row r="14" spans="1:22" ht="18" x14ac:dyDescent="0.25">
      <c r="A14" s="25" t="s">
        <v>605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971">
        <v>500000</v>
      </c>
      <c r="O14" s="972">
        <v>500000</v>
      </c>
      <c r="P14" s="29">
        <v>500000</v>
      </c>
      <c r="Q14" s="28"/>
      <c r="R14" s="28"/>
      <c r="S14" s="28"/>
      <c r="T14" s="28"/>
      <c r="U14" s="30"/>
      <c r="V14" s="568"/>
    </row>
    <row r="15" spans="1:22" ht="18" hidden="1" x14ac:dyDescent="0.25">
      <c r="A15" s="25" t="s">
        <v>420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68"/>
    </row>
    <row r="16" spans="1:22" ht="18" hidden="1" x14ac:dyDescent="0.25">
      <c r="A16" s="25" t="s">
        <v>423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68"/>
    </row>
    <row r="17" spans="1:22" ht="30.75" hidden="1" x14ac:dyDescent="0.25">
      <c r="A17" s="25" t="s">
        <v>421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68"/>
    </row>
    <row r="18" spans="1:22" ht="18" hidden="1" x14ac:dyDescent="0.25">
      <c r="A18" s="25" t="s">
        <v>422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68"/>
    </row>
    <row r="19" spans="1:22" ht="18" hidden="1" x14ac:dyDescent="0.25">
      <c r="A19" s="25" t="s">
        <v>424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68"/>
    </row>
    <row r="20" spans="1:22" ht="18" hidden="1" x14ac:dyDescent="0.25">
      <c r="A20" s="25" t="s">
        <v>426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68"/>
    </row>
    <row r="21" spans="1:22" ht="18" hidden="1" x14ac:dyDescent="0.25">
      <c r="A21" s="25" t="s">
        <v>425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68"/>
    </row>
    <row r="22" spans="1:22" ht="17.25" hidden="1" customHeight="1" x14ac:dyDescent="0.25">
      <c r="A22" s="25" t="s">
        <v>427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68"/>
    </row>
    <row r="23" spans="1:22" ht="18" hidden="1" x14ac:dyDescent="0.25">
      <c r="A23" s="25" t="s">
        <v>460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68"/>
    </row>
    <row r="24" spans="1:22" ht="30.75" hidden="1" x14ac:dyDescent="0.25">
      <c r="A24" s="25" t="s">
        <v>459</v>
      </c>
      <c r="B24" s="28"/>
      <c r="C24" s="28"/>
      <c r="D24" s="28"/>
      <c r="E24" s="28"/>
      <c r="F24" s="28"/>
      <c r="G24" s="28"/>
      <c r="H24" s="28"/>
      <c r="I24" s="28"/>
      <c r="J24" s="28">
        <v>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68"/>
    </row>
    <row r="25" spans="1:22" ht="30.75" hidden="1" x14ac:dyDescent="0.25">
      <c r="A25" s="25" t="s">
        <v>461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68"/>
    </row>
    <row r="26" spans="1:22" ht="30.75" hidden="1" x14ac:dyDescent="0.25">
      <c r="A26" s="62" t="s">
        <v>466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09"/>
      <c r="M26" s="61"/>
      <c r="N26" s="61"/>
      <c r="O26" s="61"/>
      <c r="P26" s="61"/>
      <c r="Q26" s="61"/>
      <c r="R26" s="61"/>
      <c r="S26" s="61"/>
      <c r="T26" s="61"/>
      <c r="U26" s="372"/>
      <c r="V26" s="568"/>
    </row>
    <row r="27" spans="1:22" ht="30.75" x14ac:dyDescent="0.25">
      <c r="A27" s="62" t="s">
        <v>478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>
        <v>300000</v>
      </c>
      <c r="L27" s="709"/>
      <c r="M27" s="61"/>
      <c r="N27" s="61"/>
      <c r="O27" s="61"/>
      <c r="P27" s="61"/>
      <c r="Q27" s="61"/>
      <c r="R27" s="61"/>
      <c r="S27" s="61"/>
      <c r="T27" s="61"/>
      <c r="U27" s="372"/>
      <c r="V27" s="568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1780000</v>
      </c>
      <c r="K28" s="31">
        <f>SUM(K9:K27)</f>
        <v>1780000</v>
      </c>
      <c r="L28" s="371">
        <f t="shared" ref="L28:U28" si="0">SUM(L9:L25)</f>
        <v>0</v>
      </c>
      <c r="M28" s="31">
        <f t="shared" si="0"/>
        <v>0</v>
      </c>
      <c r="N28" s="31">
        <f t="shared" si="0"/>
        <v>500000</v>
      </c>
      <c r="O28" s="31">
        <f t="shared" si="0"/>
        <v>500000</v>
      </c>
      <c r="P28" s="31">
        <f t="shared" si="0"/>
        <v>500000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68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1780000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234" t="s">
        <v>231</v>
      </c>
      <c r="B30" s="1234"/>
      <c r="C30" s="1234"/>
      <c r="D30" s="1234"/>
      <c r="E30" s="1234"/>
      <c r="F30" s="1234"/>
      <c r="G30" s="1234"/>
      <c r="H30" s="1234"/>
      <c r="I30" s="1234"/>
      <c r="J30" s="1234"/>
      <c r="K30" s="1234"/>
      <c r="L30" s="1234"/>
      <c r="M30" s="1234"/>
      <c r="N30" s="1234"/>
      <c r="O30" s="1234"/>
      <c r="P30" s="1234"/>
      <c r="Q30" s="1234"/>
    </row>
    <row r="31" spans="1:22" ht="13.5" thickBot="1" x14ac:dyDescent="0.25">
      <c r="Q31" s="9"/>
    </row>
    <row r="32" spans="1:22" ht="29.25" customHeight="1" x14ac:dyDescent="0.2">
      <c r="A32" s="1235" t="s">
        <v>230</v>
      </c>
      <c r="B32" s="1231" t="s">
        <v>22</v>
      </c>
      <c r="C32" s="1232"/>
      <c r="D32" s="1232"/>
      <c r="E32" s="1232"/>
      <c r="F32" s="1232"/>
      <c r="G32" s="1232"/>
      <c r="H32" s="1232"/>
      <c r="I32" s="1232"/>
      <c r="J32" s="1232"/>
      <c r="K32" s="1232"/>
      <c r="L32" s="1228" t="s">
        <v>23</v>
      </c>
      <c r="M32" s="1229"/>
      <c r="N32" s="1229"/>
      <c r="O32" s="1229"/>
      <c r="P32" s="1229"/>
      <c r="Q32" s="1229"/>
      <c r="R32" s="1229"/>
      <c r="S32" s="1229"/>
      <c r="T32" s="1229"/>
      <c r="U32" s="1230"/>
      <c r="V32" s="568"/>
    </row>
    <row r="33" spans="1:22" ht="29.25" customHeight="1" x14ac:dyDescent="0.2">
      <c r="A33" s="1236"/>
      <c r="B33" s="1223" t="s">
        <v>73</v>
      </c>
      <c r="C33" s="1224"/>
      <c r="D33" s="1224"/>
      <c r="E33" s="1224"/>
      <c r="F33" s="1225"/>
      <c r="G33" s="1223" t="s">
        <v>74</v>
      </c>
      <c r="H33" s="1224"/>
      <c r="I33" s="1224"/>
      <c r="J33" s="1224"/>
      <c r="K33" s="1224"/>
      <c r="L33" s="1226" t="s">
        <v>73</v>
      </c>
      <c r="M33" s="1227"/>
      <c r="N33" s="1227"/>
      <c r="O33" s="1227"/>
      <c r="P33" s="1227"/>
      <c r="Q33" s="1227" t="s">
        <v>74</v>
      </c>
      <c r="R33" s="1227"/>
      <c r="S33" s="1227"/>
      <c r="T33" s="1227"/>
      <c r="U33" s="1239"/>
      <c r="V33" s="568"/>
    </row>
    <row r="34" spans="1:22" ht="29.25" customHeight="1" x14ac:dyDescent="0.2">
      <c r="A34" s="277"/>
      <c r="B34" s="278" t="s">
        <v>239</v>
      </c>
      <c r="C34" s="278" t="s">
        <v>237</v>
      </c>
      <c r="D34" s="569" t="s">
        <v>243</v>
      </c>
      <c r="E34" s="278" t="s">
        <v>245</v>
      </c>
      <c r="F34" s="278" t="s">
        <v>293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264</v>
      </c>
      <c r="L34" s="368" t="s">
        <v>239</v>
      </c>
      <c r="M34" s="307" t="s">
        <v>237</v>
      </c>
      <c r="N34" s="307" t="s">
        <v>243</v>
      </c>
      <c r="O34" s="278" t="s">
        <v>245</v>
      </c>
      <c r="P34" s="278" t="s">
        <v>264</v>
      </c>
      <c r="Q34" s="307" t="s">
        <v>239</v>
      </c>
      <c r="R34" s="307" t="s">
        <v>237</v>
      </c>
      <c r="S34" s="569" t="s">
        <v>243</v>
      </c>
      <c r="T34" s="278" t="s">
        <v>245</v>
      </c>
      <c r="U34" s="278" t="s">
        <v>264</v>
      </c>
      <c r="V34" s="568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150000</v>
      </c>
      <c r="F35" s="28">
        <v>150000</v>
      </c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68"/>
    </row>
    <row r="36" spans="1:22" ht="18" x14ac:dyDescent="0.25">
      <c r="A36" s="62" t="s">
        <v>576</v>
      </c>
      <c r="B36" s="61"/>
      <c r="C36" s="61"/>
      <c r="D36" s="61"/>
      <c r="E36" s="61"/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68"/>
    </row>
    <row r="37" spans="1:22" ht="30.75" x14ac:dyDescent="0.25">
      <c r="A37" s="62" t="s">
        <v>458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121176</v>
      </c>
      <c r="K37" s="372">
        <v>121176</v>
      </c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68"/>
    </row>
    <row r="38" spans="1:22" ht="33" customHeight="1" x14ac:dyDescent="0.25">
      <c r="A38" s="62" t="s">
        <v>457</v>
      </c>
      <c r="B38" s="61">
        <v>50000</v>
      </c>
      <c r="C38" s="61">
        <v>50000</v>
      </c>
      <c r="D38" s="61">
        <v>50000</v>
      </c>
      <c r="E38" s="61">
        <v>50000</v>
      </c>
      <c r="F38" s="61">
        <v>50000</v>
      </c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68"/>
    </row>
    <row r="39" spans="1:22" ht="18" x14ac:dyDescent="0.25">
      <c r="A39" s="62" t="s">
        <v>387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68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68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68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68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68"/>
    </row>
    <row r="44" spans="1:22" ht="18" x14ac:dyDescent="0.25">
      <c r="A44" s="62" t="s">
        <v>575</v>
      </c>
      <c r="B44" s="61"/>
      <c r="C44" s="61"/>
      <c r="D44" s="61"/>
      <c r="E44" s="61"/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68"/>
    </row>
    <row r="45" spans="1:22" ht="39" customHeight="1" x14ac:dyDescent="0.25">
      <c r="A45" s="62" t="s">
        <v>468</v>
      </c>
      <c r="B45" s="61">
        <v>69631</v>
      </c>
      <c r="C45" s="61">
        <v>69631</v>
      </c>
      <c r="D45" s="61">
        <v>69631</v>
      </c>
      <c r="E45" s="61">
        <v>69631</v>
      </c>
      <c r="F45" s="61">
        <v>69631</v>
      </c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68"/>
    </row>
    <row r="46" spans="1:22" ht="30.75" x14ac:dyDescent="0.25">
      <c r="A46" s="62" t="s">
        <v>583</v>
      </c>
      <c r="B46" s="61">
        <v>150000</v>
      </c>
      <c r="C46" s="61">
        <v>150000</v>
      </c>
      <c r="D46" s="61">
        <v>150000</v>
      </c>
      <c r="E46" s="61">
        <v>150000</v>
      </c>
      <c r="F46" s="61">
        <v>150000</v>
      </c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68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68"/>
    </row>
    <row r="48" spans="1:22" ht="47.25" hidden="1" customHeight="1" x14ac:dyDescent="0.25">
      <c r="A48" s="62" t="s">
        <v>614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68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68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68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68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68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68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68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Q55" si="1">SUM(C35:C49)</f>
        <v>419631</v>
      </c>
      <c r="D55" s="32">
        <f t="shared" si="1"/>
        <v>419631</v>
      </c>
      <c r="E55" s="32">
        <f t="shared" si="1"/>
        <v>419631</v>
      </c>
      <c r="F55" s="32">
        <f t="shared" si="1"/>
        <v>419631</v>
      </c>
      <c r="G55" s="246">
        <f t="shared" si="1"/>
        <v>121176</v>
      </c>
      <c r="H55" s="673">
        <f t="shared" si="1"/>
        <v>121176</v>
      </c>
      <c r="I55" s="673">
        <f t="shared" si="1"/>
        <v>121176</v>
      </c>
      <c r="J55" s="673">
        <f t="shared" si="1"/>
        <v>121176</v>
      </c>
      <c r="K55" s="673">
        <f t="shared" si="1"/>
        <v>121176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>SUM(R35:R49)</f>
        <v>0</v>
      </c>
      <c r="S55" s="32">
        <f>SUM(S35:S49)</f>
        <v>0</v>
      </c>
      <c r="T55" s="32">
        <f>SUM(T35:T49)</f>
        <v>0</v>
      </c>
      <c r="U55" s="32">
        <f>SUM(U35:U49)</f>
        <v>0</v>
      </c>
      <c r="V55" s="568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08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G14"/>
  <sheetViews>
    <sheetView zoomScaleNormal="100" workbookViewId="0">
      <selection activeCell="H13" sqref="H13"/>
    </sheetView>
  </sheetViews>
  <sheetFormatPr defaultRowHeight="15" x14ac:dyDescent="0.2"/>
  <cols>
    <col min="1" max="1" width="8.140625" style="632" customWidth="1"/>
    <col min="2" max="2" width="64" style="632" customWidth="1"/>
    <col min="3" max="3" width="16.7109375" style="632" customWidth="1"/>
    <col min="4" max="4" width="12.7109375" style="632" customWidth="1"/>
    <col min="5" max="5" width="13.42578125" style="632" customWidth="1"/>
    <col min="6" max="7" width="11.7109375" style="632" customWidth="1"/>
    <col min="8" max="16384" width="9.140625" style="632"/>
  </cols>
  <sheetData>
    <row r="1" spans="1:7" x14ac:dyDescent="0.2">
      <c r="C1" s="633" t="s">
        <v>58</v>
      </c>
    </row>
    <row r="2" spans="1:7" ht="47.25" customHeight="1" x14ac:dyDescent="0.2">
      <c r="A2" s="1240" t="s">
        <v>309</v>
      </c>
      <c r="B2" s="1240"/>
      <c r="C2" s="1240"/>
    </row>
    <row r="3" spans="1:7" ht="15.95" customHeight="1" thickBot="1" x14ac:dyDescent="0.25">
      <c r="A3" s="631"/>
      <c r="B3" s="631"/>
      <c r="C3" s="634" t="s">
        <v>430</v>
      </c>
      <c r="D3" s="635"/>
    </row>
    <row r="4" spans="1:7" ht="44.25" customHeight="1" thickBot="1" x14ac:dyDescent="0.25">
      <c r="A4" s="636" t="s">
        <v>266</v>
      </c>
      <c r="B4" s="637" t="s">
        <v>310</v>
      </c>
      <c r="C4" s="638" t="s">
        <v>595</v>
      </c>
      <c r="D4" s="638" t="s">
        <v>600</v>
      </c>
      <c r="E4" s="638" t="s">
        <v>606</v>
      </c>
      <c r="F4" s="638" t="s">
        <v>607</v>
      </c>
      <c r="G4" s="638" t="s">
        <v>619</v>
      </c>
    </row>
    <row r="5" spans="1:7" ht="26.25" customHeight="1" thickBot="1" x14ac:dyDescent="0.25">
      <c r="A5" s="639">
        <v>1</v>
      </c>
      <c r="B5" s="640">
        <v>2</v>
      </c>
      <c r="C5" s="641">
        <v>3</v>
      </c>
      <c r="D5" s="641">
        <v>4</v>
      </c>
      <c r="E5" s="641">
        <v>5</v>
      </c>
      <c r="F5" s="641">
        <v>6</v>
      </c>
      <c r="G5" s="641">
        <v>7</v>
      </c>
    </row>
    <row r="6" spans="1:7" ht="26.25" customHeight="1" x14ac:dyDescent="0.2">
      <c r="A6" s="642" t="s">
        <v>28</v>
      </c>
      <c r="B6" s="643" t="s">
        <v>327</v>
      </c>
      <c r="C6" s="644">
        <f>+'1.sz.m-önk.össze.bev'!E8</f>
        <v>3490655</v>
      </c>
      <c r="D6" s="644">
        <f>+'1.sz.m-önk.össze.bev'!F8</f>
        <v>3490655</v>
      </c>
      <c r="E6" s="644">
        <v>3490655</v>
      </c>
      <c r="F6" s="644">
        <f>+'1.sz.m-önk.össze.bev'!H8</f>
        <v>3490655</v>
      </c>
      <c r="G6" s="644">
        <f>+'1.sz.m-önk.össze.bev'!I8</f>
        <v>3490655</v>
      </c>
    </row>
    <row r="7" spans="1:7" ht="26.25" customHeight="1" x14ac:dyDescent="0.2">
      <c r="A7" s="645" t="s">
        <v>29</v>
      </c>
      <c r="B7" s="643" t="s">
        <v>400</v>
      </c>
      <c r="C7" s="646">
        <v>0</v>
      </c>
      <c r="D7" s="646">
        <v>0</v>
      </c>
      <c r="E7" s="646">
        <v>0</v>
      </c>
      <c r="F7" s="646">
        <v>0</v>
      </c>
      <c r="G7" s="646">
        <v>0</v>
      </c>
    </row>
    <row r="8" spans="1:7" ht="33.75" customHeight="1" x14ac:dyDescent="0.2">
      <c r="A8" s="647" t="s">
        <v>9</v>
      </c>
      <c r="B8" s="649" t="s">
        <v>388</v>
      </c>
      <c r="C8" s="650">
        <f>+'1.sz.m-önk.össze.bev'!E25</f>
        <v>30600</v>
      </c>
      <c r="D8" s="650">
        <f>+'1.sz.m-önk.össze.bev'!F25</f>
        <v>30600</v>
      </c>
      <c r="E8" s="650">
        <v>30600</v>
      </c>
      <c r="F8" s="650">
        <f>+'1.sz.m-önk.össze.bev'!H25</f>
        <v>30600</v>
      </c>
      <c r="G8" s="650">
        <f>+'1.sz.m-önk.össze.bev'!I25</f>
        <v>30600</v>
      </c>
    </row>
    <row r="9" spans="1:7" ht="33.75" customHeight="1" x14ac:dyDescent="0.2">
      <c r="A9" s="645" t="s">
        <v>10</v>
      </c>
      <c r="B9" s="649" t="s">
        <v>341</v>
      </c>
      <c r="C9" s="648">
        <f>+'1.sz.m-önk.össze.bev'!E20</f>
        <v>30000</v>
      </c>
      <c r="D9" s="648">
        <f>+'1.sz.m-önk.össze.bev'!F20</f>
        <v>30000</v>
      </c>
      <c r="E9" s="648">
        <v>30000</v>
      </c>
      <c r="F9" s="648">
        <f>+'1.sz.m-önk.össze.bev'!H20</f>
        <v>30000</v>
      </c>
      <c r="G9" s="648">
        <f>+'1.sz.m-önk.össze.bev'!I20</f>
        <v>30000</v>
      </c>
    </row>
    <row r="10" spans="1:7" ht="33" customHeight="1" x14ac:dyDescent="0.2">
      <c r="A10" s="645" t="s">
        <v>11</v>
      </c>
      <c r="B10" s="649" t="s">
        <v>417</v>
      </c>
      <c r="C10" s="648">
        <f>+'1.sz.m-önk.össze.bev'!E13</f>
        <v>1000000</v>
      </c>
      <c r="D10" s="648">
        <f>+'1.sz.m-önk.össze.bev'!F13</f>
        <v>1000000</v>
      </c>
      <c r="E10" s="648">
        <v>1000000</v>
      </c>
      <c r="F10" s="648">
        <f>+'1.sz.m-önk.össze.bev'!H13</f>
        <v>1000000</v>
      </c>
      <c r="G10" s="648">
        <f>+'1.sz.m-önk.össze.bev'!I13</f>
        <v>1000000</v>
      </c>
    </row>
    <row r="11" spans="1:7" ht="26.25" customHeight="1" x14ac:dyDescent="0.2">
      <c r="A11" s="647" t="s">
        <v>11</v>
      </c>
      <c r="B11" s="649"/>
      <c r="C11" s="650"/>
      <c r="D11" s="650"/>
      <c r="E11" s="650"/>
      <c r="F11" s="650"/>
      <c r="G11" s="650"/>
    </row>
    <row r="12" spans="1:7" ht="26.25" customHeight="1" thickBot="1" x14ac:dyDescent="0.25">
      <c r="A12" s="647" t="s">
        <v>12</v>
      </c>
      <c r="B12" s="651" t="s">
        <v>311</v>
      </c>
      <c r="C12" s="648"/>
      <c r="D12" s="648"/>
      <c r="E12" s="648"/>
      <c r="F12" s="648"/>
      <c r="G12" s="648"/>
    </row>
    <row r="13" spans="1:7" ht="26.25" customHeight="1" thickBot="1" x14ac:dyDescent="0.25">
      <c r="A13" s="1241" t="s">
        <v>312</v>
      </c>
      <c r="B13" s="1242"/>
      <c r="C13" s="652">
        <f>SUM(C6:C12)</f>
        <v>4551255</v>
      </c>
      <c r="D13" s="652">
        <f>SUM(D6:D12)</f>
        <v>4551255</v>
      </c>
      <c r="E13" s="652">
        <f>SUM(E6:E12)</f>
        <v>4551255</v>
      </c>
      <c r="F13" s="652">
        <f>SUM(F6:F12)</f>
        <v>4551255</v>
      </c>
      <c r="G13" s="652">
        <f>SUM(G6:G12)</f>
        <v>4551255</v>
      </c>
    </row>
    <row r="14" spans="1:7" ht="23.25" customHeight="1" x14ac:dyDescent="0.2">
      <c r="A14" s="1243"/>
      <c r="B14" s="1243"/>
      <c r="C14" s="1243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4" zoomScaleNormal="100" workbookViewId="0">
      <selection activeCell="J23" sqref="J23"/>
    </sheetView>
  </sheetViews>
  <sheetFormatPr defaultRowHeight="15.75" x14ac:dyDescent="0.25"/>
  <cols>
    <col min="1" max="1" width="5.5703125" style="570" customWidth="1"/>
    <col min="2" max="2" width="22.5703125" style="571" customWidth="1"/>
    <col min="3" max="3" width="9.42578125" style="572" customWidth="1"/>
    <col min="4" max="4" width="9" style="572" customWidth="1"/>
    <col min="5" max="5" width="9.7109375" style="572" customWidth="1"/>
    <col min="6" max="6" width="9.28515625" style="572" customWidth="1"/>
    <col min="7" max="9" width="9" style="572" customWidth="1"/>
    <col min="10" max="11" width="9.28515625" style="572" customWidth="1"/>
    <col min="12" max="12" width="9.5703125" style="572" customWidth="1"/>
    <col min="13" max="14" width="9.140625" style="572" customWidth="1"/>
    <col min="15" max="15" width="10.85546875" style="570" customWidth="1"/>
    <col min="16" max="17" width="0" style="572" hidden="1" customWidth="1"/>
    <col min="18" max="18" width="11.28515625" style="572" bestFit="1" customWidth="1"/>
    <col min="19" max="19" width="14.42578125" style="572" customWidth="1"/>
    <col min="20" max="16384" width="9.140625" style="572"/>
  </cols>
  <sheetData>
    <row r="1" spans="1:19" x14ac:dyDescent="0.25">
      <c r="M1" s="1244" t="s">
        <v>248</v>
      </c>
      <c r="N1" s="1244"/>
      <c r="O1" s="1244"/>
    </row>
    <row r="2" spans="1:19" ht="31.5" customHeight="1" x14ac:dyDescent="0.25">
      <c r="A2" s="1245" t="s">
        <v>259</v>
      </c>
      <c r="B2" s="1246"/>
      <c r="C2" s="1246"/>
      <c r="D2" s="1246"/>
      <c r="E2" s="1246"/>
      <c r="F2" s="1246"/>
      <c r="G2" s="1246"/>
      <c r="H2" s="1246"/>
      <c r="I2" s="1246"/>
      <c r="J2" s="1246"/>
      <c r="K2" s="1246"/>
      <c r="L2" s="1246"/>
      <c r="M2" s="1246"/>
      <c r="N2" s="1246"/>
      <c r="O2" s="1246"/>
    </row>
    <row r="3" spans="1:19" ht="16.5" thickBot="1" x14ac:dyDescent="0.3">
      <c r="O3" s="573" t="s">
        <v>434</v>
      </c>
    </row>
    <row r="4" spans="1:19" s="570" customFormat="1" ht="35.25" customHeight="1" thickBot="1" x14ac:dyDescent="0.3">
      <c r="A4" s="574" t="s">
        <v>266</v>
      </c>
      <c r="B4" s="575" t="s">
        <v>3</v>
      </c>
      <c r="C4" s="576" t="s">
        <v>267</v>
      </c>
      <c r="D4" s="576" t="s">
        <v>268</v>
      </c>
      <c r="E4" s="576" t="s">
        <v>269</v>
      </c>
      <c r="F4" s="576" t="s">
        <v>270</v>
      </c>
      <c r="G4" s="576" t="s">
        <v>271</v>
      </c>
      <c r="H4" s="576" t="s">
        <v>272</v>
      </c>
      <c r="I4" s="576" t="s">
        <v>273</v>
      </c>
      <c r="J4" s="576" t="s">
        <v>274</v>
      </c>
      <c r="K4" s="576" t="s">
        <v>275</v>
      </c>
      <c r="L4" s="576" t="s">
        <v>276</v>
      </c>
      <c r="M4" s="576" t="s">
        <v>277</v>
      </c>
      <c r="N4" s="576" t="s">
        <v>278</v>
      </c>
      <c r="O4" s="577" t="s">
        <v>19</v>
      </c>
    </row>
    <row r="5" spans="1:19" s="579" customFormat="1" ht="15" customHeight="1" thickBot="1" x14ac:dyDescent="0.25">
      <c r="A5" s="578" t="s">
        <v>28</v>
      </c>
      <c r="B5" s="1247" t="s">
        <v>117</v>
      </c>
      <c r="C5" s="1248"/>
      <c r="D5" s="1248"/>
      <c r="E5" s="1248"/>
      <c r="F5" s="1248"/>
      <c r="G5" s="1248"/>
      <c r="H5" s="1248"/>
      <c r="I5" s="1248"/>
      <c r="J5" s="1248"/>
      <c r="K5" s="1248"/>
      <c r="L5" s="1248"/>
      <c r="M5" s="1248"/>
      <c r="N5" s="1248"/>
      <c r="O5" s="1249"/>
    </row>
    <row r="6" spans="1:19" s="579" customFormat="1" ht="15" customHeight="1" x14ac:dyDescent="0.2">
      <c r="A6" s="580" t="s">
        <v>29</v>
      </c>
      <c r="B6" s="581" t="s">
        <v>279</v>
      </c>
      <c r="C6" s="582"/>
      <c r="D6" s="582"/>
      <c r="E6" s="582">
        <v>2685328</v>
      </c>
      <c r="F6" s="582"/>
      <c r="G6" s="582"/>
      <c r="H6" s="582"/>
      <c r="I6" s="582"/>
      <c r="J6" s="582"/>
      <c r="K6" s="582">
        <v>2685327</v>
      </c>
      <c r="L6" s="582"/>
      <c r="M6" s="582"/>
      <c r="N6" s="582"/>
      <c r="O6" s="586">
        <f t="shared" ref="O6:O12" si="0">SUM(C6:N6)</f>
        <v>5370655</v>
      </c>
      <c r="P6" s="579">
        <v>105070</v>
      </c>
    </row>
    <row r="7" spans="1:19" s="587" customFormat="1" ht="14.1" customHeight="1" x14ac:dyDescent="0.2">
      <c r="A7" s="583" t="s">
        <v>9</v>
      </c>
      <c r="B7" s="584" t="s">
        <v>389</v>
      </c>
      <c r="C7" s="585">
        <v>2215473</v>
      </c>
      <c r="D7" s="585">
        <v>2215473</v>
      </c>
      <c r="E7" s="585">
        <v>1476481</v>
      </c>
      <c r="F7" s="585">
        <v>2215473</v>
      </c>
      <c r="G7" s="585">
        <v>2215473</v>
      </c>
      <c r="H7" s="585">
        <v>2215473</v>
      </c>
      <c r="I7" s="585">
        <v>2215473</v>
      </c>
      <c r="J7" s="585">
        <v>2215473</v>
      </c>
      <c r="K7" s="585">
        <v>1121978</v>
      </c>
      <c r="L7" s="585">
        <v>2215473</v>
      </c>
      <c r="M7" s="585">
        <v>2215473</v>
      </c>
      <c r="N7" s="585">
        <v>2215475</v>
      </c>
      <c r="O7" s="586">
        <f t="shared" si="0"/>
        <v>24753191</v>
      </c>
      <c r="P7" s="587">
        <v>73977</v>
      </c>
      <c r="S7" s="579" t="s">
        <v>419</v>
      </c>
    </row>
    <row r="8" spans="1:19" s="587" customFormat="1" ht="27" customHeight="1" x14ac:dyDescent="0.2">
      <c r="A8" s="583" t="s">
        <v>10</v>
      </c>
      <c r="B8" s="588" t="s">
        <v>429</v>
      </c>
      <c r="C8" s="589">
        <v>2784923</v>
      </c>
      <c r="D8" s="589">
        <v>2784923</v>
      </c>
      <c r="E8" s="589">
        <v>3578395</v>
      </c>
      <c r="F8" s="589">
        <v>2784923</v>
      </c>
      <c r="G8" s="589">
        <v>2784923</v>
      </c>
      <c r="H8" s="589">
        <v>2784923</v>
      </c>
      <c r="I8" s="589">
        <v>2784923</v>
      </c>
      <c r="J8" s="589">
        <v>2784923</v>
      </c>
      <c r="K8" s="589">
        <v>4396578</v>
      </c>
      <c r="L8" s="589">
        <v>29992021</v>
      </c>
      <c r="M8" s="589">
        <v>2784923</v>
      </c>
      <c r="N8" s="589">
        <v>2784921</v>
      </c>
      <c r="O8" s="586">
        <f t="shared" si="0"/>
        <v>63031299</v>
      </c>
      <c r="P8" s="587">
        <v>13700</v>
      </c>
      <c r="S8" s="579"/>
    </row>
    <row r="9" spans="1:19" s="587" customFormat="1" ht="21.75" customHeight="1" x14ac:dyDescent="0.2">
      <c r="A9" s="583" t="s">
        <v>11</v>
      </c>
      <c r="B9" s="588" t="s">
        <v>390</v>
      </c>
      <c r="C9" s="589"/>
      <c r="D9" s="589"/>
      <c r="E9" s="589">
        <v>0</v>
      </c>
      <c r="F9" s="589"/>
      <c r="G9" s="589"/>
      <c r="H9" s="589"/>
      <c r="I9" s="589"/>
      <c r="J9" s="589"/>
      <c r="K9" s="589"/>
      <c r="L9" s="589"/>
      <c r="M9" s="589"/>
      <c r="N9" s="589"/>
      <c r="O9" s="586">
        <f t="shared" si="0"/>
        <v>0</v>
      </c>
      <c r="P9" s="587">
        <v>246945</v>
      </c>
      <c r="S9" s="579"/>
    </row>
    <row r="10" spans="1:19" s="587" customFormat="1" ht="23.25" customHeight="1" x14ac:dyDescent="0.2">
      <c r="A10" s="583" t="s">
        <v>11</v>
      </c>
      <c r="B10" s="584" t="s">
        <v>467</v>
      </c>
      <c r="C10" s="585">
        <v>82136</v>
      </c>
      <c r="D10" s="585">
        <v>82136</v>
      </c>
      <c r="E10" s="585">
        <v>82136</v>
      </c>
      <c r="F10" s="585">
        <v>82136</v>
      </c>
      <c r="G10" s="585">
        <v>82136</v>
      </c>
      <c r="H10" s="585">
        <v>82138</v>
      </c>
      <c r="I10" s="585"/>
      <c r="J10" s="585"/>
      <c r="K10" s="585"/>
      <c r="L10" s="585"/>
      <c r="M10" s="585"/>
      <c r="N10" s="585"/>
      <c r="O10" s="586">
        <f t="shared" si="0"/>
        <v>492818</v>
      </c>
      <c r="P10" s="587">
        <v>118427</v>
      </c>
      <c r="S10" s="579"/>
    </row>
    <row r="11" spans="1:19" s="587" customFormat="1" ht="23.25" customHeight="1" x14ac:dyDescent="0.2">
      <c r="A11" s="583" t="s">
        <v>12</v>
      </c>
      <c r="B11" s="584" t="s">
        <v>391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6">
        <f t="shared" si="0"/>
        <v>0</v>
      </c>
      <c r="P11" s="587">
        <v>0</v>
      </c>
      <c r="S11" s="579"/>
    </row>
    <row r="12" spans="1:19" s="587" customFormat="1" ht="23.25" customHeight="1" thickBot="1" x14ac:dyDescent="0.25">
      <c r="A12" s="583" t="s">
        <v>13</v>
      </c>
      <c r="B12" s="584" t="s">
        <v>280</v>
      </c>
      <c r="C12" s="585">
        <v>31945283</v>
      </c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6">
        <f t="shared" si="0"/>
        <v>31945283</v>
      </c>
      <c r="P12" s="587">
        <v>7592</v>
      </c>
      <c r="S12" s="579"/>
    </row>
    <row r="13" spans="1:19" s="579" customFormat="1" ht="15.95" customHeight="1" thickBot="1" x14ac:dyDescent="0.25">
      <c r="A13" s="583" t="s">
        <v>63</v>
      </c>
      <c r="B13" s="590" t="s">
        <v>281</v>
      </c>
      <c r="C13" s="591">
        <f>SUM(C6:C12)</f>
        <v>37027815</v>
      </c>
      <c r="D13" s="591">
        <f t="shared" ref="D13:O13" si="1">SUM(D6:D12)</f>
        <v>5082532</v>
      </c>
      <c r="E13" s="591">
        <f t="shared" si="1"/>
        <v>7822340</v>
      </c>
      <c r="F13" s="591">
        <f t="shared" si="1"/>
        <v>5082532</v>
      </c>
      <c r="G13" s="591">
        <f t="shared" si="1"/>
        <v>5082532</v>
      </c>
      <c r="H13" s="591">
        <f t="shared" si="1"/>
        <v>5082534</v>
      </c>
      <c r="I13" s="591">
        <f t="shared" si="1"/>
        <v>5000396</v>
      </c>
      <c r="J13" s="591">
        <f t="shared" si="1"/>
        <v>5000396</v>
      </c>
      <c r="K13" s="591">
        <f t="shared" si="1"/>
        <v>8203883</v>
      </c>
      <c r="L13" s="591">
        <f t="shared" si="1"/>
        <v>32207494</v>
      </c>
      <c r="M13" s="591">
        <f t="shared" si="1"/>
        <v>5000396</v>
      </c>
      <c r="N13" s="591">
        <f t="shared" si="1"/>
        <v>5000396</v>
      </c>
      <c r="O13" s="592">
        <f t="shared" si="1"/>
        <v>125593246</v>
      </c>
      <c r="Q13" s="579">
        <f>SUM(P6:P12)</f>
        <v>565711</v>
      </c>
    </row>
    <row r="14" spans="1:19" s="579" customFormat="1" ht="15" customHeight="1" thickBot="1" x14ac:dyDescent="0.25">
      <c r="A14" s="583" t="s">
        <v>64</v>
      </c>
      <c r="B14" s="1247" t="s">
        <v>144</v>
      </c>
      <c r="C14" s="1248"/>
      <c r="D14" s="1248"/>
      <c r="E14" s="1248"/>
      <c r="F14" s="1248"/>
      <c r="G14" s="1248"/>
      <c r="H14" s="1248"/>
      <c r="I14" s="1248"/>
      <c r="J14" s="1248"/>
      <c r="K14" s="1248"/>
      <c r="L14" s="1248"/>
      <c r="M14" s="1248"/>
      <c r="N14" s="1248"/>
      <c r="O14" s="1249"/>
    </row>
    <row r="15" spans="1:19" s="587" customFormat="1" ht="14.1" customHeight="1" x14ac:dyDescent="0.2">
      <c r="A15" s="583" t="s">
        <v>65</v>
      </c>
      <c r="B15" s="588" t="s">
        <v>392</v>
      </c>
      <c r="C15" s="589">
        <v>4938780</v>
      </c>
      <c r="D15" s="589">
        <v>4938780</v>
      </c>
      <c r="E15" s="589">
        <v>11764410</v>
      </c>
      <c r="F15" s="589">
        <v>4938780</v>
      </c>
      <c r="G15" s="589">
        <v>4938780</v>
      </c>
      <c r="H15" s="589">
        <v>4938780</v>
      </c>
      <c r="I15" s="589">
        <v>4938780</v>
      </c>
      <c r="J15" s="589">
        <v>4938780</v>
      </c>
      <c r="K15" s="589">
        <v>9056651</v>
      </c>
      <c r="L15" s="589">
        <v>4938780</v>
      </c>
      <c r="M15" s="589">
        <v>4938780</v>
      </c>
      <c r="N15" s="589">
        <v>4938783</v>
      </c>
      <c r="O15" s="586">
        <f>SUM(C15:N15)</f>
        <v>70208864</v>
      </c>
      <c r="P15" s="587">
        <v>550166</v>
      </c>
      <c r="S15" s="579"/>
    </row>
    <row r="16" spans="1:19" s="587" customFormat="1" ht="27" customHeight="1" x14ac:dyDescent="0.2">
      <c r="A16" s="583" t="s">
        <v>282</v>
      </c>
      <c r="B16" s="584" t="s">
        <v>393</v>
      </c>
      <c r="C16" s="585"/>
      <c r="D16" s="585"/>
      <c r="E16" s="585">
        <v>22989</v>
      </c>
      <c r="F16" s="585"/>
      <c r="G16" s="585"/>
      <c r="H16" s="585"/>
      <c r="I16" s="585"/>
      <c r="J16" s="585"/>
      <c r="K16" s="585" t="s">
        <v>419</v>
      </c>
      <c r="L16" s="585">
        <v>30532174</v>
      </c>
      <c r="M16" s="585">
        <f>+'7.sz.m.fejlesztés (2)'!D6+'7.sz.m.fejlesztés (2)'!D23+'7.sz.m.fejlesztés (2)'!D24+'7.sz.m.fejlesztés (2)'!D25+'7.sz.m.fejlesztés (2)'!D26</f>
        <v>2692927</v>
      </c>
      <c r="N16" s="585"/>
      <c r="O16" s="586">
        <f>SUM(C16:N16)</f>
        <v>33248090</v>
      </c>
      <c r="P16" s="587">
        <v>124458</v>
      </c>
      <c r="S16" s="579"/>
    </row>
    <row r="17" spans="1:17" s="587" customFormat="1" ht="14.1" customHeight="1" x14ac:dyDescent="0.2">
      <c r="A17" s="583" t="s">
        <v>283</v>
      </c>
      <c r="B17" s="584" t="s">
        <v>285</v>
      </c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>
        <v>20885429</v>
      </c>
      <c r="O17" s="586">
        <f>SUM(C17:N17)</f>
        <v>20885429</v>
      </c>
      <c r="P17" s="587">
        <v>0</v>
      </c>
    </row>
    <row r="18" spans="1:17" s="587" customFormat="1" ht="14.1" customHeight="1" thickBot="1" x14ac:dyDescent="0.25">
      <c r="A18" s="583" t="s">
        <v>284</v>
      </c>
      <c r="B18" s="584" t="s">
        <v>286</v>
      </c>
      <c r="C18" s="585">
        <f>+'1 .sz.m.önk.össz.kiad.'!E31</f>
        <v>1250863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6">
        <f>SUM(C18:N18)</f>
        <v>1250863</v>
      </c>
      <c r="P18" s="587">
        <v>47140</v>
      </c>
    </row>
    <row r="19" spans="1:17" s="579" customFormat="1" ht="15.95" customHeight="1" thickBot="1" x14ac:dyDescent="0.25">
      <c r="A19" s="583" t="s">
        <v>287</v>
      </c>
      <c r="B19" s="590" t="s">
        <v>288</v>
      </c>
      <c r="C19" s="591">
        <f t="shared" ref="C19:N19" si="2">SUM(C15:C18)</f>
        <v>6189643</v>
      </c>
      <c r="D19" s="591">
        <f t="shared" si="2"/>
        <v>4938780</v>
      </c>
      <c r="E19" s="591">
        <f t="shared" si="2"/>
        <v>11787399</v>
      </c>
      <c r="F19" s="591">
        <f t="shared" si="2"/>
        <v>4938780</v>
      </c>
      <c r="G19" s="591">
        <f t="shared" si="2"/>
        <v>4938780</v>
      </c>
      <c r="H19" s="591">
        <f t="shared" si="2"/>
        <v>4938780</v>
      </c>
      <c r="I19" s="591">
        <f t="shared" si="2"/>
        <v>4938780</v>
      </c>
      <c r="J19" s="591">
        <f t="shared" si="2"/>
        <v>4938780</v>
      </c>
      <c r="K19" s="591">
        <f t="shared" si="2"/>
        <v>9056651</v>
      </c>
      <c r="L19" s="591">
        <f t="shared" si="2"/>
        <v>35470954</v>
      </c>
      <c r="M19" s="591">
        <f t="shared" si="2"/>
        <v>7631707</v>
      </c>
      <c r="N19" s="591">
        <f t="shared" si="2"/>
        <v>25824212</v>
      </c>
      <c r="O19" s="592">
        <f>SUM(O15:O18)</f>
        <v>125593246</v>
      </c>
      <c r="Q19" s="579">
        <f>SUM(P15:P18)</f>
        <v>721764</v>
      </c>
    </row>
    <row r="20" spans="1:17" ht="16.5" thickBot="1" x14ac:dyDescent="0.3">
      <c r="A20" s="583" t="s">
        <v>289</v>
      </c>
      <c r="B20" s="593" t="s">
        <v>290</v>
      </c>
      <c r="C20" s="594">
        <f>C13-C19</f>
        <v>30838172</v>
      </c>
      <c r="D20" s="594">
        <f>C13+D13-C19-D19</f>
        <v>30981924</v>
      </c>
      <c r="E20" s="594">
        <f>C13+D13+E13-C19-D19-E19</f>
        <v>27016865</v>
      </c>
      <c r="F20" s="594">
        <f>C13+D13+E13+F13-C19-D19-E19-F19</f>
        <v>27160617</v>
      </c>
      <c r="G20" s="594">
        <f>(SUM(C13:G13))-(SUM(C19:G19))</f>
        <v>27304369</v>
      </c>
      <c r="H20" s="594">
        <f>(SUM(C13:H13))-(SUM(C19:H19))</f>
        <v>27448123</v>
      </c>
      <c r="I20" s="594">
        <f>(SUM(C13:I13))-(SUM(C19:I19))</f>
        <v>27509739</v>
      </c>
      <c r="J20" s="594">
        <f>(SUM(C13:J13))-(SUM(C19:J19))</f>
        <v>27571355</v>
      </c>
      <c r="K20" s="594">
        <f>(SUM(C13:K13))-(SUM(C19:K19))</f>
        <v>26718587</v>
      </c>
      <c r="L20" s="594">
        <f>(SUM(C13:L13))-(SUM(C19:L19))</f>
        <v>23455127</v>
      </c>
      <c r="M20" s="594">
        <f>(SUM(C13:M13))-(SUM(C19:M19))</f>
        <v>20823816</v>
      </c>
      <c r="N20" s="594">
        <f>(SUM(C13:N13))-(SUM(C19:N19))</f>
        <v>0</v>
      </c>
      <c r="O20" s="595">
        <f>O13-O19</f>
        <v>0</v>
      </c>
    </row>
    <row r="21" spans="1:17" x14ac:dyDescent="0.25">
      <c r="A21" s="596"/>
    </row>
    <row r="22" spans="1:17" x14ac:dyDescent="0.25">
      <c r="B22" s="597"/>
      <c r="C22" s="598"/>
      <c r="D22" s="598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F50"/>
  <sheetViews>
    <sheetView topLeftCell="A40" zoomScaleNormal="100" workbookViewId="0">
      <selection activeCell="F57" sqref="F57"/>
    </sheetView>
  </sheetViews>
  <sheetFormatPr defaultRowHeight="15" x14ac:dyDescent="0.25"/>
  <cols>
    <col min="1" max="1" width="76" style="711" customWidth="1"/>
    <col min="2" max="2" width="13" style="711" customWidth="1"/>
    <col min="3" max="3" width="13.140625" style="711" customWidth="1"/>
    <col min="4" max="4" width="11.85546875" style="711" customWidth="1"/>
    <col min="5" max="6" width="12.5703125" style="711" customWidth="1"/>
    <col min="7" max="16384" width="9.140625" style="711"/>
  </cols>
  <sheetData>
    <row r="1" spans="1:6" ht="21" customHeight="1" x14ac:dyDescent="0.25">
      <c r="A1" s="1251" t="s">
        <v>573</v>
      </c>
      <c r="B1" s="1251"/>
    </row>
    <row r="2" spans="1:6" s="712" customFormat="1" ht="51.75" customHeight="1" x14ac:dyDescent="0.25">
      <c r="A2" s="1250" t="s">
        <v>596</v>
      </c>
      <c r="B2" s="1250"/>
    </row>
    <row r="3" spans="1:6" ht="15.75" customHeight="1" thickBot="1" x14ac:dyDescent="0.3">
      <c r="A3" s="623"/>
    </row>
    <row r="4" spans="1:6" ht="24" customHeight="1" thickBot="1" x14ac:dyDescent="0.3">
      <c r="A4" s="624" t="s">
        <v>295</v>
      </c>
      <c r="B4" s="687" t="s">
        <v>482</v>
      </c>
      <c r="C4" s="713" t="s">
        <v>238</v>
      </c>
      <c r="D4" s="714" t="s">
        <v>242</v>
      </c>
      <c r="E4" s="714" t="s">
        <v>244</v>
      </c>
      <c r="F4" s="714" t="s">
        <v>261</v>
      </c>
    </row>
    <row r="5" spans="1:6" s="625" customFormat="1" ht="21" customHeight="1" x14ac:dyDescent="0.25">
      <c r="A5" s="715" t="s">
        <v>296</v>
      </c>
      <c r="B5" s="716">
        <v>0</v>
      </c>
      <c r="C5" s="716">
        <v>0</v>
      </c>
      <c r="D5" s="717">
        <v>0</v>
      </c>
      <c r="E5" s="717"/>
      <c r="F5" s="1039"/>
    </row>
    <row r="6" spans="1:6" s="625" customFormat="1" ht="21" customHeight="1" x14ac:dyDescent="0.25">
      <c r="A6" s="718" t="s">
        <v>297</v>
      </c>
      <c r="B6" s="719">
        <v>1592220</v>
      </c>
      <c r="C6" s="719">
        <v>1592220</v>
      </c>
      <c r="D6" s="720">
        <v>1592220</v>
      </c>
      <c r="E6" s="720">
        <v>1592220</v>
      </c>
      <c r="F6" s="1040">
        <v>1592220</v>
      </c>
    </row>
    <row r="7" spans="1:6" s="625" customFormat="1" ht="21" customHeight="1" x14ac:dyDescent="0.25">
      <c r="A7" s="718" t="s">
        <v>298</v>
      </c>
      <c r="B7" s="719">
        <v>1248000</v>
      </c>
      <c r="C7" s="719">
        <v>1248000</v>
      </c>
      <c r="D7" s="720">
        <v>1248000</v>
      </c>
      <c r="E7" s="720">
        <v>1248000</v>
      </c>
      <c r="F7" s="1040">
        <v>1248000</v>
      </c>
    </row>
    <row r="8" spans="1:6" s="625" customFormat="1" ht="21" customHeight="1" x14ac:dyDescent="0.25">
      <c r="A8" s="718" t="s">
        <v>299</v>
      </c>
      <c r="B8" s="719">
        <v>248193</v>
      </c>
      <c r="C8" s="719">
        <v>248193</v>
      </c>
      <c r="D8" s="720">
        <v>248193</v>
      </c>
      <c r="E8" s="720">
        <v>248193</v>
      </c>
      <c r="F8" s="1040">
        <v>248193</v>
      </c>
    </row>
    <row r="9" spans="1:6" s="625" customFormat="1" ht="21" customHeight="1" x14ac:dyDescent="0.25">
      <c r="A9" s="718" t="s">
        <v>300</v>
      </c>
      <c r="B9" s="719">
        <v>1366540</v>
      </c>
      <c r="C9" s="719">
        <v>1366540</v>
      </c>
      <c r="D9" s="720">
        <v>1366540</v>
      </c>
      <c r="E9" s="720">
        <v>1366540</v>
      </c>
      <c r="F9" s="1040">
        <v>1366540</v>
      </c>
    </row>
    <row r="10" spans="1:6" s="625" customFormat="1" ht="21" customHeight="1" x14ac:dyDescent="0.25">
      <c r="A10" s="715" t="s">
        <v>301</v>
      </c>
      <c r="B10" s="721">
        <f>SUM(B6:B9)</f>
        <v>4454953</v>
      </c>
      <c r="C10" s="721">
        <f>SUM(C6:C9)</f>
        <v>4454953</v>
      </c>
      <c r="D10" s="722">
        <f>SUM(D6:D9)</f>
        <v>4454953</v>
      </c>
      <c r="E10" s="722">
        <f>SUM(E6:E9)</f>
        <v>4454953</v>
      </c>
      <c r="F10" s="966">
        <f>SUM(F6:F9)</f>
        <v>4454953</v>
      </c>
    </row>
    <row r="11" spans="1:6" s="625" customFormat="1" ht="21" customHeight="1" x14ac:dyDescent="0.25">
      <c r="A11" s="723" t="s">
        <v>438</v>
      </c>
      <c r="B11" s="721">
        <v>5000000</v>
      </c>
      <c r="C11" s="721">
        <v>5000000</v>
      </c>
      <c r="D11" s="722">
        <v>5000000</v>
      </c>
      <c r="E11" s="722">
        <v>5000000</v>
      </c>
      <c r="F11" s="966">
        <v>5000000</v>
      </c>
    </row>
    <row r="12" spans="1:6" s="625" customFormat="1" ht="21" customHeight="1" x14ac:dyDescent="0.25">
      <c r="A12" s="723" t="s">
        <v>439</v>
      </c>
      <c r="B12" s="721">
        <v>2252921</v>
      </c>
      <c r="C12" s="721">
        <v>2252921</v>
      </c>
      <c r="D12" s="722">
        <v>2252921</v>
      </c>
      <c r="E12" s="722">
        <v>2252921</v>
      </c>
      <c r="F12" s="966">
        <v>2252921</v>
      </c>
    </row>
    <row r="13" spans="1:6" s="625" customFormat="1" ht="21" customHeight="1" x14ac:dyDescent="0.25">
      <c r="A13" s="723" t="s">
        <v>617</v>
      </c>
      <c r="B13" s="721"/>
      <c r="C13" s="721">
        <v>78392</v>
      </c>
      <c r="D13" s="966">
        <v>78392</v>
      </c>
      <c r="E13" s="973">
        <v>176118</v>
      </c>
      <c r="F13" s="966">
        <f>176118+8460</f>
        <v>184578</v>
      </c>
    </row>
    <row r="14" spans="1:6" s="625" customFormat="1" ht="21" customHeight="1" thickBot="1" x14ac:dyDescent="0.3">
      <c r="A14" s="723" t="s">
        <v>479</v>
      </c>
      <c r="B14" s="721">
        <v>990400</v>
      </c>
      <c r="C14" s="721">
        <v>990400</v>
      </c>
      <c r="D14" s="722">
        <v>990400</v>
      </c>
      <c r="E14" s="722">
        <v>990400</v>
      </c>
      <c r="F14" s="966">
        <v>990400</v>
      </c>
    </row>
    <row r="15" spans="1:6" s="726" customFormat="1" ht="24.95" customHeight="1" thickBot="1" x14ac:dyDescent="0.25">
      <c r="A15" s="724" t="s">
        <v>401</v>
      </c>
      <c r="B15" s="725">
        <f>+B10+B11+B12+B14+B13</f>
        <v>12698274</v>
      </c>
      <c r="C15" s="725">
        <f>+C10+C11+C12+C14+C13</f>
        <v>12776666</v>
      </c>
      <c r="D15" s="725">
        <f>+D10+D11+D12+D14+D13</f>
        <v>12776666</v>
      </c>
      <c r="E15" s="974">
        <f>+E10+E11+E12+E14+E13</f>
        <v>12874392</v>
      </c>
      <c r="F15" s="1041">
        <f>+F10+F11+F12+F14+F13</f>
        <v>12882852</v>
      </c>
    </row>
    <row r="16" spans="1:6" ht="24.95" hidden="1" customHeight="1" x14ac:dyDescent="0.25">
      <c r="A16" s="727" t="s">
        <v>302</v>
      </c>
      <c r="B16" s="716"/>
      <c r="C16" s="716"/>
      <c r="D16" s="728"/>
      <c r="E16" s="728"/>
      <c r="F16" s="1042"/>
    </row>
    <row r="17" spans="1:6" ht="24.95" hidden="1" customHeight="1" x14ac:dyDescent="0.25">
      <c r="A17" s="729" t="s">
        <v>303</v>
      </c>
      <c r="B17" s="721"/>
      <c r="C17" s="721"/>
      <c r="D17" s="728"/>
      <c r="E17" s="728"/>
      <c r="F17" s="1042"/>
    </row>
    <row r="18" spans="1:6" ht="24.95" hidden="1" customHeight="1" x14ac:dyDescent="0.25">
      <c r="A18" s="723" t="s">
        <v>402</v>
      </c>
      <c r="B18" s="730"/>
      <c r="C18" s="730"/>
      <c r="D18" s="728"/>
      <c r="E18" s="728"/>
      <c r="F18" s="1042"/>
    </row>
    <row r="19" spans="1:6" ht="24.95" hidden="1" customHeight="1" thickBot="1" x14ac:dyDescent="0.3">
      <c r="A19" s="723" t="s">
        <v>403</v>
      </c>
      <c r="B19" s="730"/>
      <c r="C19" s="730"/>
      <c r="D19" s="728"/>
      <c r="E19" s="728"/>
      <c r="F19" s="1042"/>
    </row>
    <row r="20" spans="1:6" s="726" customFormat="1" ht="24.95" hidden="1" customHeight="1" thickBot="1" x14ac:dyDescent="0.25">
      <c r="A20" s="724" t="s">
        <v>404</v>
      </c>
      <c r="B20" s="731">
        <f>SUM(B16:B19)</f>
        <v>0</v>
      </c>
      <c r="C20" s="731">
        <f>SUM(C16:C19)</f>
        <v>0</v>
      </c>
      <c r="D20" s="732"/>
      <c r="E20" s="732"/>
      <c r="F20" s="1043"/>
    </row>
    <row r="21" spans="1:6" ht="24.95" hidden="1" customHeight="1" x14ac:dyDescent="0.25">
      <c r="A21" s="733" t="s">
        <v>304</v>
      </c>
      <c r="B21" s="734"/>
      <c r="C21" s="734"/>
      <c r="D21" s="728"/>
      <c r="E21" s="728"/>
      <c r="F21" s="1042"/>
    </row>
    <row r="22" spans="1:6" ht="24.95" customHeight="1" x14ac:dyDescent="0.25">
      <c r="A22" s="733" t="s">
        <v>464</v>
      </c>
      <c r="B22" s="734"/>
      <c r="C22" s="734">
        <v>692375</v>
      </c>
      <c r="D22" s="965">
        <f>692375+235350+235348+235347</f>
        <v>1398420</v>
      </c>
      <c r="E22" s="976">
        <f>1398420+235349+226969</f>
        <v>1860738</v>
      </c>
      <c r="F22" s="965">
        <f>1398420+235349+226969+231409</f>
        <v>2092147</v>
      </c>
    </row>
    <row r="23" spans="1:6" ht="24.95" customHeight="1" x14ac:dyDescent="0.25">
      <c r="A23" s="729" t="s">
        <v>480</v>
      </c>
      <c r="B23" s="736">
        <v>2281300</v>
      </c>
      <c r="C23" s="736">
        <v>2281300</v>
      </c>
      <c r="D23" s="735">
        <v>2281300</v>
      </c>
      <c r="E23" s="976">
        <v>2281300</v>
      </c>
      <c r="F23" s="965">
        <v>2281300</v>
      </c>
    </row>
    <row r="24" spans="1:6" ht="24.95" customHeight="1" x14ac:dyDescent="0.25">
      <c r="A24" s="718" t="s">
        <v>405</v>
      </c>
      <c r="B24" s="737">
        <v>3100000</v>
      </c>
      <c r="C24" s="737">
        <v>3100000</v>
      </c>
      <c r="D24" s="738">
        <v>3100000</v>
      </c>
      <c r="E24" s="738">
        <f>3100000+1150000</f>
        <v>4250000</v>
      </c>
      <c r="F24" s="1044">
        <f>3100000+1150000</f>
        <v>4250000</v>
      </c>
    </row>
    <row r="25" spans="1:6" ht="24.95" customHeight="1" x14ac:dyDescent="0.25">
      <c r="A25" s="718" t="s">
        <v>412</v>
      </c>
      <c r="B25" s="737">
        <v>0</v>
      </c>
      <c r="C25" s="737">
        <v>0</v>
      </c>
      <c r="D25" s="738">
        <v>0</v>
      </c>
      <c r="E25" s="738"/>
      <c r="F25" s="1044"/>
    </row>
    <row r="26" spans="1:6" ht="24.95" customHeight="1" x14ac:dyDescent="0.25">
      <c r="A26" s="718"/>
      <c r="B26" s="737"/>
      <c r="C26" s="737"/>
      <c r="D26" s="738"/>
      <c r="E26" s="738"/>
      <c r="F26" s="1044"/>
    </row>
    <row r="27" spans="1:6" s="739" customFormat="1" ht="24.95" customHeight="1" x14ac:dyDescent="0.25">
      <c r="A27" s="715" t="s">
        <v>305</v>
      </c>
      <c r="B27" s="736">
        <f>SUM(B24)+B25</f>
        <v>3100000</v>
      </c>
      <c r="C27" s="736">
        <f>SUM(C24)+C25</f>
        <v>3100000</v>
      </c>
      <c r="D27" s="736">
        <f>SUM(D24)+D25</f>
        <v>3100000</v>
      </c>
      <c r="E27" s="735">
        <f>SUM(E24)+E25</f>
        <v>4250000</v>
      </c>
      <c r="F27" s="965">
        <f>SUM(F24)+F25</f>
        <v>4250000</v>
      </c>
    </row>
    <row r="28" spans="1:6" s="739" customFormat="1" ht="24.95" customHeight="1" x14ac:dyDescent="0.25">
      <c r="A28" s="729" t="s">
        <v>406</v>
      </c>
      <c r="B28" s="736">
        <v>11392000</v>
      </c>
      <c r="C28" s="736">
        <v>11392000</v>
      </c>
      <c r="D28" s="735">
        <v>11392000</v>
      </c>
      <c r="E28" s="735">
        <v>11392000</v>
      </c>
      <c r="F28" s="965">
        <v>11392000</v>
      </c>
    </row>
    <row r="29" spans="1:6" s="739" customFormat="1" ht="24.95" customHeight="1" x14ac:dyDescent="0.25">
      <c r="A29" s="977" t="s">
        <v>618</v>
      </c>
      <c r="B29" s="740"/>
      <c r="C29" s="740"/>
      <c r="D29" s="741"/>
      <c r="E29" s="741">
        <v>7898000</v>
      </c>
      <c r="F29" s="1045">
        <v>7898000</v>
      </c>
    </row>
    <row r="30" spans="1:6" s="739" customFormat="1" ht="24.95" customHeight="1" x14ac:dyDescent="0.25">
      <c r="A30" s="723" t="s">
        <v>428</v>
      </c>
      <c r="B30" s="740"/>
      <c r="C30" s="740"/>
      <c r="D30" s="741"/>
      <c r="E30" s="741"/>
      <c r="F30" s="1045"/>
    </row>
    <row r="31" spans="1:6" s="739" customFormat="1" ht="32.25" customHeight="1" x14ac:dyDescent="0.25">
      <c r="A31" s="742" t="s">
        <v>407</v>
      </c>
      <c r="B31" s="740">
        <f>SUM(B28+B30)</f>
        <v>11392000</v>
      </c>
      <c r="C31" s="740">
        <f>SUM(C28+C30)</f>
        <v>11392000</v>
      </c>
      <c r="D31" s="741">
        <f>SUM(D28+D30)</f>
        <v>11392000</v>
      </c>
      <c r="E31" s="741">
        <f>SUM(E28+E29+E30)</f>
        <v>19290000</v>
      </c>
      <c r="F31" s="1045">
        <f>SUM(F28+F29+F30)</f>
        <v>19290000</v>
      </c>
    </row>
    <row r="32" spans="1:6" s="739" customFormat="1" ht="24.95" customHeight="1" x14ac:dyDescent="0.25">
      <c r="A32" s="733"/>
      <c r="B32" s="743"/>
      <c r="C32" s="743"/>
      <c r="D32" s="744"/>
      <c r="E32" s="744"/>
      <c r="F32" s="1046"/>
    </row>
    <row r="33" spans="1:6" s="739" customFormat="1" ht="24.95" customHeight="1" x14ac:dyDescent="0.25">
      <c r="A33" s="733"/>
      <c r="B33" s="743"/>
      <c r="C33" s="743"/>
      <c r="D33" s="744"/>
      <c r="E33" s="744"/>
      <c r="F33" s="1046"/>
    </row>
    <row r="34" spans="1:6" s="739" customFormat="1" ht="24.95" customHeight="1" thickBot="1" x14ac:dyDescent="0.3">
      <c r="A34" s="733"/>
      <c r="B34" s="743"/>
      <c r="C34" s="743"/>
      <c r="D34" s="744"/>
      <c r="E34" s="744"/>
      <c r="F34" s="1046"/>
    </row>
    <row r="35" spans="1:6" s="745" customFormat="1" ht="24.95" customHeight="1" thickBot="1" x14ac:dyDescent="0.25">
      <c r="A35" s="724" t="s">
        <v>408</v>
      </c>
      <c r="B35" s="731">
        <f>B21+B23+B27+B31</f>
        <v>16773300</v>
      </c>
      <c r="C35" s="731">
        <f>C21+C23+C27+C31+C22</f>
        <v>17465675</v>
      </c>
      <c r="D35" s="731">
        <f>D21+D23+D27+D31+D22</f>
        <v>18171720</v>
      </c>
      <c r="E35" s="731">
        <f>E21+E23+E27+E31+E22</f>
        <v>27682038</v>
      </c>
      <c r="F35" s="1048">
        <f>F21+F23+F27+F31+F22</f>
        <v>27913447</v>
      </c>
    </row>
    <row r="36" spans="1:6" s="739" customFormat="1" ht="24.95" customHeight="1" thickBot="1" x14ac:dyDescent="0.3">
      <c r="A36" s="746" t="s">
        <v>481</v>
      </c>
      <c r="B36" s="747">
        <v>1800000</v>
      </c>
      <c r="C36" s="747">
        <v>1800000</v>
      </c>
      <c r="D36" s="748">
        <v>1800000</v>
      </c>
      <c r="E36" s="748">
        <v>1800000</v>
      </c>
      <c r="F36" s="1049">
        <v>1800000</v>
      </c>
    </row>
    <row r="37" spans="1:6" s="739" customFormat="1" ht="24.95" customHeight="1" thickBot="1" x14ac:dyDescent="0.3">
      <c r="A37" s="746" t="s">
        <v>485</v>
      </c>
      <c r="B37" s="747"/>
      <c r="C37" s="747">
        <v>22705</v>
      </c>
      <c r="D37" s="964">
        <f>22705+7648+7648+7648</f>
        <v>45649</v>
      </c>
      <c r="E37" s="748">
        <f>45649+16353+21620</f>
        <v>83622</v>
      </c>
      <c r="F37" s="1049">
        <f>45649+16353+21620+21620</f>
        <v>105242</v>
      </c>
    </row>
    <row r="38" spans="1:6" s="726" customFormat="1" ht="24.95" customHeight="1" thickBot="1" x14ac:dyDescent="0.25">
      <c r="A38" s="749" t="s">
        <v>409</v>
      </c>
      <c r="B38" s="750">
        <f>B36+B35+B20+B15</f>
        <v>31271574</v>
      </c>
      <c r="C38" s="750">
        <f>C36+C35+C20+C15+C37</f>
        <v>32065046</v>
      </c>
      <c r="D38" s="750">
        <f>D36+D35+D20+D15+D37</f>
        <v>32794035</v>
      </c>
      <c r="E38" s="750">
        <f>E36+E35+E20+E15+E37</f>
        <v>42440052</v>
      </c>
      <c r="F38" s="1050">
        <f>F36+F35+F20+F15+F37</f>
        <v>42701541</v>
      </c>
    </row>
    <row r="39" spans="1:6" ht="24.95" customHeight="1" x14ac:dyDescent="0.25">
      <c r="A39" s="723" t="s">
        <v>306</v>
      </c>
      <c r="B39" s="736"/>
      <c r="C39" s="736">
        <v>0</v>
      </c>
      <c r="D39" s="735">
        <v>73134</v>
      </c>
      <c r="E39" s="976">
        <v>0</v>
      </c>
      <c r="F39" s="965">
        <v>0</v>
      </c>
    </row>
    <row r="40" spans="1:6" ht="24.95" customHeight="1" x14ac:dyDescent="0.25">
      <c r="A40" s="723" t="s">
        <v>462</v>
      </c>
      <c r="B40" s="740"/>
      <c r="C40" s="740"/>
      <c r="D40" s="741"/>
      <c r="E40" s="741"/>
      <c r="F40" s="1045"/>
    </row>
    <row r="41" spans="1:6" ht="24.95" customHeight="1" x14ac:dyDescent="0.25">
      <c r="A41" s="723" t="s">
        <v>463</v>
      </c>
      <c r="B41" s="740"/>
      <c r="C41" s="740"/>
      <c r="D41" s="741"/>
      <c r="E41" s="741"/>
      <c r="F41" s="1045"/>
    </row>
    <row r="42" spans="1:6" ht="24.95" customHeight="1" x14ac:dyDescent="0.25">
      <c r="A42" s="723" t="s">
        <v>465</v>
      </c>
      <c r="B42" s="740"/>
      <c r="C42" s="740"/>
      <c r="D42" s="741"/>
      <c r="E42" s="741"/>
      <c r="F42" s="1045"/>
    </row>
    <row r="43" spans="1:6" ht="24.95" customHeight="1" x14ac:dyDescent="0.25">
      <c r="A43" s="723" t="s">
        <v>410</v>
      </c>
      <c r="B43" s="740"/>
      <c r="C43" s="740"/>
      <c r="D43" s="741"/>
      <c r="E43" s="975"/>
      <c r="F43" s="1045"/>
    </row>
    <row r="44" spans="1:6" ht="35.25" customHeight="1" x14ac:dyDescent="0.25">
      <c r="A44" s="742" t="s">
        <v>621</v>
      </c>
      <c r="B44" s="740"/>
      <c r="C44" s="740"/>
      <c r="D44" s="741"/>
      <c r="E44" s="975"/>
      <c r="F44" s="1045">
        <v>518160</v>
      </c>
    </row>
    <row r="45" spans="1:6" ht="24.95" customHeight="1" x14ac:dyDescent="0.25">
      <c r="A45" s="723" t="s">
        <v>411</v>
      </c>
      <c r="B45" s="740"/>
      <c r="C45" s="740"/>
      <c r="D45" s="741"/>
      <c r="E45" s="741"/>
      <c r="F45" s="1045"/>
    </row>
    <row r="46" spans="1:6" s="726" customFormat="1" ht="26.25" customHeight="1" thickBot="1" x14ac:dyDescent="0.25">
      <c r="A46" s="751" t="s">
        <v>25</v>
      </c>
      <c r="B46" s="752">
        <f>B38+B39+B45+B42+B40+B41+B43</f>
        <v>31271574</v>
      </c>
      <c r="C46" s="752">
        <f>C38+C39+C45+C42+C40+C41+C43</f>
        <v>32065046</v>
      </c>
      <c r="D46" s="753">
        <f>D38+D39+D45+D42+D40+D41+D43</f>
        <v>32867169</v>
      </c>
      <c r="E46" s="753">
        <f>E38+E39+E45+E42+E40+E41+E43</f>
        <v>42440052</v>
      </c>
      <c r="F46" s="1047">
        <f>F38+F39+F45+F42+F40+F41+F43+F44</f>
        <v>43219701</v>
      </c>
    </row>
    <row r="48" spans="1:6" x14ac:dyDescent="0.25">
      <c r="B48" s="754"/>
      <c r="E48" s="754"/>
      <c r="F48" s="754"/>
    </row>
    <row r="49" spans="5:6" x14ac:dyDescent="0.25">
      <c r="E49" s="754"/>
      <c r="F49" s="754"/>
    </row>
    <row r="50" spans="5:6" x14ac:dyDescent="0.25">
      <c r="E50" s="754"/>
      <c r="F50" s="754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theme="6" tint="0.59999389629810485"/>
  </sheetPr>
  <dimension ref="A1:G25"/>
  <sheetViews>
    <sheetView zoomScaleNormal="100" workbookViewId="0">
      <selection activeCell="H30" sqref="H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31"/>
      <c r="B1" s="832"/>
      <c r="C1" s="832"/>
      <c r="D1" s="832"/>
      <c r="E1" s="832"/>
      <c r="F1" s="1254" t="s">
        <v>516</v>
      </c>
      <c r="G1" s="1254"/>
    </row>
    <row r="2" spans="1:7" ht="24.75" customHeight="1" x14ac:dyDescent="0.2">
      <c r="A2" s="1255" t="s">
        <v>517</v>
      </c>
      <c r="B2" s="1255"/>
      <c r="C2" s="1255"/>
      <c r="D2" s="1255"/>
      <c r="E2" s="1255"/>
      <c r="F2" s="1255"/>
      <c r="G2" s="1255"/>
    </row>
    <row r="3" spans="1:7" ht="18.75" customHeight="1" x14ac:dyDescent="0.2">
      <c r="A3" s="1256" t="s">
        <v>538</v>
      </c>
      <c r="B3" s="1256"/>
      <c r="C3" s="1256"/>
      <c r="D3" s="1256"/>
      <c r="E3" s="1256"/>
      <c r="F3" s="1256"/>
      <c r="G3" s="1256"/>
    </row>
    <row r="4" spans="1:7" ht="24.75" customHeight="1" x14ac:dyDescent="0.2">
      <c r="A4" s="1257" t="s">
        <v>519</v>
      </c>
      <c r="B4" s="1257"/>
      <c r="C4" s="1257"/>
      <c r="D4" s="1257"/>
      <c r="E4" s="1257"/>
      <c r="F4" s="1257"/>
      <c r="G4" s="1257"/>
    </row>
    <row r="5" spans="1:7" ht="15.75" thickBot="1" x14ac:dyDescent="0.25">
      <c r="A5" s="831"/>
      <c r="B5" s="832"/>
      <c r="C5" s="832"/>
      <c r="D5" s="832"/>
      <c r="E5" s="832"/>
      <c r="F5" s="832"/>
      <c r="G5" s="833" t="s">
        <v>431</v>
      </c>
    </row>
    <row r="6" spans="1:7" ht="24.95" customHeight="1" x14ac:dyDescent="0.2">
      <c r="A6" s="1258" t="s">
        <v>520</v>
      </c>
      <c r="B6" s="1260" t="s">
        <v>521</v>
      </c>
      <c r="C6" s="1260"/>
      <c r="D6" s="1260"/>
      <c r="E6" s="1261" t="s">
        <v>522</v>
      </c>
      <c r="F6" s="1260"/>
      <c r="G6" s="1262"/>
    </row>
    <row r="7" spans="1:7" ht="24.95" customHeight="1" thickBot="1" x14ac:dyDescent="0.25">
      <c r="A7" s="1259"/>
      <c r="B7" s="834" t="s">
        <v>523</v>
      </c>
      <c r="C7" s="834" t="s">
        <v>524</v>
      </c>
      <c r="D7" s="834" t="s">
        <v>525</v>
      </c>
      <c r="E7" s="835" t="s">
        <v>523</v>
      </c>
      <c r="F7" s="834" t="s">
        <v>526</v>
      </c>
      <c r="G7" s="836" t="s">
        <v>525</v>
      </c>
    </row>
    <row r="8" spans="1:7" ht="33.75" customHeight="1" x14ac:dyDescent="0.2">
      <c r="A8" s="837" t="s">
        <v>313</v>
      </c>
      <c r="B8" s="838"/>
      <c r="C8" s="838"/>
      <c r="D8" s="838">
        <f>SUM(B8:C8)</f>
        <v>0</v>
      </c>
      <c r="E8" s="839"/>
      <c r="F8" s="839"/>
      <c r="G8" s="840">
        <f>SUM(E8:F8)</f>
        <v>0</v>
      </c>
    </row>
    <row r="9" spans="1:7" ht="33.75" customHeight="1" x14ac:dyDescent="0.2">
      <c r="A9" s="841" t="s">
        <v>328</v>
      </c>
      <c r="B9" s="842"/>
      <c r="C9" s="842"/>
      <c r="D9" s="838">
        <f>SUM(B9:C9)</f>
        <v>0</v>
      </c>
      <c r="E9" s="843"/>
      <c r="F9" s="843">
        <v>9672235</v>
      </c>
      <c r="G9" s="844">
        <f>SUM(E9:F9)</f>
        <v>9672235</v>
      </c>
    </row>
    <row r="10" spans="1:7" ht="33.75" customHeight="1" x14ac:dyDescent="0.2">
      <c r="A10" s="841" t="s">
        <v>527</v>
      </c>
      <c r="B10" s="842">
        <v>132793</v>
      </c>
      <c r="C10" s="842"/>
      <c r="D10" s="838">
        <f>SUM(B10:C10)</f>
        <v>132793</v>
      </c>
      <c r="E10" s="843">
        <v>29335</v>
      </c>
      <c r="F10" s="843"/>
      <c r="G10" s="844">
        <f>SUM(E10:F10)</f>
        <v>29335</v>
      </c>
    </row>
    <row r="11" spans="1:7" ht="33.75" hidden="1" customHeight="1" x14ac:dyDescent="0.2">
      <c r="A11" s="845" t="s">
        <v>528</v>
      </c>
      <c r="B11" s="846"/>
      <c r="C11" s="846"/>
      <c r="D11" s="838"/>
      <c r="E11" s="847"/>
      <c r="F11" s="847"/>
      <c r="G11" s="844"/>
    </row>
    <row r="12" spans="1:7" ht="33.75" hidden="1" customHeight="1" thickBot="1" x14ac:dyDescent="0.25">
      <c r="A12" s="848" t="s">
        <v>314</v>
      </c>
      <c r="B12" s="849"/>
      <c r="C12" s="849"/>
      <c r="D12" s="849"/>
      <c r="E12" s="850"/>
      <c r="F12" s="850"/>
      <c r="G12" s="851"/>
    </row>
    <row r="13" spans="1:7" ht="33.75" customHeight="1" thickBot="1" x14ac:dyDescent="0.25">
      <c r="A13" s="852" t="s">
        <v>1</v>
      </c>
      <c r="B13" s="853">
        <f>SUM(B8:B12)</f>
        <v>132793</v>
      </c>
      <c r="C13" s="853">
        <f t="shared" ref="C13:G13" si="0">SUM(C8:C12)</f>
        <v>0</v>
      </c>
      <c r="D13" s="853">
        <f>SUM(D8:D12)</f>
        <v>132793</v>
      </c>
      <c r="E13" s="853">
        <f t="shared" si="0"/>
        <v>29335</v>
      </c>
      <c r="F13" s="853">
        <f t="shared" si="0"/>
        <v>9672235</v>
      </c>
      <c r="G13" s="854">
        <f t="shared" si="0"/>
        <v>9701570</v>
      </c>
    </row>
    <row r="15" spans="1:7" ht="28.5" hidden="1" customHeight="1" x14ac:dyDescent="0.2">
      <c r="A15" s="1257" t="s">
        <v>529</v>
      </c>
      <c r="B15" s="1257"/>
      <c r="C15" s="1257"/>
      <c r="D15" s="1257"/>
      <c r="E15" s="1257"/>
      <c r="F15" s="1257"/>
      <c r="G15" s="1257"/>
    </row>
    <row r="16" spans="1:7" ht="15" hidden="1" x14ac:dyDescent="0.2">
      <c r="A16" s="831"/>
      <c r="B16" s="832"/>
      <c r="C16" s="832"/>
      <c r="D16" s="832"/>
      <c r="E16" s="833"/>
      <c r="F16" s="832"/>
      <c r="G16" s="832"/>
    </row>
    <row r="17" spans="2:4" ht="20.100000000000001" hidden="1" customHeight="1" x14ac:dyDescent="0.2">
      <c r="B17" s="1263" t="s">
        <v>295</v>
      </c>
      <c r="C17" s="1265" t="s">
        <v>530</v>
      </c>
      <c r="D17" s="1266"/>
    </row>
    <row r="18" spans="2:4" ht="30" hidden="1" customHeight="1" thickBot="1" x14ac:dyDescent="0.25">
      <c r="B18" s="1264"/>
      <c r="C18" s="1267"/>
      <c r="D18" s="1268"/>
    </row>
    <row r="19" spans="2:4" ht="29.25" hidden="1" customHeight="1" x14ac:dyDescent="0.2">
      <c r="B19" s="855" t="s">
        <v>531</v>
      </c>
      <c r="C19" s="1269"/>
      <c r="D19" s="1270"/>
    </row>
    <row r="20" spans="2:4" ht="28.5" hidden="1" customHeight="1" thickBot="1" x14ac:dyDescent="0.25">
      <c r="B20" s="856" t="s">
        <v>532</v>
      </c>
      <c r="C20" s="1271"/>
      <c r="D20" s="1272"/>
    </row>
    <row r="21" spans="2:4" s="858" customFormat="1" ht="27.75" hidden="1" customHeight="1" thickBot="1" x14ac:dyDescent="0.25">
      <c r="B21" s="857" t="s">
        <v>1</v>
      </c>
      <c r="C21" s="1252">
        <f>SUM(C19:D20)</f>
        <v>0</v>
      </c>
      <c r="D21" s="1253"/>
    </row>
    <row r="22" spans="2:4" ht="15" x14ac:dyDescent="0.2">
      <c r="B22" s="832"/>
      <c r="C22" s="832"/>
      <c r="D22" s="832"/>
    </row>
    <row r="25" spans="2:4" x14ac:dyDescent="0.2">
      <c r="B25" s="963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0.59999389629810485"/>
  </sheetPr>
  <dimension ref="A1:J20"/>
  <sheetViews>
    <sheetView topLeftCell="B5" zoomScaleNormal="100" workbookViewId="0">
      <selection activeCell="B17" sqref="B17"/>
    </sheetView>
  </sheetViews>
  <sheetFormatPr defaultRowHeight="12.75" x14ac:dyDescent="0.2"/>
  <cols>
    <col min="1" max="1" width="5.85546875" style="860" customWidth="1"/>
    <col min="2" max="2" width="42.5703125" style="859" customWidth="1"/>
    <col min="3" max="8" width="11" style="859" customWidth="1"/>
    <col min="9" max="9" width="12.28515625" style="859" customWidth="1"/>
    <col min="10" max="10" width="2.85546875" style="859" customWidth="1"/>
    <col min="11" max="256" width="9.140625" style="859"/>
    <col min="257" max="257" width="5.85546875" style="859" customWidth="1"/>
    <col min="258" max="258" width="42.5703125" style="859" customWidth="1"/>
    <col min="259" max="264" width="11" style="859" customWidth="1"/>
    <col min="265" max="265" width="12.28515625" style="859" customWidth="1"/>
    <col min="266" max="266" width="2.85546875" style="859" customWidth="1"/>
    <col min="267" max="512" width="9.140625" style="859"/>
    <col min="513" max="513" width="5.85546875" style="859" customWidth="1"/>
    <col min="514" max="514" width="42.5703125" style="859" customWidth="1"/>
    <col min="515" max="520" width="11" style="859" customWidth="1"/>
    <col min="521" max="521" width="12.28515625" style="859" customWidth="1"/>
    <col min="522" max="522" width="2.85546875" style="859" customWidth="1"/>
    <col min="523" max="768" width="9.140625" style="859"/>
    <col min="769" max="769" width="5.85546875" style="859" customWidth="1"/>
    <col min="770" max="770" width="42.5703125" style="859" customWidth="1"/>
    <col min="771" max="776" width="11" style="859" customWidth="1"/>
    <col min="777" max="777" width="12.28515625" style="859" customWidth="1"/>
    <col min="778" max="778" width="2.85546875" style="859" customWidth="1"/>
    <col min="779" max="1024" width="9.140625" style="859"/>
    <col min="1025" max="1025" width="5.85546875" style="859" customWidth="1"/>
    <col min="1026" max="1026" width="42.5703125" style="859" customWidth="1"/>
    <col min="1027" max="1032" width="11" style="859" customWidth="1"/>
    <col min="1033" max="1033" width="12.28515625" style="859" customWidth="1"/>
    <col min="1034" max="1034" width="2.85546875" style="859" customWidth="1"/>
    <col min="1035" max="1280" width="9.140625" style="859"/>
    <col min="1281" max="1281" width="5.85546875" style="859" customWidth="1"/>
    <col min="1282" max="1282" width="42.5703125" style="859" customWidth="1"/>
    <col min="1283" max="1288" width="11" style="859" customWidth="1"/>
    <col min="1289" max="1289" width="12.28515625" style="859" customWidth="1"/>
    <col min="1290" max="1290" width="2.85546875" style="859" customWidth="1"/>
    <col min="1291" max="1536" width="9.140625" style="859"/>
    <col min="1537" max="1537" width="5.85546875" style="859" customWidth="1"/>
    <col min="1538" max="1538" width="42.5703125" style="859" customWidth="1"/>
    <col min="1539" max="1544" width="11" style="859" customWidth="1"/>
    <col min="1545" max="1545" width="12.28515625" style="859" customWidth="1"/>
    <col min="1546" max="1546" width="2.85546875" style="859" customWidth="1"/>
    <col min="1547" max="1792" width="9.140625" style="859"/>
    <col min="1793" max="1793" width="5.85546875" style="859" customWidth="1"/>
    <col min="1794" max="1794" width="42.5703125" style="859" customWidth="1"/>
    <col min="1795" max="1800" width="11" style="859" customWidth="1"/>
    <col min="1801" max="1801" width="12.28515625" style="859" customWidth="1"/>
    <col min="1802" max="1802" width="2.85546875" style="859" customWidth="1"/>
    <col min="1803" max="2048" width="9.140625" style="859"/>
    <col min="2049" max="2049" width="5.85546875" style="859" customWidth="1"/>
    <col min="2050" max="2050" width="42.5703125" style="859" customWidth="1"/>
    <col min="2051" max="2056" width="11" style="859" customWidth="1"/>
    <col min="2057" max="2057" width="12.28515625" style="859" customWidth="1"/>
    <col min="2058" max="2058" width="2.85546875" style="859" customWidth="1"/>
    <col min="2059" max="2304" width="9.140625" style="859"/>
    <col min="2305" max="2305" width="5.85546875" style="859" customWidth="1"/>
    <col min="2306" max="2306" width="42.5703125" style="859" customWidth="1"/>
    <col min="2307" max="2312" width="11" style="859" customWidth="1"/>
    <col min="2313" max="2313" width="12.28515625" style="859" customWidth="1"/>
    <col min="2314" max="2314" width="2.85546875" style="859" customWidth="1"/>
    <col min="2315" max="2560" width="9.140625" style="859"/>
    <col min="2561" max="2561" width="5.85546875" style="859" customWidth="1"/>
    <col min="2562" max="2562" width="42.5703125" style="859" customWidth="1"/>
    <col min="2563" max="2568" width="11" style="859" customWidth="1"/>
    <col min="2569" max="2569" width="12.28515625" style="859" customWidth="1"/>
    <col min="2570" max="2570" width="2.85546875" style="859" customWidth="1"/>
    <col min="2571" max="2816" width="9.140625" style="859"/>
    <col min="2817" max="2817" width="5.85546875" style="859" customWidth="1"/>
    <col min="2818" max="2818" width="42.5703125" style="859" customWidth="1"/>
    <col min="2819" max="2824" width="11" style="859" customWidth="1"/>
    <col min="2825" max="2825" width="12.28515625" style="859" customWidth="1"/>
    <col min="2826" max="2826" width="2.85546875" style="859" customWidth="1"/>
    <col min="2827" max="3072" width="9.140625" style="859"/>
    <col min="3073" max="3073" width="5.85546875" style="859" customWidth="1"/>
    <col min="3074" max="3074" width="42.5703125" style="859" customWidth="1"/>
    <col min="3075" max="3080" width="11" style="859" customWidth="1"/>
    <col min="3081" max="3081" width="12.28515625" style="859" customWidth="1"/>
    <col min="3082" max="3082" width="2.85546875" style="859" customWidth="1"/>
    <col min="3083" max="3328" width="9.140625" style="859"/>
    <col min="3329" max="3329" width="5.85546875" style="859" customWidth="1"/>
    <col min="3330" max="3330" width="42.5703125" style="859" customWidth="1"/>
    <col min="3331" max="3336" width="11" style="859" customWidth="1"/>
    <col min="3337" max="3337" width="12.28515625" style="859" customWidth="1"/>
    <col min="3338" max="3338" width="2.85546875" style="859" customWidth="1"/>
    <col min="3339" max="3584" width="9.140625" style="859"/>
    <col min="3585" max="3585" width="5.85546875" style="859" customWidth="1"/>
    <col min="3586" max="3586" width="42.5703125" style="859" customWidth="1"/>
    <col min="3587" max="3592" width="11" style="859" customWidth="1"/>
    <col min="3593" max="3593" width="12.28515625" style="859" customWidth="1"/>
    <col min="3594" max="3594" width="2.85546875" style="859" customWidth="1"/>
    <col min="3595" max="3840" width="9.140625" style="859"/>
    <col min="3841" max="3841" width="5.85546875" style="859" customWidth="1"/>
    <col min="3842" max="3842" width="42.5703125" style="859" customWidth="1"/>
    <col min="3843" max="3848" width="11" style="859" customWidth="1"/>
    <col min="3849" max="3849" width="12.28515625" style="859" customWidth="1"/>
    <col min="3850" max="3850" width="2.85546875" style="859" customWidth="1"/>
    <col min="3851" max="4096" width="9.140625" style="859"/>
    <col min="4097" max="4097" width="5.85546875" style="859" customWidth="1"/>
    <col min="4098" max="4098" width="42.5703125" style="859" customWidth="1"/>
    <col min="4099" max="4104" width="11" style="859" customWidth="1"/>
    <col min="4105" max="4105" width="12.28515625" style="859" customWidth="1"/>
    <col min="4106" max="4106" width="2.85546875" style="859" customWidth="1"/>
    <col min="4107" max="4352" width="9.140625" style="859"/>
    <col min="4353" max="4353" width="5.85546875" style="859" customWidth="1"/>
    <col min="4354" max="4354" width="42.5703125" style="859" customWidth="1"/>
    <col min="4355" max="4360" width="11" style="859" customWidth="1"/>
    <col min="4361" max="4361" width="12.28515625" style="859" customWidth="1"/>
    <col min="4362" max="4362" width="2.85546875" style="859" customWidth="1"/>
    <col min="4363" max="4608" width="9.140625" style="859"/>
    <col min="4609" max="4609" width="5.85546875" style="859" customWidth="1"/>
    <col min="4610" max="4610" width="42.5703125" style="859" customWidth="1"/>
    <col min="4611" max="4616" width="11" style="859" customWidth="1"/>
    <col min="4617" max="4617" width="12.28515625" style="859" customWidth="1"/>
    <col min="4618" max="4618" width="2.85546875" style="859" customWidth="1"/>
    <col min="4619" max="4864" width="9.140625" style="859"/>
    <col min="4865" max="4865" width="5.85546875" style="859" customWidth="1"/>
    <col min="4866" max="4866" width="42.5703125" style="859" customWidth="1"/>
    <col min="4867" max="4872" width="11" style="859" customWidth="1"/>
    <col min="4873" max="4873" width="12.28515625" style="859" customWidth="1"/>
    <col min="4874" max="4874" width="2.85546875" style="859" customWidth="1"/>
    <col min="4875" max="5120" width="9.140625" style="859"/>
    <col min="5121" max="5121" width="5.85546875" style="859" customWidth="1"/>
    <col min="5122" max="5122" width="42.5703125" style="859" customWidth="1"/>
    <col min="5123" max="5128" width="11" style="859" customWidth="1"/>
    <col min="5129" max="5129" width="12.28515625" style="859" customWidth="1"/>
    <col min="5130" max="5130" width="2.85546875" style="859" customWidth="1"/>
    <col min="5131" max="5376" width="9.140625" style="859"/>
    <col min="5377" max="5377" width="5.85546875" style="859" customWidth="1"/>
    <col min="5378" max="5378" width="42.5703125" style="859" customWidth="1"/>
    <col min="5379" max="5384" width="11" style="859" customWidth="1"/>
    <col min="5385" max="5385" width="12.28515625" style="859" customWidth="1"/>
    <col min="5386" max="5386" width="2.85546875" style="859" customWidth="1"/>
    <col min="5387" max="5632" width="9.140625" style="859"/>
    <col min="5633" max="5633" width="5.85546875" style="859" customWidth="1"/>
    <col min="5634" max="5634" width="42.5703125" style="859" customWidth="1"/>
    <col min="5635" max="5640" width="11" style="859" customWidth="1"/>
    <col min="5641" max="5641" width="12.28515625" style="859" customWidth="1"/>
    <col min="5642" max="5642" width="2.85546875" style="859" customWidth="1"/>
    <col min="5643" max="5888" width="9.140625" style="859"/>
    <col min="5889" max="5889" width="5.85546875" style="859" customWidth="1"/>
    <col min="5890" max="5890" width="42.5703125" style="859" customWidth="1"/>
    <col min="5891" max="5896" width="11" style="859" customWidth="1"/>
    <col min="5897" max="5897" width="12.28515625" style="859" customWidth="1"/>
    <col min="5898" max="5898" width="2.85546875" style="859" customWidth="1"/>
    <col min="5899" max="6144" width="9.140625" style="859"/>
    <col min="6145" max="6145" width="5.85546875" style="859" customWidth="1"/>
    <col min="6146" max="6146" width="42.5703125" style="859" customWidth="1"/>
    <col min="6147" max="6152" width="11" style="859" customWidth="1"/>
    <col min="6153" max="6153" width="12.28515625" style="859" customWidth="1"/>
    <col min="6154" max="6154" width="2.85546875" style="859" customWidth="1"/>
    <col min="6155" max="6400" width="9.140625" style="859"/>
    <col min="6401" max="6401" width="5.85546875" style="859" customWidth="1"/>
    <col min="6402" max="6402" width="42.5703125" style="859" customWidth="1"/>
    <col min="6403" max="6408" width="11" style="859" customWidth="1"/>
    <col min="6409" max="6409" width="12.28515625" style="859" customWidth="1"/>
    <col min="6410" max="6410" width="2.85546875" style="859" customWidth="1"/>
    <col min="6411" max="6656" width="9.140625" style="859"/>
    <col min="6657" max="6657" width="5.85546875" style="859" customWidth="1"/>
    <col min="6658" max="6658" width="42.5703125" style="859" customWidth="1"/>
    <col min="6659" max="6664" width="11" style="859" customWidth="1"/>
    <col min="6665" max="6665" width="12.28515625" style="859" customWidth="1"/>
    <col min="6666" max="6666" width="2.85546875" style="859" customWidth="1"/>
    <col min="6667" max="6912" width="9.140625" style="859"/>
    <col min="6913" max="6913" width="5.85546875" style="859" customWidth="1"/>
    <col min="6914" max="6914" width="42.5703125" style="859" customWidth="1"/>
    <col min="6915" max="6920" width="11" style="859" customWidth="1"/>
    <col min="6921" max="6921" width="12.28515625" style="859" customWidth="1"/>
    <col min="6922" max="6922" width="2.85546875" style="859" customWidth="1"/>
    <col min="6923" max="7168" width="9.140625" style="859"/>
    <col min="7169" max="7169" width="5.85546875" style="859" customWidth="1"/>
    <col min="7170" max="7170" width="42.5703125" style="859" customWidth="1"/>
    <col min="7171" max="7176" width="11" style="859" customWidth="1"/>
    <col min="7177" max="7177" width="12.28515625" style="859" customWidth="1"/>
    <col min="7178" max="7178" width="2.85546875" style="859" customWidth="1"/>
    <col min="7179" max="7424" width="9.140625" style="859"/>
    <col min="7425" max="7425" width="5.85546875" style="859" customWidth="1"/>
    <col min="7426" max="7426" width="42.5703125" style="859" customWidth="1"/>
    <col min="7427" max="7432" width="11" style="859" customWidth="1"/>
    <col min="7433" max="7433" width="12.28515625" style="859" customWidth="1"/>
    <col min="7434" max="7434" width="2.85546875" style="859" customWidth="1"/>
    <col min="7435" max="7680" width="9.140625" style="859"/>
    <col min="7681" max="7681" width="5.85546875" style="859" customWidth="1"/>
    <col min="7682" max="7682" width="42.5703125" style="859" customWidth="1"/>
    <col min="7683" max="7688" width="11" style="859" customWidth="1"/>
    <col min="7689" max="7689" width="12.28515625" style="859" customWidth="1"/>
    <col min="7690" max="7690" width="2.85546875" style="859" customWidth="1"/>
    <col min="7691" max="7936" width="9.140625" style="859"/>
    <col min="7937" max="7937" width="5.85546875" style="859" customWidth="1"/>
    <col min="7938" max="7938" width="42.5703125" style="859" customWidth="1"/>
    <col min="7939" max="7944" width="11" style="859" customWidth="1"/>
    <col min="7945" max="7945" width="12.28515625" style="859" customWidth="1"/>
    <col min="7946" max="7946" width="2.85546875" style="859" customWidth="1"/>
    <col min="7947" max="8192" width="9.140625" style="859"/>
    <col min="8193" max="8193" width="5.85546875" style="859" customWidth="1"/>
    <col min="8194" max="8194" width="42.5703125" style="859" customWidth="1"/>
    <col min="8195" max="8200" width="11" style="859" customWidth="1"/>
    <col min="8201" max="8201" width="12.28515625" style="859" customWidth="1"/>
    <col min="8202" max="8202" width="2.85546875" style="859" customWidth="1"/>
    <col min="8203" max="8448" width="9.140625" style="859"/>
    <col min="8449" max="8449" width="5.85546875" style="859" customWidth="1"/>
    <col min="8450" max="8450" width="42.5703125" style="859" customWidth="1"/>
    <col min="8451" max="8456" width="11" style="859" customWidth="1"/>
    <col min="8457" max="8457" width="12.28515625" style="859" customWidth="1"/>
    <col min="8458" max="8458" width="2.85546875" style="859" customWidth="1"/>
    <col min="8459" max="8704" width="9.140625" style="859"/>
    <col min="8705" max="8705" width="5.85546875" style="859" customWidth="1"/>
    <col min="8706" max="8706" width="42.5703125" style="859" customWidth="1"/>
    <col min="8707" max="8712" width="11" style="859" customWidth="1"/>
    <col min="8713" max="8713" width="12.28515625" style="859" customWidth="1"/>
    <col min="8714" max="8714" width="2.85546875" style="859" customWidth="1"/>
    <col min="8715" max="8960" width="9.140625" style="859"/>
    <col min="8961" max="8961" width="5.85546875" style="859" customWidth="1"/>
    <col min="8962" max="8962" width="42.5703125" style="859" customWidth="1"/>
    <col min="8963" max="8968" width="11" style="859" customWidth="1"/>
    <col min="8969" max="8969" width="12.28515625" style="859" customWidth="1"/>
    <col min="8970" max="8970" width="2.85546875" style="859" customWidth="1"/>
    <col min="8971" max="9216" width="9.140625" style="859"/>
    <col min="9217" max="9217" width="5.85546875" style="859" customWidth="1"/>
    <col min="9218" max="9218" width="42.5703125" style="859" customWidth="1"/>
    <col min="9219" max="9224" width="11" style="859" customWidth="1"/>
    <col min="9225" max="9225" width="12.28515625" style="859" customWidth="1"/>
    <col min="9226" max="9226" width="2.85546875" style="859" customWidth="1"/>
    <col min="9227" max="9472" width="9.140625" style="859"/>
    <col min="9473" max="9473" width="5.85546875" style="859" customWidth="1"/>
    <col min="9474" max="9474" width="42.5703125" style="859" customWidth="1"/>
    <col min="9475" max="9480" width="11" style="859" customWidth="1"/>
    <col min="9481" max="9481" width="12.28515625" style="859" customWidth="1"/>
    <col min="9482" max="9482" width="2.85546875" style="859" customWidth="1"/>
    <col min="9483" max="9728" width="9.140625" style="859"/>
    <col min="9729" max="9729" width="5.85546875" style="859" customWidth="1"/>
    <col min="9730" max="9730" width="42.5703125" style="859" customWidth="1"/>
    <col min="9731" max="9736" width="11" style="859" customWidth="1"/>
    <col min="9737" max="9737" width="12.28515625" style="859" customWidth="1"/>
    <col min="9738" max="9738" width="2.85546875" style="859" customWidth="1"/>
    <col min="9739" max="9984" width="9.140625" style="859"/>
    <col min="9985" max="9985" width="5.85546875" style="859" customWidth="1"/>
    <col min="9986" max="9986" width="42.5703125" style="859" customWidth="1"/>
    <col min="9987" max="9992" width="11" style="859" customWidth="1"/>
    <col min="9993" max="9993" width="12.28515625" style="859" customWidth="1"/>
    <col min="9994" max="9994" width="2.85546875" style="859" customWidth="1"/>
    <col min="9995" max="10240" width="9.140625" style="859"/>
    <col min="10241" max="10241" width="5.85546875" style="859" customWidth="1"/>
    <col min="10242" max="10242" width="42.5703125" style="859" customWidth="1"/>
    <col min="10243" max="10248" width="11" style="859" customWidth="1"/>
    <col min="10249" max="10249" width="12.28515625" style="859" customWidth="1"/>
    <col min="10250" max="10250" width="2.85546875" style="859" customWidth="1"/>
    <col min="10251" max="10496" width="9.140625" style="859"/>
    <col min="10497" max="10497" width="5.85546875" style="859" customWidth="1"/>
    <col min="10498" max="10498" width="42.5703125" style="859" customWidth="1"/>
    <col min="10499" max="10504" width="11" style="859" customWidth="1"/>
    <col min="10505" max="10505" width="12.28515625" style="859" customWidth="1"/>
    <col min="10506" max="10506" width="2.85546875" style="859" customWidth="1"/>
    <col min="10507" max="10752" width="9.140625" style="859"/>
    <col min="10753" max="10753" width="5.85546875" style="859" customWidth="1"/>
    <col min="10754" max="10754" width="42.5703125" style="859" customWidth="1"/>
    <col min="10755" max="10760" width="11" style="859" customWidth="1"/>
    <col min="10761" max="10761" width="12.28515625" style="859" customWidth="1"/>
    <col min="10762" max="10762" width="2.85546875" style="859" customWidth="1"/>
    <col min="10763" max="11008" width="9.140625" style="859"/>
    <col min="11009" max="11009" width="5.85546875" style="859" customWidth="1"/>
    <col min="11010" max="11010" width="42.5703125" style="859" customWidth="1"/>
    <col min="11011" max="11016" width="11" style="859" customWidth="1"/>
    <col min="11017" max="11017" width="12.28515625" style="859" customWidth="1"/>
    <col min="11018" max="11018" width="2.85546875" style="859" customWidth="1"/>
    <col min="11019" max="11264" width="9.140625" style="859"/>
    <col min="11265" max="11265" width="5.85546875" style="859" customWidth="1"/>
    <col min="11266" max="11266" width="42.5703125" style="859" customWidth="1"/>
    <col min="11267" max="11272" width="11" style="859" customWidth="1"/>
    <col min="11273" max="11273" width="12.28515625" style="859" customWidth="1"/>
    <col min="11274" max="11274" width="2.85546875" style="859" customWidth="1"/>
    <col min="11275" max="11520" width="9.140625" style="859"/>
    <col min="11521" max="11521" width="5.85546875" style="859" customWidth="1"/>
    <col min="11522" max="11522" width="42.5703125" style="859" customWidth="1"/>
    <col min="11523" max="11528" width="11" style="859" customWidth="1"/>
    <col min="11529" max="11529" width="12.28515625" style="859" customWidth="1"/>
    <col min="11530" max="11530" width="2.85546875" style="859" customWidth="1"/>
    <col min="11531" max="11776" width="9.140625" style="859"/>
    <col min="11777" max="11777" width="5.85546875" style="859" customWidth="1"/>
    <col min="11778" max="11778" width="42.5703125" style="859" customWidth="1"/>
    <col min="11779" max="11784" width="11" style="859" customWidth="1"/>
    <col min="11785" max="11785" width="12.28515625" style="859" customWidth="1"/>
    <col min="11786" max="11786" width="2.85546875" style="859" customWidth="1"/>
    <col min="11787" max="12032" width="9.140625" style="859"/>
    <col min="12033" max="12033" width="5.85546875" style="859" customWidth="1"/>
    <col min="12034" max="12034" width="42.5703125" style="859" customWidth="1"/>
    <col min="12035" max="12040" width="11" style="859" customWidth="1"/>
    <col min="12041" max="12041" width="12.28515625" style="859" customWidth="1"/>
    <col min="12042" max="12042" width="2.85546875" style="859" customWidth="1"/>
    <col min="12043" max="12288" width="9.140625" style="859"/>
    <col min="12289" max="12289" width="5.85546875" style="859" customWidth="1"/>
    <col min="12290" max="12290" width="42.5703125" style="859" customWidth="1"/>
    <col min="12291" max="12296" width="11" style="859" customWidth="1"/>
    <col min="12297" max="12297" width="12.28515625" style="859" customWidth="1"/>
    <col min="12298" max="12298" width="2.85546875" style="859" customWidth="1"/>
    <col min="12299" max="12544" width="9.140625" style="859"/>
    <col min="12545" max="12545" width="5.85546875" style="859" customWidth="1"/>
    <col min="12546" max="12546" width="42.5703125" style="859" customWidth="1"/>
    <col min="12547" max="12552" width="11" style="859" customWidth="1"/>
    <col min="12553" max="12553" width="12.28515625" style="859" customWidth="1"/>
    <col min="12554" max="12554" width="2.85546875" style="859" customWidth="1"/>
    <col min="12555" max="12800" width="9.140625" style="859"/>
    <col min="12801" max="12801" width="5.85546875" style="859" customWidth="1"/>
    <col min="12802" max="12802" width="42.5703125" style="859" customWidth="1"/>
    <col min="12803" max="12808" width="11" style="859" customWidth="1"/>
    <col min="12809" max="12809" width="12.28515625" style="859" customWidth="1"/>
    <col min="12810" max="12810" width="2.85546875" style="859" customWidth="1"/>
    <col min="12811" max="13056" width="9.140625" style="859"/>
    <col min="13057" max="13057" width="5.85546875" style="859" customWidth="1"/>
    <col min="13058" max="13058" width="42.5703125" style="859" customWidth="1"/>
    <col min="13059" max="13064" width="11" style="859" customWidth="1"/>
    <col min="13065" max="13065" width="12.28515625" style="859" customWidth="1"/>
    <col min="13066" max="13066" width="2.85546875" style="859" customWidth="1"/>
    <col min="13067" max="13312" width="9.140625" style="859"/>
    <col min="13313" max="13313" width="5.85546875" style="859" customWidth="1"/>
    <col min="13314" max="13314" width="42.5703125" style="859" customWidth="1"/>
    <col min="13315" max="13320" width="11" style="859" customWidth="1"/>
    <col min="13321" max="13321" width="12.28515625" style="859" customWidth="1"/>
    <col min="13322" max="13322" width="2.85546875" style="859" customWidth="1"/>
    <col min="13323" max="13568" width="9.140625" style="859"/>
    <col min="13569" max="13569" width="5.85546875" style="859" customWidth="1"/>
    <col min="13570" max="13570" width="42.5703125" style="859" customWidth="1"/>
    <col min="13571" max="13576" width="11" style="859" customWidth="1"/>
    <col min="13577" max="13577" width="12.28515625" style="859" customWidth="1"/>
    <col min="13578" max="13578" width="2.85546875" style="859" customWidth="1"/>
    <col min="13579" max="13824" width="9.140625" style="859"/>
    <col min="13825" max="13825" width="5.85546875" style="859" customWidth="1"/>
    <col min="13826" max="13826" width="42.5703125" style="859" customWidth="1"/>
    <col min="13827" max="13832" width="11" style="859" customWidth="1"/>
    <col min="13833" max="13833" width="12.28515625" style="859" customWidth="1"/>
    <col min="13834" max="13834" width="2.85546875" style="859" customWidth="1"/>
    <col min="13835" max="14080" width="9.140625" style="859"/>
    <col min="14081" max="14081" width="5.85546875" style="859" customWidth="1"/>
    <col min="14082" max="14082" width="42.5703125" style="859" customWidth="1"/>
    <col min="14083" max="14088" width="11" style="859" customWidth="1"/>
    <col min="14089" max="14089" width="12.28515625" style="859" customWidth="1"/>
    <col min="14090" max="14090" width="2.85546875" style="859" customWidth="1"/>
    <col min="14091" max="14336" width="9.140625" style="859"/>
    <col min="14337" max="14337" width="5.85546875" style="859" customWidth="1"/>
    <col min="14338" max="14338" width="42.5703125" style="859" customWidth="1"/>
    <col min="14339" max="14344" width="11" style="859" customWidth="1"/>
    <col min="14345" max="14345" width="12.28515625" style="859" customWidth="1"/>
    <col min="14346" max="14346" width="2.85546875" style="859" customWidth="1"/>
    <col min="14347" max="14592" width="9.140625" style="859"/>
    <col min="14593" max="14593" width="5.85546875" style="859" customWidth="1"/>
    <col min="14594" max="14594" width="42.5703125" style="859" customWidth="1"/>
    <col min="14595" max="14600" width="11" style="859" customWidth="1"/>
    <col min="14601" max="14601" width="12.28515625" style="859" customWidth="1"/>
    <col min="14602" max="14602" width="2.85546875" style="859" customWidth="1"/>
    <col min="14603" max="14848" width="9.140625" style="859"/>
    <col min="14849" max="14849" width="5.85546875" style="859" customWidth="1"/>
    <col min="14850" max="14850" width="42.5703125" style="859" customWidth="1"/>
    <col min="14851" max="14856" width="11" style="859" customWidth="1"/>
    <col min="14857" max="14857" width="12.28515625" style="859" customWidth="1"/>
    <col min="14858" max="14858" width="2.85546875" style="859" customWidth="1"/>
    <col min="14859" max="15104" width="9.140625" style="859"/>
    <col min="15105" max="15105" width="5.85546875" style="859" customWidth="1"/>
    <col min="15106" max="15106" width="42.5703125" style="859" customWidth="1"/>
    <col min="15107" max="15112" width="11" style="859" customWidth="1"/>
    <col min="15113" max="15113" width="12.28515625" style="859" customWidth="1"/>
    <col min="15114" max="15114" width="2.85546875" style="859" customWidth="1"/>
    <col min="15115" max="15360" width="9.140625" style="859"/>
    <col min="15361" max="15361" width="5.85546875" style="859" customWidth="1"/>
    <col min="15362" max="15362" width="42.5703125" style="859" customWidth="1"/>
    <col min="15363" max="15368" width="11" style="859" customWidth="1"/>
    <col min="15369" max="15369" width="12.28515625" style="859" customWidth="1"/>
    <col min="15370" max="15370" width="2.85546875" style="859" customWidth="1"/>
    <col min="15371" max="15616" width="9.140625" style="859"/>
    <col min="15617" max="15617" width="5.85546875" style="859" customWidth="1"/>
    <col min="15618" max="15618" width="42.5703125" style="859" customWidth="1"/>
    <col min="15619" max="15624" width="11" style="859" customWidth="1"/>
    <col min="15625" max="15625" width="12.28515625" style="859" customWidth="1"/>
    <col min="15626" max="15626" width="2.85546875" style="859" customWidth="1"/>
    <col min="15627" max="15872" width="9.140625" style="859"/>
    <col min="15873" max="15873" width="5.85546875" style="859" customWidth="1"/>
    <col min="15874" max="15874" width="42.5703125" style="859" customWidth="1"/>
    <col min="15875" max="15880" width="11" style="859" customWidth="1"/>
    <col min="15881" max="15881" width="12.28515625" style="859" customWidth="1"/>
    <col min="15882" max="15882" width="2.85546875" style="859" customWidth="1"/>
    <col min="15883" max="16128" width="9.140625" style="859"/>
    <col min="16129" max="16129" width="5.85546875" style="859" customWidth="1"/>
    <col min="16130" max="16130" width="42.5703125" style="859" customWidth="1"/>
    <col min="16131" max="16136" width="11" style="859" customWidth="1"/>
    <col min="16137" max="16137" width="12.28515625" style="859" customWidth="1"/>
    <col min="16138" max="16138" width="2.85546875" style="859" customWidth="1"/>
    <col min="16139" max="16384" width="9.140625" style="859"/>
  </cols>
  <sheetData>
    <row r="1" spans="1:10" ht="27.75" customHeight="1" x14ac:dyDescent="0.2">
      <c r="A1" s="1276" t="s">
        <v>533</v>
      </c>
      <c r="B1" s="1276"/>
      <c r="C1" s="1276"/>
      <c r="D1" s="1276"/>
      <c r="E1" s="1276"/>
      <c r="F1" s="1276"/>
      <c r="G1" s="1276"/>
      <c r="H1" s="1276"/>
      <c r="I1" s="1276"/>
    </row>
    <row r="2" spans="1:10" ht="20.25" customHeight="1" thickBot="1" x14ac:dyDescent="0.3">
      <c r="I2" s="861" t="str">
        <f>'[1]1. sz tájékoztató t.'!E2</f>
        <v>Forintban!</v>
      </c>
    </row>
    <row r="3" spans="1:10" s="862" customFormat="1" ht="26.25" customHeight="1" x14ac:dyDescent="0.2">
      <c r="A3" s="1277" t="s">
        <v>534</v>
      </c>
      <c r="B3" s="1279" t="s">
        <v>535</v>
      </c>
      <c r="C3" s="1277" t="s">
        <v>536</v>
      </c>
      <c r="D3" s="1281" t="s">
        <v>603</v>
      </c>
      <c r="E3" s="1283" t="s">
        <v>537</v>
      </c>
      <c r="F3" s="1284"/>
      <c r="G3" s="1284"/>
      <c r="H3" s="1285"/>
      <c r="I3" s="1279" t="s">
        <v>1</v>
      </c>
    </row>
    <row r="4" spans="1:10" s="865" customFormat="1" ht="32.25" customHeight="1" thickBot="1" x14ac:dyDescent="0.25">
      <c r="A4" s="1278"/>
      <c r="B4" s="1280"/>
      <c r="C4" s="1280"/>
      <c r="D4" s="1282"/>
      <c r="E4" s="863" t="s">
        <v>538</v>
      </c>
      <c r="F4" s="863" t="s">
        <v>539</v>
      </c>
      <c r="G4" s="863" t="s">
        <v>601</v>
      </c>
      <c r="H4" s="864" t="s">
        <v>602</v>
      </c>
      <c r="I4" s="1280"/>
    </row>
    <row r="5" spans="1:10" s="871" customFormat="1" ht="12.95" customHeight="1" thickBot="1" x14ac:dyDescent="0.25">
      <c r="A5" s="866" t="s">
        <v>540</v>
      </c>
      <c r="B5" s="867" t="s">
        <v>14</v>
      </c>
      <c r="C5" s="868" t="s">
        <v>541</v>
      </c>
      <c r="D5" s="867" t="s">
        <v>542</v>
      </c>
      <c r="E5" s="866" t="s">
        <v>543</v>
      </c>
      <c r="F5" s="868" t="s">
        <v>15</v>
      </c>
      <c r="G5" s="868" t="s">
        <v>544</v>
      </c>
      <c r="H5" s="869" t="s">
        <v>545</v>
      </c>
      <c r="I5" s="870" t="s">
        <v>546</v>
      </c>
    </row>
    <row r="6" spans="1:10" ht="24.75" customHeight="1" thickBot="1" x14ac:dyDescent="0.25">
      <c r="A6" s="872" t="s">
        <v>28</v>
      </c>
      <c r="B6" s="872" t="s">
        <v>547</v>
      </c>
      <c r="C6" s="873"/>
      <c r="D6" s="874">
        <f>+D7+D8</f>
        <v>0</v>
      </c>
      <c r="E6" s="875">
        <f>+E7+E8</f>
        <v>0</v>
      </c>
      <c r="F6" s="876">
        <f>+F7+F8</f>
        <v>0</v>
      </c>
      <c r="G6" s="876">
        <f>+G7+G8</f>
        <v>0</v>
      </c>
      <c r="H6" s="877">
        <f>+H7+H8</f>
        <v>0</v>
      </c>
      <c r="I6" s="878">
        <f t="shared" ref="I6:I19" si="0">SUM(D6:H6)</f>
        <v>0</v>
      </c>
    </row>
    <row r="7" spans="1:10" ht="20.100000000000001" customHeight="1" x14ac:dyDescent="0.2">
      <c r="A7" s="879" t="s">
        <v>29</v>
      </c>
      <c r="B7" s="879" t="s">
        <v>548</v>
      </c>
      <c r="C7" s="880"/>
      <c r="D7" s="881"/>
      <c r="E7" s="882"/>
      <c r="F7" s="883"/>
      <c r="G7" s="883"/>
      <c r="H7" s="884"/>
      <c r="I7" s="885">
        <f t="shared" si="0"/>
        <v>0</v>
      </c>
      <c r="J7" s="1273"/>
    </row>
    <row r="8" spans="1:10" ht="20.100000000000001" customHeight="1" thickBot="1" x14ac:dyDescent="0.25">
      <c r="A8" s="879" t="s">
        <v>9</v>
      </c>
      <c r="B8" s="879" t="s">
        <v>548</v>
      </c>
      <c r="C8" s="880"/>
      <c r="D8" s="881"/>
      <c r="E8" s="882"/>
      <c r="F8" s="883"/>
      <c r="G8" s="883"/>
      <c r="H8" s="884"/>
      <c r="I8" s="885">
        <f t="shared" si="0"/>
        <v>0</v>
      </c>
      <c r="J8" s="1273"/>
    </row>
    <row r="9" spans="1:10" ht="26.1" customHeight="1" thickBot="1" x14ac:dyDescent="0.25">
      <c r="A9" s="872" t="s">
        <v>10</v>
      </c>
      <c r="B9" s="872" t="s">
        <v>549</v>
      </c>
      <c r="C9" s="873"/>
      <c r="D9" s="874">
        <f>+D10+D11</f>
        <v>0</v>
      </c>
      <c r="E9" s="875">
        <f>+E10+E11</f>
        <v>0</v>
      </c>
      <c r="F9" s="876">
        <f>+F10+F11</f>
        <v>0</v>
      </c>
      <c r="G9" s="876">
        <f>+G10+G11</f>
        <v>0</v>
      </c>
      <c r="H9" s="877">
        <f>+H10+H11</f>
        <v>0</v>
      </c>
      <c r="I9" s="878">
        <f t="shared" si="0"/>
        <v>0</v>
      </c>
      <c r="J9" s="1273"/>
    </row>
    <row r="10" spans="1:10" ht="20.100000000000001" customHeight="1" x14ac:dyDescent="0.2">
      <c r="A10" s="879" t="s">
        <v>11</v>
      </c>
      <c r="B10" s="879" t="s">
        <v>548</v>
      </c>
      <c r="C10" s="880"/>
      <c r="D10" s="881"/>
      <c r="E10" s="882"/>
      <c r="F10" s="883"/>
      <c r="G10" s="883"/>
      <c r="H10" s="884"/>
      <c r="I10" s="885">
        <f t="shared" si="0"/>
        <v>0</v>
      </c>
      <c r="J10" s="1273"/>
    </row>
    <row r="11" spans="1:10" ht="20.100000000000001" customHeight="1" thickBot="1" x14ac:dyDescent="0.25">
      <c r="A11" s="879" t="s">
        <v>12</v>
      </c>
      <c r="B11" s="879" t="s">
        <v>548</v>
      </c>
      <c r="C11" s="880"/>
      <c r="D11" s="881"/>
      <c r="E11" s="882"/>
      <c r="F11" s="883"/>
      <c r="G11" s="883"/>
      <c r="H11" s="884"/>
      <c r="I11" s="885">
        <f t="shared" si="0"/>
        <v>0</v>
      </c>
      <c r="J11" s="1273"/>
    </row>
    <row r="12" spans="1:10" ht="20.100000000000001" customHeight="1" thickBot="1" x14ac:dyDescent="0.25">
      <c r="A12" s="872" t="s">
        <v>13</v>
      </c>
      <c r="B12" s="872" t="s">
        <v>550</v>
      </c>
      <c r="C12" s="873"/>
      <c r="D12" s="874">
        <f>+D14</f>
        <v>0</v>
      </c>
      <c r="E12" s="875">
        <f>+E14+E13</f>
        <v>0</v>
      </c>
      <c r="F12" s="876">
        <f>+F14+F13</f>
        <v>0</v>
      </c>
      <c r="G12" s="876">
        <f>+G14+G13</f>
        <v>0</v>
      </c>
      <c r="H12" s="877">
        <f>+H14+H13</f>
        <v>0</v>
      </c>
      <c r="I12" s="878">
        <f>SUM(D12:H12)</f>
        <v>0</v>
      </c>
      <c r="J12" s="1273"/>
    </row>
    <row r="13" spans="1:10" ht="79.5" customHeight="1" x14ac:dyDescent="0.2">
      <c r="A13" s="886" t="s">
        <v>61</v>
      </c>
      <c r="B13" s="887"/>
      <c r="C13" s="888"/>
      <c r="D13" s="889"/>
      <c r="E13" s="890"/>
      <c r="F13" s="891"/>
      <c r="G13" s="891"/>
      <c r="H13" s="892"/>
      <c r="I13" s="893">
        <f>SUM(D13:H13)</f>
        <v>0</v>
      </c>
      <c r="J13" s="1273"/>
    </row>
    <row r="14" spans="1:10" ht="13.5" thickBot="1" x14ac:dyDescent="0.25">
      <c r="A14" s="879" t="s">
        <v>62</v>
      </c>
      <c r="B14" s="879"/>
      <c r="C14" s="880"/>
      <c r="D14" s="881"/>
      <c r="E14" s="882"/>
      <c r="F14" s="883"/>
      <c r="G14" s="883"/>
      <c r="H14" s="884"/>
      <c r="I14" s="885">
        <f t="shared" si="0"/>
        <v>0</v>
      </c>
      <c r="J14" s="1273"/>
    </row>
    <row r="15" spans="1:10" ht="20.100000000000001" customHeight="1" thickBot="1" x14ac:dyDescent="0.25">
      <c r="A15" s="872" t="s">
        <v>63</v>
      </c>
      <c r="B15" s="872" t="s">
        <v>551</v>
      </c>
      <c r="C15" s="873"/>
      <c r="D15" s="874">
        <f>+D16</f>
        <v>7530500</v>
      </c>
      <c r="E15" s="875">
        <f>+E16</f>
        <v>1553427</v>
      </c>
      <c r="F15" s="876">
        <f>+F16</f>
        <v>0</v>
      </c>
      <c r="G15" s="876">
        <f>+G16</f>
        <v>0</v>
      </c>
      <c r="H15" s="877">
        <f>+H16</f>
        <v>0</v>
      </c>
      <c r="I15" s="878">
        <f t="shared" si="0"/>
        <v>9083927</v>
      </c>
      <c r="J15" s="1273"/>
    </row>
    <row r="16" spans="1:10" ht="103.5" customHeight="1" thickBot="1" x14ac:dyDescent="0.25">
      <c r="A16" s="894" t="s">
        <v>64</v>
      </c>
      <c r="B16" s="879" t="s">
        <v>472</v>
      </c>
      <c r="C16" s="880" t="s">
        <v>518</v>
      </c>
      <c r="D16" s="881">
        <v>7530500</v>
      </c>
      <c r="E16" s="882">
        <v>1553427</v>
      </c>
      <c r="F16" s="883"/>
      <c r="G16" s="883"/>
      <c r="H16" s="884"/>
      <c r="I16" s="885">
        <f>SUM(D16:H16)</f>
        <v>9083927</v>
      </c>
      <c r="J16" s="1273"/>
    </row>
    <row r="17" spans="1:10" ht="20.100000000000001" customHeight="1" thickBot="1" x14ac:dyDescent="0.25">
      <c r="A17" s="895" t="s">
        <v>65</v>
      </c>
      <c r="B17" s="895" t="s">
        <v>552</v>
      </c>
      <c r="C17" s="873"/>
      <c r="D17" s="874">
        <f>+D19</f>
        <v>0</v>
      </c>
      <c r="E17" s="875">
        <f>+E19</f>
        <v>0</v>
      </c>
      <c r="F17" s="876">
        <f>+F19</f>
        <v>0</v>
      </c>
      <c r="G17" s="876">
        <f>+G19</f>
        <v>0</v>
      </c>
      <c r="H17" s="877">
        <f>+H19</f>
        <v>0</v>
      </c>
      <c r="I17" s="878">
        <f t="shared" si="0"/>
        <v>0</v>
      </c>
      <c r="J17" s="1273"/>
    </row>
    <row r="18" spans="1:10" ht="26.25" customHeight="1" x14ac:dyDescent="0.2">
      <c r="A18" s="896" t="s">
        <v>282</v>
      </c>
      <c r="B18" s="879" t="s">
        <v>548</v>
      </c>
      <c r="C18" s="897"/>
      <c r="D18" s="898"/>
      <c r="E18" s="899"/>
      <c r="F18" s="900"/>
      <c r="G18" s="900"/>
      <c r="H18" s="901"/>
      <c r="I18" s="902"/>
      <c r="J18" s="1273"/>
    </row>
    <row r="19" spans="1:10" ht="20.25" customHeight="1" thickBot="1" x14ac:dyDescent="0.25">
      <c r="A19" s="896" t="s">
        <v>283</v>
      </c>
      <c r="B19" s="879" t="s">
        <v>548</v>
      </c>
      <c r="C19" s="903"/>
      <c r="D19" s="904"/>
      <c r="E19" s="905"/>
      <c r="F19" s="906"/>
      <c r="G19" s="906"/>
      <c r="H19" s="907"/>
      <c r="I19" s="908">
        <f t="shared" si="0"/>
        <v>0</v>
      </c>
      <c r="J19" s="1273"/>
    </row>
    <row r="20" spans="1:10" ht="20.100000000000001" customHeight="1" thickBot="1" x14ac:dyDescent="0.25">
      <c r="A20" s="1274" t="s">
        <v>553</v>
      </c>
      <c r="B20" s="1275"/>
      <c r="C20" s="909"/>
      <c r="D20" s="874">
        <f t="shared" ref="D20:I20" si="1">+D6+D9+D12+D15+D17</f>
        <v>7530500</v>
      </c>
      <c r="E20" s="875">
        <f>+E6+E9+E12+E15+E17</f>
        <v>1553427</v>
      </c>
      <c r="F20" s="876">
        <f t="shared" si="1"/>
        <v>0</v>
      </c>
      <c r="G20" s="876">
        <f t="shared" si="1"/>
        <v>0</v>
      </c>
      <c r="H20" s="877">
        <f t="shared" si="1"/>
        <v>0</v>
      </c>
      <c r="I20" s="878">
        <f t="shared" si="1"/>
        <v>9083927</v>
      </c>
      <c r="J20" s="1273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7" orientation="portrait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theme="6" tint="0.59999389629810485"/>
  </sheetPr>
  <dimension ref="A1:F29"/>
  <sheetViews>
    <sheetView zoomScaleNormal="100" workbookViewId="0">
      <selection activeCell="K21" sqref="K2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86" t="s">
        <v>554</v>
      </c>
      <c r="F1" s="1286"/>
    </row>
    <row r="2" spans="1:6" ht="15.75" x14ac:dyDescent="0.25">
      <c r="A2" s="1287" t="s">
        <v>555</v>
      </c>
      <c r="B2" s="1287"/>
      <c r="C2" s="1287"/>
      <c r="D2" s="1287"/>
      <c r="E2" s="1287"/>
      <c r="F2" s="1287"/>
    </row>
    <row r="3" spans="1:6" x14ac:dyDescent="0.2">
      <c r="A3" s="1288" t="s">
        <v>556</v>
      </c>
      <c r="B3" s="1288"/>
      <c r="C3" s="1288"/>
      <c r="D3" s="1288"/>
      <c r="E3" s="1288"/>
      <c r="F3" s="1288"/>
    </row>
    <row r="4" spans="1:6" ht="33.75" customHeight="1" x14ac:dyDescent="0.2">
      <c r="A4" s="910"/>
      <c r="B4" s="910"/>
      <c r="C4" s="910"/>
      <c r="D4" s="910"/>
      <c r="E4" s="910"/>
      <c r="F4" s="910"/>
    </row>
    <row r="5" spans="1:6" ht="15.75" x14ac:dyDescent="0.25">
      <c r="A5" s="911" t="s">
        <v>557</v>
      </c>
      <c r="B5" s="912"/>
      <c r="C5" s="912"/>
      <c r="D5" s="912"/>
      <c r="E5" s="912"/>
      <c r="F5" s="912"/>
    </row>
    <row r="6" spans="1:6" ht="15.75" x14ac:dyDescent="0.25">
      <c r="A6" s="912"/>
      <c r="B6" s="912"/>
      <c r="C6" s="912"/>
      <c r="D6" s="912"/>
      <c r="E6" s="912"/>
      <c r="F6" s="912"/>
    </row>
    <row r="7" spans="1:6" ht="15.75" x14ac:dyDescent="0.25">
      <c r="A7" s="911" t="s">
        <v>558</v>
      </c>
      <c r="B7" s="912"/>
      <c r="C7" s="912"/>
      <c r="D7" s="912"/>
      <c r="E7" s="912"/>
      <c r="F7" s="912"/>
    </row>
    <row r="8" spans="1:6" ht="15.75" x14ac:dyDescent="0.25">
      <c r="A8" s="911"/>
      <c r="B8" s="912"/>
      <c r="C8" s="912"/>
      <c r="D8" s="912"/>
      <c r="E8" s="912"/>
      <c r="F8" s="912"/>
    </row>
    <row r="9" spans="1:6" ht="15" x14ac:dyDescent="0.25">
      <c r="A9" s="913" t="s">
        <v>559</v>
      </c>
      <c r="B9" s="914"/>
      <c r="C9" s="914"/>
      <c r="D9" s="914"/>
      <c r="E9" s="914"/>
      <c r="F9" s="915"/>
    </row>
    <row r="10" spans="1:6" ht="15" x14ac:dyDescent="0.25">
      <c r="A10" s="913"/>
      <c r="B10" s="914"/>
      <c r="C10" s="914"/>
      <c r="D10" s="914"/>
      <c r="E10" s="914"/>
      <c r="F10" s="915"/>
    </row>
    <row r="11" spans="1:6" ht="15" x14ac:dyDescent="0.25">
      <c r="A11" s="913" t="s">
        <v>560</v>
      </c>
      <c r="B11" s="914"/>
      <c r="C11" s="914"/>
      <c r="D11" s="914"/>
      <c r="E11" s="914"/>
    </row>
    <row r="12" spans="1:6" ht="13.5" thickBot="1" x14ac:dyDescent="0.25"/>
    <row r="13" spans="1:6" ht="39" thickBot="1" x14ac:dyDescent="0.25">
      <c r="A13" s="916" t="s">
        <v>266</v>
      </c>
      <c r="B13" s="917" t="s">
        <v>561</v>
      </c>
      <c r="C13" s="918" t="s">
        <v>562</v>
      </c>
      <c r="D13" s="918" t="s">
        <v>563</v>
      </c>
      <c r="E13" s="918" t="s">
        <v>564</v>
      </c>
      <c r="F13" s="919" t="s">
        <v>19</v>
      </c>
    </row>
    <row r="14" spans="1:6" ht="24.75" customHeight="1" x14ac:dyDescent="0.2">
      <c r="A14" s="920" t="s">
        <v>28</v>
      </c>
      <c r="B14" s="921" t="s">
        <v>565</v>
      </c>
      <c r="C14" s="922"/>
      <c r="D14" s="922"/>
      <c r="E14" s="922"/>
      <c r="F14" s="923">
        <v>0</v>
      </c>
    </row>
    <row r="15" spans="1:6" ht="25.5" x14ac:dyDescent="0.2">
      <c r="A15" s="924" t="s">
        <v>29</v>
      </c>
      <c r="B15" s="925" t="s">
        <v>566</v>
      </c>
      <c r="C15" s="926"/>
      <c r="D15" s="926"/>
      <c r="E15" s="926"/>
      <c r="F15" s="927">
        <v>0</v>
      </c>
    </row>
    <row r="16" spans="1:6" ht="25.5" x14ac:dyDescent="0.2">
      <c r="A16" s="924" t="s">
        <v>9</v>
      </c>
      <c r="B16" s="925" t="s">
        <v>567</v>
      </c>
      <c r="C16" s="926"/>
      <c r="D16" s="926"/>
      <c r="E16" s="926"/>
      <c r="F16" s="927">
        <v>0</v>
      </c>
    </row>
    <row r="17" spans="1:6" ht="21" customHeight="1" x14ac:dyDescent="0.2">
      <c r="A17" s="924" t="s">
        <v>10</v>
      </c>
      <c r="B17" s="925" t="s">
        <v>568</v>
      </c>
      <c r="C17" s="926"/>
      <c r="D17" s="926"/>
      <c r="E17" s="926"/>
      <c r="F17" s="927">
        <v>0</v>
      </c>
    </row>
    <row r="18" spans="1:6" ht="40.5" customHeight="1" x14ac:dyDescent="0.2">
      <c r="A18" s="924" t="s">
        <v>11</v>
      </c>
      <c r="B18" s="925" t="s">
        <v>569</v>
      </c>
      <c r="C18" s="926"/>
      <c r="D18" s="926"/>
      <c r="E18" s="926"/>
      <c r="F18" s="927">
        <v>0</v>
      </c>
    </row>
    <row r="19" spans="1:6" ht="21.75" customHeight="1" thickBot="1" x14ac:dyDescent="0.25">
      <c r="A19" s="928" t="s">
        <v>12</v>
      </c>
      <c r="B19" s="929" t="s">
        <v>570</v>
      </c>
      <c r="C19" s="930"/>
      <c r="D19" s="930"/>
      <c r="E19" s="930"/>
      <c r="F19" s="931">
        <v>0</v>
      </c>
    </row>
    <row r="20" spans="1:6" ht="21.75" customHeight="1" thickBot="1" x14ac:dyDescent="0.25">
      <c r="A20" s="932" t="s">
        <v>13</v>
      </c>
      <c r="B20" s="933" t="s">
        <v>19</v>
      </c>
      <c r="C20" s="934">
        <v>0</v>
      </c>
      <c r="D20" s="934">
        <v>0</v>
      </c>
      <c r="E20" s="934">
        <v>0</v>
      </c>
      <c r="F20" s="935">
        <v>0</v>
      </c>
    </row>
    <row r="21" spans="1:6" x14ac:dyDescent="0.2">
      <c r="A21" s="915"/>
      <c r="B21" s="915"/>
      <c r="C21" s="915"/>
      <c r="D21" s="915"/>
      <c r="E21" s="915"/>
      <c r="F21" s="915"/>
    </row>
    <row r="22" spans="1:6" x14ac:dyDescent="0.2">
      <c r="A22" s="915"/>
      <c r="B22" s="915"/>
      <c r="C22" s="915"/>
      <c r="D22" s="915"/>
      <c r="E22" s="915"/>
      <c r="F22" s="915"/>
    </row>
    <row r="23" spans="1:6" x14ac:dyDescent="0.2">
      <c r="A23" s="915"/>
      <c r="B23" s="915"/>
      <c r="C23" s="915"/>
      <c r="D23" s="915"/>
      <c r="E23" s="915"/>
      <c r="F23" s="915"/>
    </row>
    <row r="24" spans="1:6" ht="15.75" x14ac:dyDescent="0.25">
      <c r="A24" s="912" t="s">
        <v>597</v>
      </c>
      <c r="B24" s="915"/>
      <c r="C24" s="915"/>
      <c r="D24" s="915"/>
      <c r="E24" s="915"/>
      <c r="F24" s="915"/>
    </row>
    <row r="25" spans="1:6" x14ac:dyDescent="0.2">
      <c r="A25" s="915"/>
      <c r="B25" s="915"/>
      <c r="C25" s="915"/>
      <c r="D25" s="915"/>
      <c r="E25" s="915"/>
      <c r="F25" s="915"/>
    </row>
    <row r="26" spans="1:6" x14ac:dyDescent="0.2">
      <c r="A26" s="915"/>
      <c r="B26" s="915"/>
      <c r="C26" s="915"/>
      <c r="D26" s="915"/>
      <c r="E26" s="915"/>
      <c r="F26" s="915"/>
    </row>
    <row r="29" spans="1:6" ht="13.5" x14ac:dyDescent="0.25">
      <c r="C29" s="936"/>
      <c r="D29" s="937" t="s">
        <v>571</v>
      </c>
      <c r="E29" s="936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138"/>
      <c r="K1" s="1138"/>
      <c r="L1" s="1138"/>
      <c r="M1" s="1138"/>
      <c r="N1" s="1138"/>
      <c r="O1" s="1138"/>
      <c r="P1" s="1138"/>
    </row>
    <row r="2" spans="1:20" s="119" customFormat="1" ht="25.5" hidden="1" customHeight="1" thickBot="1" x14ac:dyDescent="0.25">
      <c r="A2" s="1137"/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</row>
    <row r="3" spans="1:20" s="122" customFormat="1" ht="40.5" hidden="1" customHeight="1" thickBot="1" x14ac:dyDescent="0.25">
      <c r="A3" s="120"/>
      <c r="B3" s="120"/>
      <c r="C3" s="120"/>
      <c r="D3" s="1142" t="s">
        <v>4</v>
      </c>
      <c r="E3" s="1143"/>
      <c r="F3" s="1143"/>
      <c r="G3" s="1143"/>
      <c r="H3" s="1143"/>
      <c r="I3" s="1144"/>
      <c r="J3" s="1142" t="s">
        <v>114</v>
      </c>
      <c r="K3" s="1143"/>
      <c r="L3" s="1143"/>
      <c r="M3" s="1143"/>
      <c r="N3" s="1143"/>
      <c r="O3" s="1144"/>
      <c r="P3" s="1289" t="s">
        <v>161</v>
      </c>
      <c r="Q3" s="1290"/>
      <c r="R3" s="1290"/>
      <c r="S3" s="1291"/>
      <c r="T3" s="519"/>
    </row>
    <row r="4" spans="1:20" ht="24.75" hidden="1" thickBot="1" x14ac:dyDescent="0.25">
      <c r="A4" s="1140" t="s">
        <v>115</v>
      </c>
      <c r="B4" s="1141"/>
      <c r="C4" s="503" t="s">
        <v>116</v>
      </c>
      <c r="D4" s="492" t="s">
        <v>75</v>
      </c>
      <c r="E4" s="123" t="s">
        <v>238</v>
      </c>
      <c r="F4" s="123" t="s">
        <v>242</v>
      </c>
      <c r="G4" s="123" t="s">
        <v>244</v>
      </c>
      <c r="H4" s="123" t="s">
        <v>261</v>
      </c>
      <c r="I4" s="460" t="s">
        <v>250</v>
      </c>
      <c r="J4" s="492" t="s">
        <v>75</v>
      </c>
      <c r="K4" s="123" t="s">
        <v>238</v>
      </c>
      <c r="L4" s="123" t="s">
        <v>242</v>
      </c>
      <c r="M4" s="123" t="s">
        <v>244</v>
      </c>
      <c r="N4" s="123" t="s">
        <v>261</v>
      </c>
      <c r="O4" s="460" t="s">
        <v>250</v>
      </c>
      <c r="P4" s="492" t="s">
        <v>263</v>
      </c>
      <c r="Q4" s="123" t="s">
        <v>258</v>
      </c>
      <c r="R4" s="123" t="s">
        <v>242</v>
      </c>
      <c r="S4" s="460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8"/>
      <c r="E6" s="193"/>
      <c r="F6" s="193"/>
      <c r="G6" s="193"/>
      <c r="H6" s="193"/>
      <c r="I6" s="258"/>
      <c r="J6" s="468"/>
      <c r="K6" s="193"/>
      <c r="L6" s="193"/>
      <c r="M6" s="193"/>
      <c r="N6" s="193"/>
      <c r="O6" s="258"/>
      <c r="P6" s="468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4" t="s">
        <v>118</v>
      </c>
      <c r="D7" s="469"/>
      <c r="E7" s="194"/>
      <c r="F7" s="194"/>
      <c r="G7" s="194"/>
      <c r="H7" s="528"/>
      <c r="I7" s="366"/>
      <c r="J7" s="469"/>
      <c r="K7" s="194"/>
      <c r="L7" s="194"/>
      <c r="M7" s="194"/>
      <c r="N7" s="528"/>
      <c r="O7" s="366"/>
      <c r="P7" s="469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4" t="s">
        <v>124</v>
      </c>
      <c r="D8" s="469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28">
        <f>SUM(H9:H12)</f>
        <v>0</v>
      </c>
      <c r="I8" s="366"/>
      <c r="J8" s="469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28" t="s">
        <v>265</v>
      </c>
      <c r="O8" s="366"/>
      <c r="P8" s="469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1" t="s">
        <v>81</v>
      </c>
      <c r="D9" s="471"/>
      <c r="E9" s="195"/>
      <c r="F9" s="195"/>
      <c r="G9" s="195"/>
      <c r="H9" s="529"/>
      <c r="I9" s="491"/>
      <c r="J9" s="471"/>
      <c r="K9" s="195"/>
      <c r="L9" s="195"/>
      <c r="M9" s="195"/>
      <c r="N9" s="529"/>
      <c r="O9" s="491"/>
      <c r="P9" s="471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2" t="s">
        <v>127</v>
      </c>
      <c r="D10" s="471"/>
      <c r="E10" s="195"/>
      <c r="F10" s="195"/>
      <c r="G10" s="195"/>
      <c r="H10" s="529"/>
      <c r="I10" s="514"/>
      <c r="J10" s="471"/>
      <c r="K10" s="195"/>
      <c r="L10" s="195"/>
      <c r="M10" s="195"/>
      <c r="N10" s="529"/>
      <c r="O10" s="514"/>
      <c r="P10" s="471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2" t="s">
        <v>82</v>
      </c>
      <c r="D11" s="471"/>
      <c r="E11" s="195"/>
      <c r="F11" s="195"/>
      <c r="G11" s="195"/>
      <c r="H11" s="529"/>
      <c r="I11" s="514"/>
      <c r="J11" s="471"/>
      <c r="K11" s="195"/>
      <c r="L11" s="195"/>
      <c r="M11" s="195"/>
      <c r="N11" s="529"/>
      <c r="O11" s="514"/>
      <c r="P11" s="471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2" t="s">
        <v>127</v>
      </c>
      <c r="D12" s="471"/>
      <c r="E12" s="195"/>
      <c r="F12" s="195"/>
      <c r="G12" s="195"/>
      <c r="H12" s="529"/>
      <c r="I12" s="520"/>
      <c r="J12" s="471"/>
      <c r="K12" s="195"/>
      <c r="L12" s="195"/>
      <c r="M12" s="195"/>
      <c r="N12" s="529"/>
      <c r="O12" s="520"/>
      <c r="P12" s="471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0" t="s">
        <v>130</v>
      </c>
      <c r="D13" s="469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28"/>
      <c r="I13" s="366"/>
      <c r="J13" s="469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28"/>
      <c r="O13" s="366"/>
      <c r="P13" s="469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5" t="s">
        <v>132</v>
      </c>
      <c r="D14" s="472"/>
      <c r="E14" s="196"/>
      <c r="F14" s="196"/>
      <c r="G14" s="196"/>
      <c r="H14" s="530"/>
      <c r="I14" s="491"/>
      <c r="J14" s="472"/>
      <c r="K14" s="196"/>
      <c r="L14" s="196"/>
      <c r="M14" s="196"/>
      <c r="N14" s="530"/>
      <c r="O14" s="491"/>
      <c r="P14" s="472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6" t="s">
        <v>134</v>
      </c>
      <c r="D15" s="473"/>
      <c r="E15" s="197"/>
      <c r="F15" s="197"/>
      <c r="G15" s="197"/>
      <c r="H15" s="531"/>
      <c r="I15" s="520"/>
      <c r="J15" s="473"/>
      <c r="K15" s="197"/>
      <c r="L15" s="197"/>
      <c r="M15" s="197"/>
      <c r="N15" s="531"/>
      <c r="O15" s="520"/>
      <c r="P15" s="473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0" t="s">
        <v>135</v>
      </c>
      <c r="D16" s="474"/>
      <c r="E16" s="198"/>
      <c r="F16" s="198"/>
      <c r="G16" s="198"/>
      <c r="H16" s="532"/>
      <c r="I16" s="366"/>
      <c r="J16" s="474"/>
      <c r="K16" s="198"/>
      <c r="L16" s="198"/>
      <c r="M16" s="198"/>
      <c r="N16" s="532" t="s">
        <v>265</v>
      </c>
      <c r="O16" s="366"/>
      <c r="P16" s="474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0" t="s">
        <v>136</v>
      </c>
      <c r="D17" s="469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28" t="s">
        <v>265</v>
      </c>
      <c r="I17" s="366"/>
      <c r="J17" s="469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28" t="s">
        <v>265</v>
      </c>
      <c r="O17" s="366"/>
      <c r="P17" s="469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7" t="s">
        <v>137</v>
      </c>
      <c r="D18" s="475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33" t="s">
        <v>265</v>
      </c>
      <c r="I18" s="366"/>
      <c r="J18" s="475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33" t="s">
        <v>265</v>
      </c>
      <c r="O18" s="366"/>
      <c r="P18" s="469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5" t="s">
        <v>139</v>
      </c>
      <c r="D19" s="472"/>
      <c r="E19" s="196"/>
      <c r="F19" s="196"/>
      <c r="G19" s="196"/>
      <c r="H19" s="530"/>
      <c r="I19" s="491"/>
      <c r="J19" s="472"/>
      <c r="K19" s="196"/>
      <c r="L19" s="196"/>
      <c r="M19" s="196"/>
      <c r="N19" s="530" t="s">
        <v>265</v>
      </c>
      <c r="O19" s="491"/>
      <c r="P19" s="478"/>
      <c r="Q19" s="479"/>
      <c r="R19" s="479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8" t="s">
        <v>141</v>
      </c>
      <c r="D20" s="476"/>
      <c r="E20" s="200"/>
      <c r="F20" s="200"/>
      <c r="G20" s="200"/>
      <c r="H20" s="534"/>
      <c r="I20" s="520"/>
      <c r="J20" s="476"/>
      <c r="K20" s="200"/>
      <c r="L20" s="200"/>
      <c r="M20" s="200"/>
      <c r="N20" s="534"/>
      <c r="O20" s="520"/>
      <c r="P20" s="476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4" t="s">
        <v>142</v>
      </c>
      <c r="D21" s="474"/>
      <c r="E21" s="198"/>
      <c r="F21" s="198"/>
      <c r="G21" s="198"/>
      <c r="H21" s="532"/>
      <c r="I21" s="366"/>
      <c r="J21" s="474"/>
      <c r="K21" s="198"/>
      <c r="L21" s="198"/>
      <c r="M21" s="198"/>
      <c r="N21" s="532"/>
      <c r="O21" s="366"/>
      <c r="P21" s="474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09" t="s">
        <v>143</v>
      </c>
      <c r="D22" s="477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35" t="s">
        <v>265</v>
      </c>
      <c r="I22" s="366"/>
      <c r="J22" s="477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35" t="s">
        <v>265</v>
      </c>
      <c r="O22" s="366"/>
      <c r="P22" s="477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0" t="s">
        <v>145</v>
      </c>
      <c r="D26" s="469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36" t="s">
        <v>265</v>
      </c>
      <c r="I26" s="465"/>
      <c r="J26" s="469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36" t="s">
        <v>265</v>
      </c>
      <c r="O26" s="465"/>
      <c r="P26" s="521"/>
      <c r="Q26" s="461"/>
      <c r="R26" s="133"/>
      <c r="S26" s="133"/>
    </row>
    <row r="27" spans="1:19" ht="12" hidden="1" customHeight="1" x14ac:dyDescent="0.2">
      <c r="A27" s="181"/>
      <c r="B27" s="182" t="s">
        <v>119</v>
      </c>
      <c r="C27" s="481" t="s">
        <v>146</v>
      </c>
      <c r="D27" s="487"/>
      <c r="E27" s="203"/>
      <c r="F27" s="203"/>
      <c r="G27" s="203"/>
      <c r="H27" s="537"/>
      <c r="I27" s="466"/>
      <c r="J27" s="487"/>
      <c r="K27" s="203"/>
      <c r="L27" s="203"/>
      <c r="M27" s="203"/>
      <c r="N27" s="537"/>
      <c r="O27" s="466"/>
      <c r="P27" s="522"/>
      <c r="Q27" s="495"/>
      <c r="R27" s="139"/>
      <c r="S27" s="139"/>
    </row>
    <row r="28" spans="1:19" ht="12" hidden="1" customHeight="1" x14ac:dyDescent="0.2">
      <c r="A28" s="183"/>
      <c r="B28" s="184" t="s">
        <v>120</v>
      </c>
      <c r="C28" s="482" t="s">
        <v>52</v>
      </c>
      <c r="D28" s="489"/>
      <c r="E28" s="204"/>
      <c r="F28" s="204"/>
      <c r="G28" s="204"/>
      <c r="H28" s="538"/>
      <c r="I28" s="510"/>
      <c r="J28" s="489"/>
      <c r="K28" s="204"/>
      <c r="L28" s="204"/>
      <c r="M28" s="204"/>
      <c r="N28" s="538"/>
      <c r="O28" s="510"/>
      <c r="P28" s="522"/>
      <c r="Q28" s="495"/>
      <c r="R28" s="139"/>
      <c r="S28" s="139"/>
    </row>
    <row r="29" spans="1:19" ht="12" hidden="1" customHeight="1" x14ac:dyDescent="0.2">
      <c r="A29" s="183"/>
      <c r="B29" s="184" t="s">
        <v>121</v>
      </c>
      <c r="C29" s="482" t="s">
        <v>147</v>
      </c>
      <c r="D29" s="489"/>
      <c r="E29" s="204"/>
      <c r="F29" s="204"/>
      <c r="G29" s="204"/>
      <c r="H29" s="538"/>
      <c r="I29" s="510"/>
      <c r="J29" s="489"/>
      <c r="K29" s="204"/>
      <c r="L29" s="204"/>
      <c r="M29" s="204"/>
      <c r="N29" s="538"/>
      <c r="O29" s="510"/>
      <c r="P29" s="522"/>
      <c r="Q29" s="495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2" t="s">
        <v>90</v>
      </c>
      <c r="D30" s="489"/>
      <c r="E30" s="204"/>
      <c r="F30" s="204"/>
      <c r="G30" s="204"/>
      <c r="H30" s="538"/>
      <c r="I30" s="511"/>
      <c r="J30" s="489"/>
      <c r="K30" s="204"/>
      <c r="L30" s="204"/>
      <c r="M30" s="204"/>
      <c r="N30" s="538"/>
      <c r="O30" s="511"/>
      <c r="P30" s="522"/>
      <c r="Q30" s="495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2" t="s">
        <v>92</v>
      </c>
      <c r="D31" s="489"/>
      <c r="E31" s="204"/>
      <c r="F31" s="204"/>
      <c r="G31" s="204"/>
      <c r="H31" s="538"/>
      <c r="I31" s="512"/>
      <c r="J31" s="489"/>
      <c r="K31" s="204"/>
      <c r="L31" s="204"/>
      <c r="M31" s="204"/>
      <c r="N31" s="538"/>
      <c r="O31" s="512"/>
      <c r="P31" s="523"/>
      <c r="Q31" s="496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0" t="s">
        <v>148</v>
      </c>
      <c r="D32" s="469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36"/>
      <c r="I32" s="467"/>
      <c r="J32" s="469"/>
      <c r="K32" s="194"/>
      <c r="L32" s="194">
        <f>SUM(L33:L36)</f>
        <v>0</v>
      </c>
      <c r="M32" s="194">
        <f>SUM(M33:M36)</f>
        <v>0</v>
      </c>
      <c r="N32" s="536"/>
      <c r="O32" s="467"/>
      <c r="P32" s="521"/>
      <c r="Q32" s="461"/>
      <c r="R32" s="133"/>
      <c r="S32" s="133"/>
    </row>
    <row r="33" spans="1:19" ht="12" hidden="1" customHeight="1" x14ac:dyDescent="0.2">
      <c r="A33" s="181"/>
      <c r="B33" s="182" t="s">
        <v>149</v>
      </c>
      <c r="C33" s="481" t="s">
        <v>102</v>
      </c>
      <c r="D33" s="487"/>
      <c r="E33" s="203"/>
      <c r="F33" s="203"/>
      <c r="G33" s="203"/>
      <c r="H33" s="537"/>
      <c r="I33" s="511"/>
      <c r="J33" s="487"/>
      <c r="K33" s="203"/>
      <c r="L33" s="203"/>
      <c r="M33" s="203"/>
      <c r="N33" s="537"/>
      <c r="O33" s="511"/>
      <c r="P33" s="522"/>
      <c r="Q33" s="495"/>
      <c r="R33" s="139"/>
      <c r="S33" s="139"/>
    </row>
    <row r="34" spans="1:19" ht="12" hidden="1" customHeight="1" x14ac:dyDescent="0.2">
      <c r="A34" s="183"/>
      <c r="B34" s="184" t="s">
        <v>150</v>
      </c>
      <c r="C34" s="482" t="s">
        <v>103</v>
      </c>
      <c r="D34" s="489">
        <v>0</v>
      </c>
      <c r="E34" s="204">
        <v>0</v>
      </c>
      <c r="F34" s="204">
        <v>0</v>
      </c>
      <c r="G34" s="204">
        <v>0</v>
      </c>
      <c r="H34" s="538"/>
      <c r="I34" s="512"/>
      <c r="J34" s="489"/>
      <c r="K34" s="204"/>
      <c r="L34" s="204">
        <v>0</v>
      </c>
      <c r="M34" s="204">
        <v>0</v>
      </c>
      <c r="N34" s="538"/>
      <c r="O34" s="512"/>
      <c r="P34" s="523"/>
      <c r="Q34" s="496"/>
      <c r="R34" s="185"/>
      <c r="S34" s="185"/>
    </row>
    <row r="35" spans="1:19" ht="15" hidden="1" customHeight="1" x14ac:dyDescent="0.2">
      <c r="A35" s="183"/>
      <c r="B35" s="184" t="s">
        <v>151</v>
      </c>
      <c r="C35" s="482" t="s">
        <v>152</v>
      </c>
      <c r="D35" s="489"/>
      <c r="E35" s="204"/>
      <c r="F35" s="204"/>
      <c r="G35" s="204"/>
      <c r="H35" s="538"/>
      <c r="I35" s="512"/>
      <c r="J35" s="489"/>
      <c r="K35" s="204"/>
      <c r="L35" s="204"/>
      <c r="M35" s="204"/>
      <c r="N35" s="538"/>
      <c r="O35" s="512"/>
      <c r="P35" s="523"/>
      <c r="Q35" s="496"/>
      <c r="R35" s="185"/>
      <c r="S35" s="185"/>
    </row>
    <row r="36" spans="1:19" ht="13.5" hidden="1" thickBot="1" x14ac:dyDescent="0.25">
      <c r="A36" s="183"/>
      <c r="B36" s="184" t="s">
        <v>153</v>
      </c>
      <c r="C36" s="482" t="s">
        <v>154</v>
      </c>
      <c r="D36" s="489"/>
      <c r="E36" s="204"/>
      <c r="F36" s="204"/>
      <c r="G36" s="204"/>
      <c r="H36" s="538"/>
      <c r="I36" s="512"/>
      <c r="J36" s="489"/>
      <c r="K36" s="204"/>
      <c r="L36" s="204"/>
      <c r="M36" s="204"/>
      <c r="N36" s="538"/>
      <c r="O36" s="512"/>
      <c r="P36" s="523"/>
      <c r="Q36" s="496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3" t="s">
        <v>247</v>
      </c>
      <c r="D37" s="474"/>
      <c r="E37" s="198"/>
      <c r="F37" s="198"/>
      <c r="G37" s="198"/>
      <c r="H37" s="539" t="s">
        <v>265</v>
      </c>
      <c r="I37" s="465"/>
      <c r="J37" s="474"/>
      <c r="K37" s="198"/>
      <c r="L37" s="198"/>
      <c r="M37" s="198"/>
      <c r="N37" s="539" t="s">
        <v>265</v>
      </c>
      <c r="O37" s="465"/>
      <c r="P37" s="524"/>
      <c r="Q37" s="463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4" t="s">
        <v>156</v>
      </c>
      <c r="D38" s="474"/>
      <c r="E38" s="198"/>
      <c r="F38" s="198"/>
      <c r="G38" s="198"/>
      <c r="H38" s="539"/>
      <c r="I38" s="465"/>
      <c r="J38" s="474"/>
      <c r="K38" s="198"/>
      <c r="L38" s="198"/>
      <c r="M38" s="198"/>
      <c r="N38" s="539"/>
      <c r="O38" s="465"/>
      <c r="P38" s="524"/>
      <c r="Q38" s="463"/>
      <c r="R38" s="155"/>
      <c r="S38" s="155"/>
    </row>
    <row r="39" spans="1:19" ht="13.5" hidden="1" thickBot="1" x14ac:dyDescent="0.25">
      <c r="A39" s="145" t="s">
        <v>11</v>
      </c>
      <c r="B39" s="186"/>
      <c r="C39" s="485" t="s">
        <v>157</v>
      </c>
      <c r="D39" s="477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0" t="s">
        <v>265</v>
      </c>
      <c r="I39" s="465"/>
      <c r="J39" s="477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0" t="s">
        <v>265</v>
      </c>
      <c r="O39" s="465"/>
      <c r="P39" s="525"/>
      <c r="Q39" s="169"/>
      <c r="R39" s="187"/>
      <c r="S39" s="187"/>
    </row>
    <row r="40" spans="1:19" ht="13.5" hidden="1" thickBot="1" x14ac:dyDescent="0.25">
      <c r="D40" s="516"/>
      <c r="E40" s="517"/>
      <c r="F40" s="517"/>
      <c r="G40" s="517"/>
      <c r="H40" s="541"/>
      <c r="I40" s="298"/>
      <c r="J40" s="516"/>
      <c r="K40" s="517"/>
      <c r="L40" s="517"/>
      <c r="M40" s="517"/>
      <c r="N40" s="541"/>
      <c r="O40" s="298"/>
      <c r="P40" s="526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6"/>
      <c r="D41" s="502"/>
      <c r="E41" s="207"/>
      <c r="F41" s="207"/>
      <c r="G41" s="207"/>
      <c r="H41" s="542"/>
      <c r="I41" s="465"/>
      <c r="J41" s="502"/>
      <c r="K41" s="207"/>
      <c r="L41" s="207"/>
      <c r="M41" s="207"/>
      <c r="N41" s="542"/>
      <c r="O41" s="465"/>
      <c r="P41" s="527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6"/>
      <c r="D42" s="502"/>
      <c r="E42" s="207"/>
      <c r="F42" s="207"/>
      <c r="G42" s="207"/>
      <c r="H42" s="542"/>
      <c r="I42" s="465"/>
      <c r="J42" s="502"/>
      <c r="K42" s="207"/>
      <c r="L42" s="207"/>
      <c r="M42" s="207"/>
      <c r="N42" s="542"/>
      <c r="O42" s="465"/>
      <c r="P42" s="527"/>
      <c r="Q42" s="206"/>
      <c r="R42" s="206"/>
      <c r="S42" s="206"/>
    </row>
    <row r="43" spans="1:19" hidden="1" x14ac:dyDescent="0.2"/>
    <row r="44" spans="1:19" hidden="1" x14ac:dyDescent="0.2">
      <c r="A44" s="1139" t="s">
        <v>160</v>
      </c>
      <c r="B44" s="1139"/>
      <c r="C44" s="1139"/>
      <c r="D44" s="1139"/>
      <c r="E44" s="273"/>
      <c r="F44" s="273"/>
      <c r="G44" s="273"/>
      <c r="H44" s="273"/>
      <c r="I44" s="273"/>
    </row>
    <row r="45" spans="1:19" hidden="1" x14ac:dyDescent="0.2">
      <c r="A45" s="1139"/>
      <c r="B45" s="1139"/>
      <c r="C45" s="1139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topLeftCell="K16" zoomScale="65" zoomScaleNormal="65" workbookViewId="0">
      <selection activeCell="O59" sqref="O5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21.28515625" style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21.28515625" style="52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23" style="52" customWidth="1"/>
    <col min="22" max="22" width="12.28515625" style="52" hidden="1" customWidth="1"/>
    <col min="23" max="23" width="22.28515625" style="52" customWidth="1"/>
    <col min="24" max="27" width="10.5703125" style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112" t="s">
        <v>7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2"/>
      <c r="Q1" s="1112"/>
      <c r="R1" s="1112"/>
      <c r="S1" s="1112"/>
      <c r="T1" s="1112"/>
      <c r="U1" s="1112"/>
      <c r="V1" s="1112"/>
      <c r="W1" s="1112"/>
    </row>
    <row r="2" spans="1:31" ht="14.25" customHeight="1" thickBot="1" x14ac:dyDescent="0.3">
      <c r="A2" s="1114" t="s">
        <v>208</v>
      </c>
      <c r="B2" s="1114"/>
      <c r="C2" s="96"/>
      <c r="D2" s="102"/>
      <c r="W2" s="108" t="s">
        <v>431</v>
      </c>
    </row>
    <row r="3" spans="1:31" s="2" customFormat="1" ht="48.75" customHeight="1" thickBot="1" x14ac:dyDescent="0.25">
      <c r="A3" s="1113" t="s">
        <v>3</v>
      </c>
      <c r="B3" s="1092"/>
      <c r="C3" s="1092"/>
      <c r="D3" s="1092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113" t="s">
        <v>76</v>
      </c>
      <c r="X3" s="1092"/>
      <c r="Y3" s="1092"/>
      <c r="Z3" s="1092"/>
      <c r="AA3" s="1092"/>
      <c r="AB3" s="1092"/>
      <c r="AC3" s="1116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261</v>
      </c>
      <c r="J4" s="332" t="s">
        <v>292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261</v>
      </c>
      <c r="P4" s="332" t="s">
        <v>292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261</v>
      </c>
      <c r="V4" s="332" t="s">
        <v>292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261</v>
      </c>
      <c r="AB4" s="332" t="s">
        <v>292</v>
      </c>
      <c r="AC4" s="332" t="s">
        <v>292</v>
      </c>
    </row>
    <row r="5" spans="1:31" s="51" customFormat="1" ht="33" customHeight="1" thickBot="1" x14ac:dyDescent="0.25">
      <c r="A5" s="89" t="s">
        <v>28</v>
      </c>
      <c r="B5" s="1115" t="s">
        <v>87</v>
      </c>
      <c r="C5" s="1115"/>
      <c r="D5" s="1115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68275115</v>
      </c>
      <c r="I5" s="50">
        <f t="shared" si="0"/>
        <v>70208864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66373939</v>
      </c>
      <c r="O5" s="50">
        <f t="shared" si="0"/>
        <v>68307688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1901176</v>
      </c>
      <c r="U5" s="50">
        <f>SUM(U6:U10)</f>
        <v>1901176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34158216</v>
      </c>
      <c r="I6" s="268">
        <f>'4.sz.m.ÖNK kiadás'!I7+'üres lap2'!H31+'5 sz. m Idősek otthona'!H34+'üres lap'!H27</f>
        <v>34612204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34158216</v>
      </c>
      <c r="O6" s="268">
        <f>I6-U6</f>
        <v>34612204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6199852</v>
      </c>
      <c r="I7" s="268">
        <f>'4.sz.m.ÖNK kiadás'!I8+'üres lap2'!H32+'5 sz. m Idősek otthona'!H35+'üres lap'!H28</f>
        <v>6199852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6199852</v>
      </c>
      <c r="O7" s="268">
        <f t="shared" ref="O7:P13" si="6">I7-U7</f>
        <v>6199852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18780956</v>
      </c>
      <c r="I8" s="268">
        <f>'4.sz.m.ÖNK kiadás'!I9+'üres lap2'!H33+'5 sz. m Idősek otthona'!H36+'üres lap'!H29</f>
        <v>20260717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18780956</v>
      </c>
      <c r="O8" s="268">
        <f t="shared" si="6"/>
        <v>20260717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1816000</v>
      </c>
      <c r="I9" s="268">
        <f>'4.sz.m.ÖNK kiadás'!I10+'üres lap2'!H34+'5 sz. m Idősek otthona'!H37+'üres lap'!H30</f>
        <v>1816000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1816000</v>
      </c>
      <c r="O9" s="268">
        <f t="shared" si="6"/>
        <v>1816000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7320091</v>
      </c>
      <c r="I10" s="268">
        <f t="shared" si="7"/>
        <v>7320091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5418915</v>
      </c>
      <c r="O10" s="268">
        <f t="shared" si="6"/>
        <v>5418915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1901176</v>
      </c>
      <c r="U10" s="268">
        <f>'4.sz.m.ÖNK kiadás'!U11</f>
        <v>1901176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321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4999284</v>
      </c>
      <c r="I11" s="268">
        <f>'4.sz.m.ÖNK kiadás'!I12</f>
        <v>4999284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4999284</v>
      </c>
      <c r="O11" s="268">
        <f t="shared" si="6"/>
        <v>4999284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322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1780000</v>
      </c>
      <c r="I12" s="268">
        <f>'4.sz.m.ÖNK kiadás'!I13</f>
        <v>1780000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1780000</v>
      </c>
      <c r="U12" s="268">
        <f>'4.sz.m.ÖNK kiadás'!U13</f>
        <v>1780000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448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540807</v>
      </c>
      <c r="I13" s="268">
        <f>'4.sz.m.ÖNK kiadás'!I14</f>
        <v>540807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419631</v>
      </c>
      <c r="O13" s="268">
        <f t="shared" si="6"/>
        <v>419631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121176</v>
      </c>
      <c r="U13" s="268">
        <f>'4.sz.m.ÖNK kiadás'!U14</f>
        <v>121176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115" t="s">
        <v>101</v>
      </c>
      <c r="C16" s="1115"/>
      <c r="D16" s="1115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31499996</v>
      </c>
      <c r="I16" s="50">
        <f t="shared" si="8"/>
        <v>33248090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31499996</v>
      </c>
      <c r="O16" s="50">
        <f t="shared" si="8"/>
        <v>33248090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117" t="s">
        <v>102</v>
      </c>
      <c r="D17" s="1117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12989562</v>
      </c>
      <c r="I17" s="268">
        <f>'4.sz.m.ÖNK kiadás'!I18+'üres lap2'!H37+'5 sz. m Idősek otthona'!H40+'üres lap'!H33</f>
        <v>14737656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12989562</v>
      </c>
      <c r="O17" s="268">
        <f>'4.sz.m.ÖNK kiadás'!O18+'üres lap2'!M37+'5 sz. m Idősek otthona'!N40+'üres lap'!N33</f>
        <v>14737656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128" t="s">
        <v>103</v>
      </c>
      <c r="D18" s="1128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17861076</v>
      </c>
      <c r="I18" s="268">
        <f>'4.sz.m.ÖNK kiadás'!I19</f>
        <v>17861076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17861076</v>
      </c>
      <c r="O18" s="268">
        <f>'4.sz.m.ÖNK kiadás'!O19</f>
        <v>17861076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1068" t="s">
        <v>104</v>
      </c>
      <c r="D19" s="1068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649358</v>
      </c>
      <c r="I19" s="268">
        <f>'4.sz.m.ÖNK kiadás'!I20</f>
        <v>649358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649358</v>
      </c>
      <c r="O19" s="268">
        <f>'4.sz.m.ÖNK kiadás'!O20</f>
        <v>649358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500000</v>
      </c>
      <c r="I20" s="268">
        <f>'4.sz.m.ÖNK kiadás'!I21</f>
        <v>500000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>
        <f>'4.sz.m.ÖNK kiadás'!N21</f>
        <v>500000</v>
      </c>
      <c r="O20" s="268">
        <f>'4.sz.m.ÖNK kiadás'!O21</f>
        <v>500000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149358</v>
      </c>
      <c r="I21" s="268">
        <f>'4.sz.m.ÖNK kiadás'!I22</f>
        <v>149358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149358</v>
      </c>
      <c r="O21" s="268">
        <f>'4.sz.m.ÖNK kiadás'!O22</f>
        <v>149358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115" t="s">
        <v>108</v>
      </c>
      <c r="C24" s="1115"/>
      <c r="D24" s="1115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24049112</v>
      </c>
      <c r="I24" s="50">
        <f t="shared" si="12"/>
        <v>20885429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24049112</v>
      </c>
      <c r="O24" s="50">
        <f t="shared" si="12"/>
        <v>20885429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117" t="s">
        <v>2</v>
      </c>
      <c r="D25" s="1117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24049112</v>
      </c>
      <c r="I25" s="334">
        <f>'4.sz.m.ÖNK kiadás'!I26</f>
        <v>20885429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24049112</v>
      </c>
      <c r="O25" s="268">
        <f>'4.sz.m.ÖNK kiadás'!O26+'üres lap'!H37</f>
        <v>20885429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127" t="s">
        <v>323</v>
      </c>
      <c r="D26" s="1127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1089" t="s">
        <v>111</v>
      </c>
      <c r="C29" s="1089"/>
      <c r="D29" s="1089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123824223</v>
      </c>
      <c r="I29" s="50">
        <f t="shared" ref="I29:AC29" si="17">I5+I16+I24+I28</f>
        <v>124342383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121923047</v>
      </c>
      <c r="O29" s="333">
        <f t="shared" si="18"/>
        <v>122441207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1901176</v>
      </c>
      <c r="U29" s="50">
        <f t="shared" si="17"/>
        <v>1901176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1089" t="s">
        <v>223</v>
      </c>
      <c r="C30" s="1089"/>
      <c r="D30" s="1089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1250863</v>
      </c>
      <c r="I30" s="333">
        <f>SUM(I31:I32)</f>
        <v>1250863</v>
      </c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1250863</v>
      </c>
      <c r="O30" s="50">
        <f>+O31+O32</f>
        <v>1250863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125" t="s">
        <v>450</v>
      </c>
      <c r="D31" s="1125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1250863</v>
      </c>
      <c r="I31" s="106">
        <f>+'4.sz.m.ÖNK kiadás'!I33</f>
        <v>1250863</v>
      </c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1250863</v>
      </c>
      <c r="O31" s="338">
        <f>+'4.sz.m.ÖNK kiadás'!O33</f>
        <v>1250863</v>
      </c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125" t="s">
        <v>325</v>
      </c>
      <c r="D32" s="1125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118" t="s">
        <v>252</v>
      </c>
      <c r="C33" s="1118"/>
      <c r="D33" s="1118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125075086</v>
      </c>
      <c r="I33" s="358">
        <f t="shared" si="20"/>
        <v>125593246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123173910</v>
      </c>
      <c r="O33" s="358">
        <f t="shared" si="20"/>
        <v>123692070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1901176</v>
      </c>
      <c r="U33" s="358">
        <f>U29+U30</f>
        <v>1901176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123" t="s">
        <v>253</v>
      </c>
      <c r="B34" s="1124"/>
      <c r="C34" s="1124"/>
      <c r="D34" s="1124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1088" t="s">
        <v>113</v>
      </c>
      <c r="B35" s="1089"/>
      <c r="C35" s="1089"/>
      <c r="D35" s="1089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125075086</v>
      </c>
      <c r="I35" s="50">
        <f t="shared" si="23"/>
        <v>125593246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123173910</v>
      </c>
      <c r="O35" s="50">
        <f t="shared" si="26"/>
        <v>123692070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1901176</v>
      </c>
      <c r="U35" s="50">
        <f t="shared" si="26"/>
        <v>1901176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126" t="s">
        <v>53</v>
      </c>
      <c r="D38" s="1126"/>
      <c r="E38" s="1126"/>
      <c r="F38" s="1126"/>
      <c r="G38" s="1126"/>
      <c r="H38" s="1126"/>
      <c r="I38" s="1126"/>
      <c r="J38" s="1126"/>
      <c r="K38" s="1126"/>
      <c r="L38" s="1126"/>
      <c r="M38" s="1126"/>
      <c r="N38" s="1126"/>
      <c r="O38" s="1126"/>
      <c r="P38" s="1126"/>
      <c r="Q38" s="1126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119" t="s">
        <v>162</v>
      </c>
      <c r="C40" s="1120"/>
      <c r="D40" s="1121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-30694420</v>
      </c>
      <c r="I40" s="227">
        <f>'1.sz.m-önk.össze.bev'!I56-'1 .sz.m.önk.össz.kiad.'!I29</f>
        <v>-30694420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-30694420</v>
      </c>
      <c r="N40" s="227">
        <f>'1.sz.m-önk.össze.bev'!N56-'1 .sz.m.önk.össz.kiad.'!N29</f>
        <v>-30694420</v>
      </c>
      <c r="O40" s="227">
        <f>'1.sz.m-önk.össze.bev'!O56-'1 .sz.m.önk.össz.kiad.'!O29</f>
        <v>-30694420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0</v>
      </c>
      <c r="U40" s="227">
        <f>'1.sz.m-önk.össze.bev'!U56-'1 .sz.m.önk.össz.kiad.'!U29</f>
        <v>0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109" t="s">
        <v>163</v>
      </c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09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122"/>
      <c r="D43" s="1122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96" t="s">
        <v>584</v>
      </c>
      <c r="C44" s="1097"/>
      <c r="D44" s="1098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31945283</v>
      </c>
      <c r="I44" s="242">
        <f>+'2.sz.m.összehasonlító'!F15</f>
        <v>31945283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31945283</v>
      </c>
      <c r="O44" s="242">
        <f>+'2.sz.m.összehasonlító'!F15</f>
        <v>31945283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100" t="s">
        <v>585</v>
      </c>
      <c r="C45" s="1101"/>
      <c r="D45" s="1102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982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93" t="s">
        <v>586</v>
      </c>
      <c r="C46" s="1094"/>
      <c r="D46" s="1095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31945283</v>
      </c>
      <c r="I46" s="241">
        <f t="shared" ref="I46:AC46" si="30">I44+I45</f>
        <v>31945283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31945283</v>
      </c>
      <c r="O46" s="241">
        <f t="shared" si="30"/>
        <v>31945283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109" t="s">
        <v>165</v>
      </c>
      <c r="D48" s="1109"/>
      <c r="E48" s="1109"/>
      <c r="F48" s="1109"/>
      <c r="G48" s="1109"/>
      <c r="H48" s="1109"/>
      <c r="I48" s="1109"/>
      <c r="J48" s="1109"/>
      <c r="K48" s="1109"/>
      <c r="L48" s="1109"/>
      <c r="M48" s="1109"/>
      <c r="N48" s="1109"/>
      <c r="O48" s="1109"/>
      <c r="P48" s="1109"/>
      <c r="Q48" s="1109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111"/>
      <c r="D49" s="1111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96" t="s">
        <v>587</v>
      </c>
      <c r="C50" s="1097"/>
      <c r="D50" s="1098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100" t="s">
        <v>588</v>
      </c>
      <c r="C51" s="1101"/>
      <c r="D51" s="1102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103" t="s">
        <v>589</v>
      </c>
      <c r="C52" s="1104"/>
      <c r="D52" s="1105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109" t="s">
        <v>55</v>
      </c>
      <c r="D54" s="1109"/>
      <c r="E54" s="1109"/>
      <c r="F54" s="1109"/>
      <c r="G54" s="1109"/>
      <c r="H54" s="1109"/>
      <c r="I54" s="1109"/>
      <c r="J54" s="1109"/>
      <c r="K54" s="1109"/>
      <c r="L54" s="1109"/>
      <c r="M54" s="1109"/>
      <c r="N54" s="1109"/>
      <c r="O54" s="1109"/>
      <c r="P54" s="1109"/>
      <c r="Q54" s="1109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110"/>
      <c r="D56" s="1110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106" t="s">
        <v>167</v>
      </c>
      <c r="C57" s="1106"/>
      <c r="D57" s="1106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30694420</v>
      </c>
      <c r="I57" s="236">
        <f t="shared" si="37"/>
        <v>30694420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30694420</v>
      </c>
      <c r="O57" s="236">
        <f t="shared" si="37"/>
        <v>30694420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>
        <f t="shared" si="37"/>
        <v>0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107" t="s">
        <v>169</v>
      </c>
      <c r="C58" s="1107"/>
      <c r="D58" s="1107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31945283</v>
      </c>
      <c r="I58" s="237">
        <f>'1.sz.m-önk.össze.bev'!I57</f>
        <v>31945283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31945283</v>
      </c>
      <c r="O58" s="237">
        <f>'1.sz.m-önk.össze.bev'!O57</f>
        <v>31945283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>
        <f>'1.sz.m-önk.össze.bev'!U57</f>
        <v>0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108" t="s">
        <v>215</v>
      </c>
      <c r="C59" s="1108"/>
      <c r="D59" s="1108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31945283</v>
      </c>
      <c r="I59" s="237">
        <f>'1.sz.m-önk.össze.bev'!I60</f>
        <v>31945283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31945283</v>
      </c>
      <c r="O59" s="237">
        <f>'1.sz.m-önk.össze.bev'!O60</f>
        <v>31945283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108" t="s">
        <v>216</v>
      </c>
      <c r="C60" s="1108"/>
      <c r="D60" s="1108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107" t="s">
        <v>173</v>
      </c>
      <c r="C61" s="1107"/>
      <c r="D61" s="1107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1250863</v>
      </c>
      <c r="I61" s="238">
        <f t="shared" si="42"/>
        <v>1250863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1250863</v>
      </c>
      <c r="O61" s="238">
        <f t="shared" si="42"/>
        <v>1250863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1108" t="s">
        <v>217</v>
      </c>
      <c r="C62" s="1108"/>
      <c r="D62" s="1108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99" t="s">
        <v>218</v>
      </c>
      <c r="C63" s="1099"/>
      <c r="D63" s="1099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" right="0" top="0.19685039370078741" bottom="0.15748031496062992" header="0.31496062992125984" footer="0.31496062992125984"/>
  <pageSetup paperSize="9" scale="30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138" t="s">
        <v>209</v>
      </c>
      <c r="K1" s="1138"/>
      <c r="L1" s="1138"/>
      <c r="M1" s="1138"/>
      <c r="N1" s="1138"/>
      <c r="O1" s="1138"/>
      <c r="P1" s="1138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137" t="s">
        <v>229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140" t="s">
        <v>115</v>
      </c>
      <c r="B5" s="1141"/>
      <c r="C5" s="123" t="s">
        <v>116</v>
      </c>
      <c r="D5" s="1292" t="s">
        <v>4</v>
      </c>
      <c r="E5" s="1293"/>
      <c r="F5" s="1293"/>
      <c r="G5" s="1293"/>
      <c r="H5" s="1293"/>
      <c r="I5" s="1293"/>
      <c r="J5" s="1294" t="s">
        <v>114</v>
      </c>
      <c r="K5" s="1295"/>
      <c r="L5" s="1295"/>
      <c r="M5" s="1295"/>
      <c r="N5" s="1295"/>
      <c r="O5" s="1292"/>
      <c r="P5" s="1294" t="s">
        <v>161</v>
      </c>
      <c r="Q5" s="1295"/>
      <c r="R5" s="1295"/>
      <c r="S5" s="1295"/>
      <c r="T5" s="1295"/>
      <c r="U5" s="1296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261</v>
      </c>
      <c r="I6" s="460" t="s">
        <v>292</v>
      </c>
      <c r="J6" s="492" t="s">
        <v>241</v>
      </c>
      <c r="K6" s="123" t="s">
        <v>238</v>
      </c>
      <c r="L6" s="123" t="s">
        <v>242</v>
      </c>
      <c r="M6" s="123" t="s">
        <v>244</v>
      </c>
      <c r="N6" s="123" t="s">
        <v>261</v>
      </c>
      <c r="O6" s="464" t="s">
        <v>292</v>
      </c>
      <c r="P6" s="492" t="s">
        <v>241</v>
      </c>
      <c r="Q6" s="123" t="s">
        <v>238</v>
      </c>
      <c r="R6" s="123" t="s">
        <v>242</v>
      </c>
      <c r="S6" s="123" t="s">
        <v>242</v>
      </c>
      <c r="T6" s="123" t="s">
        <v>261</v>
      </c>
      <c r="U6" s="460" t="s">
        <v>250</v>
      </c>
      <c r="V6" s="123" t="s">
        <v>292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8"/>
      <c r="K8" s="193"/>
      <c r="L8" s="193"/>
      <c r="M8" s="193"/>
      <c r="N8" s="193"/>
      <c r="O8" s="275"/>
      <c r="P8" s="468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386</v>
      </c>
      <c r="D9" s="194"/>
      <c r="E9" s="194"/>
      <c r="F9" s="194"/>
      <c r="G9" s="194"/>
      <c r="H9" s="194"/>
      <c r="I9" s="133"/>
      <c r="J9" s="469"/>
      <c r="K9" s="194"/>
      <c r="L9" s="194"/>
      <c r="M9" s="194"/>
      <c r="N9" s="194"/>
      <c r="O9" s="133"/>
      <c r="P9" s="469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0"/>
      <c r="K10" s="205"/>
      <c r="L10" s="205"/>
      <c r="M10" s="205"/>
      <c r="N10" s="205"/>
      <c r="O10" s="259"/>
      <c r="P10" s="470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69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69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1"/>
      <c r="K12" s="195"/>
      <c r="L12" s="195"/>
      <c r="M12" s="195"/>
      <c r="N12" s="195"/>
      <c r="O12" s="139"/>
      <c r="P12" s="471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1"/>
      <c r="K13" s="195"/>
      <c r="L13" s="195"/>
      <c r="M13" s="195"/>
      <c r="N13" s="195"/>
      <c r="O13" s="139"/>
      <c r="P13" s="471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1"/>
      <c r="K14" s="195"/>
      <c r="L14" s="195"/>
      <c r="M14" s="195"/>
      <c r="N14" s="195"/>
      <c r="O14" s="139"/>
      <c r="P14" s="471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315</v>
      </c>
      <c r="C15" s="138" t="s">
        <v>127</v>
      </c>
      <c r="D15" s="195"/>
      <c r="E15" s="195"/>
      <c r="F15" s="195"/>
      <c r="G15" s="195"/>
      <c r="H15" s="195"/>
      <c r="I15" s="139"/>
      <c r="J15" s="471"/>
      <c r="K15" s="195"/>
      <c r="L15" s="195"/>
      <c r="M15" s="195"/>
      <c r="N15" s="195"/>
      <c r="O15" s="139"/>
      <c r="P15" s="471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69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69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2"/>
      <c r="K17" s="196"/>
      <c r="L17" s="196"/>
      <c r="M17" s="196"/>
      <c r="N17" s="196"/>
      <c r="O17" s="150"/>
      <c r="P17" s="472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3"/>
      <c r="K18" s="197"/>
      <c r="L18" s="197"/>
      <c r="M18" s="197"/>
      <c r="N18" s="197"/>
      <c r="O18" s="154"/>
      <c r="P18" s="473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4"/>
      <c r="K19" s="198"/>
      <c r="L19" s="198"/>
      <c r="M19" s="198"/>
      <c r="N19" s="198"/>
      <c r="O19" s="155"/>
      <c r="P19" s="474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69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1">
        <f t="shared" si="2"/>
        <v>0</v>
      </c>
      <c r="P20" s="469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27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2">
        <f>SUM(O22:O24)</f>
        <v>0</v>
      </c>
      <c r="P21" s="469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8"/>
      <c r="Q22" s="479"/>
      <c r="R22" s="479"/>
      <c r="S22" s="479"/>
      <c r="T22" s="479"/>
      <c r="U22" s="255"/>
      <c r="V22" s="479"/>
    </row>
    <row r="23" spans="1:22" s="140" customFormat="1" ht="15" customHeight="1" x14ac:dyDescent="0.2">
      <c r="A23" s="653"/>
      <c r="B23" s="654" t="s">
        <v>45</v>
      </c>
      <c r="C23" s="505" t="s">
        <v>318</v>
      </c>
      <c r="D23" s="655"/>
      <c r="E23" s="655"/>
      <c r="F23" s="655"/>
      <c r="G23" s="655"/>
      <c r="H23" s="655"/>
      <c r="I23" s="659"/>
      <c r="J23" s="655"/>
      <c r="K23" s="655"/>
      <c r="L23" s="655"/>
      <c r="M23" s="655"/>
      <c r="N23" s="655"/>
      <c r="O23" s="659"/>
      <c r="P23" s="656"/>
      <c r="Q23" s="657"/>
      <c r="R23" s="657"/>
      <c r="S23" s="657"/>
      <c r="T23" s="657"/>
      <c r="U23" s="658"/>
      <c r="V23" s="657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6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3"/>
      <c r="P25" s="474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319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7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7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0" t="s">
        <v>145</v>
      </c>
      <c r="D30" s="469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69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69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3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1" t="s">
        <v>146</v>
      </c>
      <c r="D31" s="487"/>
      <c r="E31" s="203"/>
      <c r="F31" s="203"/>
      <c r="G31" s="203"/>
      <c r="H31" s="203"/>
      <c r="I31" s="488"/>
      <c r="J31" s="487"/>
      <c r="K31" s="203"/>
      <c r="L31" s="203"/>
      <c r="M31" s="203"/>
      <c r="N31" s="203"/>
      <c r="O31" s="203"/>
      <c r="P31" s="471"/>
      <c r="Q31" s="195"/>
      <c r="R31" s="195"/>
      <c r="S31" s="195"/>
      <c r="T31" s="139"/>
      <c r="U31" s="494"/>
      <c r="V31" s="139"/>
    </row>
    <row r="32" spans="1:22" ht="12" customHeight="1" x14ac:dyDescent="0.2">
      <c r="A32" s="183"/>
      <c r="B32" s="184" t="s">
        <v>120</v>
      </c>
      <c r="C32" s="482" t="s">
        <v>52</v>
      </c>
      <c r="D32" s="489"/>
      <c r="E32" s="204"/>
      <c r="F32" s="204"/>
      <c r="G32" s="204"/>
      <c r="H32" s="204"/>
      <c r="I32" s="185"/>
      <c r="J32" s="489"/>
      <c r="K32" s="204"/>
      <c r="L32" s="204"/>
      <c r="M32" s="204"/>
      <c r="N32" s="204"/>
      <c r="O32" s="204"/>
      <c r="P32" s="471"/>
      <c r="Q32" s="195"/>
      <c r="R32" s="195"/>
      <c r="S32" s="195"/>
      <c r="T32" s="139"/>
      <c r="U32" s="494"/>
      <c r="V32" s="139"/>
    </row>
    <row r="33" spans="1:22" ht="12" customHeight="1" x14ac:dyDescent="0.2">
      <c r="A33" s="183"/>
      <c r="B33" s="184" t="s">
        <v>121</v>
      </c>
      <c r="C33" s="482" t="s">
        <v>147</v>
      </c>
      <c r="D33" s="489"/>
      <c r="E33" s="204"/>
      <c r="F33" s="204"/>
      <c r="G33" s="204"/>
      <c r="H33" s="204"/>
      <c r="I33" s="185"/>
      <c r="J33" s="489"/>
      <c r="K33" s="204"/>
      <c r="L33" s="204"/>
      <c r="M33" s="204"/>
      <c r="N33" s="204"/>
      <c r="O33" s="204"/>
      <c r="P33" s="471"/>
      <c r="Q33" s="195"/>
      <c r="R33" s="195"/>
      <c r="S33" s="195"/>
      <c r="T33" s="139"/>
      <c r="U33" s="494"/>
      <c r="V33" s="139"/>
    </row>
    <row r="34" spans="1:22" s="173" customFormat="1" ht="12" customHeight="1" x14ac:dyDescent="0.2">
      <c r="A34" s="183"/>
      <c r="B34" s="184" t="s">
        <v>122</v>
      </c>
      <c r="C34" s="482" t="s">
        <v>90</v>
      </c>
      <c r="D34" s="489"/>
      <c r="E34" s="204"/>
      <c r="F34" s="204"/>
      <c r="G34" s="204"/>
      <c r="H34" s="204"/>
      <c r="I34" s="185"/>
      <c r="J34" s="489"/>
      <c r="K34" s="204"/>
      <c r="L34" s="204"/>
      <c r="M34" s="204"/>
      <c r="N34" s="204"/>
      <c r="O34" s="204"/>
      <c r="P34" s="471"/>
      <c r="Q34" s="195"/>
      <c r="R34" s="195"/>
      <c r="S34" s="195"/>
      <c r="T34" s="139"/>
      <c r="U34" s="495"/>
      <c r="V34" s="139"/>
    </row>
    <row r="35" spans="1:22" ht="12" customHeight="1" thickBot="1" x14ac:dyDescent="0.25">
      <c r="A35" s="183"/>
      <c r="B35" s="184" t="s">
        <v>51</v>
      </c>
      <c r="C35" s="482" t="s">
        <v>92</v>
      </c>
      <c r="D35" s="489"/>
      <c r="E35" s="204"/>
      <c r="F35" s="204"/>
      <c r="G35" s="204"/>
      <c r="H35" s="204"/>
      <c r="I35" s="185"/>
      <c r="J35" s="489"/>
      <c r="K35" s="204"/>
      <c r="L35" s="204"/>
      <c r="M35" s="204"/>
      <c r="N35" s="204"/>
      <c r="O35" s="204"/>
      <c r="P35" s="489"/>
      <c r="Q35" s="204"/>
      <c r="R35" s="204"/>
      <c r="S35" s="204"/>
      <c r="T35" s="185"/>
      <c r="U35" s="496"/>
      <c r="V35" s="185"/>
    </row>
    <row r="36" spans="1:22" ht="12" customHeight="1" thickBot="1" x14ac:dyDescent="0.25">
      <c r="A36" s="145" t="s">
        <v>29</v>
      </c>
      <c r="B36" s="180"/>
      <c r="C36" s="480" t="s">
        <v>148</v>
      </c>
      <c r="D36" s="469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69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69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1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1" t="s">
        <v>102</v>
      </c>
      <c r="D37" s="487"/>
      <c r="E37" s="203"/>
      <c r="F37" s="203"/>
      <c r="G37" s="203"/>
      <c r="H37" s="203"/>
      <c r="I37" s="488"/>
      <c r="J37" s="487"/>
      <c r="K37" s="203"/>
      <c r="L37" s="203"/>
      <c r="M37" s="203"/>
      <c r="N37" s="203"/>
      <c r="O37" s="203"/>
      <c r="P37" s="471"/>
      <c r="Q37" s="195"/>
      <c r="R37" s="195"/>
      <c r="S37" s="195"/>
      <c r="T37" s="139"/>
      <c r="U37" s="495"/>
      <c r="V37" s="139"/>
    </row>
    <row r="38" spans="1:22" ht="12" customHeight="1" x14ac:dyDescent="0.2">
      <c r="A38" s="183"/>
      <c r="B38" s="184" t="s">
        <v>150</v>
      </c>
      <c r="C38" s="482" t="s">
        <v>103</v>
      </c>
      <c r="D38" s="489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89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89"/>
      <c r="Q38" s="204"/>
      <c r="R38" s="204"/>
      <c r="S38" s="204"/>
      <c r="T38" s="185"/>
      <c r="U38" s="496"/>
      <c r="V38" s="185"/>
    </row>
    <row r="39" spans="1:22" ht="15" customHeight="1" x14ac:dyDescent="0.2">
      <c r="A39" s="183"/>
      <c r="B39" s="184" t="s">
        <v>151</v>
      </c>
      <c r="C39" s="482" t="s">
        <v>152</v>
      </c>
      <c r="D39" s="489"/>
      <c r="E39" s="204"/>
      <c r="F39" s="204"/>
      <c r="G39" s="204"/>
      <c r="H39" s="204"/>
      <c r="I39" s="185"/>
      <c r="J39" s="489"/>
      <c r="K39" s="204"/>
      <c r="L39" s="204"/>
      <c r="M39" s="204"/>
      <c r="N39" s="204"/>
      <c r="O39" s="204"/>
      <c r="P39" s="489"/>
      <c r="Q39" s="204"/>
      <c r="R39" s="204"/>
      <c r="S39" s="204"/>
      <c r="T39" s="185"/>
      <c r="U39" s="496"/>
      <c r="V39" s="185"/>
    </row>
    <row r="40" spans="1:22" ht="23.25" thickBot="1" x14ac:dyDescent="0.25">
      <c r="A40" s="183"/>
      <c r="B40" s="184" t="s">
        <v>153</v>
      </c>
      <c r="C40" s="482" t="s">
        <v>154</v>
      </c>
      <c r="D40" s="489"/>
      <c r="E40" s="204"/>
      <c r="F40" s="204"/>
      <c r="G40" s="204"/>
      <c r="H40" s="204"/>
      <c r="I40" s="185"/>
      <c r="J40" s="489"/>
      <c r="K40" s="204"/>
      <c r="L40" s="204"/>
      <c r="M40" s="204"/>
      <c r="N40" s="204"/>
      <c r="O40" s="204"/>
      <c r="P40" s="489"/>
      <c r="Q40" s="204"/>
      <c r="R40" s="204"/>
      <c r="S40" s="204"/>
      <c r="T40" s="185"/>
      <c r="U40" s="496"/>
      <c r="V40" s="185"/>
    </row>
    <row r="41" spans="1:22" ht="15" hidden="1" customHeight="1" thickBot="1" x14ac:dyDescent="0.25">
      <c r="A41" s="145" t="s">
        <v>9</v>
      </c>
      <c r="B41" s="180"/>
      <c r="C41" s="483" t="s">
        <v>155</v>
      </c>
      <c r="D41" s="474"/>
      <c r="E41" s="198"/>
      <c r="F41" s="198"/>
      <c r="G41" s="198"/>
      <c r="H41" s="198"/>
      <c r="I41" s="155"/>
      <c r="J41" s="474"/>
      <c r="K41" s="198"/>
      <c r="L41" s="198"/>
      <c r="M41" s="198"/>
      <c r="N41" s="198"/>
      <c r="O41" s="198"/>
      <c r="P41" s="474"/>
      <c r="Q41" s="198"/>
      <c r="R41" s="198"/>
      <c r="S41" s="198"/>
      <c r="T41" s="155"/>
      <c r="U41" s="463"/>
      <c r="V41" s="155"/>
    </row>
    <row r="42" spans="1:22" ht="14.25" hidden="1" customHeight="1" thickBot="1" x14ac:dyDescent="0.25">
      <c r="A42" s="164" t="s">
        <v>10</v>
      </c>
      <c r="B42" s="165"/>
      <c r="C42" s="484" t="s">
        <v>156</v>
      </c>
      <c r="D42" s="474"/>
      <c r="E42" s="198"/>
      <c r="F42" s="198"/>
      <c r="G42" s="198"/>
      <c r="H42" s="198"/>
      <c r="I42" s="155"/>
      <c r="J42" s="474"/>
      <c r="K42" s="198"/>
      <c r="L42" s="198"/>
      <c r="M42" s="198"/>
      <c r="N42" s="198"/>
      <c r="O42" s="198"/>
      <c r="P42" s="474"/>
      <c r="Q42" s="198"/>
      <c r="R42" s="198"/>
      <c r="S42" s="198"/>
      <c r="T42" s="155"/>
      <c r="U42" s="463"/>
      <c r="V42" s="155"/>
    </row>
    <row r="43" spans="1:22" ht="13.5" thickBot="1" x14ac:dyDescent="0.25">
      <c r="A43" s="145" t="s">
        <v>9</v>
      </c>
      <c r="B43" s="186"/>
      <c r="C43" s="485" t="s">
        <v>320</v>
      </c>
      <c r="D43" s="477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7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7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7" t="e">
        <f>T43/S43</f>
        <v>#DIV/0!</v>
      </c>
      <c r="V43" s="187">
        <f t="shared" si="7"/>
        <v>0</v>
      </c>
    </row>
    <row r="44" spans="1:22" ht="13.5" thickBot="1" x14ac:dyDescent="0.25">
      <c r="D44" s="498"/>
      <c r="E44" s="499"/>
      <c r="F44" s="499"/>
      <c r="G44" s="499"/>
      <c r="H44" s="499"/>
      <c r="I44" s="628"/>
      <c r="J44" s="498"/>
      <c r="K44" s="189"/>
      <c r="L44" s="189"/>
      <c r="M44" s="189"/>
      <c r="N44" s="189"/>
      <c r="O44" s="189"/>
      <c r="P44" s="498"/>
      <c r="Q44" s="499"/>
      <c r="R44" s="499"/>
      <c r="S44" s="500"/>
      <c r="T44" s="501"/>
      <c r="V44" s="501"/>
    </row>
    <row r="45" spans="1:22" ht="13.5" thickBot="1" x14ac:dyDescent="0.25">
      <c r="A45" s="190" t="s">
        <v>158</v>
      </c>
      <c r="B45" s="191"/>
      <c r="C45" s="486"/>
      <c r="D45" s="502"/>
      <c r="E45" s="207"/>
      <c r="F45" s="207"/>
      <c r="G45" s="207"/>
      <c r="H45" s="207"/>
      <c r="I45" s="490"/>
      <c r="J45" s="502"/>
      <c r="K45" s="207"/>
      <c r="L45" s="207"/>
      <c r="M45" s="207"/>
      <c r="N45" s="207"/>
      <c r="O45" s="207"/>
      <c r="P45" s="502"/>
      <c r="Q45" s="207"/>
      <c r="R45" s="207"/>
      <c r="S45" s="207"/>
      <c r="T45" s="490"/>
      <c r="U45" s="206"/>
      <c r="V45" s="490"/>
    </row>
    <row r="46" spans="1:22" ht="13.5" thickBot="1" x14ac:dyDescent="0.25">
      <c r="A46" s="190" t="s">
        <v>159</v>
      </c>
      <c r="B46" s="191"/>
      <c r="C46" s="486"/>
      <c r="D46" s="502">
        <v>0</v>
      </c>
      <c r="E46" s="207"/>
      <c r="F46" s="207"/>
      <c r="G46" s="207"/>
      <c r="H46" s="207"/>
      <c r="I46" s="490"/>
      <c r="J46" s="502">
        <v>0</v>
      </c>
      <c r="K46" s="207"/>
      <c r="L46" s="207"/>
      <c r="M46" s="207"/>
      <c r="N46" s="207"/>
      <c r="O46" s="207"/>
      <c r="P46" s="502"/>
      <c r="Q46" s="207"/>
      <c r="R46" s="207"/>
      <c r="S46" s="207"/>
      <c r="T46" s="490"/>
      <c r="U46" s="206"/>
      <c r="V46" s="490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139" t="s">
        <v>224</v>
      </c>
      <c r="B48" s="1139"/>
      <c r="C48" s="1139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D16" zoomScaleNormal="100" workbookViewId="0">
      <selection activeCell="M27" sqref="M27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6" width="17.85546875" style="11" customWidth="1"/>
    <col min="7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8.28515625" style="11" customWidth="1"/>
    <col min="14" max="14" width="11.42578125" style="11" hidden="1" customWidth="1"/>
    <col min="15" max="16384" width="9.140625" style="11"/>
  </cols>
  <sheetData>
    <row r="1" spans="1:14" x14ac:dyDescent="0.2">
      <c r="H1" s="1129" t="s">
        <v>24</v>
      </c>
      <c r="I1" s="1129"/>
    </row>
    <row r="2" spans="1:14" ht="18" x14ac:dyDescent="0.2">
      <c r="A2" s="1130" t="s">
        <v>18</v>
      </c>
      <c r="B2" s="1130"/>
      <c r="C2" s="1130"/>
      <c r="D2" s="1130"/>
      <c r="E2" s="1130"/>
      <c r="F2" s="1130"/>
      <c r="G2" s="1130"/>
      <c r="H2" s="1130"/>
      <c r="I2" s="1130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431</v>
      </c>
    </row>
    <row r="4" spans="1:14" ht="17.25" customHeight="1" thickBot="1" x14ac:dyDescent="0.25">
      <c r="A4" s="1131" t="s">
        <v>213</v>
      </c>
      <c r="B4" s="1132"/>
      <c r="C4" s="1132"/>
      <c r="D4" s="1132"/>
      <c r="E4" s="1132"/>
      <c r="F4" s="1132"/>
      <c r="G4" s="1132"/>
      <c r="H4" s="1131"/>
      <c r="I4" s="1132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261</v>
      </c>
      <c r="G5" s="402" t="s">
        <v>292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261</v>
      </c>
      <c r="N5" s="402" t="s">
        <v>292</v>
      </c>
    </row>
    <row r="6" spans="1:14" x14ac:dyDescent="0.2">
      <c r="A6" s="311" t="s">
        <v>378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5370655</v>
      </c>
      <c r="F6" s="403">
        <f>'3.sz.m Önk  bev.'!I7</f>
        <v>5370655</v>
      </c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34158216</v>
      </c>
      <c r="M6" s="419">
        <f>+'4.sz.m.ÖNK kiadás'!I7+'5 sz. m Idősek otthona'!H34</f>
        <v>34612204</v>
      </c>
      <c r="N6" s="419">
        <f>'4.sz.m.ÖNK kiadás'!J7+'üres lap2'!I31+'5 sz. m Idősek otthona'!I34+'üres lap'!I27</f>
        <v>0</v>
      </c>
    </row>
    <row r="7" spans="1:14" x14ac:dyDescent="0.2">
      <c r="A7" s="312" t="s">
        <v>379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25014680</v>
      </c>
      <c r="F7" s="405">
        <f>+'3.sz.m Önk  bev.'!I21+'5 sz. m Idősek otthona'!H9</f>
        <v>24753191</v>
      </c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6199852</v>
      </c>
      <c r="M7" s="406">
        <f>+'4.sz.m.ÖNK kiadás'!I8+'5 sz. m Idősek otthona'!H35</f>
        <v>6199852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380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44784852</v>
      </c>
      <c r="F8" s="405">
        <f>'3.sz.m Önk  bev.'!I33+'üres lap2'!H11+'5 sz. m Idősek otthona'!H14</f>
        <v>45564501</v>
      </c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18780956</v>
      </c>
      <c r="M8" s="406">
        <f>+'4.sz.m.ÖNK kiadás'!I9+'5 sz. m Idősek otthona'!H36</f>
        <v>20260717</v>
      </c>
      <c r="N8" s="406">
        <f>'4.sz.m.ÖNK kiadás'!J9+'üres lap2'!I33+'5 sz. m Idősek otthona'!I36+'üres lap'!I29</f>
        <v>0</v>
      </c>
    </row>
    <row r="9" spans="1:14" x14ac:dyDescent="0.2">
      <c r="A9" s="312" t="s">
        <v>381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0</v>
      </c>
      <c r="F9" s="405">
        <f>'3.sz.m Önk  bev.'!I50+'üres lap2'!H17+'5 sz. m Idősek otthona'!H20</f>
        <v>0</v>
      </c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1816000</v>
      </c>
      <c r="M9" s="406">
        <f>+'4.sz.m.ÖNK kiadás'!I10</f>
        <v>1816000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7320091</v>
      </c>
      <c r="M10" s="406">
        <f>+'4.sz.m.ÖNK kiadás'!I11</f>
        <v>7320091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436</v>
      </c>
      <c r="I11" s="406">
        <v>34604355</v>
      </c>
      <c r="J11" s="406"/>
      <c r="K11" s="406"/>
      <c r="L11" s="406"/>
      <c r="M11" s="406"/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75170187</v>
      </c>
      <c r="F14" s="410">
        <f>SUM(F6:F9)</f>
        <v>75688347</v>
      </c>
      <c r="G14" s="411">
        <f>G6+G9+G10+G11+G13</f>
        <v>0</v>
      </c>
      <c r="H14" s="672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68275115</v>
      </c>
      <c r="M14" s="411">
        <f t="shared" si="0"/>
        <v>70208864</v>
      </c>
      <c r="N14" s="411">
        <f t="shared" si="0"/>
        <v>0</v>
      </c>
    </row>
    <row r="15" spans="1:14" ht="18.75" customHeight="1" x14ac:dyDescent="0.2">
      <c r="A15" s="316" t="s">
        <v>415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31945283</v>
      </c>
      <c r="F15" s="310">
        <f>+'3.sz.m Önk  bev.'!I59+'5 sz. m Idősek otthona'!H25-'2.sz.m.összehasonlító'!F26</f>
        <v>31945283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449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449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1250863</v>
      </c>
      <c r="M16" s="408">
        <f>+'4.sz.m.ÖNK kiadás'!I33</f>
        <v>1250863</v>
      </c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31945283</v>
      </c>
      <c r="F17" s="415">
        <f t="shared" ref="F17:G17" si="2">SUM(F15:F16)</f>
        <v>31945283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1250863</v>
      </c>
      <c r="M17" s="414">
        <f>+M15+M16</f>
        <v>1250863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107115470</v>
      </c>
      <c r="F18" s="416">
        <f>F14+F17</f>
        <v>107633630</v>
      </c>
      <c r="G18" s="417">
        <f t="shared" ref="G18" si="3">G14+G17</f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69525978</v>
      </c>
      <c r="M18" s="417">
        <f>M14+M17</f>
        <v>71459727</v>
      </c>
      <c r="N18" s="417">
        <f t="shared" si="4"/>
        <v>0</v>
      </c>
    </row>
    <row r="19" spans="1:14" ht="22.5" customHeight="1" thickBot="1" x14ac:dyDescent="0.25">
      <c r="A19" s="1131" t="s">
        <v>214</v>
      </c>
      <c r="B19" s="1132"/>
      <c r="C19" s="1132"/>
      <c r="D19" s="1132"/>
      <c r="E19" s="1132"/>
      <c r="F19" s="1132"/>
      <c r="G19" s="1132"/>
      <c r="H19" s="1131"/>
      <c r="I19" s="1132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17466798</v>
      </c>
      <c r="F20" s="418">
        <f>+'3.sz.m Önk  bev.'!I42</f>
        <v>17466798</v>
      </c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12989562</v>
      </c>
      <c r="M20" s="418">
        <f>+'4.sz.m.ÖNK kiadás'!I18+'5 sz. m Idősek otthona'!H40</f>
        <v>14737656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492818</v>
      </c>
      <c r="F21" s="405">
        <f>'3.sz.m Önk  bev.'!I51+'üres lap2'!H18+'5 sz. m Idősek otthona'!H21</f>
        <v>492818</v>
      </c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17861076</v>
      </c>
      <c r="M21" s="406">
        <f>'4.sz.m.ÖNK kiadás'!I19</f>
        <v>17861076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5">
        <f>'3.sz.m Önk  bev.'!I52</f>
        <v>0</v>
      </c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649358</v>
      </c>
      <c r="M22" s="406">
        <f>'4.sz.m.ÖNK kiadás'!I20</f>
        <v>649358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>
        <f>+'4.sz.m.ÖNK kiadás'!H26</f>
        <v>24049112</v>
      </c>
      <c r="M23" s="406">
        <f>+'4.sz.m.ÖNK kiadás'!I26</f>
        <v>20885429</v>
      </c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17959616</v>
      </c>
      <c r="F25" s="417">
        <f t="shared" ref="F25:G25" si="5">SUM(F20:F23)</f>
        <v>17959616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55549108</v>
      </c>
      <c r="M25" s="425">
        <f t="shared" si="7"/>
        <v>54133519</v>
      </c>
      <c r="N25" s="425">
        <f t="shared" si="7"/>
        <v>0</v>
      </c>
    </row>
    <row r="26" spans="1:14" ht="15" customHeight="1" x14ac:dyDescent="0.2">
      <c r="A26" s="316" t="s">
        <v>415</v>
      </c>
      <c r="B26" s="403">
        <v>0</v>
      </c>
      <c r="C26" s="403">
        <v>0</v>
      </c>
      <c r="D26" s="403">
        <v>0</v>
      </c>
      <c r="E26" s="981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17959616</v>
      </c>
      <c r="F29" s="417">
        <f t="shared" ref="F29:G29" si="13">F25+F28</f>
        <v>17959616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55549108</v>
      </c>
      <c r="M29" s="417">
        <f t="shared" si="15"/>
        <v>54133519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125075086</v>
      </c>
      <c r="F31" s="424">
        <f>F18+F29+F30</f>
        <v>125593246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125075086</v>
      </c>
      <c r="M31" s="427">
        <f>M29+M18+M30</f>
        <v>125593246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F15" zoomScale="75" zoomScaleNormal="75" workbookViewId="0">
      <selection activeCell="K66" sqref="K6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customWidth="1"/>
    <col min="9" max="9" width="19" style="305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9.85546875" style="305" customWidth="1"/>
    <col min="15" max="15" width="19.28515625" style="305" customWidth="1"/>
    <col min="16" max="16" width="5.71093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customWidth="1"/>
    <col min="21" max="21" width="16.140625" style="306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69" t="s">
        <v>590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1070" t="s">
        <v>5</v>
      </c>
      <c r="B4" s="1071"/>
      <c r="C4" s="1071"/>
      <c r="D4" s="308" t="s">
        <v>8</v>
      </c>
      <c r="E4" s="1073" t="s">
        <v>4</v>
      </c>
      <c r="F4" s="1074"/>
      <c r="G4" s="1074"/>
      <c r="H4" s="1074"/>
      <c r="I4" s="1074"/>
      <c r="J4" s="1075"/>
      <c r="K4" s="1073" t="s">
        <v>69</v>
      </c>
      <c r="L4" s="1074"/>
      <c r="M4" s="1074"/>
      <c r="N4" s="1074"/>
      <c r="O4" s="1074"/>
      <c r="P4" s="1075"/>
      <c r="Q4" s="1073" t="s">
        <v>70</v>
      </c>
      <c r="R4" s="1074"/>
      <c r="S4" s="1074"/>
      <c r="T4" s="1074"/>
      <c r="U4" s="1074"/>
      <c r="V4" s="1075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1072"/>
      <c r="C6" s="1072"/>
      <c r="D6" s="1072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1072" t="s">
        <v>326</v>
      </c>
      <c r="C7" s="1072"/>
      <c r="D7" s="1072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5370655</v>
      </c>
      <c r="I7" s="260">
        <f>I8+I13+I16+I20</f>
        <v>5370655</v>
      </c>
      <c r="J7" s="260">
        <f t="shared" ref="J7" si="0">J8+J13+J16</f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3469479</v>
      </c>
      <c r="O7" s="342">
        <f t="shared" ref="O7:P7" si="4">O8+O13+O16+O17+O20</f>
        <v>3469479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ref="U7:V7" si="5">U8+U13+U16+U17+U20</f>
        <v>1901176</v>
      </c>
      <c r="V7" s="342">
        <f t="shared" si="5"/>
        <v>4781542</v>
      </c>
    </row>
    <row r="8" spans="1:32" ht="21.75" customHeight="1" x14ac:dyDescent="0.2">
      <c r="A8" s="661"/>
      <c r="B8" s="221" t="s">
        <v>36</v>
      </c>
      <c r="C8" s="1067" t="s">
        <v>327</v>
      </c>
      <c r="D8" s="1067"/>
      <c r="E8" s="434">
        <f>SUM(E9:E12)</f>
        <v>3490655</v>
      </c>
      <c r="F8" s="434">
        <f>SUM(F9:F12)</f>
        <v>3490655</v>
      </c>
      <c r="G8" s="793">
        <f t="shared" ref="G8:P8" si="6">SUM(G9:G12)</f>
        <v>3490655</v>
      </c>
      <c r="H8" s="434">
        <f t="shared" si="6"/>
        <v>3490655</v>
      </c>
      <c r="I8" s="434">
        <f t="shared" si="6"/>
        <v>3490655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980">
        <f>SUM(N9:N12)</f>
        <v>1589479</v>
      </c>
      <c r="O8" s="434">
        <f t="shared" si="6"/>
        <v>1589479</v>
      </c>
      <c r="P8" s="434">
        <f t="shared" si="6"/>
        <v>0</v>
      </c>
      <c r="Q8" s="967">
        <f>SUM(Q9:Q12)</f>
        <v>1893400</v>
      </c>
      <c r="R8" s="967">
        <f>SUM(R9:R12)</f>
        <v>1893400</v>
      </c>
      <c r="S8" s="967">
        <f>SUM(S9:S12)</f>
        <v>1901176</v>
      </c>
      <c r="T8" s="967">
        <f>SUM(T9:T12)</f>
        <v>1901176</v>
      </c>
      <c r="U8" s="967">
        <f t="shared" ref="U8:V8" si="7">SUM(U9:U12)</f>
        <v>1901176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794">
        <v>3490655</v>
      </c>
      <c r="F9" s="344">
        <v>3490655</v>
      </c>
      <c r="G9" s="794">
        <v>3490655</v>
      </c>
      <c r="H9" s="794">
        <v>3490655</v>
      </c>
      <c r="I9" s="344">
        <v>3490655</v>
      </c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979">
        <f>+H9-T9</f>
        <v>1589479</v>
      </c>
      <c r="O9" s="979">
        <f>+I9-U9</f>
        <v>1589479</v>
      </c>
      <c r="P9" s="262"/>
      <c r="Q9" s="968">
        <v>1893400</v>
      </c>
      <c r="R9" s="968">
        <v>1893400</v>
      </c>
      <c r="S9" s="968">
        <v>1901176</v>
      </c>
      <c r="T9" s="979">
        <v>1901176</v>
      </c>
      <c r="U9" s="968">
        <v>1901176</v>
      </c>
      <c r="V9" s="344">
        <v>2541896</v>
      </c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v>0</v>
      </c>
      <c r="F10" s="344">
        <v>0</v>
      </c>
      <c r="G10" s="344">
        <v>0</v>
      </c>
      <c r="H10" s="344">
        <v>0</v>
      </c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968"/>
      <c r="V10" s="344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794">
        <v>0</v>
      </c>
      <c r="F11" s="344">
        <v>0</v>
      </c>
      <c r="G11" s="794">
        <v>0</v>
      </c>
      <c r="H11" s="794">
        <v>0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0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968">
        <v>0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968"/>
      <c r="V12" s="344"/>
      <c r="AF12" s="306" t="s">
        <v>259</v>
      </c>
    </row>
    <row r="13" spans="1:32" ht="21.75" customHeight="1" x14ac:dyDescent="0.25">
      <c r="A13" s="82"/>
      <c r="B13" s="78" t="s">
        <v>37</v>
      </c>
      <c r="C13" s="1077" t="s">
        <v>329</v>
      </c>
      <c r="D13" s="1077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1000000</v>
      </c>
      <c r="I13" s="344">
        <f t="shared" si="9"/>
        <v>1000000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1000000</v>
      </c>
      <c r="O13" s="344">
        <f t="shared" si="9"/>
        <v>1000000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968">
        <f t="shared" ref="U13:V13" si="10">SUM(U14:U15)</f>
        <v>0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330</v>
      </c>
      <c r="D14" s="599" t="s">
        <v>416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968">
        <v>0</v>
      </c>
      <c r="V14" s="344">
        <v>953054</v>
      </c>
    </row>
    <row r="15" spans="1:32" ht="21.75" customHeight="1" x14ac:dyDescent="0.25">
      <c r="A15" s="82"/>
      <c r="B15" s="78"/>
      <c r="C15" s="78" t="s">
        <v>331</v>
      </c>
      <c r="D15" s="599" t="s">
        <v>335</v>
      </c>
      <c r="E15" s="794">
        <v>1000000</v>
      </c>
      <c r="F15" s="344">
        <v>1000000</v>
      </c>
      <c r="G15" s="344">
        <v>1000000</v>
      </c>
      <c r="H15" s="344">
        <v>1000000</v>
      </c>
      <c r="I15" s="344">
        <v>1000000</v>
      </c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1000000</v>
      </c>
      <c r="O15" s="344">
        <f>+I15-U15</f>
        <v>1000000</v>
      </c>
      <c r="P15" s="262"/>
      <c r="Q15" s="344"/>
      <c r="R15" s="344"/>
      <c r="S15" s="344"/>
      <c r="T15" s="344"/>
      <c r="U15" s="968"/>
      <c r="V15" s="344"/>
    </row>
    <row r="16" spans="1:32" ht="21.75" customHeight="1" x14ac:dyDescent="0.25">
      <c r="A16" s="82"/>
      <c r="B16" s="78" t="s">
        <v>121</v>
      </c>
      <c r="C16" s="1077" t="s">
        <v>336</v>
      </c>
      <c r="D16" s="1077"/>
      <c r="E16" s="794">
        <v>850000</v>
      </c>
      <c r="F16" s="344">
        <v>850000</v>
      </c>
      <c r="G16" s="344">
        <v>850000</v>
      </c>
      <c r="H16" s="344">
        <v>850000</v>
      </c>
      <c r="I16" s="344">
        <v>850000</v>
      </c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850000</v>
      </c>
      <c r="O16" s="344">
        <f t="shared" ref="O16" si="14">+I16-U16</f>
        <v>850000</v>
      </c>
      <c r="P16" s="344">
        <f t="shared" ref="P16" si="15">+J16-V16</f>
        <v>0</v>
      </c>
      <c r="Q16" s="344"/>
      <c r="R16" s="344"/>
      <c r="S16" s="344"/>
      <c r="T16" s="344"/>
      <c r="U16" s="968"/>
      <c r="V16" s="344"/>
    </row>
    <row r="17" spans="1:143" ht="21.75" customHeight="1" x14ac:dyDescent="0.25">
      <c r="A17" s="82"/>
      <c r="B17" s="78" t="s">
        <v>50</v>
      </c>
      <c r="C17" s="1079" t="s">
        <v>337</v>
      </c>
      <c r="D17" s="1080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968">
        <f>SUM(U18:U19)</f>
        <v>0</v>
      </c>
      <c r="V17" s="344">
        <f t="shared" ref="V17" si="17">SUM(V18:V19)</f>
        <v>549279</v>
      </c>
    </row>
    <row r="18" spans="1:143" ht="21.75" customHeight="1" x14ac:dyDescent="0.25">
      <c r="A18" s="82"/>
      <c r="B18" s="78"/>
      <c r="C18" s="78" t="s">
        <v>338</v>
      </c>
      <c r="D18" s="599" t="s">
        <v>340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62"/>
      <c r="P18" s="662"/>
      <c r="Q18" s="344"/>
      <c r="R18" s="344"/>
      <c r="S18" s="344"/>
      <c r="T18" s="344"/>
      <c r="U18" s="968"/>
      <c r="V18" s="344"/>
    </row>
    <row r="19" spans="1:143" s="696" customFormat="1" ht="21.75" customHeight="1" x14ac:dyDescent="0.25">
      <c r="A19" s="82"/>
      <c r="B19" s="78"/>
      <c r="C19" s="78" t="s">
        <v>339</v>
      </c>
      <c r="D19" s="599" t="s">
        <v>437</v>
      </c>
      <c r="E19" s="794"/>
      <c r="F19" s="794"/>
      <c r="G19" s="794"/>
      <c r="H19" s="794"/>
      <c r="I19" s="794"/>
      <c r="J19" s="794"/>
      <c r="K19" s="794">
        <f>+E19-Q19</f>
        <v>0</v>
      </c>
      <c r="L19" s="794">
        <f>+F19-R19</f>
        <v>0</v>
      </c>
      <c r="M19" s="794"/>
      <c r="N19" s="794">
        <f>+H19-T19</f>
        <v>0</v>
      </c>
      <c r="O19" s="662"/>
      <c r="P19" s="662"/>
      <c r="Q19" s="794"/>
      <c r="R19" s="794"/>
      <c r="S19" s="794"/>
      <c r="T19" s="794"/>
      <c r="U19" s="968"/>
      <c r="V19" s="794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63" t="s">
        <v>51</v>
      </c>
      <c r="C20" s="1081" t="s">
        <v>341</v>
      </c>
      <c r="D20" s="1082"/>
      <c r="E20" s="956">
        <v>30000</v>
      </c>
      <c r="F20" s="436">
        <v>30000</v>
      </c>
      <c r="G20" s="436">
        <v>30000</v>
      </c>
      <c r="H20" s="436">
        <v>30000</v>
      </c>
      <c r="I20" s="436">
        <v>30000</v>
      </c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30000</v>
      </c>
      <c r="O20" s="436">
        <f>+I20-U20</f>
        <v>30000</v>
      </c>
      <c r="P20" s="664"/>
      <c r="Q20" s="436"/>
      <c r="R20" s="436"/>
      <c r="S20" s="436">
        <v>0</v>
      </c>
      <c r="T20" s="436"/>
      <c r="U20" s="1060"/>
      <c r="V20" s="436"/>
    </row>
    <row r="21" spans="1:143" ht="21.75" customHeight="1" thickBot="1" x14ac:dyDescent="0.25">
      <c r="A21" s="85" t="s">
        <v>342</v>
      </c>
      <c r="B21" s="1072" t="s">
        <v>343</v>
      </c>
      <c r="C21" s="1072"/>
      <c r="D21" s="1072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8909660</v>
      </c>
      <c r="I21" s="342">
        <f>I22+I23+I24+I28+I29+I30+I31+I32</f>
        <v>8648171</v>
      </c>
      <c r="J21" s="383">
        <f t="shared" ref="J21" si="18">SUM(J22:J31)</f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8909660</v>
      </c>
      <c r="O21" s="342">
        <f>O22+O23+O24+O28+O29+O30+O31+O32</f>
        <v>8648171</v>
      </c>
      <c r="P21" s="342">
        <f t="shared" ref="P21:S21" si="19">P22+P23+P24+P28+P29+P30+P31</f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1061">
        <f t="shared" si="21"/>
        <v>0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1078" t="s">
        <v>344</v>
      </c>
      <c r="D22" s="1078"/>
      <c r="E22" s="957">
        <v>6337856</v>
      </c>
      <c r="F22" s="261">
        <v>6337856</v>
      </c>
      <c r="G22" s="261">
        <v>6337856</v>
      </c>
      <c r="H22" s="384">
        <v>6337856</v>
      </c>
      <c r="I22" s="384">
        <v>6337856</v>
      </c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6337856</v>
      </c>
      <c r="O22" s="384">
        <f>I22-U22</f>
        <v>6337856</v>
      </c>
      <c r="P22" s="384"/>
      <c r="Q22" s="384"/>
      <c r="R22" s="384"/>
      <c r="S22" s="261"/>
      <c r="T22" s="261"/>
      <c r="U22" s="1062"/>
      <c r="V22" s="261"/>
    </row>
    <row r="23" spans="1:143" ht="21.75" customHeight="1" x14ac:dyDescent="0.2">
      <c r="A23" s="82"/>
      <c r="B23" s="78" t="s">
        <v>40</v>
      </c>
      <c r="C23" s="1068" t="s">
        <v>382</v>
      </c>
      <c r="D23" s="1068"/>
      <c r="E23" s="349"/>
      <c r="F23" s="264">
        <v>54480</v>
      </c>
      <c r="G23" s="264">
        <v>54480</v>
      </c>
      <c r="H23" s="264">
        <v>54480</v>
      </c>
      <c r="I23" s="264">
        <v>54480</v>
      </c>
      <c r="J23" s="264"/>
      <c r="K23" s="264"/>
      <c r="L23" s="264">
        <v>54480</v>
      </c>
      <c r="M23" s="264">
        <v>54480</v>
      </c>
      <c r="N23" s="264">
        <v>54480</v>
      </c>
      <c r="O23" s="264">
        <v>54480</v>
      </c>
      <c r="P23" s="264"/>
      <c r="Q23" s="264"/>
      <c r="R23" s="264"/>
      <c r="S23" s="264"/>
      <c r="T23" s="264"/>
      <c r="U23" s="1063"/>
      <c r="V23" s="264"/>
    </row>
    <row r="24" spans="1:143" ht="21.75" customHeight="1" x14ac:dyDescent="0.2">
      <c r="A24" s="82"/>
      <c r="B24" s="78" t="s">
        <v>41</v>
      </c>
      <c r="C24" s="1068" t="s">
        <v>346</v>
      </c>
      <c r="D24" s="1068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30600</v>
      </c>
      <c r="I24" s="349">
        <f>SUM(I25:I27)</f>
        <v>30600</v>
      </c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30600</v>
      </c>
      <c r="O24" s="349">
        <f t="shared" ref="O24:Q24" si="25">SUM(O25:O27)</f>
        <v>30600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1064">
        <f t="shared" si="27"/>
        <v>0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347</v>
      </c>
      <c r="E25" s="349">
        <v>30600</v>
      </c>
      <c r="F25" s="349">
        <v>30600</v>
      </c>
      <c r="G25" s="349">
        <v>30600</v>
      </c>
      <c r="H25" s="264">
        <v>30600</v>
      </c>
      <c r="I25" s="264">
        <v>30600</v>
      </c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30600</v>
      </c>
      <c r="O25" s="264">
        <f>+I25-U25</f>
        <v>30600</v>
      </c>
      <c r="P25" s="264"/>
      <c r="Q25" s="264">
        <v>0</v>
      </c>
      <c r="R25" s="264">
        <v>0</v>
      </c>
      <c r="S25" s="349">
        <v>0</v>
      </c>
      <c r="T25" s="349">
        <v>0</v>
      </c>
      <c r="U25" s="1064">
        <v>0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348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1063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349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1063"/>
      <c r="V27" s="264"/>
    </row>
    <row r="28" spans="1:143" ht="21.75" customHeight="1" x14ac:dyDescent="0.2">
      <c r="A28" s="82"/>
      <c r="B28" s="78" t="s">
        <v>315</v>
      </c>
      <c r="C28" s="1068" t="s">
        <v>350</v>
      </c>
      <c r="D28" s="1068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1063"/>
      <c r="V28" s="264"/>
    </row>
    <row r="29" spans="1:143" ht="21.75" customHeight="1" x14ac:dyDescent="0.2">
      <c r="A29" s="86"/>
      <c r="B29" s="87" t="s">
        <v>351</v>
      </c>
      <c r="C29" s="1068" t="s">
        <v>505</v>
      </c>
      <c r="D29" s="1083"/>
      <c r="E29" s="349">
        <v>0</v>
      </c>
      <c r="F29" s="349">
        <v>0</v>
      </c>
      <c r="G29" s="264">
        <v>0</v>
      </c>
      <c r="H29" s="264">
        <v>0</v>
      </c>
      <c r="I29" s="264"/>
      <c r="J29" s="264"/>
      <c r="K29" s="264"/>
      <c r="L29" s="264"/>
      <c r="M29" s="264">
        <f>+G29-S29</f>
        <v>0</v>
      </c>
      <c r="N29" s="264">
        <f>+H29-T29</f>
        <v>0</v>
      </c>
      <c r="O29" s="264">
        <f>+I29-U29</f>
        <v>0</v>
      </c>
      <c r="P29" s="264"/>
      <c r="Q29" s="264"/>
      <c r="R29" s="264"/>
      <c r="S29" s="264"/>
      <c r="T29" s="264"/>
      <c r="U29" s="1063"/>
      <c r="V29" s="264"/>
    </row>
    <row r="30" spans="1:143" ht="21.75" customHeight="1" x14ac:dyDescent="0.2">
      <c r="A30" s="86"/>
      <c r="B30" s="87" t="s">
        <v>353</v>
      </c>
      <c r="C30" s="1068" t="s">
        <v>354</v>
      </c>
      <c r="D30" s="1083"/>
      <c r="E30" s="349">
        <v>150000</v>
      </c>
      <c r="F30" s="349">
        <v>150000</v>
      </c>
      <c r="G30" s="349">
        <v>150000</v>
      </c>
      <c r="H30" s="264">
        <v>150000</v>
      </c>
      <c r="I30" s="264">
        <v>150000</v>
      </c>
      <c r="J30" s="264"/>
      <c r="K30" s="264">
        <f t="shared" ref="K30:O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150000</v>
      </c>
      <c r="O30" s="264">
        <f t="shared" si="28"/>
        <v>150000</v>
      </c>
      <c r="P30" s="264"/>
      <c r="Q30" s="264"/>
      <c r="R30" s="264"/>
      <c r="S30" s="264"/>
      <c r="T30" s="264"/>
      <c r="U30" s="1063"/>
      <c r="V30" s="264"/>
    </row>
    <row r="31" spans="1:143" ht="21.75" customHeight="1" x14ac:dyDescent="0.2">
      <c r="A31" s="86"/>
      <c r="B31" s="87" t="s">
        <v>444</v>
      </c>
      <c r="C31" s="1076" t="s">
        <v>79</v>
      </c>
      <c r="D31" s="1076"/>
      <c r="E31" s="349">
        <v>3057202</v>
      </c>
      <c r="F31" s="349">
        <v>2263730</v>
      </c>
      <c r="G31" s="264">
        <v>1461607</v>
      </c>
      <c r="H31" s="264">
        <v>936724</v>
      </c>
      <c r="I31" s="264">
        <v>675235</v>
      </c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936724</v>
      </c>
      <c r="O31" s="264">
        <f t="shared" si="28"/>
        <v>675235</v>
      </c>
      <c r="P31" s="264"/>
      <c r="Q31" s="264"/>
      <c r="R31" s="264"/>
      <c r="S31" s="264"/>
      <c r="T31" s="264"/>
      <c r="U31" s="1063"/>
      <c r="V31" s="264"/>
    </row>
    <row r="32" spans="1:143" ht="21.75" customHeight="1" thickBot="1" x14ac:dyDescent="0.25">
      <c r="A32" s="86"/>
      <c r="B32" s="87" t="s">
        <v>445</v>
      </c>
      <c r="C32" s="1076" t="s">
        <v>446</v>
      </c>
      <c r="D32" s="1076"/>
      <c r="E32" s="349">
        <v>1400000</v>
      </c>
      <c r="F32" s="349">
        <v>1400000</v>
      </c>
      <c r="G32" s="264">
        <v>1400000</v>
      </c>
      <c r="H32" s="264">
        <v>1400000</v>
      </c>
      <c r="I32" s="264">
        <v>1400000</v>
      </c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1400000</v>
      </c>
      <c r="O32" s="264">
        <f>I32-U32</f>
        <v>1400000</v>
      </c>
      <c r="P32" s="264"/>
      <c r="Q32" s="264"/>
      <c r="R32" s="264"/>
      <c r="S32" s="264"/>
      <c r="T32" s="264"/>
      <c r="U32" s="1063"/>
      <c r="V32" s="264"/>
    </row>
    <row r="33" spans="1:22" ht="21.75" customHeight="1" thickBot="1" x14ac:dyDescent="0.25">
      <c r="A33" s="89" t="s">
        <v>9</v>
      </c>
      <c r="B33" s="1072" t="s">
        <v>355</v>
      </c>
      <c r="C33" s="1072"/>
      <c r="D33" s="1072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337">
        <f>SUM(H34:H37)</f>
        <v>44784852</v>
      </c>
      <c r="I33" s="337">
        <f>SUM(I34:I37)</f>
        <v>45564501</v>
      </c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44784852</v>
      </c>
      <c r="O33" s="337">
        <f t="shared" si="29"/>
        <v>45564501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1065">
        <f t="shared" si="31"/>
        <v>0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1084" t="s">
        <v>356</v>
      </c>
      <c r="D34" s="1085"/>
      <c r="E34" s="959">
        <f>12698274+16773300+1800000</f>
        <v>31271574</v>
      </c>
      <c r="F34" s="666">
        <f>12776666+17465675+1822705</f>
        <v>32065046</v>
      </c>
      <c r="G34" s="667">
        <v>32867169</v>
      </c>
      <c r="H34" s="667">
        <v>42440052</v>
      </c>
      <c r="I34" s="667">
        <v>42701541</v>
      </c>
      <c r="J34" s="667"/>
      <c r="K34" s="667">
        <f t="shared" ref="K34:O35" si="32">E34-Q34</f>
        <v>31271574</v>
      </c>
      <c r="L34" s="667">
        <f t="shared" si="32"/>
        <v>32065046</v>
      </c>
      <c r="M34" s="666">
        <f t="shared" si="32"/>
        <v>32867169</v>
      </c>
      <c r="N34" s="666">
        <f t="shared" si="32"/>
        <v>42440052</v>
      </c>
      <c r="O34" s="666">
        <f t="shared" si="32"/>
        <v>42701541</v>
      </c>
      <c r="P34" s="667"/>
      <c r="Q34" s="667"/>
      <c r="R34" s="667"/>
      <c r="S34" s="666">
        <v>0</v>
      </c>
      <c r="T34" s="666"/>
      <c r="U34" s="1066">
        <v>0</v>
      </c>
      <c r="V34" s="710">
        <v>11076003</v>
      </c>
    </row>
    <row r="35" spans="1:22" ht="21.75" customHeight="1" thickBot="1" x14ac:dyDescent="0.25">
      <c r="A35" s="82"/>
      <c r="B35" s="87" t="s">
        <v>43</v>
      </c>
      <c r="C35" s="1068" t="s">
        <v>443</v>
      </c>
      <c r="D35" s="1083"/>
      <c r="E35" s="668">
        <v>0</v>
      </c>
      <c r="F35" s="669">
        <v>0</v>
      </c>
      <c r="G35" s="669">
        <v>0</v>
      </c>
      <c r="H35" s="669">
        <v>0</v>
      </c>
      <c r="I35" s="669">
        <v>518160</v>
      </c>
      <c r="J35" s="669"/>
      <c r="K35" s="669">
        <f t="shared" si="32"/>
        <v>0</v>
      </c>
      <c r="L35" s="669">
        <f t="shared" si="32"/>
        <v>0</v>
      </c>
      <c r="M35" s="669">
        <f t="shared" si="32"/>
        <v>0</v>
      </c>
      <c r="N35" s="669">
        <f t="shared" si="32"/>
        <v>0</v>
      </c>
      <c r="O35" s="669">
        <f t="shared" si="32"/>
        <v>518160</v>
      </c>
      <c r="P35" s="669"/>
      <c r="Q35" s="669"/>
      <c r="R35" s="669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1068" t="s">
        <v>357</v>
      </c>
      <c r="D36" s="1083"/>
      <c r="E36" s="668"/>
      <c r="F36" s="669"/>
      <c r="G36" s="669"/>
      <c r="H36" s="669"/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1068" t="s">
        <v>358</v>
      </c>
      <c r="D37" s="1083"/>
      <c r="E37" s="668">
        <f>SUM(E38:E40)</f>
        <v>2147500</v>
      </c>
      <c r="F37" s="669">
        <f>SUM(F38:F40)</f>
        <v>2147500</v>
      </c>
      <c r="G37" s="669">
        <f>SUM(G38:G40)</f>
        <v>2147500</v>
      </c>
      <c r="H37" s="669">
        <f>SUM(H38:H40)</f>
        <v>2344800</v>
      </c>
      <c r="I37" s="669">
        <f>SUM(I38:I40)</f>
        <v>2344800</v>
      </c>
      <c r="J37" s="669"/>
      <c r="K37" s="669">
        <f>SUM(K38:K40)</f>
        <v>2147500</v>
      </c>
      <c r="L37" s="669">
        <f>SUM(L38:L40)</f>
        <v>2147500</v>
      </c>
      <c r="M37" s="669">
        <f>SUM(M38:M40)</f>
        <v>2147500</v>
      </c>
      <c r="N37" s="669">
        <f>SUM(N38:N40)</f>
        <v>2344800</v>
      </c>
      <c r="O37" s="669">
        <f>SUM(O38:O40)</f>
        <v>2344800</v>
      </c>
      <c r="P37" s="669"/>
      <c r="Q37" s="669"/>
      <c r="R37" s="669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359</v>
      </c>
      <c r="D38" s="665" t="s">
        <v>32</v>
      </c>
      <c r="E38" s="668"/>
      <c r="F38" s="669"/>
      <c r="G38" s="669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360</v>
      </c>
      <c r="D39" s="223" t="s">
        <v>31</v>
      </c>
      <c r="E39" s="668"/>
      <c r="F39" s="669"/>
      <c r="G39" s="669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33</v>
      </c>
      <c r="E40" s="670">
        <v>2147500</v>
      </c>
      <c r="F40" s="671">
        <v>2147500</v>
      </c>
      <c r="G40" s="671">
        <v>2147500</v>
      </c>
      <c r="H40" s="671">
        <v>2344800</v>
      </c>
      <c r="I40" s="671">
        <v>2344800</v>
      </c>
      <c r="J40" s="671"/>
      <c r="K40" s="671">
        <f>E40-Q40</f>
        <v>2147500</v>
      </c>
      <c r="L40" s="671">
        <f>F40-R40</f>
        <v>2147500</v>
      </c>
      <c r="M40" s="671">
        <f>G40-S40</f>
        <v>2147500</v>
      </c>
      <c r="N40" s="671">
        <f>H40-T40</f>
        <v>2344800</v>
      </c>
      <c r="O40" s="671">
        <f>I40-U40</f>
        <v>2344800</v>
      </c>
      <c r="P40" s="671"/>
      <c r="Q40" s="671"/>
      <c r="R40" s="671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1072" t="s">
        <v>362</v>
      </c>
      <c r="C41" s="1072"/>
      <c r="D41" s="1072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SUM(H42:H43)</f>
        <v>17466798</v>
      </c>
      <c r="I41" s="92">
        <f t="shared" ref="I41:P41" si="33">SUM(I42:I47)</f>
        <v>17466798</v>
      </c>
      <c r="J41" s="92">
        <f t="shared" si="33"/>
        <v>0</v>
      </c>
      <c r="K41" s="92">
        <f t="shared" si="33"/>
        <v>0</v>
      </c>
      <c r="L41" s="92">
        <f t="shared" si="33"/>
        <v>0</v>
      </c>
      <c r="M41" s="92">
        <f t="shared" si="33"/>
        <v>0</v>
      </c>
      <c r="N41" s="92">
        <f>SUM(N42:N43)</f>
        <v>17466798</v>
      </c>
      <c r="O41" s="92">
        <f t="shared" si="33"/>
        <v>17466798</v>
      </c>
      <c r="P41" s="92">
        <f t="shared" si="33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363</v>
      </c>
      <c r="C42" s="1078" t="s">
        <v>365</v>
      </c>
      <c r="D42" s="1078"/>
      <c r="E42" s="346">
        <v>0</v>
      </c>
      <c r="F42" s="347">
        <v>0</v>
      </c>
      <c r="G42" s="347">
        <v>0</v>
      </c>
      <c r="H42" s="347">
        <v>17466798</v>
      </c>
      <c r="I42" s="347">
        <v>17466798</v>
      </c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17466798</v>
      </c>
      <c r="O42" s="347">
        <f>I42-U42</f>
        <v>17466798</v>
      </c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364</v>
      </c>
      <c r="C43" s="1068" t="s">
        <v>366</v>
      </c>
      <c r="D43" s="1068"/>
      <c r="E43" s="349">
        <f>SUM(E44:E46)</f>
        <v>0</v>
      </c>
      <c r="F43" s="349">
        <f>SUM(F44:F46)</f>
        <v>0</v>
      </c>
      <c r="G43" s="349">
        <f>SUM(G44:G46)</f>
        <v>0</v>
      </c>
      <c r="H43" s="349">
        <f>SUM(H44:H46)</f>
        <v>0</v>
      </c>
      <c r="I43" s="349">
        <f>SUM(I44:I46)</f>
        <v>0</v>
      </c>
      <c r="J43" s="349">
        <f t="shared" ref="J43:K43" si="34">SUM(J44:J46)</f>
        <v>0</v>
      </c>
      <c r="K43" s="349">
        <f t="shared" si="34"/>
        <v>0</v>
      </c>
      <c r="L43" s="349">
        <f>SUM(L44:L46)</f>
        <v>0</v>
      </c>
      <c r="M43" s="349">
        <f>SUM(M44:M46)</f>
        <v>0</v>
      </c>
      <c r="N43" s="349">
        <f>SUM(N44:N46)</f>
        <v>0</v>
      </c>
      <c r="O43" s="349">
        <f>SUM(O44:O46)</f>
        <v>0</v>
      </c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367</v>
      </c>
      <c r="D44" s="665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368</v>
      </c>
      <c r="D45" s="665" t="s">
        <v>31</v>
      </c>
      <c r="E45" s="349"/>
      <c r="F45" s="264"/>
      <c r="G45" s="264"/>
      <c r="H45" s="264"/>
      <c r="I45" s="264"/>
      <c r="J45" s="600"/>
      <c r="K45" s="264"/>
      <c r="L45" s="264"/>
      <c r="M45" s="264"/>
      <c r="N45" s="264"/>
      <c r="O45" s="264"/>
      <c r="P45" s="600"/>
      <c r="Q45" s="264"/>
      <c r="R45" s="264"/>
      <c r="S45" s="264"/>
      <c r="T45" s="264"/>
      <c r="U45" s="264"/>
      <c r="V45" s="264"/>
    </row>
    <row r="46" spans="1:22" ht="21.75" customHeight="1" x14ac:dyDescent="0.2">
      <c r="A46" s="86"/>
      <c r="B46" s="90"/>
      <c r="C46" s="84" t="s">
        <v>369</v>
      </c>
      <c r="D46" s="665" t="s">
        <v>370</v>
      </c>
      <c r="E46" s="349"/>
      <c r="F46" s="264"/>
      <c r="G46" s="264"/>
      <c r="H46" s="264"/>
      <c r="I46" s="264"/>
      <c r="J46" s="600"/>
      <c r="K46" s="264"/>
      <c r="L46" s="264"/>
      <c r="M46" s="264"/>
      <c r="N46" s="264"/>
      <c r="O46" s="264"/>
      <c r="P46" s="600"/>
      <c r="Q46" s="264"/>
      <c r="R46" s="264"/>
      <c r="S46" s="381"/>
      <c r="T46" s="381"/>
      <c r="U46" s="381"/>
      <c r="V46" s="381"/>
    </row>
    <row r="47" spans="1:22" ht="28.5" customHeight="1" x14ac:dyDescent="0.2">
      <c r="A47" s="352"/>
      <c r="B47" s="79"/>
      <c r="C47" s="84" t="s">
        <v>608</v>
      </c>
      <c r="D47" s="969" t="s">
        <v>609</v>
      </c>
      <c r="E47" s="349"/>
      <c r="F47" s="264"/>
      <c r="G47" s="264"/>
      <c r="H47" s="264"/>
      <c r="I47" s="264"/>
      <c r="J47" s="600"/>
      <c r="K47" s="264"/>
      <c r="L47" s="264"/>
      <c r="M47" s="264"/>
      <c r="N47" s="264"/>
      <c r="O47" s="264"/>
      <c r="P47" s="600"/>
      <c r="Q47" s="264"/>
      <c r="R47" s="264"/>
      <c r="S47" s="354"/>
      <c r="T47" s="354"/>
      <c r="U47" s="354"/>
      <c r="V47" s="354"/>
    </row>
    <row r="48" spans="1:22" ht="21.75" customHeight="1" thickBot="1" x14ac:dyDescent="0.25">
      <c r="A48" s="352"/>
      <c r="B48" s="90"/>
      <c r="C48" s="1090"/>
      <c r="D48" s="1091"/>
      <c r="E48" s="601"/>
      <c r="F48" s="602"/>
      <c r="G48" s="602"/>
      <c r="H48" s="602"/>
      <c r="I48" s="602"/>
      <c r="J48" s="603"/>
      <c r="K48" s="602"/>
      <c r="L48" s="602"/>
      <c r="M48" s="602"/>
      <c r="N48" s="602"/>
      <c r="O48" s="602"/>
      <c r="P48" s="603"/>
      <c r="Q48" s="602"/>
      <c r="R48" s="602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1072" t="s">
        <v>83</v>
      </c>
      <c r="C49" s="1072"/>
      <c r="D49" s="1072"/>
      <c r="E49" s="337">
        <f t="shared" ref="E49:S49" si="35">E50+E51</f>
        <v>492818</v>
      </c>
      <c r="F49" s="337">
        <f>F50+F51</f>
        <v>492818</v>
      </c>
      <c r="G49" s="92">
        <f t="shared" si="35"/>
        <v>492818</v>
      </c>
      <c r="H49" s="92">
        <f t="shared" si="35"/>
        <v>492818</v>
      </c>
      <c r="I49" s="92">
        <f t="shared" si="35"/>
        <v>492818</v>
      </c>
      <c r="J49" s="92">
        <f t="shared" si="35"/>
        <v>0</v>
      </c>
      <c r="K49" s="92">
        <f t="shared" si="35"/>
        <v>492818</v>
      </c>
      <c r="L49" s="92">
        <f t="shared" ref="L49" si="36">L50+L51</f>
        <v>492818</v>
      </c>
      <c r="M49" s="92">
        <f t="shared" si="35"/>
        <v>492818</v>
      </c>
      <c r="N49" s="92">
        <f t="shared" ref="N49" si="37">N50+N51</f>
        <v>492818</v>
      </c>
      <c r="O49" s="1051">
        <f t="shared" si="35"/>
        <v>492818</v>
      </c>
      <c r="P49" s="92">
        <f t="shared" si="35"/>
        <v>0</v>
      </c>
      <c r="Q49" s="92">
        <f t="shared" si="35"/>
        <v>0</v>
      </c>
      <c r="R49" s="92">
        <f t="shared" ref="R49" si="38">R50+R51</f>
        <v>0</v>
      </c>
      <c r="S49" s="92">
        <f t="shared" si="35"/>
        <v>0</v>
      </c>
      <c r="T49" s="92">
        <f t="shared" ref="T49:V49" si="39">T50+T51</f>
        <v>0</v>
      </c>
      <c r="U49" s="1051">
        <f t="shared" si="39"/>
        <v>0</v>
      </c>
      <c r="V49" s="92">
        <f t="shared" si="39"/>
        <v>300003</v>
      </c>
    </row>
    <row r="50" spans="1:22" s="6" customFormat="1" ht="21.75" customHeight="1" x14ac:dyDescent="0.2">
      <c r="A50" s="91"/>
      <c r="B50" s="90" t="s">
        <v>44</v>
      </c>
      <c r="C50" s="1078" t="s">
        <v>383</v>
      </c>
      <c r="D50" s="1078"/>
      <c r="E50" s="348"/>
      <c r="F50" s="348">
        <v>0</v>
      </c>
      <c r="G50" s="263">
        <v>0</v>
      </c>
      <c r="H50" s="263">
        <v>0</v>
      </c>
      <c r="I50" s="263"/>
      <c r="J50" s="263"/>
      <c r="K50" s="263"/>
      <c r="L50" s="265">
        <f t="shared" ref="L50:O51" si="40">F50-R50</f>
        <v>0</v>
      </c>
      <c r="M50" s="265">
        <f t="shared" si="40"/>
        <v>0</v>
      </c>
      <c r="N50" s="265">
        <f t="shared" si="40"/>
        <v>0</v>
      </c>
      <c r="O50" s="1052"/>
      <c r="P50" s="263"/>
      <c r="Q50" s="263"/>
      <c r="R50" s="263"/>
      <c r="S50" s="263"/>
      <c r="T50" s="263"/>
      <c r="U50" s="1052"/>
      <c r="V50" s="263"/>
    </row>
    <row r="51" spans="1:22" ht="21.75" customHeight="1" thickBot="1" x14ac:dyDescent="0.25">
      <c r="A51" s="82"/>
      <c r="B51" s="78" t="s">
        <v>45</v>
      </c>
      <c r="C51" s="1068" t="s">
        <v>384</v>
      </c>
      <c r="D51" s="1068"/>
      <c r="E51" s="328">
        <v>492818</v>
      </c>
      <c r="F51" s="328">
        <v>492818</v>
      </c>
      <c r="G51" s="328">
        <v>492818</v>
      </c>
      <c r="H51" s="265">
        <v>492818</v>
      </c>
      <c r="I51" s="265">
        <v>492818</v>
      </c>
      <c r="J51" s="265"/>
      <c r="K51" s="265">
        <f>E51-Q51</f>
        <v>492818</v>
      </c>
      <c r="L51" s="265">
        <f t="shared" si="40"/>
        <v>492818</v>
      </c>
      <c r="M51" s="265">
        <f t="shared" si="40"/>
        <v>492818</v>
      </c>
      <c r="N51" s="265">
        <f t="shared" si="40"/>
        <v>492818</v>
      </c>
      <c r="O51" s="1053">
        <f t="shared" si="40"/>
        <v>492818</v>
      </c>
      <c r="P51" s="265"/>
      <c r="Q51" s="265"/>
      <c r="R51" s="265"/>
      <c r="S51" s="328"/>
      <c r="T51" s="328"/>
      <c r="U51" s="1058">
        <v>0</v>
      </c>
      <c r="V51" s="328">
        <v>300003</v>
      </c>
    </row>
    <row r="52" spans="1:22" ht="21.75" customHeight="1" thickBot="1" x14ac:dyDescent="0.25">
      <c r="A52" s="89" t="s">
        <v>12</v>
      </c>
      <c r="B52" s="1072" t="s">
        <v>371</v>
      </c>
      <c r="C52" s="1072"/>
      <c r="D52" s="1072"/>
      <c r="E52" s="333">
        <f t="shared" ref="E52:S52" si="41">SUM(E53:E54)</f>
        <v>0</v>
      </c>
      <c r="F52" s="333">
        <f>SUM(F53:F54)</f>
        <v>0</v>
      </c>
      <c r="G52" s="50">
        <f t="shared" si="41"/>
        <v>0</v>
      </c>
      <c r="H52" s="50">
        <f t="shared" si="41"/>
        <v>0</v>
      </c>
      <c r="I52" s="50">
        <f t="shared" si="41"/>
        <v>0</v>
      </c>
      <c r="J52" s="50">
        <f t="shared" si="41"/>
        <v>0</v>
      </c>
      <c r="K52" s="50">
        <f t="shared" si="41"/>
        <v>0</v>
      </c>
      <c r="L52" s="50">
        <f t="shared" ref="L52" si="42">SUM(L53:L54)</f>
        <v>0</v>
      </c>
      <c r="M52" s="50">
        <f t="shared" si="41"/>
        <v>0</v>
      </c>
      <c r="N52" s="50">
        <f t="shared" ref="N52" si="43">SUM(N53:N54)</f>
        <v>0</v>
      </c>
      <c r="O52" s="1054">
        <f t="shared" si="41"/>
        <v>0</v>
      </c>
      <c r="P52" s="50">
        <f t="shared" si="41"/>
        <v>0</v>
      </c>
      <c r="Q52" s="50">
        <f t="shared" si="41"/>
        <v>0</v>
      </c>
      <c r="R52" s="50">
        <f t="shared" ref="R52" si="44">SUM(R53:R54)</f>
        <v>0</v>
      </c>
      <c r="S52" s="50">
        <f t="shared" si="41"/>
        <v>0</v>
      </c>
      <c r="T52" s="50">
        <f t="shared" ref="T52:V52" si="45">SUM(T53:T54)</f>
        <v>0</v>
      </c>
      <c r="U52" s="1054">
        <f t="shared" si="45"/>
        <v>0</v>
      </c>
      <c r="V52" s="50">
        <f t="shared" si="45"/>
        <v>0</v>
      </c>
    </row>
    <row r="53" spans="1:22" s="6" customFormat="1" ht="21.75" customHeight="1" x14ac:dyDescent="0.2">
      <c r="A53" s="91"/>
      <c r="B53" s="84" t="s">
        <v>46</v>
      </c>
      <c r="C53" s="1078" t="s">
        <v>373</v>
      </c>
      <c r="D53" s="1078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1038">
        <v>0</v>
      </c>
      <c r="P53" s="268">
        <v>0</v>
      </c>
      <c r="Q53" s="268"/>
      <c r="R53" s="268"/>
      <c r="S53" s="267"/>
      <c r="T53" s="267"/>
      <c r="U53" s="1057"/>
      <c r="V53" s="267"/>
    </row>
    <row r="54" spans="1:22" ht="21.75" customHeight="1" thickBot="1" x14ac:dyDescent="0.25">
      <c r="A54" s="86"/>
      <c r="B54" s="87" t="s">
        <v>372</v>
      </c>
      <c r="C54" s="1076" t="s">
        <v>374</v>
      </c>
      <c r="D54" s="1076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55">
        <v>0</v>
      </c>
      <c r="P54" s="106">
        <v>0</v>
      </c>
      <c r="Q54" s="106"/>
      <c r="R54" s="106"/>
      <c r="S54" s="106"/>
      <c r="T54" s="106"/>
      <c r="U54" s="1055"/>
      <c r="V54" s="106"/>
    </row>
    <row r="55" spans="1:22" ht="21.75" customHeight="1" thickBot="1" x14ac:dyDescent="0.25">
      <c r="A55" s="89" t="s">
        <v>13</v>
      </c>
      <c r="B55" s="1092" t="s">
        <v>85</v>
      </c>
      <c r="C55" s="1092"/>
      <c r="D55" s="1092"/>
      <c r="E55" s="333">
        <f t="shared" ref="E55:K55" si="46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6"/>
        <v>77024783</v>
      </c>
      <c r="I55" s="333">
        <f t="shared" si="46"/>
        <v>77542943</v>
      </c>
      <c r="J55" s="333">
        <f t="shared" si="46"/>
        <v>0</v>
      </c>
      <c r="K55" s="333">
        <f t="shared" si="46"/>
        <v>48364805</v>
      </c>
      <c r="L55" s="333">
        <f t="shared" ref="L55" si="47">L7+L21+L41+L49+L52+L33</f>
        <v>48419285</v>
      </c>
      <c r="M55" s="333">
        <f t="shared" ref="M55:S55" si="48">M7+M21+M41+M49+M52+M33</f>
        <v>48411509</v>
      </c>
      <c r="N55" s="333">
        <f t="shared" ref="N55" si="49">N7+N21+N41+N49+N52+N33</f>
        <v>75123607</v>
      </c>
      <c r="O55" s="1056">
        <f t="shared" si="48"/>
        <v>75641767</v>
      </c>
      <c r="P55" s="333">
        <f t="shared" si="48"/>
        <v>0</v>
      </c>
      <c r="Q55" s="333">
        <f t="shared" si="48"/>
        <v>1893400</v>
      </c>
      <c r="R55" s="333">
        <f t="shared" ref="R55" si="50">R7+R21+R41+R49+R52+R33</f>
        <v>1893400</v>
      </c>
      <c r="S55" s="333">
        <f t="shared" si="48"/>
        <v>1901176</v>
      </c>
      <c r="T55" s="333">
        <f t="shared" ref="T55:V55" si="51">T7+T21+T41+T49+T52+T33</f>
        <v>1901176</v>
      </c>
      <c r="U55" s="1056">
        <f t="shared" si="51"/>
        <v>1901176</v>
      </c>
      <c r="V55" s="333">
        <f t="shared" si="51"/>
        <v>16984551</v>
      </c>
    </row>
    <row r="56" spans="1:22" ht="24" customHeight="1" thickBot="1" x14ac:dyDescent="0.25">
      <c r="A56" s="85" t="s">
        <v>61</v>
      </c>
      <c r="B56" s="1072" t="s">
        <v>375</v>
      </c>
      <c r="C56" s="1072"/>
      <c r="D56" s="1072"/>
      <c r="E56" s="333">
        <f t="shared" ref="E56:J56" si="52">SUM(E57:E59)</f>
        <v>26387676</v>
      </c>
      <c r="F56" s="333">
        <f>SUM(F57:F59)</f>
        <v>26387676</v>
      </c>
      <c r="G56" s="333">
        <f t="shared" si="52"/>
        <v>26387676</v>
      </c>
      <c r="H56" s="333">
        <f t="shared" si="52"/>
        <v>26387676</v>
      </c>
      <c r="I56" s="333">
        <f t="shared" si="52"/>
        <v>26387676</v>
      </c>
      <c r="J56" s="333">
        <f t="shared" si="52"/>
        <v>0</v>
      </c>
      <c r="K56" s="333">
        <f t="shared" ref="K56" si="53">SUM(K57:K59)</f>
        <v>26387676</v>
      </c>
      <c r="L56" s="333">
        <f t="shared" ref="L56" si="54">SUM(L57:L59)</f>
        <v>26387676</v>
      </c>
      <c r="M56" s="333">
        <f t="shared" ref="M56:S56" si="55">SUM(M57:M59)</f>
        <v>26387676</v>
      </c>
      <c r="N56" s="333">
        <f t="shared" ref="N56" si="56">SUM(N57:N59)</f>
        <v>26387676</v>
      </c>
      <c r="O56" s="1056">
        <f t="shared" si="55"/>
        <v>26387676</v>
      </c>
      <c r="P56" s="333">
        <f t="shared" si="55"/>
        <v>0</v>
      </c>
      <c r="Q56" s="333">
        <f t="shared" si="55"/>
        <v>0</v>
      </c>
      <c r="R56" s="333">
        <f t="shared" ref="R56" si="57">SUM(R57:R59)</f>
        <v>0</v>
      </c>
      <c r="S56" s="333">
        <f t="shared" si="55"/>
        <v>0</v>
      </c>
      <c r="T56" s="333">
        <f t="shared" ref="T56:V56" si="58">SUM(T57:T59)</f>
        <v>0</v>
      </c>
      <c r="U56" s="1056">
        <f t="shared" si="58"/>
        <v>0</v>
      </c>
      <c r="V56" s="333">
        <f t="shared" si="58"/>
        <v>15916003</v>
      </c>
    </row>
    <row r="57" spans="1:22" ht="21.75" customHeight="1" x14ac:dyDescent="0.2">
      <c r="A57" s="83"/>
      <c r="B57" s="84" t="s">
        <v>48</v>
      </c>
      <c r="C57" s="1078" t="s">
        <v>376</v>
      </c>
      <c r="D57" s="1078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1057"/>
      <c r="P57" s="267"/>
      <c r="Q57" s="267"/>
      <c r="R57" s="267"/>
      <c r="S57" s="267"/>
      <c r="T57" s="267"/>
      <c r="U57" s="1057"/>
      <c r="V57" s="267"/>
    </row>
    <row r="58" spans="1:22" ht="21.75" customHeight="1" x14ac:dyDescent="0.2">
      <c r="A58" s="82"/>
      <c r="B58" s="79" t="s">
        <v>49</v>
      </c>
      <c r="C58" s="1078" t="s">
        <v>447</v>
      </c>
      <c r="D58" s="1078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962"/>
      <c r="P58" s="266"/>
      <c r="Q58" s="266"/>
      <c r="R58" s="266"/>
      <c r="S58" s="266"/>
      <c r="T58" s="266"/>
      <c r="U58" s="962"/>
      <c r="V58" s="266"/>
    </row>
    <row r="59" spans="1:22" ht="21.75" customHeight="1" thickBot="1" x14ac:dyDescent="0.25">
      <c r="A59" s="82"/>
      <c r="B59" s="79" t="s">
        <v>84</v>
      </c>
      <c r="C59" s="1078" t="s">
        <v>377</v>
      </c>
      <c r="D59" s="1078"/>
      <c r="E59" s="329">
        <v>26387676</v>
      </c>
      <c r="F59" s="329">
        <v>26387676</v>
      </c>
      <c r="G59" s="266">
        <v>26387676</v>
      </c>
      <c r="H59" s="266">
        <v>26387676</v>
      </c>
      <c r="I59" s="266">
        <v>26387676</v>
      </c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26387676</v>
      </c>
      <c r="O59" s="962">
        <f>I59-U59</f>
        <v>26387676</v>
      </c>
      <c r="P59" s="266"/>
      <c r="Q59" s="266"/>
      <c r="R59" s="266"/>
      <c r="S59" s="329"/>
      <c r="T59" s="329"/>
      <c r="U59" s="1059">
        <v>0</v>
      </c>
      <c r="V59" s="329">
        <v>15916003</v>
      </c>
    </row>
    <row r="60" spans="1:22" ht="35.25" customHeight="1" thickBot="1" x14ac:dyDescent="0.25">
      <c r="A60" s="89" t="s">
        <v>62</v>
      </c>
      <c r="B60" s="1089" t="s">
        <v>86</v>
      </c>
      <c r="C60" s="1089"/>
      <c r="D60" s="1089"/>
      <c r="E60" s="333">
        <f>E55+E56</f>
        <v>76645881</v>
      </c>
      <c r="F60" s="50">
        <f t="shared" ref="F60:K60" si="59">F55+F56</f>
        <v>76700361</v>
      </c>
      <c r="G60" s="50">
        <f t="shared" si="59"/>
        <v>76700361</v>
      </c>
      <c r="H60" s="50">
        <f t="shared" si="59"/>
        <v>103412459</v>
      </c>
      <c r="I60" s="50">
        <f t="shared" si="59"/>
        <v>103930619</v>
      </c>
      <c r="J60" s="50">
        <f t="shared" si="59"/>
        <v>0</v>
      </c>
      <c r="K60" s="50">
        <f t="shared" si="59"/>
        <v>74752481</v>
      </c>
      <c r="L60" s="50">
        <f t="shared" ref="L60" si="60">L55+L56</f>
        <v>74806961</v>
      </c>
      <c r="M60" s="333">
        <f t="shared" ref="M60:Q60" si="61">M55+M56</f>
        <v>74799185</v>
      </c>
      <c r="N60" s="50">
        <f t="shared" ref="N60" si="62">N55+N56</f>
        <v>101511283</v>
      </c>
      <c r="O60" s="1056">
        <f t="shared" si="61"/>
        <v>102029443</v>
      </c>
      <c r="P60" s="333">
        <f t="shared" si="61"/>
        <v>0</v>
      </c>
      <c r="Q60" s="50">
        <f t="shared" si="61"/>
        <v>1893400</v>
      </c>
      <c r="R60" s="50">
        <f t="shared" ref="R60" si="63">R55+R56</f>
        <v>1893400</v>
      </c>
      <c r="S60" s="333">
        <f>S55+S56</f>
        <v>1901176</v>
      </c>
      <c r="T60" s="333">
        <f t="shared" ref="T60:V60" si="64">T55+T56</f>
        <v>1901176</v>
      </c>
      <c r="U60" s="1056">
        <f t="shared" si="64"/>
        <v>1901176</v>
      </c>
      <c r="V60" s="333">
        <f t="shared" si="64"/>
        <v>32900554</v>
      </c>
    </row>
    <row r="61" spans="1:22" ht="21.75" hidden="1" customHeight="1" thickBot="1" x14ac:dyDescent="0.25">
      <c r="A61" s="1086" t="s">
        <v>260</v>
      </c>
      <c r="B61" s="1087"/>
      <c r="C61" s="1087"/>
      <c r="D61" s="1087"/>
      <c r="E61" s="604"/>
      <c r="F61" s="605"/>
      <c r="G61" s="605"/>
      <c r="H61" s="605"/>
      <c r="I61" s="605"/>
      <c r="J61" s="606"/>
      <c r="K61" s="605"/>
      <c r="L61" s="605"/>
      <c r="M61" s="605"/>
      <c r="N61" s="605"/>
      <c r="O61" s="605"/>
      <c r="P61" s="606"/>
      <c r="Q61" s="605"/>
      <c r="R61" s="605"/>
      <c r="S61" s="605"/>
      <c r="T61" s="605"/>
      <c r="U61" s="605"/>
      <c r="V61" s="605"/>
    </row>
    <row r="62" spans="1:22" ht="21.75" hidden="1" customHeight="1" thickBot="1" x14ac:dyDescent="0.25">
      <c r="A62" s="1088" t="s">
        <v>6</v>
      </c>
      <c r="B62" s="1089"/>
      <c r="C62" s="1089"/>
      <c r="D62" s="1089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07"/>
      <c r="B63" s="608"/>
      <c r="C63" s="608"/>
      <c r="D63" s="608"/>
      <c r="E63" s="609"/>
      <c r="F63" s="609"/>
      <c r="G63" s="609"/>
      <c r="H63" s="609"/>
      <c r="I63" s="609"/>
      <c r="J63" s="609"/>
      <c r="K63" s="609"/>
      <c r="L63" s="609"/>
      <c r="M63" s="609"/>
      <c r="N63" s="609"/>
      <c r="O63" s="609"/>
      <c r="P63" s="609"/>
      <c r="Q63" s="697"/>
      <c r="R63" s="609"/>
      <c r="S63" s="609"/>
      <c r="T63" s="697"/>
      <c r="U63" s="609"/>
      <c r="V63" s="609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4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B4" zoomScale="75" zoomScaleNormal="75" workbookViewId="0">
      <selection activeCell="U21" sqref="U21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9" width="14.85546875" style="1" customWidth="1"/>
    <col min="10" max="10" width="14.85546875" style="1" hidden="1" customWidth="1"/>
    <col min="11" max="11" width="18.140625" style="52" customWidth="1"/>
    <col min="12" max="15" width="14.85546875" style="52" customWidth="1"/>
    <col min="16" max="16" width="14.85546875" style="52" hidden="1" customWidth="1"/>
    <col min="17" max="18" width="14.85546875" style="52" customWidth="1"/>
    <col min="19" max="21" width="14.85546875" style="1" customWidth="1"/>
    <col min="22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134" t="s">
        <v>57</v>
      </c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4"/>
    </row>
    <row r="2" spans="1:22" ht="37.5" customHeight="1" x14ac:dyDescent="0.2">
      <c r="A2" s="1133" t="s">
        <v>591</v>
      </c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3"/>
      <c r="P2" s="1133"/>
      <c r="Q2" s="1133"/>
      <c r="R2" s="220"/>
    </row>
    <row r="3" spans="1:22" ht="14.25" customHeight="1" thickBot="1" x14ac:dyDescent="0.3">
      <c r="A3" s="68"/>
      <c r="B3" s="96"/>
      <c r="C3" s="96"/>
      <c r="D3" s="102"/>
      <c r="Q3" s="108" t="s">
        <v>431</v>
      </c>
    </row>
    <row r="4" spans="1:22" s="2" customFormat="1" ht="48.75" customHeight="1" thickBot="1" x14ac:dyDescent="0.25">
      <c r="A4" s="1113" t="s">
        <v>3</v>
      </c>
      <c r="B4" s="1092"/>
      <c r="C4" s="1092"/>
      <c r="D4" s="1092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113" t="s">
        <v>70</v>
      </c>
      <c r="R4" s="1092"/>
      <c r="S4" s="1092"/>
      <c r="T4" s="1092"/>
      <c r="U4" s="1092"/>
      <c r="V4" s="1116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261</v>
      </c>
      <c r="J5" s="379" t="s">
        <v>292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261</v>
      </c>
      <c r="P5" s="379" t="s">
        <v>292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261</v>
      </c>
      <c r="V5" s="379" t="s">
        <v>292</v>
      </c>
    </row>
    <row r="6" spans="1:22" s="51" customFormat="1" ht="22.5" customHeight="1" thickBot="1" x14ac:dyDescent="0.25">
      <c r="A6" s="89" t="s">
        <v>28</v>
      </c>
      <c r="B6" s="1115" t="s">
        <v>87</v>
      </c>
      <c r="C6" s="1115"/>
      <c r="D6" s="1115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31313942</v>
      </c>
      <c r="I6" s="50">
        <f t="shared" si="0"/>
        <v>32793703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29412766</v>
      </c>
      <c r="O6" s="50">
        <f t="shared" si="0"/>
        <v>30892527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1901176</v>
      </c>
      <c r="U6" s="50">
        <f t="shared" si="0"/>
        <v>1901176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11897972</v>
      </c>
      <c r="I7" s="334">
        <v>11897972</v>
      </c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 t="shared" ref="N7:O9" si="4">+H7-T7</f>
        <v>11897972</v>
      </c>
      <c r="O7" s="268">
        <f t="shared" si="4"/>
        <v>11897972</v>
      </c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1995605</v>
      </c>
      <c r="I8" s="329">
        <v>1995605</v>
      </c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 t="shared" si="4"/>
        <v>1995605</v>
      </c>
      <c r="O8" s="268">
        <f t="shared" si="4"/>
        <v>1995605</v>
      </c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8284274</v>
      </c>
      <c r="I9" s="329">
        <v>9764035</v>
      </c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 t="shared" si="4"/>
        <v>8284274</v>
      </c>
      <c r="O9" s="268">
        <f t="shared" si="4"/>
        <v>9764035</v>
      </c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1816000</v>
      </c>
      <c r="I10" s="266">
        <v>1816000</v>
      </c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1816000</v>
      </c>
      <c r="O10" s="266">
        <f>+'9.sz.m.szociális kiadások'!G16</f>
        <v>1816000</v>
      </c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5">SUM(H12:H14)</f>
        <v>7320091</v>
      </c>
      <c r="I11" s="329">
        <f t="shared" si="5"/>
        <v>7320091</v>
      </c>
      <c r="J11" s="329">
        <f t="shared" si="5"/>
        <v>0</v>
      </c>
      <c r="K11" s="329">
        <f t="shared" si="5"/>
        <v>419631</v>
      </c>
      <c r="L11" s="329">
        <f t="shared" si="5"/>
        <v>5418915</v>
      </c>
      <c r="M11" s="329">
        <f>SUM(M12:M14)</f>
        <v>5418915</v>
      </c>
      <c r="N11" s="329">
        <f>SUM(N12:N14)</f>
        <v>5418915</v>
      </c>
      <c r="O11" s="329">
        <f>SUM(O12:O14)</f>
        <v>5418915</v>
      </c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1901176</v>
      </c>
      <c r="U11" s="266">
        <f>SUM(U12:U16)</f>
        <v>1901176</v>
      </c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321</v>
      </c>
      <c r="E12" s="329"/>
      <c r="F12" s="329">
        <v>4999284</v>
      </c>
      <c r="G12" s="266">
        <v>4999284</v>
      </c>
      <c r="H12" s="266">
        <v>4999284</v>
      </c>
      <c r="I12" s="266">
        <v>4999284</v>
      </c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4999284</v>
      </c>
      <c r="O12" s="266">
        <f>I12-U12</f>
        <v>4999284</v>
      </c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322</v>
      </c>
      <c r="E13" s="329">
        <v>1780000</v>
      </c>
      <c r="F13" s="329">
        <v>1780000</v>
      </c>
      <c r="G13" s="266">
        <v>1780000</v>
      </c>
      <c r="H13" s="266">
        <v>1780000</v>
      </c>
      <c r="I13" s="266">
        <v>1780000</v>
      </c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>
        <f>+I13-U13</f>
        <v>0</v>
      </c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1780000</v>
      </c>
      <c r="U13" s="266">
        <f>+'10.sz.m.átadott pe (2)'!K28</f>
        <v>1780000</v>
      </c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448</v>
      </c>
      <c r="E14" s="329">
        <v>540807</v>
      </c>
      <c r="F14" s="266">
        <v>540807</v>
      </c>
      <c r="G14" s="266">
        <v>540807</v>
      </c>
      <c r="H14" s="266">
        <v>540807</v>
      </c>
      <c r="I14" s="266">
        <v>540807</v>
      </c>
      <c r="J14" s="626"/>
      <c r="K14" s="266">
        <f>+'10.sz.m.átadott pe (2)'!B55</f>
        <v>419631</v>
      </c>
      <c r="L14" s="962">
        <f>+'10.sz.m.átadott pe (2)'!C55</f>
        <v>419631</v>
      </c>
      <c r="M14" s="962">
        <f>+'10.sz.m.átadott pe (2)'!D55</f>
        <v>419631</v>
      </c>
      <c r="N14" s="970">
        <f>+'10.sz.m.átadott pe (2)'!E55</f>
        <v>419631</v>
      </c>
      <c r="O14" s="970">
        <f>+'10.sz.m.átadott pe (2)'!F55</f>
        <v>419631</v>
      </c>
      <c r="P14" s="955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121176</v>
      </c>
      <c r="T14" s="266">
        <f>+'10.sz.m.átadott pe (2)'!J55</f>
        <v>121176</v>
      </c>
      <c r="U14" s="266">
        <f>+'10.sz.m.átadott pe (2)'!K55</f>
        <v>121176</v>
      </c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 t="shared" ref="K15:O16" si="6">+E15-Q15</f>
        <v>0</v>
      </c>
      <c r="L15" s="268">
        <f t="shared" si="6"/>
        <v>0</v>
      </c>
      <c r="M15" s="268">
        <f t="shared" si="6"/>
        <v>0</v>
      </c>
      <c r="N15" s="268">
        <f t="shared" si="6"/>
        <v>0</v>
      </c>
      <c r="O15" s="268">
        <f t="shared" si="6"/>
        <v>0</v>
      </c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 t="shared" si="6"/>
        <v>0</v>
      </c>
      <c r="L16" s="268">
        <f t="shared" si="6"/>
        <v>0</v>
      </c>
      <c r="M16" s="268">
        <f t="shared" si="6"/>
        <v>0</v>
      </c>
      <c r="N16" s="268">
        <f t="shared" si="6"/>
        <v>0</v>
      </c>
      <c r="O16" s="268">
        <f t="shared" si="6"/>
        <v>0</v>
      </c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115" t="s">
        <v>101</v>
      </c>
      <c r="C17" s="1115"/>
      <c r="D17" s="1115"/>
      <c r="E17" s="333">
        <f t="shared" ref="E17:V17" si="7">SUM(E18:E20)</f>
        <v>2692927</v>
      </c>
      <c r="F17" s="50">
        <f t="shared" si="7"/>
        <v>2692927</v>
      </c>
      <c r="G17" s="50">
        <f t="shared" si="7"/>
        <v>3631077</v>
      </c>
      <c r="H17" s="50">
        <f t="shared" si="7"/>
        <v>30580008</v>
      </c>
      <c r="I17" s="50">
        <f t="shared" si="7"/>
        <v>32035104</v>
      </c>
      <c r="J17" s="50">
        <f t="shared" si="7"/>
        <v>0</v>
      </c>
      <c r="K17" s="50">
        <f t="shared" ref="K17:L17" si="8">SUM(K18:K20)</f>
        <v>2692927</v>
      </c>
      <c r="L17" s="50">
        <f t="shared" si="8"/>
        <v>2692927</v>
      </c>
      <c r="M17" s="50">
        <f t="shared" si="7"/>
        <v>3631077</v>
      </c>
      <c r="N17" s="50">
        <f t="shared" si="7"/>
        <v>30580008</v>
      </c>
      <c r="O17" s="50">
        <f t="shared" si="7"/>
        <v>32035104</v>
      </c>
      <c r="P17" s="50">
        <f t="shared" si="7"/>
        <v>0</v>
      </c>
      <c r="Q17" s="50">
        <f t="shared" ref="Q17:R17" si="9">SUM(Q18:Q20)</f>
        <v>0</v>
      </c>
      <c r="R17" s="50">
        <f t="shared" si="9"/>
        <v>0</v>
      </c>
      <c r="S17" s="50">
        <f t="shared" si="7"/>
        <v>0</v>
      </c>
      <c r="T17" s="50">
        <f t="shared" si="7"/>
        <v>0</v>
      </c>
      <c r="U17" s="50">
        <f t="shared" si="7"/>
        <v>0</v>
      </c>
      <c r="V17" s="50">
        <f t="shared" si="7"/>
        <v>0</v>
      </c>
    </row>
    <row r="18" spans="1:23" s="4" customFormat="1" ht="22.5" customHeight="1" x14ac:dyDescent="0.2">
      <c r="A18" s="88"/>
      <c r="B18" s="93" t="s">
        <v>39</v>
      </c>
      <c r="C18" s="1117" t="s">
        <v>102</v>
      </c>
      <c r="D18" s="1117"/>
      <c r="E18" s="334">
        <v>270000</v>
      </c>
      <c r="F18" s="334">
        <v>270000</v>
      </c>
      <c r="G18" s="268">
        <v>270000</v>
      </c>
      <c r="H18" s="268">
        <v>12069574</v>
      </c>
      <c r="I18" s="268">
        <v>13524670</v>
      </c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270000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12069574</v>
      </c>
      <c r="O18" s="268">
        <f>+'7.sz.m.fejlesztés (2)'!H7+'7.sz.m.fejlesztés (2)'!H8+'7.sz.m.fejlesztés (2)'!H9+'7.sz.m.fejlesztés (2)'!H6+'7.sz.m.fejlesztés (2)'!H10+'7.sz.m.fejlesztés (2)'!H11+'7.sz.m.fejlesztés (2)'!H12+'7.sz.m.fejlesztés (2)'!H13+'7.sz.m.fejlesztés (2)'!H14+'7.sz.m.fejlesztés (2)'!H15</f>
        <v>13524670</v>
      </c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128" t="s">
        <v>103</v>
      </c>
      <c r="D19" s="1128"/>
      <c r="E19" s="329">
        <v>2422927</v>
      </c>
      <c r="F19" s="329">
        <v>2422927</v>
      </c>
      <c r="G19" s="266">
        <v>2861077</v>
      </c>
      <c r="H19" s="266">
        <v>17861076</v>
      </c>
      <c r="I19" s="266">
        <v>17861076</v>
      </c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17861076</v>
      </c>
      <c r="O19" s="266">
        <f>+I19-U19</f>
        <v>17861076</v>
      </c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1068" t="s">
        <v>104</v>
      </c>
      <c r="D20" s="1068"/>
      <c r="E20" s="329">
        <f t="shared" ref="E20:O20" si="10">SUM(E21:E24)</f>
        <v>0</v>
      </c>
      <c r="F20" s="266">
        <f t="shared" si="10"/>
        <v>0</v>
      </c>
      <c r="G20" s="266">
        <f t="shared" si="10"/>
        <v>500000</v>
      </c>
      <c r="H20" s="266">
        <f t="shared" si="10"/>
        <v>649358</v>
      </c>
      <c r="I20" s="266">
        <f t="shared" si="10"/>
        <v>649358</v>
      </c>
      <c r="J20" s="266">
        <f t="shared" si="10"/>
        <v>0</v>
      </c>
      <c r="K20" s="266">
        <f t="shared" ref="K20" si="11">SUM(K21:K24)</f>
        <v>0</v>
      </c>
      <c r="L20" s="266">
        <f t="shared" ref="L20" si="12">SUM(L21:L24)</f>
        <v>0</v>
      </c>
      <c r="M20" s="266">
        <f t="shared" si="10"/>
        <v>500000</v>
      </c>
      <c r="N20" s="266">
        <f t="shared" si="10"/>
        <v>649358</v>
      </c>
      <c r="O20" s="266">
        <f t="shared" si="10"/>
        <v>649358</v>
      </c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>
        <v>500000</v>
      </c>
      <c r="I21" s="266">
        <v>500000</v>
      </c>
      <c r="J21" s="266"/>
      <c r="K21" s="266">
        <v>0</v>
      </c>
      <c r="L21" s="266">
        <v>0</v>
      </c>
      <c r="M21" s="266">
        <f>+G21-S21</f>
        <v>500000</v>
      </c>
      <c r="N21" s="266">
        <f>+H21-T21</f>
        <v>500000</v>
      </c>
      <c r="O21" s="962">
        <f>+I21-U21</f>
        <v>500000</v>
      </c>
      <c r="P21" s="268"/>
      <c r="Q21" s="266">
        <v>0</v>
      </c>
      <c r="R21" s="266">
        <v>0</v>
      </c>
      <c r="S21" s="266">
        <f>+'10.sz.m.átadott pe (2)'!S28</f>
        <v>0</v>
      </c>
      <c r="T21" s="266">
        <v>0</v>
      </c>
      <c r="U21" s="1038">
        <v>0</v>
      </c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149358</v>
      </c>
      <c r="I22" s="266">
        <v>149358</v>
      </c>
      <c r="J22" s="266">
        <v>0</v>
      </c>
      <c r="K22" s="266">
        <v>0</v>
      </c>
      <c r="L22" s="266">
        <v>0</v>
      </c>
      <c r="M22" s="266">
        <v>0</v>
      </c>
      <c r="N22" s="266">
        <v>149358</v>
      </c>
      <c r="O22" s="266">
        <f>+I22-U22</f>
        <v>149358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115" t="s">
        <v>108</v>
      </c>
      <c r="C25" s="1115"/>
      <c r="D25" s="1115"/>
      <c r="E25" s="333">
        <f t="shared" ref="E25:V25" si="13">SUM(E26:E28)</f>
        <v>34604355</v>
      </c>
      <c r="F25" s="50">
        <f t="shared" si="13"/>
        <v>27810216</v>
      </c>
      <c r="G25" s="50">
        <f t="shared" si="13"/>
        <v>26657016</v>
      </c>
      <c r="H25" s="50">
        <f t="shared" si="13"/>
        <v>24049112</v>
      </c>
      <c r="I25" s="50">
        <f t="shared" si="13"/>
        <v>20885429</v>
      </c>
      <c r="J25" s="50">
        <f t="shared" si="13"/>
        <v>0</v>
      </c>
      <c r="K25" s="50">
        <f t="shared" ref="K25:L25" si="14">SUM(K26:K28)</f>
        <v>34604355</v>
      </c>
      <c r="L25" s="50">
        <f t="shared" si="14"/>
        <v>27810216</v>
      </c>
      <c r="M25" s="50">
        <f t="shared" si="13"/>
        <v>26657016</v>
      </c>
      <c r="N25" s="50">
        <f t="shared" si="13"/>
        <v>24049112</v>
      </c>
      <c r="O25" s="50">
        <f t="shared" si="13"/>
        <v>20885429</v>
      </c>
      <c r="P25" s="50">
        <f t="shared" si="13"/>
        <v>0</v>
      </c>
      <c r="Q25" s="50">
        <f t="shared" ref="Q25:R25" si="15">SUM(Q26:Q28)</f>
        <v>0</v>
      </c>
      <c r="R25" s="50">
        <f t="shared" si="15"/>
        <v>0</v>
      </c>
      <c r="S25" s="50">
        <f t="shared" si="13"/>
        <v>0</v>
      </c>
      <c r="T25" s="50">
        <f t="shared" si="13"/>
        <v>0</v>
      </c>
      <c r="U25" s="50">
        <f t="shared" si="13"/>
        <v>0</v>
      </c>
      <c r="V25" s="50">
        <f t="shared" si="13"/>
        <v>0</v>
      </c>
    </row>
    <row r="26" spans="1:23" s="4" customFormat="1" ht="22.5" customHeight="1" x14ac:dyDescent="0.2">
      <c r="A26" s="88"/>
      <c r="B26" s="93" t="s">
        <v>42</v>
      </c>
      <c r="C26" s="1117" t="s">
        <v>2</v>
      </c>
      <c r="D26" s="1117"/>
      <c r="E26" s="334">
        <v>34604355</v>
      </c>
      <c r="F26" s="334">
        <v>27810216</v>
      </c>
      <c r="G26" s="334">
        <v>26657016</v>
      </c>
      <c r="H26" s="334">
        <v>24049112</v>
      </c>
      <c r="I26" s="334">
        <v>20885429</v>
      </c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24049112</v>
      </c>
      <c r="O26" s="268">
        <f>+I26-U26</f>
        <v>20885429</v>
      </c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127" t="s">
        <v>323</v>
      </c>
      <c r="D27" s="1127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115"/>
      <c r="C30" s="1115"/>
      <c r="D30" s="1115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89" t="s">
        <v>111</v>
      </c>
      <c r="C31" s="1089"/>
      <c r="D31" s="1089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85943062</v>
      </c>
      <c r="I31" s="333">
        <f>I6+I17+I25</f>
        <v>85714236</v>
      </c>
      <c r="J31" s="50">
        <f>J6+J17+J25+J29+J35</f>
        <v>0</v>
      </c>
      <c r="K31" s="333">
        <f t="shared" ref="K31:L31" si="16">K6+K17+K25</f>
        <v>57275308</v>
      </c>
      <c r="L31" s="333">
        <f t="shared" si="16"/>
        <v>57329788</v>
      </c>
      <c r="M31" s="333">
        <f t="shared" ref="M31:P31" si="17">M6+M17+M25</f>
        <v>57329788</v>
      </c>
      <c r="N31" s="333">
        <f t="shared" si="17"/>
        <v>84041886</v>
      </c>
      <c r="O31" s="333">
        <f t="shared" si="17"/>
        <v>83813060</v>
      </c>
      <c r="P31" s="333">
        <f t="shared" si="17"/>
        <v>0</v>
      </c>
      <c r="Q31" s="50">
        <f t="shared" ref="Q31:R31" si="18">Q6+Q17+Q25+Q29+Q30</f>
        <v>1901176</v>
      </c>
      <c r="R31" s="50">
        <f t="shared" si="18"/>
        <v>1901176</v>
      </c>
      <c r="S31" s="50">
        <f t="shared" ref="S31:V31" si="19">S6+S17+S25+S29+S30</f>
        <v>1901176</v>
      </c>
      <c r="T31" s="50">
        <f t="shared" si="19"/>
        <v>1901176</v>
      </c>
      <c r="U31" s="50">
        <f t="shared" si="19"/>
        <v>1901176</v>
      </c>
      <c r="V31" s="50">
        <f t="shared" si="19"/>
        <v>0</v>
      </c>
    </row>
    <row r="32" spans="1:23" s="51" customFormat="1" ht="22.5" customHeight="1" thickBot="1" x14ac:dyDescent="0.25">
      <c r="A32" s="67">
        <v>5</v>
      </c>
      <c r="B32" s="1135" t="s">
        <v>112</v>
      </c>
      <c r="C32" s="1135"/>
      <c r="D32" s="1135"/>
      <c r="E32" s="337">
        <f t="shared" ref="E32:T32" si="20">SUM(E33:E35)</f>
        <v>17469397</v>
      </c>
      <c r="F32" s="337">
        <f t="shared" si="20"/>
        <v>17469397</v>
      </c>
      <c r="G32" s="337">
        <f t="shared" si="20"/>
        <v>17469397</v>
      </c>
      <c r="H32" s="337">
        <f t="shared" si="20"/>
        <v>17469397</v>
      </c>
      <c r="I32" s="337">
        <f t="shared" si="20"/>
        <v>18216383</v>
      </c>
      <c r="J32" s="337">
        <f t="shared" si="20"/>
        <v>0</v>
      </c>
      <c r="K32" s="337">
        <f t="shared" ref="K32:L32" si="21">SUM(K33:K35)</f>
        <v>17469397</v>
      </c>
      <c r="L32" s="337">
        <f t="shared" si="21"/>
        <v>17469397</v>
      </c>
      <c r="M32" s="337">
        <f t="shared" si="20"/>
        <v>17469397</v>
      </c>
      <c r="N32" s="337">
        <f t="shared" si="20"/>
        <v>17469397</v>
      </c>
      <c r="O32" s="337">
        <f t="shared" si="20"/>
        <v>18216383</v>
      </c>
      <c r="P32" s="337">
        <f t="shared" si="20"/>
        <v>0</v>
      </c>
      <c r="Q32" s="337">
        <f t="shared" ref="Q32:R32" si="22">SUM(Q33:Q35)</f>
        <v>0</v>
      </c>
      <c r="R32" s="337">
        <f t="shared" si="22"/>
        <v>0</v>
      </c>
      <c r="S32" s="337">
        <f t="shared" si="20"/>
        <v>0</v>
      </c>
      <c r="T32" s="337">
        <f t="shared" si="20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1078" t="s">
        <v>450</v>
      </c>
      <c r="D33" s="1136"/>
      <c r="E33" s="334">
        <v>1250863</v>
      </c>
      <c r="F33" s="334">
        <v>1250863</v>
      </c>
      <c r="G33" s="334">
        <v>1250863</v>
      </c>
      <c r="H33" s="334">
        <v>1250863</v>
      </c>
      <c r="I33" s="334">
        <v>1250863</v>
      </c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1250863</v>
      </c>
      <c r="O33" s="268">
        <f>+I33-U33</f>
        <v>1250863</v>
      </c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128" t="s">
        <v>325</v>
      </c>
      <c r="D34" s="1128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74"/>
      <c r="B35" s="675" t="s">
        <v>80</v>
      </c>
      <c r="C35" s="676" t="s">
        <v>324</v>
      </c>
      <c r="D35" s="676"/>
      <c r="E35" s="677">
        <v>16218534</v>
      </c>
      <c r="F35" s="677">
        <v>16218534</v>
      </c>
      <c r="G35" s="677">
        <v>16218534</v>
      </c>
      <c r="H35" s="941">
        <v>16218534</v>
      </c>
      <c r="I35" s="941">
        <v>16965520</v>
      </c>
      <c r="J35" s="678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16218534</v>
      </c>
      <c r="O35" s="268">
        <f>+I35-U35</f>
        <v>16965520</v>
      </c>
      <c r="P35" s="678"/>
      <c r="Q35" s="377"/>
      <c r="R35" s="377"/>
      <c r="S35" s="948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1089" t="s">
        <v>252</v>
      </c>
      <c r="C36" s="1089"/>
      <c r="D36" s="1089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3">H31+H32</f>
        <v>103412459</v>
      </c>
      <c r="I36" s="50">
        <f t="shared" si="23"/>
        <v>103930619</v>
      </c>
      <c r="J36" s="50">
        <f t="shared" si="23"/>
        <v>0</v>
      </c>
      <c r="K36" s="50">
        <f t="shared" ref="K36:L36" si="24">K31+K32</f>
        <v>74744705</v>
      </c>
      <c r="L36" s="50">
        <f t="shared" si="24"/>
        <v>74799185</v>
      </c>
      <c r="M36" s="50">
        <f t="shared" si="23"/>
        <v>74799185</v>
      </c>
      <c r="N36" s="50">
        <f t="shared" si="23"/>
        <v>101511283</v>
      </c>
      <c r="O36" s="50">
        <f t="shared" si="23"/>
        <v>102029443</v>
      </c>
      <c r="P36" s="50">
        <f t="shared" si="23"/>
        <v>0</v>
      </c>
      <c r="Q36" s="50">
        <f t="shared" ref="Q36:R36" si="25">Q31+Q32</f>
        <v>1901176</v>
      </c>
      <c r="R36" s="50">
        <f t="shared" si="25"/>
        <v>1901176</v>
      </c>
      <c r="S36" s="50">
        <f t="shared" si="23"/>
        <v>1901176</v>
      </c>
      <c r="T36" s="50">
        <f t="shared" si="23"/>
        <v>1901176</v>
      </c>
      <c r="U36" s="50">
        <f t="shared" si="23"/>
        <v>1901176</v>
      </c>
      <c r="V36" s="50">
        <f t="shared" si="23"/>
        <v>0</v>
      </c>
    </row>
    <row r="37" spans="1:22" s="4" customFormat="1" ht="20.100000000000001" hidden="1" customHeight="1" thickBot="1" x14ac:dyDescent="0.25">
      <c r="A37" s="1086" t="s">
        <v>253</v>
      </c>
      <c r="B37" s="1087"/>
      <c r="C37" s="1087"/>
      <c r="D37" s="1087"/>
      <c r="E37" s="604"/>
      <c r="F37" s="605"/>
      <c r="G37" s="605"/>
      <c r="H37" s="605"/>
      <c r="I37" s="605"/>
      <c r="J37" s="606"/>
      <c r="K37" s="604"/>
      <c r="L37" s="605"/>
      <c r="M37" s="605"/>
      <c r="N37" s="605"/>
      <c r="O37" s="605"/>
      <c r="P37" s="606"/>
      <c r="Q37" s="604"/>
      <c r="R37" s="605"/>
      <c r="S37" s="605"/>
      <c r="T37" s="605"/>
      <c r="U37" s="605"/>
      <c r="V37" s="610"/>
    </row>
    <row r="38" spans="1:22" s="4" customFormat="1" ht="20.100000000000001" hidden="1" customHeight="1" thickBot="1" x14ac:dyDescent="0.25">
      <c r="A38" s="1088" t="s">
        <v>7</v>
      </c>
      <c r="B38" s="1089"/>
      <c r="C38" s="1089"/>
      <c r="D38" s="1089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103412459</v>
      </c>
      <c r="I38" s="386">
        <f>SUM(I36:I37)</f>
        <v>103930619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101511283</v>
      </c>
      <c r="O38" s="386">
        <f>SUM(O36:O37)</f>
        <v>102029443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1901176</v>
      </c>
      <c r="U38" s="386">
        <f>SUM(U36:U37)</f>
        <v>1901176</v>
      </c>
      <c r="V38" s="388"/>
    </row>
    <row r="39" spans="1:22" s="4" customFormat="1" ht="20.100000000000001" customHeight="1" x14ac:dyDescent="0.2">
      <c r="A39" s="459"/>
      <c r="B39" s="611"/>
      <c r="C39" s="459"/>
      <c r="D39" s="459"/>
      <c r="E39" s="612"/>
      <c r="F39" s="612"/>
      <c r="G39" s="612"/>
      <c r="H39" s="612"/>
      <c r="I39" s="612"/>
      <c r="J39" s="612"/>
      <c r="K39" s="613"/>
      <c r="L39" s="613"/>
      <c r="M39" s="613"/>
      <c r="N39" s="613"/>
      <c r="O39" s="613"/>
      <c r="P39" s="613"/>
      <c r="Q39" s="613"/>
      <c r="R39" s="613"/>
      <c r="S39" s="614"/>
      <c r="T39" s="614"/>
      <c r="U39" s="614"/>
      <c r="V39" s="614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T53"/>
  <sheetViews>
    <sheetView topLeftCell="A19" zoomScaleNormal="100" workbookViewId="0">
      <selection activeCell="L54" sqref="L54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8" width="10.5703125" style="294" customWidth="1"/>
    <col min="9" max="9" width="10.5703125" style="294" hidden="1" customWidth="1"/>
    <col min="10" max="14" width="10.5703125" style="294" customWidth="1"/>
    <col min="15" max="15" width="10.5703125" style="294" hidden="1" customWidth="1"/>
    <col min="16" max="18" width="10.5703125" style="294" customWidth="1"/>
    <col min="19" max="20" width="14.85546875" style="294" customWidth="1"/>
    <col min="21" max="16384" width="9.140625" style="294"/>
  </cols>
  <sheetData>
    <row r="1" spans="1:20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138" t="s">
        <v>396</v>
      </c>
      <c r="K1" s="1138"/>
      <c r="L1" s="1138"/>
      <c r="M1" s="1138"/>
      <c r="N1" s="1138"/>
      <c r="O1" s="1138"/>
      <c r="P1" s="1138"/>
    </row>
    <row r="2" spans="1:20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0" s="119" customFormat="1" ht="25.5" customHeight="1" x14ac:dyDescent="0.2">
      <c r="A3" s="1137" t="s">
        <v>395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</row>
    <row r="4" spans="1:20" s="122" customFormat="1" ht="15.95" customHeight="1" thickBot="1" x14ac:dyDescent="0.3">
      <c r="A4" s="120"/>
      <c r="B4" s="120"/>
      <c r="C4" s="120"/>
      <c r="P4" s="121" t="s">
        <v>430</v>
      </c>
    </row>
    <row r="5" spans="1:20" s="122" customFormat="1" ht="41.25" customHeight="1" thickBot="1" x14ac:dyDescent="0.25">
      <c r="A5" s="120"/>
      <c r="B5" s="120"/>
      <c r="C5" s="120"/>
      <c r="D5" s="1142" t="s">
        <v>4</v>
      </c>
      <c r="E5" s="1143"/>
      <c r="F5" s="1143"/>
      <c r="G5" s="1143"/>
      <c r="H5" s="1143"/>
      <c r="I5" s="1144"/>
      <c r="J5" s="1142" t="s">
        <v>69</v>
      </c>
      <c r="K5" s="1143"/>
      <c r="L5" s="1143"/>
      <c r="M5" s="1143"/>
      <c r="N5" s="1143"/>
      <c r="O5" s="1145"/>
      <c r="P5" s="1146" t="s">
        <v>161</v>
      </c>
      <c r="Q5" s="1147"/>
      <c r="R5" s="1147"/>
      <c r="S5" s="1147"/>
      <c r="T5" s="1148"/>
    </row>
    <row r="6" spans="1:20" ht="13.5" thickBot="1" x14ac:dyDescent="0.25">
      <c r="A6" s="1140" t="s">
        <v>115</v>
      </c>
      <c r="B6" s="1141"/>
      <c r="C6" s="503" t="s">
        <v>116</v>
      </c>
      <c r="D6" s="492" t="s">
        <v>75</v>
      </c>
      <c r="E6" s="123" t="s">
        <v>238</v>
      </c>
      <c r="F6" s="123" t="s">
        <v>242</v>
      </c>
      <c r="G6" s="123" t="s">
        <v>244</v>
      </c>
      <c r="H6" s="123" t="s">
        <v>262</v>
      </c>
      <c r="I6" s="123" t="s">
        <v>291</v>
      </c>
      <c r="J6" s="492" t="s">
        <v>75</v>
      </c>
      <c r="K6" s="123" t="s">
        <v>238</v>
      </c>
      <c r="L6" s="123" t="s">
        <v>242</v>
      </c>
      <c r="M6" s="123" t="s">
        <v>244</v>
      </c>
      <c r="N6" s="123" t="s">
        <v>262</v>
      </c>
      <c r="O6" s="123" t="s">
        <v>291</v>
      </c>
      <c r="P6" s="987" t="s">
        <v>75</v>
      </c>
      <c r="Q6" s="988" t="s">
        <v>484</v>
      </c>
      <c r="R6" s="988" t="s">
        <v>604</v>
      </c>
      <c r="S6" s="989" t="s">
        <v>244</v>
      </c>
      <c r="T6" s="998" t="s">
        <v>261</v>
      </c>
    </row>
    <row r="7" spans="1:20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178">
        <v>9</v>
      </c>
      <c r="T7" s="999">
        <v>9</v>
      </c>
    </row>
    <row r="8" spans="1:20" s="128" customFormat="1" ht="15.95" customHeight="1" thickBot="1" x14ac:dyDescent="0.25">
      <c r="A8" s="129"/>
      <c r="B8" s="130"/>
      <c r="C8" s="130" t="s">
        <v>117</v>
      </c>
      <c r="D8" s="468"/>
      <c r="E8" s="513"/>
      <c r="F8" s="513"/>
      <c r="G8" s="513"/>
      <c r="H8" s="513"/>
      <c r="I8" s="513"/>
      <c r="J8" s="515"/>
      <c r="K8" s="251"/>
      <c r="L8" s="251"/>
      <c r="M8" s="251"/>
      <c r="N8" s="251"/>
      <c r="O8" s="252"/>
      <c r="P8" s="515"/>
      <c r="Q8" s="251"/>
      <c r="R8" s="252"/>
      <c r="S8" s="990"/>
      <c r="T8" s="1000"/>
    </row>
    <row r="9" spans="1:20" s="134" customFormat="1" ht="12" customHeight="1" thickBot="1" x14ac:dyDescent="0.25">
      <c r="A9" s="125" t="s">
        <v>28</v>
      </c>
      <c r="B9" s="131"/>
      <c r="C9" s="504" t="s">
        <v>385</v>
      </c>
      <c r="D9" s="469">
        <f>SUM(D10:D13)</f>
        <v>15610020</v>
      </c>
      <c r="E9" s="469">
        <f>SUM(E10:E13)</f>
        <v>15610020</v>
      </c>
      <c r="F9" s="469">
        <f>SUM(F10:F13)</f>
        <v>15610020</v>
      </c>
      <c r="G9" s="469">
        <f>SUM(G10:G13)</f>
        <v>16105020</v>
      </c>
      <c r="H9" s="469">
        <f>SUM(H10:H13)</f>
        <v>16105020</v>
      </c>
      <c r="I9" s="469"/>
      <c r="J9" s="469">
        <f>SUM(J10:J13)</f>
        <v>15610020</v>
      </c>
      <c r="K9" s="469">
        <f>SUM(K10:K13)</f>
        <v>15610020</v>
      </c>
      <c r="L9" s="469">
        <f>SUM(L10:L13)</f>
        <v>15610020</v>
      </c>
      <c r="M9" s="469">
        <f>SUM(M10:M13)</f>
        <v>16105020</v>
      </c>
      <c r="N9" s="469">
        <f>SUM(N10:N13)</f>
        <v>16105020</v>
      </c>
      <c r="O9" s="194"/>
      <c r="P9" s="469"/>
      <c r="Q9" s="194"/>
      <c r="R9" s="133"/>
      <c r="S9" s="467"/>
      <c r="T9" s="521"/>
    </row>
    <row r="10" spans="1:20" s="134" customFormat="1" ht="12" customHeight="1" thickBot="1" x14ac:dyDescent="0.25">
      <c r="A10" s="125"/>
      <c r="B10" s="131"/>
      <c r="C10" s="694" t="s">
        <v>441</v>
      </c>
      <c r="D10" s="469">
        <v>15600000</v>
      </c>
      <c r="E10" s="469">
        <v>15600000</v>
      </c>
      <c r="F10" s="469">
        <v>15600000</v>
      </c>
      <c r="G10" s="469">
        <v>16095000</v>
      </c>
      <c r="H10" s="469">
        <v>16095000</v>
      </c>
      <c r="I10" s="469"/>
      <c r="J10" s="469">
        <v>15600000</v>
      </c>
      <c r="K10" s="469">
        <v>15600000</v>
      </c>
      <c r="L10" s="253">
        <v>15600000</v>
      </c>
      <c r="M10" s="469">
        <v>16095000</v>
      </c>
      <c r="N10" s="194">
        <v>16095000</v>
      </c>
      <c r="O10" s="194"/>
      <c r="P10" s="469"/>
      <c r="Q10" s="194"/>
      <c r="R10" s="133"/>
      <c r="S10" s="467"/>
      <c r="T10" s="521"/>
    </row>
    <row r="11" spans="1:20" s="134" customFormat="1" ht="12" customHeight="1" thickBot="1" x14ac:dyDescent="0.25">
      <c r="A11" s="125"/>
      <c r="B11" s="131"/>
      <c r="C11" s="694" t="s">
        <v>354</v>
      </c>
      <c r="D11" s="469">
        <v>10000</v>
      </c>
      <c r="E11" s="469">
        <v>10000</v>
      </c>
      <c r="F11" s="469">
        <v>10000</v>
      </c>
      <c r="G11" s="469">
        <v>10000</v>
      </c>
      <c r="H11" s="469">
        <v>10000</v>
      </c>
      <c r="I11" s="469"/>
      <c r="J11" s="469">
        <v>10000</v>
      </c>
      <c r="K11" s="469">
        <v>10000</v>
      </c>
      <c r="L11" s="253">
        <v>10000</v>
      </c>
      <c r="M11" s="469">
        <v>10000</v>
      </c>
      <c r="N11" s="194">
        <v>10000</v>
      </c>
      <c r="O11" s="194"/>
      <c r="P11" s="469"/>
      <c r="Q11" s="194"/>
      <c r="R11" s="133"/>
      <c r="S11" s="467"/>
      <c r="T11" s="521"/>
    </row>
    <row r="12" spans="1:20" s="134" customFormat="1" ht="12" customHeight="1" thickBot="1" x14ac:dyDescent="0.25">
      <c r="A12" s="125"/>
      <c r="B12" s="131"/>
      <c r="C12" s="694" t="s">
        <v>442</v>
      </c>
      <c r="D12" s="469">
        <v>20</v>
      </c>
      <c r="E12" s="469">
        <v>20</v>
      </c>
      <c r="F12" s="469">
        <v>20</v>
      </c>
      <c r="G12" s="469">
        <v>20</v>
      </c>
      <c r="H12" s="469">
        <v>20</v>
      </c>
      <c r="I12" s="469"/>
      <c r="J12" s="469">
        <v>20</v>
      </c>
      <c r="K12" s="469">
        <v>20</v>
      </c>
      <c r="L12" s="253">
        <v>20</v>
      </c>
      <c r="M12" s="469">
        <v>20</v>
      </c>
      <c r="N12" s="194">
        <v>20</v>
      </c>
      <c r="O12" s="194"/>
      <c r="P12" s="469"/>
      <c r="Q12" s="194"/>
      <c r="R12" s="133"/>
      <c r="S12" s="467"/>
      <c r="T12" s="521"/>
    </row>
    <row r="13" spans="1:20" s="134" customFormat="1" ht="12" customHeight="1" thickBot="1" x14ac:dyDescent="0.25">
      <c r="A13" s="125"/>
      <c r="B13" s="131"/>
      <c r="C13" s="694"/>
      <c r="D13" s="469"/>
      <c r="E13" s="469"/>
      <c r="F13" s="695"/>
      <c r="G13" s="695"/>
      <c r="H13" s="469"/>
      <c r="I13" s="469"/>
      <c r="J13" s="469"/>
      <c r="K13" s="469"/>
      <c r="L13" s="253"/>
      <c r="M13" s="695"/>
      <c r="N13" s="194"/>
      <c r="O13" s="194"/>
      <c r="P13" s="469"/>
      <c r="Q13" s="194"/>
      <c r="R13" s="133"/>
      <c r="S13" s="467"/>
      <c r="T13" s="521"/>
    </row>
    <row r="14" spans="1:20" s="134" customFormat="1" ht="12" customHeight="1" thickBot="1" x14ac:dyDescent="0.25">
      <c r="A14" s="125" t="s">
        <v>29</v>
      </c>
      <c r="B14" s="131"/>
      <c r="C14" s="504" t="s">
        <v>124</v>
      </c>
      <c r="D14" s="469">
        <f>D15+D17</f>
        <v>0</v>
      </c>
      <c r="E14" s="469">
        <f t="shared" ref="E14:I14" si="0">E15+E17</f>
        <v>0</v>
      </c>
      <c r="F14" s="469">
        <f t="shared" si="0"/>
        <v>0</v>
      </c>
      <c r="G14" s="469">
        <f t="shared" si="0"/>
        <v>0</v>
      </c>
      <c r="H14" s="469">
        <f t="shared" si="0"/>
        <v>0</v>
      </c>
      <c r="I14" s="469">
        <f t="shared" si="0"/>
        <v>0</v>
      </c>
      <c r="J14" s="469">
        <f>J15+J17</f>
        <v>0</v>
      </c>
      <c r="K14" s="469">
        <f t="shared" ref="K14" si="1">K15+K17</f>
        <v>0</v>
      </c>
      <c r="L14" s="194">
        <f>L15+L17</f>
        <v>0</v>
      </c>
      <c r="M14" s="469">
        <f t="shared" ref="M14" si="2">M15+M17</f>
        <v>0</v>
      </c>
      <c r="N14" s="194">
        <f>N15+N17</f>
        <v>0</v>
      </c>
      <c r="O14" s="194">
        <f>O15+O17</f>
        <v>0</v>
      </c>
      <c r="P14" s="469"/>
      <c r="Q14" s="194"/>
      <c r="R14" s="133"/>
      <c r="S14" s="467"/>
      <c r="T14" s="521"/>
    </row>
    <row r="15" spans="1:20" s="140" customFormat="1" ht="12" customHeight="1" x14ac:dyDescent="0.2">
      <c r="A15" s="137"/>
      <c r="B15" s="136" t="s">
        <v>39</v>
      </c>
      <c r="C15" s="481" t="s">
        <v>81</v>
      </c>
      <c r="D15" s="471"/>
      <c r="E15" s="471"/>
      <c r="F15" s="471"/>
      <c r="G15" s="471"/>
      <c r="H15" s="471"/>
      <c r="I15" s="471"/>
      <c r="J15" s="471"/>
      <c r="K15" s="471"/>
      <c r="L15" s="195"/>
      <c r="M15" s="471"/>
      <c r="N15" s="195"/>
      <c r="O15" s="195"/>
      <c r="P15" s="471"/>
      <c r="Q15" s="195"/>
      <c r="R15" s="139"/>
      <c r="S15" s="991"/>
      <c r="T15" s="522"/>
    </row>
    <row r="16" spans="1:20" s="140" customFormat="1" ht="12" customHeight="1" x14ac:dyDescent="0.2">
      <c r="A16" s="137"/>
      <c r="B16" s="136" t="s">
        <v>40</v>
      </c>
      <c r="C16" s="482" t="s">
        <v>127</v>
      </c>
      <c r="D16" s="471"/>
      <c r="E16" s="471"/>
      <c r="F16" s="471"/>
      <c r="G16" s="471"/>
      <c r="H16" s="471"/>
      <c r="I16" s="471"/>
      <c r="J16" s="471"/>
      <c r="K16" s="471"/>
      <c r="L16" s="195"/>
      <c r="M16" s="471"/>
      <c r="N16" s="195"/>
      <c r="O16" s="195"/>
      <c r="P16" s="471"/>
      <c r="Q16" s="195"/>
      <c r="R16" s="139"/>
      <c r="S16" s="991"/>
      <c r="T16" s="522"/>
    </row>
    <row r="17" spans="1:20" s="140" customFormat="1" ht="12" customHeight="1" x14ac:dyDescent="0.2">
      <c r="A17" s="137"/>
      <c r="B17" s="136" t="s">
        <v>41</v>
      </c>
      <c r="C17" s="482" t="s">
        <v>82</v>
      </c>
      <c r="D17" s="471"/>
      <c r="E17" s="471"/>
      <c r="F17" s="471"/>
      <c r="G17" s="471"/>
      <c r="H17" s="471"/>
      <c r="I17" s="471"/>
      <c r="J17" s="471"/>
      <c r="K17" s="471"/>
      <c r="L17" s="195"/>
      <c r="M17" s="471"/>
      <c r="N17" s="195"/>
      <c r="O17" s="195"/>
      <c r="P17" s="471"/>
      <c r="Q17" s="195"/>
      <c r="R17" s="139"/>
      <c r="S17" s="991"/>
      <c r="T17" s="522"/>
    </row>
    <row r="18" spans="1:20" s="140" customFormat="1" ht="12" customHeight="1" thickBot="1" x14ac:dyDescent="0.25">
      <c r="A18" s="137"/>
      <c r="B18" s="136" t="s">
        <v>315</v>
      </c>
      <c r="C18" s="482" t="s">
        <v>127</v>
      </c>
      <c r="D18" s="471"/>
      <c r="E18" s="471"/>
      <c r="F18" s="471"/>
      <c r="G18" s="471"/>
      <c r="H18" s="471"/>
      <c r="I18" s="471"/>
      <c r="J18" s="471"/>
      <c r="K18" s="471"/>
      <c r="L18" s="195"/>
      <c r="M18" s="471"/>
      <c r="N18" s="195"/>
      <c r="O18" s="195"/>
      <c r="P18" s="471" t="s">
        <v>259</v>
      </c>
      <c r="Q18" s="195"/>
      <c r="R18" s="139"/>
      <c r="S18" s="991"/>
      <c r="T18" s="522"/>
    </row>
    <row r="19" spans="1:20" s="140" customFormat="1" ht="12" customHeight="1" thickBot="1" x14ac:dyDescent="0.25">
      <c r="A19" s="145" t="s">
        <v>9</v>
      </c>
      <c r="B19" s="146"/>
      <c r="C19" s="480" t="s">
        <v>130</v>
      </c>
      <c r="D19" s="469">
        <f t="shared" ref="D19:O19" si="3">SUM(D20:D21)</f>
        <v>0</v>
      </c>
      <c r="E19" s="469">
        <f t="shared" si="3"/>
        <v>0</v>
      </c>
      <c r="F19" s="469">
        <f t="shared" si="3"/>
        <v>0</v>
      </c>
      <c r="G19" s="469">
        <f t="shared" si="3"/>
        <v>0</v>
      </c>
      <c r="H19" s="469">
        <f t="shared" si="3"/>
        <v>0</v>
      </c>
      <c r="I19" s="469">
        <f t="shared" si="3"/>
        <v>0</v>
      </c>
      <c r="J19" s="469">
        <f t="shared" ref="J19:K19" si="4">SUM(J20:J21)</f>
        <v>0</v>
      </c>
      <c r="K19" s="469">
        <f t="shared" si="4"/>
        <v>0</v>
      </c>
      <c r="L19" s="194">
        <f t="shared" si="3"/>
        <v>0</v>
      </c>
      <c r="M19" s="469">
        <f t="shared" ref="M19" si="5">SUM(M20:M21)</f>
        <v>0</v>
      </c>
      <c r="N19" s="194">
        <f t="shared" si="3"/>
        <v>0</v>
      </c>
      <c r="O19" s="194">
        <f t="shared" si="3"/>
        <v>0</v>
      </c>
      <c r="P19" s="469"/>
      <c r="Q19" s="194"/>
      <c r="R19" s="133"/>
      <c r="S19" s="467"/>
      <c r="T19" s="521"/>
    </row>
    <row r="20" spans="1:20" s="134" customFormat="1" ht="12" customHeight="1" x14ac:dyDescent="0.2">
      <c r="A20" s="147"/>
      <c r="B20" s="148" t="s">
        <v>42</v>
      </c>
      <c r="C20" s="505" t="s">
        <v>132</v>
      </c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196"/>
      <c r="O20" s="196"/>
      <c r="P20" s="472"/>
      <c r="Q20" s="196"/>
      <c r="R20" s="150"/>
      <c r="S20" s="992"/>
      <c r="T20" s="1001"/>
    </row>
    <row r="21" spans="1:20" s="134" customFormat="1" ht="12" customHeight="1" thickBot="1" x14ac:dyDescent="0.25">
      <c r="A21" s="151"/>
      <c r="B21" s="152" t="s">
        <v>43</v>
      </c>
      <c r="C21" s="506" t="s">
        <v>134</v>
      </c>
      <c r="D21" s="473"/>
      <c r="E21" s="473"/>
      <c r="F21" s="473"/>
      <c r="G21" s="473"/>
      <c r="H21" s="473"/>
      <c r="I21" s="473"/>
      <c r="J21" s="473"/>
      <c r="K21" s="473"/>
      <c r="L21" s="197"/>
      <c r="M21" s="473"/>
      <c r="N21" s="197"/>
      <c r="O21" s="197"/>
      <c r="P21" s="473"/>
      <c r="Q21" s="197"/>
      <c r="R21" s="154"/>
      <c r="S21" s="993"/>
      <c r="T21" s="1002"/>
    </row>
    <row r="22" spans="1:20" s="134" customFormat="1" ht="12" customHeight="1" thickBot="1" x14ac:dyDescent="0.25">
      <c r="A22" s="145"/>
      <c r="B22" s="131"/>
      <c r="D22" s="474"/>
      <c r="E22" s="474"/>
      <c r="F22" s="474"/>
      <c r="G22" s="474"/>
      <c r="H22" s="474"/>
      <c r="I22" s="474"/>
      <c r="J22" s="474"/>
      <c r="K22" s="474"/>
      <c r="L22" s="198"/>
      <c r="M22" s="474"/>
      <c r="N22" s="198"/>
      <c r="O22" s="198"/>
      <c r="P22" s="474"/>
      <c r="Q22" s="198"/>
      <c r="R22" s="155"/>
      <c r="S22" s="994"/>
      <c r="T22" s="524"/>
    </row>
    <row r="23" spans="1:20" s="134" customFormat="1" ht="12" customHeight="1" thickBot="1" x14ac:dyDescent="0.25">
      <c r="A23" s="125" t="s">
        <v>10</v>
      </c>
      <c r="B23" s="156"/>
      <c r="C23" s="480" t="s">
        <v>316</v>
      </c>
      <c r="D23" s="469">
        <f>D9+D14+D19+D22</f>
        <v>15610020</v>
      </c>
      <c r="E23" s="469">
        <f t="shared" ref="E23:I23" si="6">E9+E14+E19+E22</f>
        <v>15610020</v>
      </c>
      <c r="F23" s="469">
        <f t="shared" si="6"/>
        <v>15610020</v>
      </c>
      <c r="G23" s="469">
        <f t="shared" si="6"/>
        <v>16105020</v>
      </c>
      <c r="H23" s="469">
        <f t="shared" si="6"/>
        <v>16105020</v>
      </c>
      <c r="I23" s="469">
        <f t="shared" si="6"/>
        <v>0</v>
      </c>
      <c r="J23" s="469">
        <f>J9+J14+J19+J22</f>
        <v>15610020</v>
      </c>
      <c r="K23" s="469">
        <f t="shared" ref="K23" si="7">K9+K14+K19+K22</f>
        <v>15610020</v>
      </c>
      <c r="L23" s="194">
        <f>L9+L14+L19+L22</f>
        <v>15610020</v>
      </c>
      <c r="M23" s="469">
        <f t="shared" ref="M23" si="8">M9+M14+M19+M22</f>
        <v>16105020</v>
      </c>
      <c r="N23" s="194">
        <f>N9+N14+N19+N22</f>
        <v>16105020</v>
      </c>
      <c r="O23" s="194">
        <f>O9+O14+O19+O22</f>
        <v>0</v>
      </c>
      <c r="P23" s="469"/>
      <c r="Q23" s="194"/>
      <c r="R23" s="133"/>
      <c r="S23" s="467"/>
      <c r="T23" s="521"/>
    </row>
    <row r="24" spans="1:20" s="140" customFormat="1" ht="12" customHeight="1" thickBot="1" x14ac:dyDescent="0.25">
      <c r="A24" s="157" t="s">
        <v>11</v>
      </c>
      <c r="B24" s="134"/>
      <c r="C24" s="507" t="s">
        <v>317</v>
      </c>
      <c r="D24" s="475">
        <f>SUM(D25:D27)</f>
        <v>21776141</v>
      </c>
      <c r="E24" s="475">
        <f t="shared" ref="E24:I24" si="9">SUM(E25:E27)</f>
        <v>21776141</v>
      </c>
      <c r="F24" s="475">
        <f t="shared" si="9"/>
        <v>21776141</v>
      </c>
      <c r="G24" s="475">
        <f t="shared" si="9"/>
        <v>21776141</v>
      </c>
      <c r="H24" s="1029">
        <f t="shared" si="9"/>
        <v>22523127</v>
      </c>
      <c r="I24" s="475">
        <f t="shared" si="9"/>
        <v>0</v>
      </c>
      <c r="J24" s="475">
        <f>SUM(J25:J27)</f>
        <v>21776141</v>
      </c>
      <c r="K24" s="475">
        <f t="shared" ref="K24" si="10">SUM(K25:K27)</f>
        <v>21776141</v>
      </c>
      <c r="L24" s="199">
        <f>SUM(L25:L27)</f>
        <v>21776141</v>
      </c>
      <c r="M24" s="475">
        <f t="shared" ref="M24" si="11">SUM(M25:M27)</f>
        <v>21776141</v>
      </c>
      <c r="N24" s="1032">
        <f>SUM(N25:N27)</f>
        <v>22523127</v>
      </c>
      <c r="O24" s="199">
        <f>SUM(O25:O27)</f>
        <v>0</v>
      </c>
      <c r="P24" s="469"/>
      <c r="Q24" s="194"/>
      <c r="R24" s="133"/>
      <c r="S24" s="467"/>
      <c r="T24" s="521"/>
    </row>
    <row r="25" spans="1:20" s="140" customFormat="1" ht="15" customHeight="1" thickBot="1" x14ac:dyDescent="0.25">
      <c r="A25" s="135"/>
      <c r="B25" s="159" t="s">
        <v>44</v>
      </c>
      <c r="C25" s="505" t="s">
        <v>139</v>
      </c>
      <c r="D25" s="940">
        <v>5557607</v>
      </c>
      <c r="E25" s="940">
        <v>5557607</v>
      </c>
      <c r="F25" s="940">
        <v>5557607</v>
      </c>
      <c r="G25" s="940">
        <v>5557607</v>
      </c>
      <c r="H25" s="1030">
        <v>5557607</v>
      </c>
      <c r="I25" s="940"/>
      <c r="J25" s="940">
        <v>5557607</v>
      </c>
      <c r="K25" s="940">
        <v>5557607</v>
      </c>
      <c r="L25" s="940">
        <v>5557607</v>
      </c>
      <c r="M25" s="940">
        <v>5557607</v>
      </c>
      <c r="N25" s="1033">
        <v>5557607</v>
      </c>
      <c r="O25" s="196">
        <f>5610-2588-3022</f>
        <v>0</v>
      </c>
      <c r="P25" s="478"/>
      <c r="Q25" s="479"/>
      <c r="R25" s="255"/>
      <c r="S25" s="995"/>
      <c r="T25" s="1003"/>
    </row>
    <row r="26" spans="1:20" s="140" customFormat="1" ht="15" customHeight="1" x14ac:dyDescent="0.2">
      <c r="A26" s="653"/>
      <c r="B26" s="654" t="s">
        <v>45</v>
      </c>
      <c r="C26" s="505" t="s">
        <v>318</v>
      </c>
      <c r="D26" s="470">
        <v>16218534</v>
      </c>
      <c r="E26" s="470">
        <v>16218534</v>
      </c>
      <c r="F26" s="470">
        <v>16218534</v>
      </c>
      <c r="G26" s="470">
        <v>16218534</v>
      </c>
      <c r="H26" s="1031">
        <v>16965520</v>
      </c>
      <c r="I26" s="470"/>
      <c r="J26" s="470">
        <v>16218534</v>
      </c>
      <c r="K26" s="470">
        <v>16218534</v>
      </c>
      <c r="L26" s="470">
        <v>16218534</v>
      </c>
      <c r="M26" s="470">
        <v>16218534</v>
      </c>
      <c r="N26" s="1034">
        <v>16965520</v>
      </c>
      <c r="O26" s="655"/>
      <c r="P26" s="656"/>
      <c r="Q26" s="657"/>
      <c r="R26" s="658"/>
      <c r="S26" s="996"/>
      <c r="T26" s="1004"/>
    </row>
    <row r="27" spans="1:20" s="140" customFormat="1" ht="15" customHeight="1" thickBot="1" x14ac:dyDescent="0.25">
      <c r="A27" s="160"/>
      <c r="B27" s="161" t="s">
        <v>80</v>
      </c>
      <c r="C27" s="508" t="s">
        <v>141</v>
      </c>
      <c r="D27" s="476"/>
      <c r="E27" s="476"/>
      <c r="F27" s="476"/>
      <c r="G27" s="476"/>
      <c r="H27" s="476"/>
      <c r="I27" s="476"/>
      <c r="J27" s="476"/>
      <c r="K27" s="476"/>
      <c r="L27" s="200"/>
      <c r="M27" s="476"/>
      <c r="N27" s="1035"/>
      <c r="O27" s="200"/>
      <c r="P27" s="476"/>
      <c r="Q27" s="200"/>
      <c r="R27" s="163"/>
      <c r="S27" s="997"/>
      <c r="T27" s="1005"/>
    </row>
    <row r="28" spans="1:20" ht="13.5" thickBot="1" x14ac:dyDescent="0.25">
      <c r="A28" s="164" t="s">
        <v>12</v>
      </c>
      <c r="B28" s="295"/>
      <c r="C28" s="484" t="s">
        <v>142</v>
      </c>
      <c r="D28" s="474"/>
      <c r="E28" s="474"/>
      <c r="F28" s="474"/>
      <c r="G28" s="474"/>
      <c r="H28" s="474"/>
      <c r="I28" s="474"/>
      <c r="J28" s="474"/>
      <c r="K28" s="474"/>
      <c r="L28" s="198"/>
      <c r="M28" s="474"/>
      <c r="N28" s="198"/>
      <c r="O28" s="198"/>
      <c r="P28" s="474"/>
      <c r="Q28" s="198"/>
      <c r="R28" s="155"/>
      <c r="S28" s="994"/>
      <c r="T28" s="524"/>
    </row>
    <row r="29" spans="1:20" s="128" customFormat="1" ht="16.5" customHeight="1" thickBot="1" x14ac:dyDescent="0.25">
      <c r="A29" s="164" t="s">
        <v>12</v>
      </c>
      <c r="B29" s="296"/>
      <c r="C29" s="509" t="s">
        <v>319</v>
      </c>
      <c r="D29" s="477">
        <f t="shared" ref="D29:O29" si="12">D23+D28+D24</f>
        <v>37386161</v>
      </c>
      <c r="E29" s="477">
        <f t="shared" ref="E29:J29" si="13">E23+E28+E24</f>
        <v>37386161</v>
      </c>
      <c r="F29" s="477">
        <f t="shared" si="13"/>
        <v>37386161</v>
      </c>
      <c r="G29" s="477">
        <f t="shared" si="13"/>
        <v>37881161</v>
      </c>
      <c r="H29" s="477">
        <f t="shared" si="13"/>
        <v>38628147</v>
      </c>
      <c r="I29" s="477">
        <f t="shared" si="13"/>
        <v>0</v>
      </c>
      <c r="J29" s="477">
        <f t="shared" si="13"/>
        <v>37386161</v>
      </c>
      <c r="K29" s="477">
        <f t="shared" ref="K29" si="14">K23+K28+K24</f>
        <v>37386161</v>
      </c>
      <c r="L29" s="201">
        <f t="shared" si="12"/>
        <v>37386161</v>
      </c>
      <c r="M29" s="477">
        <f t="shared" si="12"/>
        <v>37881161</v>
      </c>
      <c r="N29" s="201">
        <f t="shared" si="12"/>
        <v>38628147</v>
      </c>
      <c r="O29" s="201">
        <f t="shared" si="12"/>
        <v>0</v>
      </c>
      <c r="P29" s="477"/>
      <c r="Q29" s="201"/>
      <c r="R29" s="187"/>
      <c r="S29" s="192"/>
      <c r="T29" s="525"/>
    </row>
    <row r="30" spans="1:20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20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20" ht="12" customHeight="1" thickBot="1" x14ac:dyDescent="0.25">
      <c r="A32" s="177"/>
      <c r="B32" s="178"/>
      <c r="C32" s="179" t="s">
        <v>144</v>
      </c>
      <c r="D32" s="477"/>
      <c r="E32" s="201"/>
      <c r="F32" s="201"/>
      <c r="G32" s="201"/>
      <c r="H32" s="201"/>
      <c r="I32" s="187"/>
      <c r="J32" s="477"/>
      <c r="K32" s="201"/>
      <c r="L32" s="201"/>
      <c r="M32" s="201"/>
      <c r="N32" s="201"/>
      <c r="O32" s="187"/>
      <c r="P32" s="477"/>
      <c r="Q32" s="201"/>
      <c r="R32" s="187"/>
      <c r="S32" s="192"/>
      <c r="T32" s="525"/>
    </row>
    <row r="33" spans="1:20" ht="12" customHeight="1" thickBot="1" x14ac:dyDescent="0.25">
      <c r="A33" s="145" t="s">
        <v>28</v>
      </c>
      <c r="B33" s="180"/>
      <c r="C33" s="480" t="s">
        <v>145</v>
      </c>
      <c r="D33" s="469">
        <f>SUM(D34:D38)</f>
        <v>37386161</v>
      </c>
      <c r="E33" s="469">
        <f t="shared" ref="E33:I33" si="15">SUM(E34:E38)</f>
        <v>37363172</v>
      </c>
      <c r="F33" s="469">
        <f t="shared" si="15"/>
        <v>37346173</v>
      </c>
      <c r="G33" s="469">
        <f t="shared" si="15"/>
        <v>36961173</v>
      </c>
      <c r="H33" s="469">
        <f t="shared" si="15"/>
        <v>37415161</v>
      </c>
      <c r="I33" s="469">
        <f t="shared" si="15"/>
        <v>0</v>
      </c>
      <c r="J33" s="469">
        <f>SUM(J34:J38)</f>
        <v>37386161</v>
      </c>
      <c r="K33" s="469">
        <f t="shared" ref="K33" si="16">SUM(K34:K38)</f>
        <v>37363172</v>
      </c>
      <c r="L33" s="194">
        <f>SUM(L34:L38)</f>
        <v>37349173</v>
      </c>
      <c r="M33" s="469">
        <f t="shared" ref="M33" si="17">SUM(M34:M38)</f>
        <v>36961173</v>
      </c>
      <c r="N33" s="194">
        <f>SUM(N34:N38)</f>
        <v>37415161</v>
      </c>
      <c r="O33" s="133">
        <f>SUM(O34:O38)</f>
        <v>0</v>
      </c>
      <c r="P33" s="469"/>
      <c r="Q33" s="194"/>
      <c r="R33" s="133"/>
      <c r="S33" s="467"/>
      <c r="T33" s="521"/>
    </row>
    <row r="34" spans="1:20" ht="12" customHeight="1" x14ac:dyDescent="0.2">
      <c r="A34" s="181"/>
      <c r="B34" s="182" t="s">
        <v>119</v>
      </c>
      <c r="C34" s="481" t="s">
        <v>146</v>
      </c>
      <c r="D34" s="487">
        <v>22260244</v>
      </c>
      <c r="E34" s="487">
        <v>22260244</v>
      </c>
      <c r="F34" s="487">
        <v>22260244</v>
      </c>
      <c r="G34" s="487">
        <v>22260244</v>
      </c>
      <c r="H34" s="487">
        <v>22714232</v>
      </c>
      <c r="I34" s="487"/>
      <c r="J34" s="487">
        <v>22260244</v>
      </c>
      <c r="K34" s="487">
        <v>22260244</v>
      </c>
      <c r="L34" s="487">
        <v>22260244</v>
      </c>
      <c r="M34" s="487">
        <v>22260244</v>
      </c>
      <c r="N34" s="203">
        <v>22714232</v>
      </c>
      <c r="O34" s="488"/>
      <c r="P34" s="471"/>
      <c r="Q34" s="195"/>
      <c r="R34" s="139"/>
      <c r="S34" s="991"/>
      <c r="T34" s="522"/>
    </row>
    <row r="35" spans="1:20" ht="12" customHeight="1" x14ac:dyDescent="0.2">
      <c r="A35" s="183"/>
      <c r="B35" s="184" t="s">
        <v>120</v>
      </c>
      <c r="C35" s="482" t="s">
        <v>52</v>
      </c>
      <c r="D35" s="489">
        <v>4204247</v>
      </c>
      <c r="E35" s="489">
        <v>4204247</v>
      </c>
      <c r="F35" s="489">
        <v>4204247</v>
      </c>
      <c r="G35" s="489">
        <v>4204247</v>
      </c>
      <c r="H35" s="489">
        <v>4204247</v>
      </c>
      <c r="I35" s="489"/>
      <c r="J35" s="489">
        <v>4204247</v>
      </c>
      <c r="K35" s="489">
        <v>4204247</v>
      </c>
      <c r="L35" s="489">
        <v>4207247</v>
      </c>
      <c r="M35" s="489">
        <v>4204247</v>
      </c>
      <c r="N35" s="204">
        <v>4204247</v>
      </c>
      <c r="O35" s="185"/>
      <c r="P35" s="471"/>
      <c r="Q35" s="195"/>
      <c r="R35" s="139"/>
      <c r="S35" s="991"/>
      <c r="T35" s="522"/>
    </row>
    <row r="36" spans="1:20" ht="12" customHeight="1" x14ac:dyDescent="0.2">
      <c r="A36" s="183"/>
      <c r="B36" s="184" t="s">
        <v>121</v>
      </c>
      <c r="C36" s="482" t="s">
        <v>147</v>
      </c>
      <c r="D36" s="489">
        <v>10921670</v>
      </c>
      <c r="E36" s="489">
        <v>10898681</v>
      </c>
      <c r="F36" s="489">
        <v>10881682</v>
      </c>
      <c r="G36" s="489">
        <v>10496682</v>
      </c>
      <c r="H36" s="489">
        <v>10496682</v>
      </c>
      <c r="I36" s="489"/>
      <c r="J36" s="489">
        <v>10921670</v>
      </c>
      <c r="K36" s="489">
        <v>10898681</v>
      </c>
      <c r="L36" s="489">
        <v>10881682</v>
      </c>
      <c r="M36" s="489">
        <v>10496682</v>
      </c>
      <c r="N36" s="204">
        <v>10496682</v>
      </c>
      <c r="O36" s="185"/>
      <c r="P36" s="471"/>
      <c r="Q36" s="195"/>
      <c r="R36" s="139"/>
      <c r="S36" s="991"/>
      <c r="T36" s="522"/>
    </row>
    <row r="37" spans="1:20" s="173" customFormat="1" ht="12" customHeight="1" x14ac:dyDescent="0.2">
      <c r="A37" s="183"/>
      <c r="B37" s="184" t="s">
        <v>122</v>
      </c>
      <c r="C37" s="482" t="s">
        <v>90</v>
      </c>
      <c r="D37" s="489"/>
      <c r="E37" s="489"/>
      <c r="F37" s="489"/>
      <c r="G37" s="489"/>
      <c r="H37" s="489"/>
      <c r="I37" s="489"/>
      <c r="J37" s="489"/>
      <c r="K37" s="489"/>
      <c r="L37" s="204"/>
      <c r="M37" s="489"/>
      <c r="N37" s="204"/>
      <c r="O37" s="185"/>
      <c r="P37" s="471"/>
      <c r="Q37" s="195"/>
      <c r="R37" s="139"/>
      <c r="S37" s="991"/>
      <c r="T37" s="522"/>
    </row>
    <row r="38" spans="1:20" ht="12" customHeight="1" thickBot="1" x14ac:dyDescent="0.25">
      <c r="A38" s="183"/>
      <c r="B38" s="184" t="s">
        <v>51</v>
      </c>
      <c r="C38" s="482" t="s">
        <v>92</v>
      </c>
      <c r="D38" s="489"/>
      <c r="E38" s="489"/>
      <c r="F38" s="489"/>
      <c r="G38" s="489"/>
      <c r="H38" s="489"/>
      <c r="I38" s="489"/>
      <c r="J38" s="489"/>
      <c r="K38" s="489"/>
      <c r="L38" s="204"/>
      <c r="M38" s="489"/>
      <c r="N38" s="204"/>
      <c r="O38" s="185"/>
      <c r="P38" s="489"/>
      <c r="Q38" s="204"/>
      <c r="R38" s="185"/>
      <c r="S38" s="512"/>
      <c r="T38" s="523"/>
    </row>
    <row r="39" spans="1:20" ht="12" customHeight="1" thickBot="1" x14ac:dyDescent="0.25">
      <c r="A39" s="145" t="s">
        <v>29</v>
      </c>
      <c r="B39" s="180"/>
      <c r="C39" s="480" t="s">
        <v>148</v>
      </c>
      <c r="D39" s="469">
        <f>SUM(D40:D43)</f>
        <v>0</v>
      </c>
      <c r="E39" s="469">
        <f t="shared" ref="E39:I39" si="18">SUM(E40:E43)</f>
        <v>22989</v>
      </c>
      <c r="F39" s="469">
        <f t="shared" si="18"/>
        <v>39988</v>
      </c>
      <c r="G39" s="469">
        <f t="shared" si="18"/>
        <v>919988</v>
      </c>
      <c r="H39" s="469">
        <f t="shared" si="18"/>
        <v>1212986</v>
      </c>
      <c r="I39" s="469">
        <f t="shared" si="18"/>
        <v>0</v>
      </c>
      <c r="J39" s="469">
        <f>SUM(J40:J43)</f>
        <v>0</v>
      </c>
      <c r="K39" s="469">
        <f t="shared" ref="K39" si="19">SUM(K40:K43)</f>
        <v>22989</v>
      </c>
      <c r="L39" s="194">
        <f>SUM(L40:L43)</f>
        <v>39988</v>
      </c>
      <c r="M39" s="469">
        <f t="shared" ref="M39" si="20">SUM(M40:M43)</f>
        <v>919988</v>
      </c>
      <c r="N39" s="194">
        <f>SUM(N40:N43)</f>
        <v>1212986</v>
      </c>
      <c r="O39" s="133">
        <f>SUM(O40:O43)</f>
        <v>0</v>
      </c>
      <c r="P39" s="469"/>
      <c r="Q39" s="194"/>
      <c r="R39" s="133"/>
      <c r="S39" s="467"/>
      <c r="T39" s="521"/>
    </row>
    <row r="40" spans="1:20" ht="12" customHeight="1" x14ac:dyDescent="0.2">
      <c r="A40" s="181"/>
      <c r="B40" s="182" t="s">
        <v>149</v>
      </c>
      <c r="C40" s="481" t="s">
        <v>102</v>
      </c>
      <c r="D40" s="487"/>
      <c r="E40" s="487">
        <v>22989</v>
      </c>
      <c r="F40" s="487">
        <v>39988</v>
      </c>
      <c r="G40" s="487">
        <v>919988</v>
      </c>
      <c r="H40" s="487">
        <v>1212986</v>
      </c>
      <c r="I40" s="487"/>
      <c r="J40" s="487"/>
      <c r="K40" s="487">
        <v>22989</v>
      </c>
      <c r="L40" s="487">
        <v>39988</v>
      </c>
      <c r="M40" s="487">
        <v>919988</v>
      </c>
      <c r="N40" s="203">
        <v>1212986</v>
      </c>
      <c r="O40" s="488"/>
      <c r="P40" s="471"/>
      <c r="Q40" s="195"/>
      <c r="R40" s="139"/>
      <c r="S40" s="991"/>
      <c r="T40" s="522"/>
    </row>
    <row r="41" spans="1:20" ht="12" customHeight="1" x14ac:dyDescent="0.2">
      <c r="A41" s="183"/>
      <c r="B41" s="184" t="s">
        <v>150</v>
      </c>
      <c r="C41" s="482" t="s">
        <v>103</v>
      </c>
      <c r="D41" s="489"/>
      <c r="E41" s="489"/>
      <c r="F41" s="489"/>
      <c r="G41" s="489"/>
      <c r="H41" s="489"/>
      <c r="I41" s="489"/>
      <c r="J41" s="489"/>
      <c r="K41" s="489"/>
      <c r="L41" s="204"/>
      <c r="M41" s="489"/>
      <c r="N41" s="204">
        <v>0</v>
      </c>
      <c r="O41" s="185">
        <v>0</v>
      </c>
      <c r="P41" s="489"/>
      <c r="Q41" s="204"/>
      <c r="R41" s="185"/>
      <c r="S41" s="512"/>
      <c r="T41" s="523"/>
    </row>
    <row r="42" spans="1:20" ht="15" customHeight="1" x14ac:dyDescent="0.2">
      <c r="A42" s="183"/>
      <c r="B42" s="184" t="s">
        <v>41</v>
      </c>
      <c r="C42" s="482" t="s">
        <v>152</v>
      </c>
      <c r="D42" s="489"/>
      <c r="E42" s="489"/>
      <c r="F42" s="489"/>
      <c r="G42" s="489"/>
      <c r="H42" s="489"/>
      <c r="I42" s="489"/>
      <c r="J42" s="489"/>
      <c r="K42" s="489"/>
      <c r="L42" s="204"/>
      <c r="M42" s="489"/>
      <c r="N42" s="204"/>
      <c r="O42" s="185"/>
      <c r="P42" s="489"/>
      <c r="Q42" s="204"/>
      <c r="R42" s="185"/>
      <c r="S42" s="512"/>
      <c r="T42" s="523"/>
    </row>
    <row r="43" spans="1:20" ht="13.5" thickBot="1" x14ac:dyDescent="0.25">
      <c r="A43" s="183"/>
      <c r="B43" s="184" t="s">
        <v>315</v>
      </c>
      <c r="C43" s="482" t="s">
        <v>154</v>
      </c>
      <c r="D43" s="489"/>
      <c r="E43" s="489"/>
      <c r="F43" s="489"/>
      <c r="G43" s="489"/>
      <c r="H43" s="489"/>
      <c r="I43" s="489"/>
      <c r="J43" s="489"/>
      <c r="K43" s="489"/>
      <c r="L43" s="204"/>
      <c r="M43" s="489"/>
      <c r="N43" s="204"/>
      <c r="O43" s="185"/>
      <c r="P43" s="489"/>
      <c r="Q43" s="204"/>
      <c r="R43" s="185"/>
      <c r="S43" s="512"/>
      <c r="T43" s="523"/>
    </row>
    <row r="44" spans="1:20" ht="15" customHeight="1" thickBot="1" x14ac:dyDescent="0.25">
      <c r="A44" s="145" t="s">
        <v>9</v>
      </c>
      <c r="B44" s="180"/>
      <c r="C44" s="483" t="s">
        <v>155</v>
      </c>
      <c r="D44" s="474"/>
      <c r="E44" s="474"/>
      <c r="F44" s="474"/>
      <c r="G44" s="474"/>
      <c r="H44" s="474"/>
      <c r="I44" s="474"/>
      <c r="J44" s="474"/>
      <c r="K44" s="474"/>
      <c r="L44" s="198"/>
      <c r="M44" s="474"/>
      <c r="N44" s="198"/>
      <c r="O44" s="155"/>
      <c r="P44" s="474"/>
      <c r="Q44" s="198"/>
      <c r="R44" s="155"/>
      <c r="S44" s="994"/>
      <c r="T44" s="524"/>
    </row>
    <row r="45" spans="1:20" ht="14.25" customHeight="1" thickBot="1" x14ac:dyDescent="0.25">
      <c r="A45" s="164" t="s">
        <v>10</v>
      </c>
      <c r="B45" s="295"/>
      <c r="C45" s="484" t="s">
        <v>156</v>
      </c>
      <c r="D45" s="474"/>
      <c r="E45" s="474"/>
      <c r="F45" s="474"/>
      <c r="G45" s="474"/>
      <c r="H45" s="474"/>
      <c r="I45" s="474"/>
      <c r="J45" s="474"/>
      <c r="K45" s="474"/>
      <c r="L45" s="198"/>
      <c r="M45" s="474"/>
      <c r="N45" s="198"/>
      <c r="O45" s="155"/>
      <c r="P45" s="474"/>
      <c r="Q45" s="198"/>
      <c r="R45" s="155"/>
      <c r="S45" s="994"/>
      <c r="T45" s="524"/>
    </row>
    <row r="46" spans="1:20" ht="13.5" thickBot="1" x14ac:dyDescent="0.25">
      <c r="A46" s="145" t="s">
        <v>9</v>
      </c>
      <c r="B46" s="186"/>
      <c r="C46" s="485" t="s">
        <v>320</v>
      </c>
      <c r="D46" s="477">
        <f t="shared" ref="D46:O46" si="21">D33+D39+D44+D45</f>
        <v>37386161</v>
      </c>
      <c r="E46" s="477">
        <f t="shared" ref="E46:J46" si="22">E33+E39+E44+E45</f>
        <v>37386161</v>
      </c>
      <c r="F46" s="477">
        <f t="shared" si="22"/>
        <v>37386161</v>
      </c>
      <c r="G46" s="477">
        <f t="shared" si="22"/>
        <v>37881161</v>
      </c>
      <c r="H46" s="477">
        <f t="shared" si="22"/>
        <v>38628147</v>
      </c>
      <c r="I46" s="477">
        <f t="shared" si="22"/>
        <v>0</v>
      </c>
      <c r="J46" s="477">
        <f t="shared" si="22"/>
        <v>37386161</v>
      </c>
      <c r="K46" s="477">
        <f t="shared" ref="K46" si="23">K33+K39+K44+K45</f>
        <v>37386161</v>
      </c>
      <c r="L46" s="201">
        <f t="shared" si="21"/>
        <v>37389161</v>
      </c>
      <c r="M46" s="477">
        <f t="shared" si="21"/>
        <v>37881161</v>
      </c>
      <c r="N46" s="201">
        <f t="shared" si="21"/>
        <v>38628147</v>
      </c>
      <c r="O46" s="187">
        <f t="shared" si="21"/>
        <v>0</v>
      </c>
      <c r="P46" s="477"/>
      <c r="Q46" s="201"/>
      <c r="R46" s="187"/>
      <c r="S46" s="192"/>
      <c r="T46" s="525"/>
    </row>
    <row r="47" spans="1:20" ht="13.5" thickBot="1" x14ac:dyDescent="0.25">
      <c r="D47" s="516"/>
      <c r="E47" s="517"/>
      <c r="F47" s="517"/>
      <c r="G47" s="517"/>
      <c r="H47" s="517"/>
      <c r="I47" s="518"/>
      <c r="J47" s="516"/>
      <c r="K47" s="517"/>
      <c r="L47" s="517"/>
      <c r="M47" s="517"/>
      <c r="N47" s="517"/>
      <c r="O47" s="518"/>
      <c r="P47" s="516"/>
      <c r="Q47" s="517"/>
      <c r="R47" s="518"/>
      <c r="S47" s="298"/>
      <c r="T47" s="526"/>
    </row>
    <row r="48" spans="1:20" ht="13.5" thickBot="1" x14ac:dyDescent="0.25">
      <c r="A48" s="190" t="s">
        <v>158</v>
      </c>
      <c r="B48" s="191"/>
      <c r="C48" s="486"/>
      <c r="D48" s="755">
        <v>6.5</v>
      </c>
      <c r="E48" s="755">
        <v>6.5</v>
      </c>
      <c r="F48" s="795">
        <v>6.5</v>
      </c>
      <c r="G48" s="755">
        <v>6.5</v>
      </c>
      <c r="H48" s="1028">
        <v>6.5</v>
      </c>
      <c r="I48" s="490"/>
      <c r="J48" s="755">
        <v>6.5</v>
      </c>
      <c r="K48" s="755">
        <v>6.5</v>
      </c>
      <c r="L48" s="795">
        <v>6.5</v>
      </c>
      <c r="M48" s="755">
        <v>6.5</v>
      </c>
      <c r="N48" s="1028">
        <v>6.5</v>
      </c>
      <c r="O48" s="490"/>
      <c r="P48" s="502"/>
      <c r="Q48" s="207"/>
      <c r="R48" s="490"/>
      <c r="S48" s="1006"/>
      <c r="T48" s="527"/>
    </row>
    <row r="49" spans="1:20" ht="13.5" thickBot="1" x14ac:dyDescent="0.25">
      <c r="A49" s="190" t="s">
        <v>159</v>
      </c>
      <c r="B49" s="191"/>
      <c r="C49" s="486"/>
      <c r="D49" s="502">
        <v>0</v>
      </c>
      <c r="E49" s="502">
        <v>0</v>
      </c>
      <c r="F49" s="502">
        <v>0</v>
      </c>
      <c r="G49" s="502">
        <v>0</v>
      </c>
      <c r="H49" s="207">
        <v>0</v>
      </c>
      <c r="I49" s="490"/>
      <c r="J49" s="502">
        <v>0</v>
      </c>
      <c r="K49" s="502">
        <v>0</v>
      </c>
      <c r="L49" s="502">
        <v>0</v>
      </c>
      <c r="M49" s="502">
        <v>0</v>
      </c>
      <c r="N49" s="207">
        <v>0</v>
      </c>
      <c r="O49" s="490"/>
      <c r="P49" s="502"/>
      <c r="Q49" s="207"/>
      <c r="R49" s="490"/>
      <c r="S49" s="1006"/>
      <c r="T49" s="527"/>
    </row>
    <row r="50" spans="1:20" x14ac:dyDescent="0.2">
      <c r="F50" s="299"/>
      <c r="G50" s="299"/>
      <c r="H50" s="299"/>
      <c r="I50" s="299"/>
    </row>
    <row r="51" spans="1:20" x14ac:dyDescent="0.2">
      <c r="A51" s="1139" t="s">
        <v>160</v>
      </c>
      <c r="B51" s="1139"/>
      <c r="C51" s="1139"/>
      <c r="D51" s="1139"/>
      <c r="E51" s="273"/>
      <c r="F51" s="273"/>
      <c r="G51" s="273"/>
      <c r="H51" s="273"/>
      <c r="I51" s="273"/>
    </row>
    <row r="52" spans="1:20" x14ac:dyDescent="0.2">
      <c r="A52" s="1139"/>
      <c r="B52" s="1139"/>
      <c r="C52" s="1139"/>
    </row>
    <row r="53" spans="1:20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T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O17"/>
  <sheetViews>
    <sheetView topLeftCell="B7" zoomScaleNormal="100" workbookViewId="0">
      <selection activeCell="L23" sqref="L23"/>
    </sheetView>
  </sheetViews>
  <sheetFormatPr defaultRowHeight="12.75" x14ac:dyDescent="0.2"/>
  <cols>
    <col min="1" max="1" width="48.28515625" style="796" customWidth="1"/>
    <col min="2" max="2" width="17.28515625" style="797" customWidth="1"/>
    <col min="3" max="3" width="14.85546875" style="797" customWidth="1"/>
    <col min="4" max="4" width="20.5703125" style="797" customWidth="1"/>
    <col min="5" max="7" width="14.85546875" style="797" customWidth="1"/>
    <col min="8" max="8" width="20.42578125" style="797" customWidth="1"/>
    <col min="9" max="9" width="14.85546875" style="797" customWidth="1"/>
    <col min="10" max="10" width="18.42578125" style="797" hidden="1" customWidth="1"/>
    <col min="11" max="11" width="9.28515625" style="797" hidden="1" customWidth="1"/>
    <col min="12" max="12" width="14.7109375" style="797" customWidth="1"/>
    <col min="13" max="13" width="16.7109375" style="797" customWidth="1"/>
    <col min="14" max="14" width="21.28515625" style="797" customWidth="1"/>
    <col min="15" max="15" width="13.28515625" style="797" customWidth="1"/>
    <col min="16" max="16384" width="9.140625" style="797"/>
  </cols>
  <sheetData>
    <row r="2" spans="1:15" x14ac:dyDescent="0.2">
      <c r="D2" s="1155" t="s">
        <v>506</v>
      </c>
      <c r="E2" s="1155"/>
      <c r="F2" s="798"/>
      <c r="G2" s="798"/>
      <c r="H2" s="798"/>
      <c r="I2" s="798"/>
    </row>
    <row r="4" spans="1:15" ht="19.5" x14ac:dyDescent="0.2">
      <c r="A4" s="1156" t="s">
        <v>592</v>
      </c>
      <c r="B4" s="1156"/>
      <c r="C4" s="1156"/>
      <c r="D4" s="1156"/>
      <c r="E4" s="1156"/>
      <c r="F4" s="799"/>
      <c r="G4" s="799"/>
      <c r="H4" s="799"/>
      <c r="I4" s="799"/>
    </row>
    <row r="5" spans="1:15" ht="19.5" x14ac:dyDescent="0.2">
      <c r="A5" s="799"/>
      <c r="B5" s="799"/>
      <c r="C5" s="799"/>
      <c r="D5" s="799"/>
      <c r="E5" s="799"/>
      <c r="F5" s="799"/>
      <c r="G5" s="799"/>
      <c r="H5" s="799"/>
      <c r="I5" s="799"/>
    </row>
    <row r="6" spans="1:15" ht="20.25" customHeight="1" thickBot="1" x14ac:dyDescent="0.25">
      <c r="B6" s="1157" t="s">
        <v>4</v>
      </c>
      <c r="C6" s="1157"/>
      <c r="D6" s="1157"/>
      <c r="E6" s="1157"/>
      <c r="F6" s="1157"/>
      <c r="G6" s="1157"/>
      <c r="H6" s="1157"/>
      <c r="I6" s="1157"/>
      <c r="J6" s="1158" t="s">
        <v>249</v>
      </c>
      <c r="K6" s="1158"/>
    </row>
    <row r="7" spans="1:15" ht="36.75" customHeight="1" x14ac:dyDescent="0.2">
      <c r="A7" s="1159" t="s">
        <v>3</v>
      </c>
      <c r="B7" s="1161" t="s">
        <v>599</v>
      </c>
      <c r="C7" s="1150"/>
      <c r="D7" s="1150"/>
      <c r="E7" s="1151"/>
      <c r="F7" s="1149" t="s">
        <v>598</v>
      </c>
      <c r="G7" s="1150"/>
      <c r="H7" s="1150"/>
      <c r="I7" s="1151"/>
      <c r="J7" s="1162" t="s">
        <v>507</v>
      </c>
      <c r="K7" s="1163"/>
      <c r="L7" s="1149" t="s">
        <v>615</v>
      </c>
      <c r="M7" s="1150"/>
      <c r="N7" s="1150"/>
      <c r="O7" s="1151"/>
    </row>
    <row r="8" spans="1:15" ht="41.25" customHeight="1" thickBot="1" x14ac:dyDescent="0.25">
      <c r="A8" s="1160"/>
      <c r="B8" s="800" t="s">
        <v>508</v>
      </c>
      <c r="C8" s="800" t="s">
        <v>509</v>
      </c>
      <c r="D8" s="800" t="s">
        <v>510</v>
      </c>
      <c r="E8" s="801" t="s">
        <v>1</v>
      </c>
      <c r="F8" s="802" t="s">
        <v>511</v>
      </c>
      <c r="G8" s="800" t="s">
        <v>512</v>
      </c>
      <c r="H8" s="800" t="s">
        <v>510</v>
      </c>
      <c r="I8" s="801" t="s">
        <v>1</v>
      </c>
      <c r="J8" s="803" t="s">
        <v>249</v>
      </c>
      <c r="K8" s="804" t="s">
        <v>250</v>
      </c>
      <c r="L8" s="802" t="s">
        <v>511</v>
      </c>
      <c r="M8" s="800" t="s">
        <v>512</v>
      </c>
      <c r="N8" s="800" t="s">
        <v>510</v>
      </c>
      <c r="O8" s="801" t="s">
        <v>1</v>
      </c>
    </row>
    <row r="9" spans="1:15" ht="30" customHeight="1" x14ac:dyDescent="0.2">
      <c r="A9" s="805" t="s">
        <v>513</v>
      </c>
      <c r="B9" s="806">
        <v>1.5</v>
      </c>
      <c r="C9" s="806"/>
      <c r="D9" s="806"/>
      <c r="E9" s="807">
        <f>SUM(B9:C9)</f>
        <v>1.5</v>
      </c>
      <c r="F9" s="808">
        <v>2.5</v>
      </c>
      <c r="G9" s="806"/>
      <c r="H9" s="806"/>
      <c r="I9" s="807">
        <f>SUM(F9:G9)</f>
        <v>2.5</v>
      </c>
      <c r="J9" s="809"/>
      <c r="K9" s="810">
        <f>J9/E9</f>
        <v>0</v>
      </c>
      <c r="L9" s="808">
        <v>2.5</v>
      </c>
      <c r="M9" s="806">
        <v>1</v>
      </c>
      <c r="N9" s="806"/>
      <c r="O9" s="807">
        <f>SUM(L9:M9)</f>
        <v>3.5</v>
      </c>
    </row>
    <row r="10" spans="1:15" ht="30" customHeight="1" thickBot="1" x14ac:dyDescent="0.25">
      <c r="A10" s="811" t="s">
        <v>394</v>
      </c>
      <c r="B10" s="812">
        <v>6</v>
      </c>
      <c r="C10" s="812">
        <v>0.5</v>
      </c>
      <c r="D10" s="812"/>
      <c r="E10" s="807">
        <f>SUM(B10:C10)</f>
        <v>6.5</v>
      </c>
      <c r="F10" s="813">
        <v>6</v>
      </c>
      <c r="G10" s="812">
        <v>0.5</v>
      </c>
      <c r="H10" s="812"/>
      <c r="I10" s="960">
        <f>SUM(F10:G10)</f>
        <v>6.5</v>
      </c>
      <c r="J10" s="814"/>
      <c r="K10" s="815">
        <f>J10/E10</f>
        <v>0</v>
      </c>
      <c r="L10" s="813">
        <v>6</v>
      </c>
      <c r="M10" s="812">
        <v>0.5</v>
      </c>
      <c r="N10" s="812"/>
      <c r="O10" s="960">
        <f>SUM(L10:M10)</f>
        <v>6.5</v>
      </c>
    </row>
    <row r="11" spans="1:15" ht="54.75" customHeight="1" thickBot="1" x14ac:dyDescent="0.25">
      <c r="A11" s="816" t="s">
        <v>25</v>
      </c>
      <c r="B11" s="817">
        <f t="shared" ref="B11:J11" si="0">SUM(B9:B10)</f>
        <v>7.5</v>
      </c>
      <c r="C11" s="817">
        <f t="shared" si="0"/>
        <v>0.5</v>
      </c>
      <c r="D11" s="817">
        <f t="shared" si="0"/>
        <v>0</v>
      </c>
      <c r="E11" s="818">
        <f t="shared" si="0"/>
        <v>8</v>
      </c>
      <c r="F11" s="819">
        <f t="shared" si="0"/>
        <v>8.5</v>
      </c>
      <c r="G11" s="817">
        <f t="shared" si="0"/>
        <v>0.5</v>
      </c>
      <c r="H11" s="817">
        <f t="shared" si="0"/>
        <v>0</v>
      </c>
      <c r="I11" s="818">
        <f t="shared" si="0"/>
        <v>9</v>
      </c>
      <c r="J11" s="820">
        <f t="shared" si="0"/>
        <v>0</v>
      </c>
      <c r="K11" s="821">
        <f>J11/E11</f>
        <v>0</v>
      </c>
      <c r="L11" s="819">
        <f t="shared" ref="L11:O11" si="1">SUM(L9:L10)</f>
        <v>8.5</v>
      </c>
      <c r="M11" s="817">
        <f t="shared" si="1"/>
        <v>1.5</v>
      </c>
      <c r="N11" s="817">
        <f t="shared" si="1"/>
        <v>0</v>
      </c>
      <c r="O11" s="818">
        <f t="shared" si="1"/>
        <v>10</v>
      </c>
    </row>
    <row r="12" spans="1:15" ht="13.5" thickBot="1" x14ac:dyDescent="0.25">
      <c r="E12" s="822"/>
      <c r="K12" s="823"/>
    </row>
    <row r="13" spans="1:15" ht="30.75" customHeight="1" thickBot="1" x14ac:dyDescent="0.25">
      <c r="A13" s="1152" t="s">
        <v>514</v>
      </c>
      <c r="B13" s="1153"/>
      <c r="C13" s="1153"/>
      <c r="D13" s="1154"/>
      <c r="E13" s="824">
        <v>2</v>
      </c>
      <c r="F13" s="825"/>
      <c r="G13" s="826"/>
      <c r="H13" s="827"/>
      <c r="I13" s="961">
        <v>2</v>
      </c>
      <c r="J13" s="828"/>
      <c r="K13" s="829">
        <f>J13/E13</f>
        <v>0</v>
      </c>
      <c r="L13" s="825"/>
      <c r="M13" s="826"/>
      <c r="N13" s="827"/>
      <c r="O13" s="961">
        <v>2</v>
      </c>
    </row>
    <row r="15" spans="1:15" x14ac:dyDescent="0.2">
      <c r="A15" s="796" t="s">
        <v>515</v>
      </c>
    </row>
    <row r="17" spans="5:9" x14ac:dyDescent="0.2">
      <c r="E17" s="830"/>
      <c r="F17" s="830"/>
      <c r="G17" s="830"/>
      <c r="H17" s="830"/>
      <c r="I17" s="830"/>
    </row>
  </sheetData>
  <mergeCells count="10">
    <mergeCell ref="L7:O7"/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8" orientation="landscape" r:id="rId1"/>
  <headerFooter alignWithMargins="0"/>
  <colBreaks count="1" manualBreakCount="1">
    <brk id="9" max="1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M33"/>
  <sheetViews>
    <sheetView tabSelected="1" topLeftCell="C1" zoomScale="70" zoomScaleNormal="70" workbookViewId="0">
      <selection activeCell="G33" sqref="G33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8" width="14.140625" style="19" customWidth="1"/>
    <col min="9" max="9" width="17.5703125" style="11" customWidth="1"/>
    <col min="10" max="11" width="15.28515625" style="11" customWidth="1"/>
    <col min="12" max="13" width="17.5703125" style="11" customWidth="1"/>
    <col min="14" max="14" width="18.28515625" style="11" customWidth="1"/>
    <col min="15" max="15" width="14.42578125" style="11" customWidth="1"/>
    <col min="16" max="16" width="15.85546875" style="11" customWidth="1"/>
    <col min="17" max="18" width="16" style="11" customWidth="1"/>
    <col min="19" max="16384" width="9.140625" style="11"/>
  </cols>
  <sheetData>
    <row r="1" spans="1:91" ht="15.75" x14ac:dyDescent="0.2">
      <c r="A1" s="1167" t="s">
        <v>66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36"/>
    </row>
    <row r="2" spans="1:91" ht="16.5" thickBot="1" x14ac:dyDescent="0.25">
      <c r="A2" s="44"/>
      <c r="B2" s="36"/>
      <c r="C2" s="36"/>
      <c r="D2" s="45"/>
      <c r="E2" s="45"/>
      <c r="F2" s="45"/>
      <c r="G2" s="45"/>
      <c r="H2" s="45"/>
      <c r="I2" s="36"/>
      <c r="J2" s="36"/>
      <c r="K2" s="36"/>
      <c r="L2" s="36"/>
      <c r="M2" s="36"/>
      <c r="N2" s="36" t="s">
        <v>432</v>
      </c>
      <c r="O2" s="36"/>
    </row>
    <row r="3" spans="1:91" s="46" customFormat="1" ht="31.5" customHeight="1" thickBot="1" x14ac:dyDescent="0.25">
      <c r="A3" s="15" t="s">
        <v>5</v>
      </c>
      <c r="B3" s="16" t="s">
        <v>35</v>
      </c>
      <c r="C3" s="458" t="s">
        <v>307</v>
      </c>
      <c r="D3" s="1174" t="s">
        <v>4</v>
      </c>
      <c r="E3" s="1173"/>
      <c r="F3" s="1173"/>
      <c r="G3" s="1173"/>
      <c r="H3" s="1175"/>
      <c r="I3" s="1164" t="s">
        <v>308</v>
      </c>
      <c r="J3" s="1165"/>
      <c r="K3" s="1165"/>
      <c r="L3" s="1165"/>
      <c r="M3" s="1165"/>
      <c r="N3" s="1164" t="s">
        <v>27</v>
      </c>
      <c r="O3" s="1165"/>
      <c r="P3" s="1165"/>
      <c r="Q3" s="1165"/>
      <c r="R3" s="1166"/>
    </row>
    <row r="4" spans="1:91" s="46" customFormat="1" ht="31.5" hidden="1" customHeight="1" thickBot="1" x14ac:dyDescent="0.25">
      <c r="A4" s="283"/>
      <c r="B4" s="284"/>
      <c r="C4" s="543"/>
      <c r="D4" s="554" t="s">
        <v>75</v>
      </c>
      <c r="E4" s="555" t="s">
        <v>294</v>
      </c>
      <c r="F4" s="550" t="s">
        <v>249</v>
      </c>
      <c r="G4" s="547" t="s">
        <v>250</v>
      </c>
      <c r="H4" s="1007"/>
      <c r="I4" s="554" t="s">
        <v>75</v>
      </c>
      <c r="J4" s="555" t="s">
        <v>294</v>
      </c>
      <c r="K4" s="285"/>
      <c r="L4" s="559"/>
      <c r="M4" s="1009"/>
      <c r="N4" s="1012" t="s">
        <v>75</v>
      </c>
      <c r="O4" s="688" t="s">
        <v>294</v>
      </c>
      <c r="P4" s="698"/>
      <c r="Q4" s="1015"/>
      <c r="R4" s="1016"/>
    </row>
    <row r="5" spans="1:91" s="46" customFormat="1" ht="31.5" customHeight="1" x14ac:dyDescent="0.2">
      <c r="A5" s="283"/>
      <c r="B5" s="681"/>
      <c r="C5" s="543"/>
      <c r="D5" s="554" t="s">
        <v>75</v>
      </c>
      <c r="E5" s="555" t="s">
        <v>483</v>
      </c>
      <c r="F5" s="550" t="s">
        <v>242</v>
      </c>
      <c r="G5" s="550" t="s">
        <v>244</v>
      </c>
      <c r="H5" s="550" t="s">
        <v>262</v>
      </c>
      <c r="I5" s="554" t="s">
        <v>75</v>
      </c>
      <c r="J5" s="682" t="s">
        <v>504</v>
      </c>
      <c r="K5" s="285" t="s">
        <v>242</v>
      </c>
      <c r="L5" s="550" t="s">
        <v>244</v>
      </c>
      <c r="M5" s="550" t="s">
        <v>262</v>
      </c>
      <c r="N5" s="699" t="s">
        <v>75</v>
      </c>
      <c r="O5" s="700" t="s">
        <v>504</v>
      </c>
      <c r="P5" s="701" t="s">
        <v>242</v>
      </c>
      <c r="Q5" s="702" t="s">
        <v>244</v>
      </c>
      <c r="R5" s="702" t="s">
        <v>261</v>
      </c>
    </row>
    <row r="6" spans="1:91" s="397" customFormat="1" ht="29.25" customHeight="1" x14ac:dyDescent="0.2">
      <c r="A6" s="35">
        <v>1</v>
      </c>
      <c r="B6" s="756" t="s">
        <v>469</v>
      </c>
      <c r="C6" s="683" t="s">
        <v>435</v>
      </c>
      <c r="D6" s="684">
        <f>212598+57402</f>
        <v>270000</v>
      </c>
      <c r="E6" s="684">
        <v>270000</v>
      </c>
      <c r="F6" s="684">
        <v>270000</v>
      </c>
      <c r="G6" s="684">
        <v>270000</v>
      </c>
      <c r="H6" s="684">
        <v>270000</v>
      </c>
      <c r="I6" s="684">
        <f>212598+57402</f>
        <v>270000</v>
      </c>
      <c r="J6" s="790">
        <v>270000</v>
      </c>
      <c r="K6" s="791">
        <v>270000</v>
      </c>
      <c r="L6" s="684">
        <v>270000</v>
      </c>
      <c r="M6" s="684">
        <v>270000</v>
      </c>
      <c r="N6" s="703">
        <f>+D6-I6</f>
        <v>0</v>
      </c>
      <c r="O6" s="704">
        <v>0</v>
      </c>
      <c r="P6" s="1013">
        <v>0</v>
      </c>
      <c r="Q6" s="704">
        <v>0</v>
      </c>
      <c r="R6" s="1017">
        <v>0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</row>
    <row r="7" spans="1:91" ht="29.25" customHeight="1" x14ac:dyDescent="0.2">
      <c r="A7" s="35">
        <v>2</v>
      </c>
      <c r="B7" s="680" t="s">
        <v>610</v>
      </c>
      <c r="C7" s="545" t="s">
        <v>435</v>
      </c>
      <c r="D7" s="557">
        <v>0</v>
      </c>
      <c r="E7" s="557">
        <v>0</v>
      </c>
      <c r="F7" s="552">
        <v>0</v>
      </c>
      <c r="G7" s="552">
        <v>4058685</v>
      </c>
      <c r="H7" s="552">
        <v>4108340</v>
      </c>
      <c r="I7" s="557">
        <v>0</v>
      </c>
      <c r="J7" s="552">
        <v>0</v>
      </c>
      <c r="K7" s="552">
        <v>0</v>
      </c>
      <c r="L7" s="552">
        <v>0</v>
      </c>
      <c r="M7" s="552">
        <v>0</v>
      </c>
      <c r="N7" s="703">
        <f>+D7-I7</f>
        <v>0</v>
      </c>
      <c r="O7" s="48">
        <v>0</v>
      </c>
      <c r="P7" s="1014">
        <v>0</v>
      </c>
      <c r="Q7" s="48">
        <f t="shared" ref="Q7:R9" si="0">+G7-L7</f>
        <v>4058685</v>
      </c>
      <c r="R7" s="1018">
        <f t="shared" si="0"/>
        <v>4108340</v>
      </c>
    </row>
    <row r="8" spans="1:91" ht="29.25" customHeight="1" x14ac:dyDescent="0.2">
      <c r="A8" s="35">
        <v>3</v>
      </c>
      <c r="B8" s="680" t="s">
        <v>611</v>
      </c>
      <c r="C8" s="545" t="s">
        <v>435</v>
      </c>
      <c r="D8" s="557">
        <v>0</v>
      </c>
      <c r="E8" s="557">
        <v>0</v>
      </c>
      <c r="F8" s="552">
        <v>0</v>
      </c>
      <c r="G8" s="552">
        <v>2740889</v>
      </c>
      <c r="H8" s="552">
        <v>3081970</v>
      </c>
      <c r="I8" s="561">
        <v>0</v>
      </c>
      <c r="J8" s="552">
        <v>0</v>
      </c>
      <c r="K8" s="552">
        <v>0</v>
      </c>
      <c r="L8" s="552">
        <v>2466799</v>
      </c>
      <c r="M8" s="552">
        <v>2466799</v>
      </c>
      <c r="N8" s="557">
        <v>0</v>
      </c>
      <c r="O8" s="48">
        <v>0</v>
      </c>
      <c r="P8" s="48">
        <v>0</v>
      </c>
      <c r="Q8" s="48">
        <f t="shared" si="0"/>
        <v>274090</v>
      </c>
      <c r="R8" s="1018">
        <f t="shared" si="0"/>
        <v>615171</v>
      </c>
    </row>
    <row r="9" spans="1:91" ht="29.25" customHeight="1" x14ac:dyDescent="0.2">
      <c r="A9" s="35">
        <v>4</v>
      </c>
      <c r="B9" s="63" t="s">
        <v>612</v>
      </c>
      <c r="C9" s="545" t="s">
        <v>435</v>
      </c>
      <c r="D9" s="557">
        <v>0</v>
      </c>
      <c r="E9" s="557">
        <v>0</v>
      </c>
      <c r="F9" s="552">
        <v>0</v>
      </c>
      <c r="G9" s="552">
        <v>5000000</v>
      </c>
      <c r="H9" s="552">
        <v>5928360</v>
      </c>
      <c r="I9" s="561">
        <v>0</v>
      </c>
      <c r="J9" s="48">
        <v>0</v>
      </c>
      <c r="K9" s="48">
        <v>0</v>
      </c>
      <c r="L9" s="552">
        <v>0</v>
      </c>
      <c r="M9" s="552">
        <v>0</v>
      </c>
      <c r="N9" s="557">
        <v>0</v>
      </c>
      <c r="O9" s="48">
        <v>0</v>
      </c>
      <c r="P9" s="48">
        <v>0</v>
      </c>
      <c r="Q9" s="48">
        <f t="shared" si="0"/>
        <v>5000000</v>
      </c>
      <c r="R9" s="1018">
        <f t="shared" si="0"/>
        <v>5928360</v>
      </c>
    </row>
    <row r="10" spans="1:91" ht="29.25" customHeight="1" thickBot="1" x14ac:dyDescent="0.25">
      <c r="A10" s="35">
        <v>3</v>
      </c>
      <c r="B10" s="64" t="s">
        <v>620</v>
      </c>
      <c r="C10" s="545" t="s">
        <v>435</v>
      </c>
      <c r="D10" s="557">
        <v>0</v>
      </c>
      <c r="E10" s="557">
        <v>0</v>
      </c>
      <c r="F10" s="552">
        <v>0</v>
      </c>
      <c r="G10" s="552">
        <v>0</v>
      </c>
      <c r="H10" s="552">
        <v>136000</v>
      </c>
      <c r="I10" s="561">
        <v>0</v>
      </c>
      <c r="J10" s="48">
        <v>0</v>
      </c>
      <c r="K10" s="48">
        <v>0</v>
      </c>
      <c r="L10" s="552">
        <v>0</v>
      </c>
      <c r="M10" s="1036">
        <v>0</v>
      </c>
      <c r="N10" s="557">
        <v>0</v>
      </c>
      <c r="O10" s="48">
        <v>0</v>
      </c>
      <c r="P10" s="704">
        <v>0</v>
      </c>
      <c r="Q10" s="552">
        <v>0</v>
      </c>
      <c r="R10" s="1037">
        <v>136000</v>
      </c>
    </row>
    <row r="11" spans="1:91" ht="29.25" hidden="1" customHeight="1" x14ac:dyDescent="0.2">
      <c r="A11" s="35">
        <v>4</v>
      </c>
      <c r="B11" s="63"/>
      <c r="C11" s="545" t="s">
        <v>435</v>
      </c>
      <c r="D11" s="557">
        <v>0</v>
      </c>
      <c r="E11" s="557">
        <v>0</v>
      </c>
      <c r="F11" s="552">
        <v>0</v>
      </c>
      <c r="G11" s="552">
        <v>0</v>
      </c>
      <c r="H11" s="552">
        <v>0</v>
      </c>
      <c r="I11" s="561">
        <v>0</v>
      </c>
      <c r="J11" s="48">
        <v>0</v>
      </c>
      <c r="K11" s="48">
        <v>0</v>
      </c>
      <c r="L11" s="552">
        <v>0</v>
      </c>
      <c r="M11" s="552">
        <v>0</v>
      </c>
      <c r="N11" s="557">
        <v>0</v>
      </c>
      <c r="O11" s="48">
        <v>0</v>
      </c>
      <c r="P11" s="704">
        <v>0</v>
      </c>
      <c r="Q11" s="552">
        <v>0</v>
      </c>
      <c r="R11" s="1019">
        <v>0</v>
      </c>
    </row>
    <row r="12" spans="1:91" ht="29.25" hidden="1" customHeight="1" x14ac:dyDescent="0.2">
      <c r="A12" s="35">
        <v>5</v>
      </c>
      <c r="B12" s="65"/>
      <c r="C12" s="545" t="s">
        <v>435</v>
      </c>
      <c r="D12" s="557">
        <v>0</v>
      </c>
      <c r="E12" s="557">
        <v>0</v>
      </c>
      <c r="F12" s="552">
        <v>0</v>
      </c>
      <c r="G12" s="552"/>
      <c r="H12" s="552"/>
      <c r="I12" s="561">
        <v>0</v>
      </c>
      <c r="J12" s="48">
        <v>0</v>
      </c>
      <c r="K12" s="48">
        <v>0</v>
      </c>
      <c r="L12" s="552">
        <v>0</v>
      </c>
      <c r="M12" s="552"/>
      <c r="N12" s="557">
        <v>0</v>
      </c>
      <c r="O12" s="48">
        <v>0</v>
      </c>
      <c r="P12" s="48">
        <v>0</v>
      </c>
      <c r="Q12" s="552">
        <v>0</v>
      </c>
      <c r="R12" s="1019">
        <v>0</v>
      </c>
    </row>
    <row r="13" spans="1:91" ht="29.25" hidden="1" customHeight="1" x14ac:dyDescent="0.2">
      <c r="A13" s="35">
        <v>6</v>
      </c>
      <c r="B13" s="63"/>
      <c r="C13" s="545" t="s">
        <v>435</v>
      </c>
      <c r="D13" s="557">
        <v>0</v>
      </c>
      <c r="E13" s="557">
        <v>0</v>
      </c>
      <c r="F13" s="552">
        <v>0</v>
      </c>
      <c r="G13" s="552"/>
      <c r="H13" s="552"/>
      <c r="I13" s="561">
        <v>0</v>
      </c>
      <c r="J13" s="48">
        <v>0</v>
      </c>
      <c r="K13" s="48">
        <v>0</v>
      </c>
      <c r="L13" s="552">
        <v>0</v>
      </c>
      <c r="M13" s="552"/>
      <c r="N13" s="557">
        <v>0</v>
      </c>
      <c r="O13" s="48">
        <v>0</v>
      </c>
      <c r="P13" s="48">
        <v>0</v>
      </c>
      <c r="Q13" s="552">
        <v>0</v>
      </c>
      <c r="R13" s="1019">
        <v>0</v>
      </c>
    </row>
    <row r="14" spans="1:91" ht="29.25" hidden="1" customHeight="1" x14ac:dyDescent="0.2">
      <c r="A14" s="35">
        <v>7</v>
      </c>
      <c r="B14" s="64"/>
      <c r="C14" s="545" t="s">
        <v>435</v>
      </c>
      <c r="D14" s="557">
        <v>0</v>
      </c>
      <c r="E14" s="557">
        <v>0</v>
      </c>
      <c r="F14" s="552">
        <v>0</v>
      </c>
      <c r="G14" s="552"/>
      <c r="H14" s="552"/>
      <c r="I14" s="561">
        <v>0</v>
      </c>
      <c r="J14" s="48">
        <v>0</v>
      </c>
      <c r="K14" s="48">
        <v>0</v>
      </c>
      <c r="L14" s="552">
        <v>0</v>
      </c>
      <c r="M14" s="552"/>
      <c r="N14" s="557">
        <v>0</v>
      </c>
      <c r="O14" s="48">
        <v>0</v>
      </c>
      <c r="P14" s="48">
        <v>0</v>
      </c>
      <c r="Q14" s="552">
        <v>0</v>
      </c>
      <c r="R14" s="1019">
        <v>0</v>
      </c>
    </row>
    <row r="15" spans="1:91" ht="29.25" hidden="1" customHeight="1" thickBot="1" x14ac:dyDescent="0.25">
      <c r="A15" s="35">
        <v>8</v>
      </c>
      <c r="B15" s="64"/>
      <c r="C15" s="545" t="s">
        <v>435</v>
      </c>
      <c r="D15" s="557">
        <v>0</v>
      </c>
      <c r="E15" s="557">
        <v>0</v>
      </c>
      <c r="F15" s="552">
        <v>0</v>
      </c>
      <c r="G15" s="552"/>
      <c r="H15" s="552"/>
      <c r="I15" s="561">
        <v>0</v>
      </c>
      <c r="J15" s="48">
        <v>0</v>
      </c>
      <c r="K15" s="48">
        <v>0</v>
      </c>
      <c r="L15" s="552">
        <v>0</v>
      </c>
      <c r="M15" s="1010"/>
      <c r="N15" s="705">
        <v>0</v>
      </c>
      <c r="O15" s="706">
        <v>0</v>
      </c>
      <c r="P15" s="943">
        <v>0</v>
      </c>
      <c r="Q15" s="552">
        <v>0</v>
      </c>
      <c r="R15" s="1019">
        <v>0</v>
      </c>
    </row>
    <row r="16" spans="1:91" ht="31.5" customHeight="1" thickBot="1" x14ac:dyDescent="0.25">
      <c r="A16" s="1168" t="s">
        <v>1</v>
      </c>
      <c r="B16" s="1169"/>
      <c r="C16" s="546"/>
      <c r="D16" s="558">
        <f>SUM(D6:D10)</f>
        <v>270000</v>
      </c>
      <c r="E16" s="558">
        <f>SUM(E6:E15)</f>
        <v>270000</v>
      </c>
      <c r="F16" s="553">
        <f>SUM(F6:F15)</f>
        <v>270000</v>
      </c>
      <c r="G16" s="553">
        <f>SUM(G6:G15)</f>
        <v>12069574</v>
      </c>
      <c r="H16" s="553">
        <f>SUM(H6:H15)</f>
        <v>13524670</v>
      </c>
      <c r="I16" s="558">
        <f t="shared" ref="I16:P16" si="1">SUM(I6:I15)</f>
        <v>270000</v>
      </c>
      <c r="J16" s="558">
        <f t="shared" si="1"/>
        <v>270000</v>
      </c>
      <c r="K16" s="558">
        <f t="shared" si="1"/>
        <v>270000</v>
      </c>
      <c r="L16" s="553">
        <f>SUM(L6:L15)</f>
        <v>2736799</v>
      </c>
      <c r="M16" s="553">
        <f>SUM(M6:M15)</f>
        <v>2736799</v>
      </c>
      <c r="N16" s="558">
        <f t="shared" si="1"/>
        <v>0</v>
      </c>
      <c r="O16" s="707">
        <f t="shared" si="1"/>
        <v>0</v>
      </c>
      <c r="P16" s="792">
        <f t="shared" si="1"/>
        <v>0</v>
      </c>
      <c r="Q16" s="553">
        <f>SUM(Q6:Q15)</f>
        <v>9332775</v>
      </c>
      <c r="R16" s="1020">
        <f>SUM(R6:R15)</f>
        <v>10787871</v>
      </c>
    </row>
    <row r="17" spans="1:18" ht="15.75" x14ac:dyDescent="0.2">
      <c r="A17" s="36"/>
      <c r="B17" s="36"/>
      <c r="C17" s="37"/>
      <c r="D17" s="38"/>
      <c r="E17" s="38"/>
      <c r="F17" s="38"/>
      <c r="G17" s="38">
        <f>+'4.sz.m.ÖNK kiadás'!H18</f>
        <v>12069574</v>
      </c>
      <c r="H17" s="38"/>
      <c r="I17" s="38"/>
      <c r="J17" s="38"/>
      <c r="K17" s="38"/>
      <c r="L17" s="38"/>
      <c r="M17" s="38"/>
      <c r="N17" s="38"/>
    </row>
    <row r="18" spans="1:18" ht="14.25" x14ac:dyDescent="0.2">
      <c r="A18" s="1167" t="s">
        <v>67</v>
      </c>
      <c r="B18" s="1167"/>
      <c r="C18" s="1167"/>
      <c r="D18" s="1167"/>
      <c r="E18" s="1167"/>
      <c r="F18" s="1167"/>
      <c r="G18" s="1167"/>
      <c r="H18" s="1167"/>
      <c r="I18" s="1167"/>
      <c r="J18" s="1167"/>
      <c r="K18" s="1167"/>
      <c r="L18" s="1167"/>
      <c r="M18" s="1167"/>
      <c r="N18" s="1167"/>
    </row>
    <row r="19" spans="1:18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8" ht="29.25" customHeight="1" thickBot="1" x14ac:dyDescent="0.25">
      <c r="A20" s="15" t="s">
        <v>5</v>
      </c>
      <c r="B20" s="16" t="s">
        <v>30</v>
      </c>
      <c r="C20" s="458" t="s">
        <v>307</v>
      </c>
      <c r="D20" s="1171" t="s">
        <v>4</v>
      </c>
      <c r="E20" s="1172"/>
      <c r="F20" s="1173"/>
      <c r="G20" s="1173"/>
      <c r="H20" s="983"/>
      <c r="I20" s="1164" t="s">
        <v>308</v>
      </c>
      <c r="J20" s="1165"/>
      <c r="K20" s="1165"/>
      <c r="L20" s="1165"/>
      <c r="M20" s="1166"/>
      <c r="N20" s="1164" t="s">
        <v>27</v>
      </c>
      <c r="O20" s="1165"/>
      <c r="P20" s="1165"/>
      <c r="Q20" s="1165"/>
      <c r="R20" s="1166"/>
    </row>
    <row r="21" spans="1:18" ht="39" hidden="1" customHeight="1" thickBot="1" x14ac:dyDescent="0.25">
      <c r="A21" s="286"/>
      <c r="B21" s="287"/>
      <c r="C21" s="548"/>
      <c r="D21" s="554" t="s">
        <v>75</v>
      </c>
      <c r="E21" s="555" t="s">
        <v>294</v>
      </c>
      <c r="F21" s="550" t="s">
        <v>249</v>
      </c>
      <c r="G21" s="547" t="s">
        <v>250</v>
      </c>
      <c r="H21" s="1007"/>
      <c r="I21" s="554" t="s">
        <v>75</v>
      </c>
      <c r="J21" s="555" t="s">
        <v>294</v>
      </c>
      <c r="K21" s="285" t="s">
        <v>249</v>
      </c>
      <c r="L21" s="559" t="s">
        <v>250</v>
      </c>
      <c r="M21" s="1009"/>
      <c r="N21" s="1021" t="s">
        <v>75</v>
      </c>
      <c r="O21" s="1022" t="s">
        <v>294</v>
      </c>
      <c r="P21" s="693"/>
      <c r="Q21" s="942"/>
      <c r="R21" s="942"/>
    </row>
    <row r="22" spans="1:18" ht="28.5" customHeight="1" x14ac:dyDescent="0.2">
      <c r="A22" s="685"/>
      <c r="B22" s="686"/>
      <c r="C22" s="681"/>
      <c r="D22" s="554" t="s">
        <v>75</v>
      </c>
      <c r="E22" s="555" t="s">
        <v>483</v>
      </c>
      <c r="F22" s="550" t="s">
        <v>242</v>
      </c>
      <c r="G22" s="550" t="s">
        <v>244</v>
      </c>
      <c r="H22" s="550" t="s">
        <v>262</v>
      </c>
      <c r="I22" s="554" t="s">
        <v>75</v>
      </c>
      <c r="J22" s="555" t="s">
        <v>483</v>
      </c>
      <c r="K22" s="789" t="s">
        <v>242</v>
      </c>
      <c r="L22" s="550" t="s">
        <v>244</v>
      </c>
      <c r="M22" s="550" t="s">
        <v>262</v>
      </c>
      <c r="N22" s="554" t="s">
        <v>75</v>
      </c>
      <c r="O22" s="700" t="s">
        <v>483</v>
      </c>
      <c r="P22" s="692" t="s">
        <v>242</v>
      </c>
      <c r="Q22" s="702" t="s">
        <v>244</v>
      </c>
      <c r="R22" s="702" t="s">
        <v>261</v>
      </c>
    </row>
    <row r="23" spans="1:18" ht="29.25" customHeight="1" x14ac:dyDescent="0.2">
      <c r="A23" s="34">
        <v>1</v>
      </c>
      <c r="B23" s="63" t="s">
        <v>582</v>
      </c>
      <c r="C23" s="549" t="s">
        <v>435</v>
      </c>
      <c r="D23" s="556">
        <v>869500</v>
      </c>
      <c r="E23" s="556">
        <v>869500</v>
      </c>
      <c r="F23" s="551">
        <v>1307650</v>
      </c>
      <c r="G23" s="944">
        <v>1307650</v>
      </c>
      <c r="H23" s="1008">
        <v>1307650</v>
      </c>
      <c r="I23" s="560">
        <v>0</v>
      </c>
      <c r="J23" s="47">
        <v>0</v>
      </c>
      <c r="K23" s="361">
        <v>0</v>
      </c>
      <c r="L23" s="944">
        <v>0</v>
      </c>
      <c r="M23" s="1008">
        <v>0</v>
      </c>
      <c r="N23" s="703">
        <f>+D23-I23</f>
        <v>869500</v>
      </c>
      <c r="O23" s="689">
        <v>869500</v>
      </c>
      <c r="P23" s="944">
        <v>1307650</v>
      </c>
      <c r="Q23" s="945">
        <v>1307650</v>
      </c>
      <c r="R23" s="945">
        <v>1307650</v>
      </c>
    </row>
    <row r="24" spans="1:18" ht="29.25" hidden="1" customHeight="1" x14ac:dyDescent="0.2">
      <c r="A24" s="34">
        <v>2</v>
      </c>
      <c r="B24" s="63" t="s">
        <v>470</v>
      </c>
      <c r="C24" s="549" t="s">
        <v>435</v>
      </c>
      <c r="D24" s="556">
        <v>0</v>
      </c>
      <c r="E24" s="556">
        <v>0</v>
      </c>
      <c r="F24" s="551">
        <v>0</v>
      </c>
      <c r="G24" s="944">
        <v>0</v>
      </c>
      <c r="H24" s="1008"/>
      <c r="I24" s="560">
        <v>0</v>
      </c>
      <c r="J24" s="47">
        <v>0</v>
      </c>
      <c r="K24" s="361">
        <v>0</v>
      </c>
      <c r="L24" s="944">
        <v>0</v>
      </c>
      <c r="M24" s="1008"/>
      <c r="N24" s="703">
        <f>+D24-I24</f>
        <v>0</v>
      </c>
      <c r="O24" s="689">
        <v>0</v>
      </c>
      <c r="P24" s="944">
        <v>0</v>
      </c>
      <c r="Q24" s="945">
        <v>0</v>
      </c>
      <c r="R24" s="945">
        <v>0</v>
      </c>
    </row>
    <row r="25" spans="1:18" ht="29.25" hidden="1" customHeight="1" x14ac:dyDescent="0.2">
      <c r="A25" s="34">
        <v>3</v>
      </c>
      <c r="B25" s="63" t="s">
        <v>471</v>
      </c>
      <c r="C25" s="549" t="s">
        <v>435</v>
      </c>
      <c r="D25" s="556">
        <v>0</v>
      </c>
      <c r="E25" s="556">
        <v>0</v>
      </c>
      <c r="F25" s="551">
        <v>0</v>
      </c>
      <c r="G25" s="944">
        <v>0</v>
      </c>
      <c r="H25" s="1008"/>
      <c r="I25" s="560">
        <v>0</v>
      </c>
      <c r="J25" s="47">
        <v>0</v>
      </c>
      <c r="K25" s="361">
        <v>0</v>
      </c>
      <c r="L25" s="944">
        <v>0</v>
      </c>
      <c r="M25" s="1008"/>
      <c r="N25" s="703">
        <f>+D25-I25</f>
        <v>0</v>
      </c>
      <c r="O25" s="689">
        <v>0</v>
      </c>
      <c r="P25" s="944">
        <v>0</v>
      </c>
      <c r="Q25" s="945">
        <v>0</v>
      </c>
      <c r="R25" s="945">
        <v>0</v>
      </c>
    </row>
    <row r="26" spans="1:18" ht="29.25" customHeight="1" x14ac:dyDescent="0.2">
      <c r="A26" s="34">
        <v>2</v>
      </c>
      <c r="B26" s="63" t="s">
        <v>472</v>
      </c>
      <c r="C26" s="549" t="s">
        <v>435</v>
      </c>
      <c r="D26" s="556">
        <v>1553427</v>
      </c>
      <c r="E26" s="556">
        <v>1553427</v>
      </c>
      <c r="F26" s="551">
        <v>1553427</v>
      </c>
      <c r="G26" s="944">
        <v>1553427</v>
      </c>
      <c r="H26" s="1008">
        <v>1553427</v>
      </c>
      <c r="I26" s="560">
        <v>0</v>
      </c>
      <c r="J26" s="47">
        <v>0</v>
      </c>
      <c r="K26" s="361">
        <v>0</v>
      </c>
      <c r="L26" s="944">
        <v>0</v>
      </c>
      <c r="M26" s="1008">
        <v>0</v>
      </c>
      <c r="N26" s="958">
        <f>+D26-I26</f>
        <v>1553427</v>
      </c>
      <c r="O26" s="689">
        <v>1553427</v>
      </c>
      <c r="P26" s="944">
        <v>1553427</v>
      </c>
      <c r="Q26" s="945">
        <v>1553427</v>
      </c>
      <c r="R26" s="945">
        <v>1553427</v>
      </c>
    </row>
    <row r="27" spans="1:18" ht="29.25" customHeight="1" thickBot="1" x14ac:dyDescent="0.25">
      <c r="A27" s="34">
        <v>3</v>
      </c>
      <c r="B27" s="63" t="s">
        <v>613</v>
      </c>
      <c r="C27" s="549" t="s">
        <v>435</v>
      </c>
      <c r="D27" s="556">
        <v>0</v>
      </c>
      <c r="E27" s="556">
        <v>0</v>
      </c>
      <c r="F27" s="551">
        <v>0</v>
      </c>
      <c r="G27" s="944">
        <v>14999999</v>
      </c>
      <c r="H27" s="1008">
        <v>14999999</v>
      </c>
      <c r="I27" s="560">
        <v>0</v>
      </c>
      <c r="J27" s="47">
        <v>0</v>
      </c>
      <c r="K27" s="361">
        <v>0</v>
      </c>
      <c r="L27" s="944">
        <v>14999999</v>
      </c>
      <c r="M27" s="1011">
        <v>14999999</v>
      </c>
      <c r="N27" s="629">
        <v>0</v>
      </c>
      <c r="O27" s="689">
        <v>0</v>
      </c>
      <c r="P27" s="406">
        <v>0</v>
      </c>
      <c r="Q27" s="945">
        <v>0</v>
      </c>
      <c r="R27" s="945">
        <v>0</v>
      </c>
    </row>
    <row r="28" spans="1:18" ht="29.25" hidden="1" customHeight="1" x14ac:dyDescent="0.2">
      <c r="A28" s="34">
        <v>8</v>
      </c>
      <c r="B28" s="63"/>
      <c r="C28" s="549" t="s">
        <v>435</v>
      </c>
      <c r="D28" s="556">
        <v>0</v>
      </c>
      <c r="E28" s="556">
        <v>0</v>
      </c>
      <c r="F28" s="551">
        <v>0</v>
      </c>
      <c r="G28" s="946">
        <v>0</v>
      </c>
      <c r="H28" s="1008"/>
      <c r="I28" s="560">
        <v>0</v>
      </c>
      <c r="J28" s="47">
        <v>0</v>
      </c>
      <c r="K28" s="361">
        <v>0</v>
      </c>
      <c r="L28" s="946">
        <v>0</v>
      </c>
      <c r="M28" s="1011"/>
      <c r="N28" s="629">
        <v>0</v>
      </c>
      <c r="O28" s="689">
        <v>0</v>
      </c>
      <c r="P28" s="406">
        <v>0</v>
      </c>
      <c r="Q28" s="945">
        <v>0</v>
      </c>
      <c r="R28" s="945">
        <v>0</v>
      </c>
    </row>
    <row r="29" spans="1:18" ht="29.25" hidden="1" customHeight="1" x14ac:dyDescent="0.2">
      <c r="A29" s="34">
        <v>9</v>
      </c>
      <c r="B29" s="63"/>
      <c r="C29" s="549" t="s">
        <v>435</v>
      </c>
      <c r="D29" s="556">
        <v>0</v>
      </c>
      <c r="E29" s="556">
        <v>0</v>
      </c>
      <c r="F29" s="551">
        <v>0</v>
      </c>
      <c r="G29" s="946">
        <v>0</v>
      </c>
      <c r="H29" s="1008"/>
      <c r="I29" s="560">
        <v>0</v>
      </c>
      <c r="J29" s="47">
        <v>0</v>
      </c>
      <c r="K29" s="47">
        <v>0</v>
      </c>
      <c r="L29" s="946">
        <v>0</v>
      </c>
      <c r="M29" s="1008"/>
      <c r="N29" s="630">
        <v>0</v>
      </c>
      <c r="O29" s="690">
        <v>0</v>
      </c>
      <c r="P29" s="406">
        <v>0</v>
      </c>
      <c r="Q29" s="945">
        <v>0</v>
      </c>
      <c r="R29" s="945">
        <v>0</v>
      </c>
    </row>
    <row r="30" spans="1:18" ht="29.25" hidden="1" customHeight="1" thickBot="1" x14ac:dyDescent="0.25">
      <c r="A30" s="34">
        <v>10</v>
      </c>
      <c r="B30" s="66"/>
      <c r="C30" s="544" t="s">
        <v>435</v>
      </c>
      <c r="D30" s="556">
        <v>0</v>
      </c>
      <c r="E30" s="556">
        <v>0</v>
      </c>
      <c r="F30" s="551">
        <v>0</v>
      </c>
      <c r="G30" s="946">
        <v>0</v>
      </c>
      <c r="H30" s="1008"/>
      <c r="I30" s="560">
        <v>0</v>
      </c>
      <c r="J30" s="47">
        <v>0</v>
      </c>
      <c r="K30" s="47">
        <v>0</v>
      </c>
      <c r="L30" s="946">
        <v>0</v>
      </c>
      <c r="M30" s="1008"/>
      <c r="N30" s="630">
        <v>0</v>
      </c>
      <c r="O30" s="690">
        <v>0</v>
      </c>
      <c r="P30" s="406">
        <v>0</v>
      </c>
      <c r="Q30" s="945">
        <v>0</v>
      </c>
      <c r="R30" s="945">
        <v>0</v>
      </c>
    </row>
    <row r="31" spans="1:18" ht="29.25" customHeight="1" thickBot="1" x14ac:dyDescent="0.25">
      <c r="A31" s="1168" t="s">
        <v>1</v>
      </c>
      <c r="B31" s="1170"/>
      <c r="C31" s="546"/>
      <c r="D31" s="558">
        <f>SUM(D23:D30)</f>
        <v>2422927</v>
      </c>
      <c r="E31" s="558">
        <f>SUM(E23:E30)</f>
        <v>2422927</v>
      </c>
      <c r="F31" s="553">
        <f>SUM(F23:F30)</f>
        <v>2861077</v>
      </c>
      <c r="G31" s="553">
        <f>SUM(G23:G30)</f>
        <v>17861076</v>
      </c>
      <c r="H31" s="553">
        <f>SUM(H23:H30)</f>
        <v>17861076</v>
      </c>
      <c r="I31" s="558">
        <f t="shared" ref="I31:P31" si="2">SUM(I23:I30)</f>
        <v>0</v>
      </c>
      <c r="J31" s="558">
        <f t="shared" si="2"/>
        <v>0</v>
      </c>
      <c r="K31" s="558">
        <f t="shared" si="2"/>
        <v>0</v>
      </c>
      <c r="L31" s="558">
        <f t="shared" si="2"/>
        <v>14999999</v>
      </c>
      <c r="M31" s="558">
        <f t="shared" si="2"/>
        <v>14999999</v>
      </c>
      <c r="N31" s="558">
        <f t="shared" si="2"/>
        <v>2422927</v>
      </c>
      <c r="O31" s="691">
        <f t="shared" si="2"/>
        <v>2422927</v>
      </c>
      <c r="P31" s="691">
        <f t="shared" si="2"/>
        <v>2861077</v>
      </c>
      <c r="Q31" s="947">
        <f>SUM(Q23:Q30)</f>
        <v>2861077</v>
      </c>
      <c r="R31" s="947">
        <f>SUM(R23:R30)</f>
        <v>2861077</v>
      </c>
    </row>
    <row r="33" spans="9:14" x14ac:dyDescent="0.2">
      <c r="I33" s="19"/>
      <c r="J33" s="19"/>
      <c r="K33" s="19"/>
      <c r="L33" s="19"/>
      <c r="M33" s="19"/>
      <c r="N33" s="19"/>
    </row>
  </sheetData>
  <mergeCells count="11">
    <mergeCell ref="I20:M20"/>
    <mergeCell ref="A1:N1"/>
    <mergeCell ref="A16:B16"/>
    <mergeCell ref="A31:B31"/>
    <mergeCell ref="A18:N18"/>
    <mergeCell ref="D20:E20"/>
    <mergeCell ref="F20:G20"/>
    <mergeCell ref="D3:H3"/>
    <mergeCell ref="I3:M3"/>
    <mergeCell ref="N3:R3"/>
    <mergeCell ref="N20:R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1" orientation="landscape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H27" sqref="H27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3.140625" style="8" customWidth="1"/>
    <col min="8" max="8" width="13.42578125" style="8" customWidth="1"/>
    <col min="9" max="9" width="12.5703125" style="8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85"/>
      <c r="D1" s="1179" t="s">
        <v>572</v>
      </c>
      <c r="E1" s="1179"/>
      <c r="F1" s="9"/>
    </row>
    <row r="2" spans="1:14" x14ac:dyDescent="0.2">
      <c r="B2" s="785"/>
    </row>
    <row r="3" spans="1:14" ht="18" x14ac:dyDescent="0.25">
      <c r="A3" s="1180" t="s">
        <v>503</v>
      </c>
      <c r="B3" s="1180"/>
      <c r="C3" s="1180"/>
      <c r="D3" s="1180"/>
      <c r="E3" s="1180"/>
      <c r="F3" s="787"/>
    </row>
    <row r="4" spans="1:14" ht="18" x14ac:dyDescent="0.25">
      <c r="A4" s="1180" t="s">
        <v>502</v>
      </c>
      <c r="B4" s="1180"/>
      <c r="C4" s="1180"/>
      <c r="D4" s="1180"/>
      <c r="E4" s="1180"/>
      <c r="F4" s="787"/>
    </row>
    <row r="5" spans="1:14" ht="18" x14ac:dyDescent="0.25">
      <c r="A5" s="787"/>
      <c r="B5" s="788"/>
      <c r="C5" s="788"/>
      <c r="D5" s="787"/>
      <c r="E5" s="787"/>
      <c r="F5" s="787"/>
    </row>
    <row r="6" spans="1:14" ht="15.75" x14ac:dyDescent="0.25">
      <c r="A6" s="1181" t="s">
        <v>593</v>
      </c>
      <c r="B6" s="1181"/>
      <c r="C6" s="1181"/>
      <c r="D6" s="1181"/>
      <c r="E6" s="1181"/>
      <c r="F6" s="783"/>
    </row>
    <row r="7" spans="1:14" ht="16.5" thickBot="1" x14ac:dyDescent="0.3">
      <c r="A7" s="786"/>
      <c r="B7" s="785"/>
      <c r="C7" s="784"/>
      <c r="D7" s="783"/>
      <c r="E7" s="782" t="s">
        <v>501</v>
      </c>
      <c r="F7" s="9"/>
      <c r="G7" s="1176" t="s">
        <v>432</v>
      </c>
      <c r="H7" s="1176"/>
      <c r="I7" s="1176"/>
      <c r="J7" s="1176"/>
    </row>
    <row r="8" spans="1:14" ht="45.75" customHeight="1" thickBot="1" x14ac:dyDescent="0.25">
      <c r="A8" s="781" t="s">
        <v>500</v>
      </c>
      <c r="B8" s="778" t="s">
        <v>499</v>
      </c>
      <c r="C8" s="778" t="s">
        <v>498</v>
      </c>
      <c r="D8" s="780" t="s">
        <v>497</v>
      </c>
      <c r="E8" s="779" t="s">
        <v>496</v>
      </c>
      <c r="F8" s="778" t="s">
        <v>238</v>
      </c>
      <c r="G8" s="778" t="s">
        <v>242</v>
      </c>
      <c r="H8" s="778" t="s">
        <v>244</v>
      </c>
      <c r="I8" s="778" t="s">
        <v>261</v>
      </c>
      <c r="J8" s="778" t="s">
        <v>292</v>
      </c>
      <c r="K8" s="53"/>
    </row>
    <row r="9" spans="1:14" ht="30" customHeight="1" thickBot="1" x14ac:dyDescent="0.25">
      <c r="A9" s="777">
        <v>1</v>
      </c>
      <c r="B9" s="774" t="s">
        <v>394</v>
      </c>
      <c r="C9" s="774"/>
      <c r="D9" s="776" t="s">
        <v>14</v>
      </c>
      <c r="E9" s="775">
        <v>0</v>
      </c>
      <c r="F9" s="775">
        <v>22989</v>
      </c>
      <c r="G9" s="775">
        <v>39988</v>
      </c>
      <c r="H9" s="775">
        <v>919988</v>
      </c>
      <c r="I9" s="775">
        <v>1212986</v>
      </c>
      <c r="J9" s="775"/>
    </row>
    <row r="10" spans="1:14" ht="30" hidden="1" customHeight="1" thickBot="1" x14ac:dyDescent="0.25">
      <c r="A10" s="767">
        <v>2</v>
      </c>
      <c r="B10" s="774" t="s">
        <v>494</v>
      </c>
      <c r="C10" s="766" t="s">
        <v>495</v>
      </c>
      <c r="D10" s="773" t="s">
        <v>14</v>
      </c>
      <c r="E10" s="770"/>
      <c r="F10" s="770"/>
      <c r="G10" s="770"/>
      <c r="H10" s="770"/>
      <c r="I10" s="770"/>
      <c r="J10" s="770"/>
    </row>
    <row r="11" spans="1:14" ht="30" hidden="1" customHeight="1" x14ac:dyDescent="0.2">
      <c r="A11" s="767">
        <v>3</v>
      </c>
      <c r="B11" s="774" t="s">
        <v>494</v>
      </c>
      <c r="C11" s="766" t="s">
        <v>493</v>
      </c>
      <c r="D11" s="773" t="s">
        <v>14</v>
      </c>
      <c r="E11" s="770"/>
      <c r="F11" s="770"/>
      <c r="G11" s="770"/>
      <c r="H11" s="770"/>
      <c r="I11" s="770"/>
      <c r="J11" s="770"/>
    </row>
    <row r="12" spans="1:14" ht="30" hidden="1" customHeight="1" x14ac:dyDescent="0.2">
      <c r="A12" s="767">
        <v>2</v>
      </c>
      <c r="B12" s="766" t="s">
        <v>394</v>
      </c>
      <c r="C12" s="772"/>
      <c r="D12" s="771" t="s">
        <v>14</v>
      </c>
      <c r="E12" s="770"/>
      <c r="F12" s="770"/>
      <c r="G12" s="770"/>
      <c r="H12" s="770"/>
      <c r="I12" s="770"/>
      <c r="J12" s="770"/>
      <c r="K12" s="53"/>
      <c r="N12" s="53"/>
    </row>
    <row r="13" spans="1:14" ht="30" hidden="1" customHeight="1" x14ac:dyDescent="0.2">
      <c r="A13" s="767">
        <v>5</v>
      </c>
      <c r="B13" s="766" t="s">
        <v>487</v>
      </c>
      <c r="C13" s="764" t="s">
        <v>492</v>
      </c>
      <c r="D13" s="771" t="s">
        <v>14</v>
      </c>
      <c r="E13" s="770"/>
      <c r="F13" s="770"/>
      <c r="G13" s="770"/>
      <c r="H13" s="770"/>
      <c r="I13" s="770"/>
      <c r="J13" s="770"/>
    </row>
    <row r="14" spans="1:14" ht="30" hidden="1" customHeight="1" x14ac:dyDescent="0.2">
      <c r="A14" s="768">
        <v>4</v>
      </c>
      <c r="B14" s="766" t="s">
        <v>487</v>
      </c>
      <c r="C14" s="764" t="s">
        <v>491</v>
      </c>
      <c r="D14" s="769" t="s">
        <v>14</v>
      </c>
      <c r="E14" s="762"/>
      <c r="F14" s="762"/>
      <c r="G14" s="762"/>
      <c r="H14" s="762"/>
      <c r="I14" s="762"/>
      <c r="J14" s="762"/>
    </row>
    <row r="15" spans="1:14" ht="30" hidden="1" customHeight="1" x14ac:dyDescent="0.2">
      <c r="A15" s="767">
        <v>6</v>
      </c>
      <c r="B15" s="766" t="s">
        <v>487</v>
      </c>
      <c r="C15" s="764" t="s">
        <v>490</v>
      </c>
      <c r="D15" s="769" t="s">
        <v>14</v>
      </c>
      <c r="E15" s="762"/>
      <c r="F15" s="762"/>
      <c r="G15" s="762"/>
      <c r="H15" s="762"/>
      <c r="I15" s="762"/>
      <c r="J15" s="762"/>
    </row>
    <row r="16" spans="1:14" ht="30" hidden="1" customHeight="1" x14ac:dyDescent="0.2">
      <c r="A16" s="768">
        <v>6</v>
      </c>
      <c r="B16" s="766" t="s">
        <v>487</v>
      </c>
      <c r="C16" s="764" t="s">
        <v>489</v>
      </c>
      <c r="D16" s="763" t="s">
        <v>14</v>
      </c>
      <c r="E16" s="762"/>
      <c r="F16" s="762"/>
      <c r="G16" s="762"/>
      <c r="H16" s="762"/>
      <c r="I16" s="762"/>
      <c r="J16" s="762"/>
    </row>
    <row r="17" spans="1:10" ht="36.75" hidden="1" customHeight="1" x14ac:dyDescent="0.2">
      <c r="A17" s="767">
        <v>7</v>
      </c>
      <c r="B17" s="766" t="s">
        <v>487</v>
      </c>
      <c r="C17" s="764" t="s">
        <v>488</v>
      </c>
      <c r="D17" s="763" t="s">
        <v>14</v>
      </c>
      <c r="E17" s="762"/>
      <c r="F17" s="762"/>
      <c r="G17" s="762"/>
      <c r="H17" s="762"/>
      <c r="I17" s="762"/>
      <c r="J17" s="762"/>
    </row>
    <row r="18" spans="1:10" ht="36.75" hidden="1" customHeight="1" x14ac:dyDescent="0.2">
      <c r="A18" s="765">
        <v>8</v>
      </c>
      <c r="B18" s="766" t="s">
        <v>487</v>
      </c>
      <c r="C18" s="764" t="s">
        <v>486</v>
      </c>
      <c r="D18" s="763" t="s">
        <v>14</v>
      </c>
      <c r="E18" s="762"/>
      <c r="F18" s="762"/>
      <c r="G18" s="762"/>
      <c r="H18" s="762"/>
      <c r="I18" s="762"/>
      <c r="J18" s="762"/>
    </row>
    <row r="19" spans="1:10" ht="36.75" hidden="1" customHeight="1" thickBot="1" x14ac:dyDescent="0.25">
      <c r="A19" s="765"/>
      <c r="B19" s="764"/>
      <c r="C19" s="764"/>
      <c r="D19" s="763" t="s">
        <v>15</v>
      </c>
      <c r="E19" s="762"/>
      <c r="F19" s="762"/>
      <c r="G19" s="762"/>
      <c r="H19" s="762"/>
      <c r="I19" s="762"/>
      <c r="J19" s="762"/>
    </row>
    <row r="20" spans="1:10" s="758" customFormat="1" ht="30" customHeight="1" thickBot="1" x14ac:dyDescent="0.25">
      <c r="A20" s="1177" t="s">
        <v>1</v>
      </c>
      <c r="B20" s="1178"/>
      <c r="C20" s="761"/>
      <c r="D20" s="760"/>
      <c r="E20" s="759">
        <f t="shared" ref="E20:J20" si="0">SUM(E9:E19)</f>
        <v>0</v>
      </c>
      <c r="F20" s="759">
        <f t="shared" si="0"/>
        <v>22989</v>
      </c>
      <c r="G20" s="759">
        <f t="shared" si="0"/>
        <v>39988</v>
      </c>
      <c r="H20" s="759">
        <f t="shared" si="0"/>
        <v>919988</v>
      </c>
      <c r="I20" s="759">
        <f t="shared" si="0"/>
        <v>1212986</v>
      </c>
      <c r="J20" s="759">
        <f t="shared" si="0"/>
        <v>0</v>
      </c>
    </row>
    <row r="22" spans="1:10" x14ac:dyDescent="0.2">
      <c r="E22" s="757"/>
      <c r="F22" s="757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2019-10-15T08:10:00Z</cp:lastPrinted>
  <dcterms:created xsi:type="dcterms:W3CDTF">2000-01-07T08:44:52Z</dcterms:created>
  <dcterms:modified xsi:type="dcterms:W3CDTF">2019-10-15T13:43:13Z</dcterms:modified>
</cp:coreProperties>
</file>