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6"/>
  </bookViews>
  <sheets>
    <sheet name="2018. besz." sheetId="1" r:id="rId1"/>
    <sheet name="MÉRLEG " sheetId="2" r:id="rId2"/>
    <sheet name="pénzforgalom" sheetId="3" r:id="rId3"/>
    <sheet name="5. sz mell" sheetId="4" r:id="rId4"/>
    <sheet name="pénzmaradvány" sheetId="5" r:id="rId5"/>
    <sheet name="mérleg" sheetId="6" r:id="rId6"/>
    <sheet name="köv-köt" sheetId="7" r:id="rId7"/>
  </sheets>
  <definedNames>
    <definedName name="_xlnm.Print_Area" localSheetId="0">'2018. besz.'!$A$1:$G$330</definedName>
    <definedName name="_xlnm.Print_Area" localSheetId="6">'köv-köt'!$A$1:$C$22</definedName>
    <definedName name="_xlnm.Print_Area" localSheetId="1">'MÉRLEG '!$A$1:$E$26</definedName>
  </definedNames>
  <calcPr fullCalcOnLoad="1"/>
</workbook>
</file>

<file path=xl/sharedStrings.xml><?xml version="1.0" encoding="utf-8"?>
<sst xmlns="http://schemas.openxmlformats.org/spreadsheetml/2006/main" count="605" uniqueCount="414">
  <si>
    <t>BEVÉTELEK RÉSZLETEZÉSE</t>
  </si>
  <si>
    <t xml:space="preserve">                             Összesen:</t>
  </si>
  <si>
    <t>BEVÉTELEK MINDÖSSZESEN:</t>
  </si>
  <si>
    <t>KIADÁSOK RÉSZLETEZÉSE</t>
  </si>
  <si>
    <t>Személyi juttatások</t>
  </si>
  <si>
    <t>Munkaadót terhelő járulékok</t>
  </si>
  <si>
    <t>Dologi kiadások</t>
  </si>
  <si>
    <t>Ezer forintban</t>
  </si>
  <si>
    <t>KIADÁSOK</t>
  </si>
  <si>
    <t>BEVÉTELEK</t>
  </si>
  <si>
    <t xml:space="preserve">                                      AZ ÖNKORMÁNYZAT MÉRLEGE</t>
  </si>
  <si>
    <t>Működési</t>
  </si>
  <si>
    <t>Felhalmozási</t>
  </si>
  <si>
    <t xml:space="preserve">                                Összesen:</t>
  </si>
  <si>
    <t xml:space="preserve">   </t>
  </si>
  <si>
    <t xml:space="preserve">   Összesen:</t>
  </si>
  <si>
    <t>Személyi juttatás</t>
  </si>
  <si>
    <t>1. számú melléklet</t>
  </si>
  <si>
    <t>MŰKÖDÉSI BEVÉTELEK</t>
  </si>
  <si>
    <t xml:space="preserve">  Önkormányzatnak</t>
  </si>
  <si>
    <t>Működési bevételek</t>
  </si>
  <si>
    <t>Speciális célú támogatások</t>
  </si>
  <si>
    <t>Közhatalmi bevételek</t>
  </si>
  <si>
    <t>4. számú melléklet</t>
  </si>
  <si>
    <t>2. számú melléklet</t>
  </si>
  <si>
    <t>KÖZVILÁGÍTÁS</t>
  </si>
  <si>
    <t>KÖZTEMETŐ-FENNTARTÁS ÉS MŰKÖDTETÉS</t>
  </si>
  <si>
    <t>Rovatrend</t>
  </si>
  <si>
    <t>B11</t>
  </si>
  <si>
    <t>ÖNKORMÁNYZATOK MŰKÖDÉSI TÁMOGATÁSA</t>
  </si>
  <si>
    <t>B111</t>
  </si>
  <si>
    <t>forintban</t>
  </si>
  <si>
    <t>B113</t>
  </si>
  <si>
    <t>Települési önk.szociális gyermekjóléti fel.tám.</t>
  </si>
  <si>
    <t>B114</t>
  </si>
  <si>
    <t>Kulturális feladatok támogatása</t>
  </si>
  <si>
    <t>B3</t>
  </si>
  <si>
    <t>KÖZHATALMI BEVÉTELEK</t>
  </si>
  <si>
    <t>B354</t>
  </si>
  <si>
    <t>Gépjárműadók</t>
  </si>
  <si>
    <t>B34</t>
  </si>
  <si>
    <t>Vagyoni típusú adók</t>
  </si>
  <si>
    <t>B4</t>
  </si>
  <si>
    <t>Kamatbevétel</t>
  </si>
  <si>
    <t>B16</t>
  </si>
  <si>
    <t xml:space="preserve">EGYÉB MŰKÖDÉSI CÉLÚ TÁMOGATÁSOK </t>
  </si>
  <si>
    <t>államháztartáson belül</t>
  </si>
  <si>
    <t xml:space="preserve">  Elkülönített állami pénzalapoktól</t>
  </si>
  <si>
    <t>B813</t>
  </si>
  <si>
    <t>MARADVÁNY IGÉNYBEVÉTELE</t>
  </si>
  <si>
    <t>B8131</t>
  </si>
  <si>
    <t>Előző évi költségvetési maradvány igénybevét.</t>
  </si>
  <si>
    <t>kormányzati</t>
  </si>
  <si>
    <t>funkció</t>
  </si>
  <si>
    <t>011130</t>
  </si>
  <si>
    <t>ÖNKORMÁNYZATOK ÉS ÖNKORMÁNYZATI HIVATALOK</t>
  </si>
  <si>
    <t>JOGALKOTÓ ÉS ÁLTALÁNOS IGAZGATÁSI TEV.</t>
  </si>
  <si>
    <t>rovatrend</t>
  </si>
  <si>
    <t>K1</t>
  </si>
  <si>
    <t>K12</t>
  </si>
  <si>
    <t>Külső személyi juttatások</t>
  </si>
  <si>
    <t>K121</t>
  </si>
  <si>
    <t>Választott tisztségviselők juttatása</t>
  </si>
  <si>
    <t>K2</t>
  </si>
  <si>
    <t>K312</t>
  </si>
  <si>
    <t>Üzemeltetési anyagok beszerzése</t>
  </si>
  <si>
    <t>K351</t>
  </si>
  <si>
    <t>Előzetesen felszámított ált.forg.adó</t>
  </si>
  <si>
    <t>K3</t>
  </si>
  <si>
    <t>K337</t>
  </si>
  <si>
    <t>Egyéb szolgáltatások</t>
  </si>
  <si>
    <t>045160</t>
  </si>
  <si>
    <t xml:space="preserve">KÖZUTAK, HÍDAK ÜZEMELTETÉSE, FENNTARTÁSA                    </t>
  </si>
  <si>
    <t>K334</t>
  </si>
  <si>
    <t>064010</t>
  </si>
  <si>
    <t>K331</t>
  </si>
  <si>
    <t>Közüzemi díjak</t>
  </si>
  <si>
    <t>013320</t>
  </si>
  <si>
    <t>066020</t>
  </si>
  <si>
    <t>VÁROS-, KÖZSÉGGAZDÁLKODÁSI EGYÉB SZOLGÁLTATÁSOK</t>
  </si>
  <si>
    <t xml:space="preserve">ZÖLDTERÜLET- GAZDÁLKODÁSSAL KAPCS. FELADATOK </t>
  </si>
  <si>
    <t>ÖNKORMÁNYZATI HIVATAL</t>
  </si>
  <si>
    <t>EGYÉB SZOLGÁLTATÁSOK</t>
  </si>
  <si>
    <t>EGYÉB MŰKÖDÉSI CÉLÚ TÁMOGATÁSOK</t>
  </si>
  <si>
    <t>K506</t>
  </si>
  <si>
    <t>Egyéb műk. célú tám. államházt.belülre</t>
  </si>
  <si>
    <t>K511</t>
  </si>
  <si>
    <t>Egyéb  műk. célú támogatás államházt.kívülre</t>
  </si>
  <si>
    <t xml:space="preserve">  Szinergia</t>
  </si>
  <si>
    <t xml:space="preserve">  községgazdálkodás összesen:</t>
  </si>
  <si>
    <t>104051</t>
  </si>
  <si>
    <t>CSALÁDI TÁMOGATÁSOK</t>
  </si>
  <si>
    <t>K42</t>
  </si>
  <si>
    <t>ELLÁTOTTAK PÉNZBELI JUTTATÁSAI</t>
  </si>
  <si>
    <t>LAKHATÁSSAL KAPCS .ELLÁTÁSOK</t>
  </si>
  <si>
    <t>K46</t>
  </si>
  <si>
    <t>EGYÉB NEM INTÉZMÉNYI ELLÁTÁSOK</t>
  </si>
  <si>
    <t>K48</t>
  </si>
  <si>
    <t>041233</t>
  </si>
  <si>
    <t>HOSSZABB IDŐTARTAMÚ KÖZFOGLALKOZTATÁS</t>
  </si>
  <si>
    <t>K1101</t>
  </si>
  <si>
    <t>KIADÁSOK ÖSSZESEN:</t>
  </si>
  <si>
    <t>Önkormányzatok működési támogatása</t>
  </si>
  <si>
    <t>Maradvány igénybevétele</t>
  </si>
  <si>
    <t>Működési célú támogatási bevétel</t>
  </si>
  <si>
    <t>B408</t>
  </si>
  <si>
    <t>B402</t>
  </si>
  <si>
    <t>Szolgáltatások ellenértéke</t>
  </si>
  <si>
    <t>K321</t>
  </si>
  <si>
    <t>Informatikai szolgáltatások</t>
  </si>
  <si>
    <t>K322</t>
  </si>
  <si>
    <t>Egyéb kommunikációs szolgáltatás</t>
  </si>
  <si>
    <t>Egyéb szolgáltatás</t>
  </si>
  <si>
    <t xml:space="preserve">  KÖSZ tagdíj</t>
  </si>
  <si>
    <t>082044</t>
  </si>
  <si>
    <t>KÖNYVTÁRI SZOLGÁLTATÁSOK</t>
  </si>
  <si>
    <t>Helyi önkormányzatok működésének általános támogatása</t>
  </si>
  <si>
    <t>összesen:</t>
  </si>
  <si>
    <t>ÖSSZESEN:</t>
  </si>
  <si>
    <t>Védőnői szolgálat</t>
  </si>
  <si>
    <t>összesen</t>
  </si>
  <si>
    <t xml:space="preserve">  Társulásnak</t>
  </si>
  <si>
    <t xml:space="preserve">  Nefela</t>
  </si>
  <si>
    <t xml:space="preserve">  Országos Mentőszolgálati Alapítvány</t>
  </si>
  <si>
    <t>Fejezeti kezelési előirányzatnak</t>
  </si>
  <si>
    <t>Mecsek- Dráva ÖT</t>
  </si>
  <si>
    <t>Háziorvosi ügyelet</t>
  </si>
  <si>
    <t>pénzbeli és természetbeni gyermekvéd.tám.</t>
  </si>
  <si>
    <t>Köztemetés</t>
  </si>
  <si>
    <t>Ellátottak juttatása összesen:</t>
  </si>
  <si>
    <t>Rendőrség támogatása</t>
  </si>
  <si>
    <t xml:space="preserve"> összesen:</t>
  </si>
  <si>
    <t>villamos energia</t>
  </si>
  <si>
    <t>hótolás, hóügyelet stb.</t>
  </si>
  <si>
    <t>telefondíj</t>
  </si>
  <si>
    <t>internet</t>
  </si>
  <si>
    <t>bérleti díj  /Vodafone/</t>
  </si>
  <si>
    <t>magánszemélyek kommunális adója</t>
  </si>
  <si>
    <t>Közfoglalkoztatás támogatása</t>
  </si>
  <si>
    <t>működési támogatás összesen:</t>
  </si>
  <si>
    <t>091111</t>
  </si>
  <si>
    <t>091131</t>
  </si>
  <si>
    <t>091141</t>
  </si>
  <si>
    <t>0916061</t>
  </si>
  <si>
    <t>0935411</t>
  </si>
  <si>
    <t>093431</t>
  </si>
  <si>
    <t>094021</t>
  </si>
  <si>
    <t>094081</t>
  </si>
  <si>
    <t>0981311</t>
  </si>
  <si>
    <t>051211</t>
  </si>
  <si>
    <t>05211</t>
  </si>
  <si>
    <t>0531261</t>
  </si>
  <si>
    <t>0532111</t>
  </si>
  <si>
    <t>0532211</t>
  </si>
  <si>
    <t>053511</t>
  </si>
  <si>
    <t>0533791</t>
  </si>
  <si>
    <t>053341</t>
  </si>
  <si>
    <t>0533111</t>
  </si>
  <si>
    <t>05506041</t>
  </si>
  <si>
    <t>05506071</t>
  </si>
  <si>
    <t>0511011</t>
  </si>
  <si>
    <t>018010</t>
  </si>
  <si>
    <t>Egyéb üzemeltetési anyag</t>
  </si>
  <si>
    <t>066010</t>
  </si>
  <si>
    <t>egyéb üzemeltetési anyag</t>
  </si>
  <si>
    <t>karbantartási, kisjavítási szolg.</t>
  </si>
  <si>
    <t>053371</t>
  </si>
  <si>
    <t>egyéb szolgáltatások</t>
  </si>
  <si>
    <t>működési c. előzetesen felszámított ált.forg. adó</t>
  </si>
  <si>
    <t>INTÉZMÉNYEN KÍVÜLI GYERMEKÉTKEZTETÉS</t>
  </si>
  <si>
    <t>K33</t>
  </si>
  <si>
    <t>053323</t>
  </si>
  <si>
    <t>Vásárolt élelemezés</t>
  </si>
  <si>
    <t>018030</t>
  </si>
  <si>
    <t>K91</t>
  </si>
  <si>
    <t>059141</t>
  </si>
  <si>
    <t>Államháztartáson belüli megelőlegezés visszafizetése</t>
  </si>
  <si>
    <t>ELSZÁMOLÁS A KÖZPONTI KÖLTSÉGVETÉSSEL</t>
  </si>
  <si>
    <t>Dologi kiadás</t>
  </si>
  <si>
    <t>Mozsgói Önkormányzat (ebédszállítás 11 000 X 12)</t>
  </si>
  <si>
    <t>Áfa</t>
  </si>
  <si>
    <t>054643</t>
  </si>
  <si>
    <t>Lakásfenntartási támogatás</t>
  </si>
  <si>
    <t>081030</t>
  </si>
  <si>
    <t>SPORTLÉTESÍTMÉNYEK, EDZŐTÁBOROK MŰKÖDTETÉSE</t>
  </si>
  <si>
    <t>műk. c. előzetesen felszámított ált. forg. adó</t>
  </si>
  <si>
    <t>egyéb anyag</t>
  </si>
  <si>
    <t>Áh-n belüli megelőlegezés</t>
  </si>
  <si>
    <t>Karbantarási szolgáltatás</t>
  </si>
  <si>
    <t>0533781</t>
  </si>
  <si>
    <t>K7</t>
  </si>
  <si>
    <t>05711</t>
  </si>
  <si>
    <t>05741</t>
  </si>
  <si>
    <t>Felújítási áfa</t>
  </si>
  <si>
    <t>054241</t>
  </si>
  <si>
    <t>helyi megállapítású GYV támogatás</t>
  </si>
  <si>
    <t>Települési támogatások</t>
  </si>
  <si>
    <t>054831</t>
  </si>
  <si>
    <t>B36</t>
  </si>
  <si>
    <t>0936171</t>
  </si>
  <si>
    <t>Késedelmi pótlék</t>
  </si>
  <si>
    <t>ÁFA</t>
  </si>
  <si>
    <t>013350</t>
  </si>
  <si>
    <t>Hivatal működéséhez hozzájárulás (018030)</t>
  </si>
  <si>
    <t>Karbantartási szolgáltatások</t>
  </si>
  <si>
    <t>0533711</t>
  </si>
  <si>
    <t>Ingatlan felújítása (raktár épület tető felújítása)</t>
  </si>
  <si>
    <t>Karbantartási, kisjavítási szolgáltatás (raktár épület villanyvezeték javítása)</t>
  </si>
  <si>
    <t>Dél-Zselic Kistérségi Társulás 2018. évi tagdíj (710 Ft/fő)</t>
  </si>
  <si>
    <t>082091</t>
  </si>
  <si>
    <t>RENDEZVÉNY</t>
  </si>
  <si>
    <t>053331</t>
  </si>
  <si>
    <t>bérleti díj</t>
  </si>
  <si>
    <t>K333</t>
  </si>
  <si>
    <t>05506011</t>
  </si>
  <si>
    <t>BURSA</t>
  </si>
  <si>
    <t>Mozsgói Int. Fennt. Társ. (óvoda működéséhez) (018030)</t>
  </si>
  <si>
    <t>egyéb szolgáltatás</t>
  </si>
  <si>
    <t>karbantartási szolgáltatások</t>
  </si>
  <si>
    <t>EFOP-1.5.3-16-2017-00087 elnevezésű pályázat</t>
  </si>
  <si>
    <t>Szociális hozzájárulási adó</t>
  </si>
  <si>
    <t>053361</t>
  </si>
  <si>
    <t>Szakmai tevékenységet segítő szolg.</t>
  </si>
  <si>
    <t>Egyéb anyag</t>
  </si>
  <si>
    <t>053221</t>
  </si>
  <si>
    <t>Telefondíj</t>
  </si>
  <si>
    <t>Postaköltség</t>
  </si>
  <si>
    <t>Villamos energia</t>
  </si>
  <si>
    <t>Bankköltség</t>
  </si>
  <si>
    <t>K4</t>
  </si>
  <si>
    <t>Utalvány</t>
  </si>
  <si>
    <t>Ösztöndíj</t>
  </si>
  <si>
    <t>K6</t>
  </si>
  <si>
    <t>05631</t>
  </si>
  <si>
    <t>Eszközöbeszerzés</t>
  </si>
  <si>
    <t>05671</t>
  </si>
  <si>
    <t>Beszerzés ÁFA</t>
  </si>
  <si>
    <t>Felújítás</t>
  </si>
  <si>
    <t>Felújítási ÁFA</t>
  </si>
  <si>
    <t>09160</t>
  </si>
  <si>
    <t>05506061</t>
  </si>
  <si>
    <t>Bm-i Kormányhivatalnak visszafizetendő (fel nem használt támogatás)</t>
  </si>
  <si>
    <t>Előírányzat</t>
  </si>
  <si>
    <t>Módosított előírányzat</t>
  </si>
  <si>
    <t>Teljesítés</t>
  </si>
  <si>
    <t>Teljesítés %-os</t>
  </si>
  <si>
    <t>B115</t>
  </si>
  <si>
    <t>091151</t>
  </si>
  <si>
    <t>Kiegészítő támogatás</t>
  </si>
  <si>
    <t>B25</t>
  </si>
  <si>
    <t>Felhalmozási célú támogatás (közfoglalkoztatás)</t>
  </si>
  <si>
    <t>TOP-5.3.1-16-BA2-2017-00004</t>
  </si>
  <si>
    <t>K311</t>
  </si>
  <si>
    <t>Szakmai anyag</t>
  </si>
  <si>
    <t>K355</t>
  </si>
  <si>
    <t>Egyéb dologi kiadás</t>
  </si>
  <si>
    <t xml:space="preserve">Törvény szerinti illetmények </t>
  </si>
  <si>
    <t xml:space="preserve">Szociális hozzájárulási adó </t>
  </si>
  <si>
    <t>Üzemeltetési anyag</t>
  </si>
  <si>
    <t xml:space="preserve">Karbantartási, kisjavítási szolgáltatás </t>
  </si>
  <si>
    <t>Egyéb külső juttatás</t>
  </si>
  <si>
    <t>Munkáltatót terhelő járulék</t>
  </si>
  <si>
    <t>biztosítás</t>
  </si>
  <si>
    <t xml:space="preserve">  Reménycsillag Gyermekeinkért Alapítvány</t>
  </si>
  <si>
    <t xml:space="preserve">  Dél-Zselici Települések Szövetsége</t>
  </si>
  <si>
    <t xml:space="preserve">  Könnycsepp Nélkül a Beteg Gyermekekért Alapítvány</t>
  </si>
  <si>
    <t>Civil szervezetek</t>
  </si>
  <si>
    <t>Egyéb tárgyi eszköz beszerzés</t>
  </si>
  <si>
    <t>dologi kiadás összesen:</t>
  </si>
  <si>
    <t>beruházási kiadás összesen:</t>
  </si>
  <si>
    <t>TOP-5.3.1-16-BA2-2017-00004 elnevezésű pályázat</t>
  </si>
  <si>
    <t>Törvény szerinti illetmény</t>
  </si>
  <si>
    <t>Egyéb anyag (leveses tál Schvarz Józsefnek)</t>
  </si>
  <si>
    <t>Egyéb az önkormányzat rendeletében megállapított juttatás</t>
  </si>
  <si>
    <t>Önk. saját hatáskörben adott  juttatás</t>
  </si>
  <si>
    <t>kaszálás</t>
  </si>
  <si>
    <t>Szociális fa</t>
  </si>
  <si>
    <t>Erzsébet utalványban kapott támogatás</t>
  </si>
  <si>
    <t>B81</t>
  </si>
  <si>
    <t>098141</t>
  </si>
  <si>
    <t>Államháztartáson belüli megelőlegezés</t>
  </si>
  <si>
    <t>094101</t>
  </si>
  <si>
    <t>B41</t>
  </si>
  <si>
    <t>Kártérítés</t>
  </si>
  <si>
    <t>B411</t>
  </si>
  <si>
    <t>094111</t>
  </si>
  <si>
    <t>Kerekítés</t>
  </si>
  <si>
    <t>Beruházási kiadások</t>
  </si>
  <si>
    <t>K711</t>
  </si>
  <si>
    <t>Felújítás (alacsony összegű pályázat)</t>
  </si>
  <si>
    <t>Közutak összesen:</t>
  </si>
  <si>
    <t>05337</t>
  </si>
  <si>
    <t>0564</t>
  </si>
  <si>
    <t>3. számú melléklet</t>
  </si>
  <si>
    <t>ezer forint</t>
  </si>
  <si>
    <t>KIADÁSOK ÉS BEVÉTELEK ÖSSZESÍTETT ELŐIRÁNYZATA</t>
  </si>
  <si>
    <t>Önkormányzatok jogalkotó és igazg.tev.</t>
  </si>
  <si>
    <t>Közutak, hídak üzemeltetése, fenntartása</t>
  </si>
  <si>
    <t>Közvilágítás</t>
  </si>
  <si>
    <t>Köztemető-fenntartás és működtetés</t>
  </si>
  <si>
    <t>Zöldterület gazdálkodás</t>
  </si>
  <si>
    <t>Város-, községgazdálkodási egyéb szolg.</t>
  </si>
  <si>
    <t>Könyvtári szolgáltatások</t>
  </si>
  <si>
    <t>Közművelődés</t>
  </si>
  <si>
    <t>Ellátottak juttatásai</t>
  </si>
  <si>
    <t>Hosszabb időtartamú közfoglalkoztatás</t>
  </si>
  <si>
    <t xml:space="preserve">                    Kiadások összesen:</t>
  </si>
  <si>
    <t>Felhalmozási célú támogatások</t>
  </si>
  <si>
    <t>Egyéb működési célú támogatások</t>
  </si>
  <si>
    <t xml:space="preserve">                     Bevételek összesen:</t>
  </si>
  <si>
    <t>ezer forintban</t>
  </si>
  <si>
    <t xml:space="preserve">Megnevezés </t>
  </si>
  <si>
    <t xml:space="preserve">        Összeg </t>
  </si>
  <si>
    <t>PÉNZKÉSZLET A TÁRGYIDŐSZAK ELEJÉN</t>
  </si>
  <si>
    <t>PÉNZKÉSZLET A TÁRGYIDŐSZAK VÉGÉN</t>
  </si>
  <si>
    <t>Tárgyévi bevétel 2018. 12. 31-ig</t>
  </si>
  <si>
    <t>Tárgyévi kiadás  2018. 12. 31-ig</t>
  </si>
  <si>
    <t>5.számú melléklet</t>
  </si>
  <si>
    <t xml:space="preserve">   ezer forintban</t>
  </si>
  <si>
    <t>M Ű K Ö D É S I</t>
  </si>
  <si>
    <t>FELHALMOZÁSI</t>
  </si>
  <si>
    <t>KIADÁS</t>
  </si>
  <si>
    <t>Cím</t>
  </si>
  <si>
    <t>személyi jut.</t>
  </si>
  <si>
    <t>Járulékok</t>
  </si>
  <si>
    <t>dologi</t>
  </si>
  <si>
    <t>pénzeszk. átadás</t>
  </si>
  <si>
    <t>részesedés</t>
  </si>
  <si>
    <t>beruházás</t>
  </si>
  <si>
    <t>felújítás</t>
  </si>
  <si>
    <t>MIND</t>
  </si>
  <si>
    <t>Önkorm.jogalk. és ig.</t>
  </si>
  <si>
    <t>Közutak, hídak üz.</t>
  </si>
  <si>
    <t>Köztemető fenntartás</t>
  </si>
  <si>
    <t>Zöldterület gazd.</t>
  </si>
  <si>
    <t>Községgazdálkodás</t>
  </si>
  <si>
    <t>Könyvtári szolg.</t>
  </si>
  <si>
    <t>Családi támogatás</t>
  </si>
  <si>
    <t>Lakhatással kapcs.e.</t>
  </si>
  <si>
    <t>Nem intézm.ellátás</t>
  </si>
  <si>
    <t>Intézményi szünidei étk.</t>
  </si>
  <si>
    <t>Közfoglalkoztatás</t>
  </si>
  <si>
    <t>Államháztartáson b. mege.</t>
  </si>
  <si>
    <t>KIADÁSOK MIND.</t>
  </si>
  <si>
    <t xml:space="preserve"> M Ű K Ö D É S I</t>
  </si>
  <si>
    <t>BEVÉTEL MIND</t>
  </si>
  <si>
    <t>intézm. műk.</t>
  </si>
  <si>
    <t>közhat. bev.</t>
  </si>
  <si>
    <t>költségv. tám.</t>
  </si>
  <si>
    <t>előző évi pm</t>
  </si>
  <si>
    <t>műk.célú tám.</t>
  </si>
  <si>
    <t>tám.ért. felh.bev.</t>
  </si>
  <si>
    <t>Önk.elszám.</t>
  </si>
  <si>
    <t>önkorm.összesen.</t>
  </si>
  <si>
    <t>KIADÁSOK ÉS BEVÉTELEK KORMÁNYZATI FUNKCIÓ SZERINT 2018. ÉVBEN</t>
  </si>
  <si>
    <t xml:space="preserve">                M e g n e v e z é s </t>
  </si>
  <si>
    <t xml:space="preserve">   Előző év</t>
  </si>
  <si>
    <t xml:space="preserve">   Tárgyév </t>
  </si>
  <si>
    <t>Záró pénzkészlet</t>
  </si>
  <si>
    <t>-</t>
  </si>
  <si>
    <t>Költségvetési befizetés többlettámogatás miatt</t>
  </si>
  <si>
    <t>MÓDOSITOTT PÉNZMARADVÁNY</t>
  </si>
  <si>
    <t>SZABAD PÉNZMARADVÁNY</t>
  </si>
  <si>
    <t xml:space="preserve">   Ebből:    - működési célú pénzmaradvány</t>
  </si>
  <si>
    <t xml:space="preserve">                 - felhalmozási célú pénzmaradvány</t>
  </si>
  <si>
    <t>KP</t>
  </si>
  <si>
    <t>BANK</t>
  </si>
  <si>
    <t>Összesen:</t>
  </si>
  <si>
    <t>Költségvetési elszámolások</t>
  </si>
  <si>
    <t>Adott előleg</t>
  </si>
  <si>
    <t>Forgótőke</t>
  </si>
  <si>
    <t>Tárgyévi pénzmaradvány</t>
  </si>
  <si>
    <t>6. számú melléklet</t>
  </si>
  <si>
    <t>7. számú melléklet</t>
  </si>
  <si>
    <t xml:space="preserve">M e g n e v e z é s </t>
  </si>
  <si>
    <t>Előző év</t>
  </si>
  <si>
    <t xml:space="preserve">Tárgyév </t>
  </si>
  <si>
    <t xml:space="preserve">állományi érték </t>
  </si>
  <si>
    <t>ESZKÖZÖK</t>
  </si>
  <si>
    <t>Ingatlanok</t>
  </si>
  <si>
    <t>Szellemi termékek</t>
  </si>
  <si>
    <t>Gépek, berendezések</t>
  </si>
  <si>
    <t>Egyéb tartós részesedés</t>
  </si>
  <si>
    <t xml:space="preserve">        Befektetett eszközök összesen</t>
  </si>
  <si>
    <t>Adósok</t>
  </si>
  <si>
    <t>Egyéb követelések</t>
  </si>
  <si>
    <t>Pénztár</t>
  </si>
  <si>
    <t>Bankszámla</t>
  </si>
  <si>
    <t xml:space="preserve">          Forgóeszközök összesen</t>
  </si>
  <si>
    <t>ESZKÖZÖK ÖSSZESEN:</t>
  </si>
  <si>
    <t>FORRÁSOK</t>
  </si>
  <si>
    <t>Saját tőke</t>
  </si>
  <si>
    <t>Tőkeváltozások</t>
  </si>
  <si>
    <t xml:space="preserve">         Saját tőke összesen</t>
  </si>
  <si>
    <t xml:space="preserve">          Költségvetési tartalék</t>
  </si>
  <si>
    <t>Egyéb rövid lejáratú kötelezettség</t>
  </si>
  <si>
    <t>Dologi kiadásokra</t>
  </si>
  <si>
    <t>Áh. belüli megelőlegezés visszafizetése</t>
  </si>
  <si>
    <t xml:space="preserve">         Kötelezettségek összesen</t>
  </si>
  <si>
    <t>Passzív időbeli elhatárolás</t>
  </si>
  <si>
    <t>FORRÁSOK ÖSSZESEN:</t>
  </si>
  <si>
    <t>Költségvetési elszám.</t>
  </si>
  <si>
    <t>KÖVETELÉSEK ÉS KÖTELEZETTSÉGEK ÁLLOMÁNYÁNAK ALAKULÁSA</t>
  </si>
  <si>
    <t xml:space="preserve">8. sz. melléklet </t>
  </si>
  <si>
    <t>Követelések</t>
  </si>
  <si>
    <t>Adósok  /helyi adó/</t>
  </si>
  <si>
    <t xml:space="preserve">Egyéb követelés  </t>
  </si>
  <si>
    <t xml:space="preserve">                                  Összesen:</t>
  </si>
  <si>
    <t>Kötelezettségek</t>
  </si>
  <si>
    <t>Dologi</t>
  </si>
  <si>
    <t>Egyéb rövid lejáratú kötelezettség - helyi adó túlfiz.</t>
  </si>
  <si>
    <t xml:space="preserve">                               Összesen:</t>
  </si>
  <si>
    <t>EFOP</t>
  </si>
  <si>
    <t>TOP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</si>
</sst>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</numFmts>
  <fonts count="57"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2"/>
      <name val="Times New Roman CE"/>
      <family val="0"/>
    </font>
    <font>
      <sz val="14"/>
      <name val="Times New Roman CE"/>
      <family val="0"/>
    </font>
    <font>
      <b/>
      <sz val="14"/>
      <name val="Times New Roman CE"/>
      <family val="1"/>
    </font>
    <font>
      <sz val="9"/>
      <color indexed="17"/>
      <name val="Tahoma"/>
      <family val="2"/>
    </font>
    <font>
      <i/>
      <sz val="14"/>
      <name val="Times New Roman CE"/>
      <family val="0"/>
    </font>
    <font>
      <sz val="16"/>
      <name val="Times New Roman CE"/>
      <family val="0"/>
    </font>
    <font>
      <b/>
      <sz val="16"/>
      <name val="Times New Roman CE"/>
      <family val="1"/>
    </font>
    <font>
      <b/>
      <i/>
      <sz val="16"/>
      <name val="Times New Roman CE"/>
      <family val="0"/>
    </font>
    <font>
      <i/>
      <sz val="16"/>
      <name val="Times New Roman CE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1" borderId="7" applyNumberFormat="0" applyFon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0" fillId="0" borderId="0" applyFont="0" applyFill="0" applyBorder="0" applyAlignment="0" applyProtection="0"/>
  </cellStyleXfs>
  <cellXfs count="130">
    <xf numFmtId="1" fontId="0" fillId="0" borderId="0" xfId="0" applyAlignment="1">
      <alignment/>
    </xf>
    <xf numFmtId="1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" fontId="1" fillId="0" borderId="0" xfId="0" applyFont="1" applyAlignment="1">
      <alignment/>
    </xf>
    <xf numFmtId="1" fontId="2" fillId="0" borderId="0" xfId="0" applyFont="1" applyAlignment="1">
      <alignment/>
    </xf>
    <xf numFmtId="1" fontId="3" fillId="0" borderId="0" xfId="0" applyFont="1" applyAlignment="1">
      <alignment/>
    </xf>
    <xf numFmtId="1" fontId="6" fillId="0" borderId="0" xfId="0" applyFont="1" applyAlignment="1">
      <alignment/>
    </xf>
    <xf numFmtId="1" fontId="0" fillId="0" borderId="0" xfId="0" applyFont="1" applyAlignment="1">
      <alignment/>
    </xf>
    <xf numFmtId="1" fontId="7" fillId="0" borderId="0" xfId="0" applyFont="1" applyAlignment="1">
      <alignment/>
    </xf>
    <xf numFmtId="1" fontId="8" fillId="0" borderId="0" xfId="0" applyFont="1" applyAlignment="1">
      <alignment/>
    </xf>
    <xf numFmtId="1" fontId="0" fillId="0" borderId="0" xfId="0" applyFont="1" applyAlignment="1">
      <alignment/>
    </xf>
    <xf numFmtId="1" fontId="9" fillId="0" borderId="0" xfId="0" applyFont="1" applyAlignment="1">
      <alignment/>
    </xf>
    <xf numFmtId="1" fontId="10" fillId="0" borderId="0" xfId="0" applyFont="1" applyAlignment="1">
      <alignment/>
    </xf>
    <xf numFmtId="1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1" fontId="12" fillId="0" borderId="0" xfId="0" applyFont="1" applyAlignment="1">
      <alignment/>
    </xf>
    <xf numFmtId="49" fontId="11" fillId="0" borderId="0" xfId="0" applyNumberFormat="1" applyFont="1" applyAlignment="1">
      <alignment/>
    </xf>
    <xf numFmtId="1" fontId="13" fillId="0" borderId="0" xfId="0" applyFont="1" applyAlignment="1">
      <alignment/>
    </xf>
    <xf numFmtId="3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1" fontId="14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1" fontId="11" fillId="0" borderId="0" xfId="0" applyFont="1" applyAlignment="1">
      <alignment horizontal="left" indent="3"/>
    </xf>
    <xf numFmtId="1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1" fontId="12" fillId="0" borderId="0" xfId="0" applyFont="1" applyAlignment="1">
      <alignment horizontal="left" indent="4"/>
    </xf>
    <xf numFmtId="3" fontId="12" fillId="0" borderId="0" xfId="0" applyNumberFormat="1" applyFont="1" applyAlignment="1">
      <alignment/>
    </xf>
    <xf numFmtId="1" fontId="12" fillId="0" borderId="0" xfId="0" applyFont="1" applyAlignment="1">
      <alignment/>
    </xf>
    <xf numFmtId="49" fontId="15" fillId="0" borderId="0" xfId="0" applyNumberFormat="1" applyFont="1" applyAlignment="1">
      <alignment/>
    </xf>
    <xf numFmtId="1" fontId="14" fillId="0" borderId="0" xfId="0" applyFont="1" applyAlignment="1">
      <alignment/>
    </xf>
    <xf numFmtId="1" fontId="11" fillId="0" borderId="0" xfId="0" applyFont="1" applyAlignment="1">
      <alignment/>
    </xf>
    <xf numFmtId="1" fontId="11" fillId="0" borderId="0" xfId="0" applyFont="1" applyAlignment="1">
      <alignment horizontal="left" indent="3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1" fontId="12" fillId="0" borderId="0" xfId="0" applyFont="1" applyAlignment="1">
      <alignment horizontal="center"/>
    </xf>
    <xf numFmtId="1" fontId="11" fillId="0" borderId="0" xfId="0" applyFont="1" applyAlignment="1">
      <alignment horizontal="left" indent="5"/>
    </xf>
    <xf numFmtId="1" fontId="14" fillId="0" borderId="0" xfId="0" applyFont="1" applyAlignment="1">
      <alignment horizontal="center"/>
    </xf>
    <xf numFmtId="1" fontId="14" fillId="0" borderId="0" xfId="0" applyFont="1" applyAlignment="1">
      <alignment horizontal="left" indent="3"/>
    </xf>
    <xf numFmtId="1" fontId="11" fillId="0" borderId="0" xfId="0" applyFont="1" applyAlignment="1">
      <alignment horizontal="left" vertical="center" wrapText="1" indent="5"/>
    </xf>
    <xf numFmtId="1" fontId="13" fillId="0" borderId="0" xfId="0" applyFont="1" applyAlignment="1">
      <alignment horizontal="left"/>
    </xf>
    <xf numFmtId="1" fontId="14" fillId="0" borderId="0" xfId="0" applyFont="1" applyAlignment="1">
      <alignment horizontal="left"/>
    </xf>
    <xf numFmtId="1" fontId="13" fillId="0" borderId="0" xfId="0" applyFont="1" applyAlignment="1">
      <alignment horizontal="left" indent="5"/>
    </xf>
    <xf numFmtId="49" fontId="13" fillId="0" borderId="0" xfId="0" applyNumberFormat="1" applyFont="1" applyAlignment="1">
      <alignment horizontal="left"/>
    </xf>
    <xf numFmtId="171" fontId="11" fillId="0" borderId="0" xfId="40" applyNumberFormat="1" applyFont="1" applyAlignment="1">
      <alignment/>
    </xf>
    <xf numFmtId="1" fontId="14" fillId="0" borderId="0" xfId="0" applyFont="1" applyAlignment="1">
      <alignment wrapText="1"/>
    </xf>
    <xf numFmtId="1" fontId="3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1" fontId="11" fillId="0" borderId="0" xfId="0" applyFont="1" applyAlignment="1">
      <alignment horizontal="left"/>
    </xf>
    <xf numFmtId="3" fontId="13" fillId="0" borderId="0" xfId="0" applyNumberFormat="1" applyFont="1" applyFill="1" applyAlignment="1">
      <alignment/>
    </xf>
    <xf numFmtId="171" fontId="16" fillId="0" borderId="0" xfId="40" applyNumberFormat="1" applyFont="1" applyAlignment="1">
      <alignment horizontal="center"/>
    </xf>
    <xf numFmtId="9" fontId="16" fillId="0" borderId="0" xfId="62" applyFont="1" applyAlignment="1">
      <alignment horizontal="center"/>
    </xf>
    <xf numFmtId="1" fontId="13" fillId="0" borderId="0" xfId="0" applyFont="1" applyAlignment="1">
      <alignment horizontal="left" indent="8"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center"/>
    </xf>
    <xf numFmtId="1" fontId="17" fillId="0" borderId="0" xfId="0" applyFont="1" applyAlignment="1">
      <alignment/>
    </xf>
    <xf numFmtId="1" fontId="16" fillId="0" borderId="0" xfId="0" applyFont="1" applyAlignment="1">
      <alignment/>
    </xf>
    <xf numFmtId="171" fontId="17" fillId="0" borderId="0" xfId="40" applyNumberFormat="1" applyFont="1" applyAlignment="1">
      <alignment/>
    </xf>
    <xf numFmtId="171" fontId="16" fillId="0" borderId="0" xfId="40" applyNumberFormat="1" applyFont="1" applyAlignment="1">
      <alignment/>
    </xf>
    <xf numFmtId="171" fontId="7" fillId="0" borderId="0" xfId="40" applyNumberFormat="1" applyFont="1" applyAlignment="1">
      <alignment/>
    </xf>
    <xf numFmtId="3" fontId="15" fillId="0" borderId="0" xfId="0" applyNumberFormat="1" applyFont="1" applyAlignment="1">
      <alignment horizontal="center"/>
    </xf>
    <xf numFmtId="1" fontId="15" fillId="0" borderId="0" xfId="0" applyFont="1" applyAlignment="1">
      <alignment horizontal="center"/>
    </xf>
    <xf numFmtId="1" fontId="15" fillId="0" borderId="0" xfId="0" applyFont="1" applyAlignment="1">
      <alignment/>
    </xf>
    <xf numFmtId="1" fontId="18" fillId="0" borderId="0" xfId="0" applyFont="1" applyAlignment="1">
      <alignment/>
    </xf>
    <xf numFmtId="171" fontId="15" fillId="0" borderId="0" xfId="40" applyNumberFormat="1" applyFont="1" applyAlignment="1">
      <alignment/>
    </xf>
    <xf numFmtId="171" fontId="18" fillId="0" borderId="0" xfId="40" applyNumberFormat="1" applyFont="1" applyAlignment="1">
      <alignment/>
    </xf>
    <xf numFmtId="9" fontId="0" fillId="0" borderId="0" xfId="62" applyFont="1" applyAlignment="1">
      <alignment/>
    </xf>
    <xf numFmtId="9" fontId="1" fillId="0" borderId="0" xfId="62" applyFont="1" applyAlignment="1">
      <alignment/>
    </xf>
    <xf numFmtId="3" fontId="17" fillId="0" borderId="0" xfId="0" applyNumberFormat="1" applyFont="1" applyAlignment="1">
      <alignment horizontal="left" indent="1"/>
    </xf>
    <xf numFmtId="1" fontId="19" fillId="0" borderId="0" xfId="0" applyFont="1" applyAlignment="1">
      <alignment/>
    </xf>
    <xf numFmtId="1" fontId="20" fillId="0" borderId="0" xfId="0" applyFont="1" applyAlignment="1">
      <alignment/>
    </xf>
    <xf numFmtId="1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1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1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" fontId="20" fillId="0" borderId="0" xfId="0" applyFont="1" applyBorder="1" applyAlignment="1">
      <alignment/>
    </xf>
    <xf numFmtId="1" fontId="19" fillId="0" borderId="12" xfId="0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19" fillId="0" borderId="13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171" fontId="7" fillId="0" borderId="0" xfId="40" applyNumberFormat="1" applyFont="1" applyAlignment="1">
      <alignment horizontal="right"/>
    </xf>
    <xf numFmtId="3" fontId="16" fillId="0" borderId="0" xfId="0" applyNumberFormat="1" applyFont="1" applyBorder="1" applyAlignment="1">
      <alignment/>
    </xf>
    <xf numFmtId="171" fontId="8" fillId="0" borderId="0" xfId="40" applyNumberFormat="1" applyFont="1" applyAlignment="1">
      <alignment/>
    </xf>
    <xf numFmtId="171" fontId="17" fillId="0" borderId="0" xfId="40" applyNumberFormat="1" applyFont="1" applyBorder="1" applyAlignment="1">
      <alignment/>
    </xf>
    <xf numFmtId="1" fontId="17" fillId="0" borderId="0" xfId="0" applyFont="1" applyAlignment="1">
      <alignment horizontal="right"/>
    </xf>
    <xf numFmtId="171" fontId="17" fillId="0" borderId="14" xfId="40" applyNumberFormat="1" applyFont="1" applyBorder="1" applyAlignment="1">
      <alignment/>
    </xf>
    <xf numFmtId="1" fontId="16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17" fillId="0" borderId="0" xfId="0" applyNumberFormat="1" applyFont="1" applyBorder="1" applyAlignment="1">
      <alignment horizontal="center"/>
    </xf>
    <xf numFmtId="171" fontId="17" fillId="0" borderId="0" xfId="4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171" fontId="0" fillId="0" borderId="0" xfId="40" applyNumberFormat="1" applyFont="1" applyAlignment="1">
      <alignment/>
    </xf>
    <xf numFmtId="171" fontId="16" fillId="0" borderId="0" xfId="40" applyNumberFormat="1" applyFont="1" applyBorder="1" applyAlignment="1">
      <alignment/>
    </xf>
    <xf numFmtId="1" fontId="17" fillId="0" borderId="0" xfId="0" applyFont="1" applyBorder="1" applyAlignment="1">
      <alignment/>
    </xf>
    <xf numFmtId="1" fontId="16" fillId="0" borderId="0" xfId="0" applyFont="1" applyBorder="1" applyAlignment="1">
      <alignment/>
    </xf>
    <xf numFmtId="1" fontId="20" fillId="0" borderId="13" xfId="0" applyFont="1" applyBorder="1" applyAlignment="1">
      <alignment horizontal="center" vertical="center" wrapText="1"/>
    </xf>
    <xf numFmtId="1" fontId="20" fillId="0" borderId="15" xfId="0" applyFont="1" applyBorder="1" applyAlignment="1">
      <alignment horizontal="center" vertical="center" wrapText="1"/>
    </xf>
    <xf numFmtId="1" fontId="19" fillId="0" borderId="16" xfId="0" applyFont="1" applyBorder="1" applyAlignment="1">
      <alignment horizontal="center"/>
    </xf>
    <xf numFmtId="1" fontId="19" fillId="0" borderId="17" xfId="0" applyFont="1" applyBorder="1" applyAlignment="1">
      <alignment horizontal="center"/>
    </xf>
    <xf numFmtId="1" fontId="19" fillId="0" borderId="16" xfId="0" applyFont="1" applyBorder="1" applyAlignment="1">
      <alignment horizontal="left"/>
    </xf>
    <xf numFmtId="1" fontId="19" fillId="0" borderId="17" xfId="0" applyFont="1" applyBorder="1" applyAlignment="1">
      <alignment horizontal="left"/>
    </xf>
    <xf numFmtId="1" fontId="20" fillId="0" borderId="18" xfId="0" applyFont="1" applyBorder="1" applyAlignment="1">
      <alignment horizontal="center" vertical="center"/>
    </xf>
    <xf numFmtId="1" fontId="20" fillId="0" borderId="19" xfId="0" applyFont="1" applyBorder="1" applyAlignment="1">
      <alignment horizontal="center" vertical="center"/>
    </xf>
    <xf numFmtId="1" fontId="20" fillId="0" borderId="20" xfId="0" applyFont="1" applyBorder="1" applyAlignment="1">
      <alignment horizontal="center" vertical="center"/>
    </xf>
    <xf numFmtId="1" fontId="20" fillId="0" borderId="21" xfId="0" applyFont="1" applyBorder="1" applyAlignment="1">
      <alignment horizontal="center" vertical="center"/>
    </xf>
    <xf numFmtId="1" fontId="20" fillId="0" borderId="22" xfId="0" applyFont="1" applyBorder="1" applyAlignment="1">
      <alignment horizontal="center" vertical="center"/>
    </xf>
    <xf numFmtId="1" fontId="20" fillId="0" borderId="23" xfId="0" applyFont="1" applyBorder="1" applyAlignment="1">
      <alignment horizontal="center" vertical="center"/>
    </xf>
    <xf numFmtId="1" fontId="20" fillId="0" borderId="24" xfId="0" applyFont="1" applyBorder="1" applyAlignment="1">
      <alignment horizontal="center"/>
    </xf>
    <xf numFmtId="1" fontId="20" fillId="0" borderId="25" xfId="0" applyFont="1" applyBorder="1" applyAlignment="1">
      <alignment horizontal="center"/>
    </xf>
    <xf numFmtId="1" fontId="20" fillId="0" borderId="26" xfId="0" applyFont="1" applyBorder="1" applyAlignment="1">
      <alignment horizontal="center"/>
    </xf>
    <xf numFmtId="1" fontId="20" fillId="0" borderId="27" xfId="0" applyFont="1" applyBorder="1" applyAlignment="1">
      <alignment horizontal="center" wrapText="1"/>
    </xf>
    <xf numFmtId="1" fontId="20" fillId="0" borderId="15" xfId="0" applyFont="1" applyBorder="1" applyAlignment="1">
      <alignment horizontal="center" wrapText="1"/>
    </xf>
    <xf numFmtId="1" fontId="20" fillId="0" borderId="0" xfId="0" applyFont="1" applyAlignment="1">
      <alignment horizontal="center"/>
    </xf>
    <xf numFmtId="1" fontId="20" fillId="0" borderId="28" xfId="0" applyFont="1" applyBorder="1" applyAlignment="1">
      <alignment horizontal="center" vertical="center" wrapText="1"/>
    </xf>
    <xf numFmtId="1" fontId="20" fillId="0" borderId="29" xfId="0" applyFont="1" applyBorder="1" applyAlignment="1">
      <alignment horizontal="center" vertical="center" wrapText="1"/>
    </xf>
    <xf numFmtId="1" fontId="20" fillId="0" borderId="22" xfId="0" applyFont="1" applyBorder="1" applyAlignment="1">
      <alignment horizontal="center" vertical="center" wrapText="1"/>
    </xf>
    <xf numFmtId="1" fontId="20" fillId="0" borderId="23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/>
    </xf>
    <xf numFmtId="1" fontId="17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0"/>
  <sheetViews>
    <sheetView view="pageBreakPreview" zoomScale="60" workbookViewId="0" topLeftCell="A238">
      <selection activeCell="J224" sqref="J224"/>
    </sheetView>
  </sheetViews>
  <sheetFormatPr defaultColWidth="8.796875" defaultRowHeight="15"/>
  <cols>
    <col min="1" max="1" width="14" style="14" bestFit="1" customWidth="1"/>
    <col min="2" max="2" width="11.3984375" style="15" customWidth="1"/>
    <col min="3" max="3" width="81.3984375" style="14" customWidth="1"/>
    <col min="4" max="4" width="24.09765625" style="19" customWidth="1"/>
    <col min="5" max="5" width="24.09765625" style="9" customWidth="1"/>
    <col min="6" max="6" width="24.09765625" style="0" customWidth="1"/>
    <col min="7" max="7" width="16.5" style="71" customWidth="1"/>
  </cols>
  <sheetData>
    <row r="1" spans="4:5" ht="20.25">
      <c r="D1" s="14" t="s">
        <v>17</v>
      </c>
      <c r="E1" s="21" t="s">
        <v>31</v>
      </c>
    </row>
    <row r="2" spans="1:3" ht="20.25">
      <c r="A2" s="16"/>
      <c r="B2" s="17"/>
      <c r="C2" s="18" t="s">
        <v>0</v>
      </c>
    </row>
    <row r="3" spans="1:3" ht="20.25">
      <c r="A3" s="16"/>
      <c r="B3" s="17"/>
      <c r="C3" s="18"/>
    </row>
    <row r="4" spans="1:7" ht="20.25">
      <c r="A4" s="20" t="s">
        <v>161</v>
      </c>
      <c r="B4" s="17"/>
      <c r="C4" s="18"/>
      <c r="D4" s="54" t="s">
        <v>242</v>
      </c>
      <c r="E4" s="54" t="s">
        <v>243</v>
      </c>
      <c r="F4" s="54" t="s">
        <v>244</v>
      </c>
      <c r="G4" s="55" t="s">
        <v>245</v>
      </c>
    </row>
    <row r="5" ht="20.25">
      <c r="A5" s="14" t="s">
        <v>27</v>
      </c>
    </row>
    <row r="6" spans="1:3" ht="20.25">
      <c r="A6" s="18" t="s">
        <v>28</v>
      </c>
      <c r="C6" s="18" t="s">
        <v>29</v>
      </c>
    </row>
    <row r="7" spans="1:7" ht="20.25">
      <c r="A7" s="22" t="s">
        <v>30</v>
      </c>
      <c r="B7" s="23" t="s">
        <v>140</v>
      </c>
      <c r="C7" s="22" t="s">
        <v>116</v>
      </c>
      <c r="D7" s="27">
        <v>13342147</v>
      </c>
      <c r="E7" s="27">
        <v>13342147</v>
      </c>
      <c r="F7" s="27">
        <v>13342147</v>
      </c>
      <c r="G7" s="71">
        <f>F7/E7</f>
        <v>1</v>
      </c>
    </row>
    <row r="8" spans="1:6" ht="20.25">
      <c r="A8" s="16"/>
      <c r="B8" s="17"/>
      <c r="C8" s="18"/>
      <c r="D8" s="27"/>
      <c r="E8" s="27"/>
      <c r="F8" s="27"/>
    </row>
    <row r="9" spans="1:7" ht="20.25">
      <c r="A9" s="22" t="s">
        <v>32</v>
      </c>
      <c r="B9" s="15" t="s">
        <v>141</v>
      </c>
      <c r="C9" s="22" t="s">
        <v>33</v>
      </c>
      <c r="D9" s="27">
        <v>3392920</v>
      </c>
      <c r="E9" s="27">
        <v>3285760</v>
      </c>
      <c r="F9" s="27">
        <v>3285760</v>
      </c>
      <c r="G9" s="71">
        <f>F9/E9</f>
        <v>1</v>
      </c>
    </row>
    <row r="10" spans="5:6" ht="20.25">
      <c r="E10" s="27"/>
      <c r="F10" s="27"/>
    </row>
    <row r="11" spans="1:7" ht="20.25">
      <c r="A11" s="22" t="s">
        <v>34</v>
      </c>
      <c r="B11" s="15" t="s">
        <v>142</v>
      </c>
      <c r="C11" s="22" t="s">
        <v>35</v>
      </c>
      <c r="D11" s="27">
        <v>1800000</v>
      </c>
      <c r="E11" s="27">
        <v>1800000</v>
      </c>
      <c r="F11" s="27">
        <v>1800000</v>
      </c>
      <c r="G11" s="71">
        <f>F11/E11</f>
        <v>1</v>
      </c>
    </row>
    <row r="12" spans="1:6" ht="20.25">
      <c r="A12" s="22"/>
      <c r="C12" s="22"/>
      <c r="D12" s="27"/>
      <c r="E12" s="27"/>
      <c r="F12" s="27"/>
    </row>
    <row r="13" spans="1:7" ht="20.25">
      <c r="A13" s="22" t="s">
        <v>246</v>
      </c>
      <c r="B13" s="15" t="s">
        <v>247</v>
      </c>
      <c r="C13" s="22" t="s">
        <v>248</v>
      </c>
      <c r="D13" s="27">
        <v>0</v>
      </c>
      <c r="E13" s="27">
        <v>1837440</v>
      </c>
      <c r="F13" s="27">
        <v>1837440</v>
      </c>
      <c r="G13" s="71">
        <f>F13/E13</f>
        <v>1</v>
      </c>
    </row>
    <row r="14" spans="3:7" ht="20.25">
      <c r="C14" s="28" t="s">
        <v>139</v>
      </c>
      <c r="D14" s="29">
        <f>SUM(D7:D11)</f>
        <v>18535067</v>
      </c>
      <c r="E14" s="29">
        <f>SUM(E7:E13)</f>
        <v>20265347</v>
      </c>
      <c r="F14" s="29">
        <f>SUM(F7:F13)</f>
        <v>20265347</v>
      </c>
      <c r="G14" s="71">
        <f>F14/E14</f>
        <v>1</v>
      </c>
    </row>
    <row r="15" spans="3:4" ht="20.25">
      <c r="C15" s="30"/>
      <c r="D15" s="29"/>
    </row>
    <row r="16" spans="1:4" ht="20.25">
      <c r="A16" s="18" t="s">
        <v>44</v>
      </c>
      <c r="B16" s="15" t="s">
        <v>143</v>
      </c>
      <c r="C16" s="18" t="s">
        <v>45</v>
      </c>
      <c r="D16" s="27"/>
    </row>
    <row r="17" spans="3:4" ht="20.25">
      <c r="C17" s="30" t="s">
        <v>46</v>
      </c>
      <c r="D17" s="29"/>
    </row>
    <row r="18" spans="3:4" ht="20.25">
      <c r="C18" s="22" t="s">
        <v>47</v>
      </c>
      <c r="D18" s="29"/>
    </row>
    <row r="19" spans="1:7" s="8" customFormat="1" ht="20.25">
      <c r="A19" s="14"/>
      <c r="B19" s="15"/>
      <c r="C19" s="25" t="s">
        <v>138</v>
      </c>
      <c r="D19" s="29">
        <v>9476836</v>
      </c>
      <c r="E19" s="29">
        <v>9776836</v>
      </c>
      <c r="F19" s="29">
        <v>11740074</v>
      </c>
      <c r="G19" s="71">
        <f>F19/E19</f>
        <v>1.2008050457223585</v>
      </c>
    </row>
    <row r="20" spans="1:7" s="8" customFormat="1" ht="20.25">
      <c r="A20" s="14"/>
      <c r="B20" s="15" t="s">
        <v>239</v>
      </c>
      <c r="C20" s="25" t="s">
        <v>219</v>
      </c>
      <c r="D20" s="29">
        <v>13994065</v>
      </c>
      <c r="E20" s="29">
        <v>12477247</v>
      </c>
      <c r="F20" s="29">
        <f>10520000+3344357</f>
        <v>13864357</v>
      </c>
      <c r="G20" s="71">
        <f>F20/E20</f>
        <v>1.1111711581889818</v>
      </c>
    </row>
    <row r="21" spans="1:7" s="8" customFormat="1" ht="20.25">
      <c r="A21" s="14"/>
      <c r="B21" s="15"/>
      <c r="C21" s="25" t="s">
        <v>251</v>
      </c>
      <c r="D21" s="29">
        <v>0</v>
      </c>
      <c r="E21" s="29">
        <v>1570740</v>
      </c>
      <c r="F21" s="29">
        <v>1570740</v>
      </c>
      <c r="G21" s="71">
        <f>F21/E21</f>
        <v>1</v>
      </c>
    </row>
    <row r="22" spans="1:7" s="8" customFormat="1" ht="20.25">
      <c r="A22" s="14"/>
      <c r="B22" s="15"/>
      <c r="C22" s="25" t="s">
        <v>215</v>
      </c>
      <c r="D22" s="29">
        <v>0</v>
      </c>
      <c r="E22" s="29">
        <v>20000</v>
      </c>
      <c r="F22" s="29">
        <v>20000</v>
      </c>
      <c r="G22" s="71">
        <f>F22/E22</f>
        <v>1</v>
      </c>
    </row>
    <row r="23" spans="1:7" s="8" customFormat="1" ht="20.25">
      <c r="A23" s="14"/>
      <c r="B23" s="15"/>
      <c r="C23" s="25" t="s">
        <v>277</v>
      </c>
      <c r="D23" s="29">
        <v>0</v>
      </c>
      <c r="E23" s="29">
        <v>112000</v>
      </c>
      <c r="F23" s="29">
        <v>112000</v>
      </c>
      <c r="G23" s="71">
        <f>F23/E23</f>
        <v>1</v>
      </c>
    </row>
    <row r="24" spans="1:7" s="8" customFormat="1" ht="20.25">
      <c r="A24" s="14"/>
      <c r="B24" s="15"/>
      <c r="C24" s="25"/>
      <c r="D24" s="29"/>
      <c r="E24" s="29"/>
      <c r="F24" s="29"/>
      <c r="G24" s="71"/>
    </row>
    <row r="25" spans="1:7" s="8" customFormat="1" ht="20.25">
      <c r="A25" s="18" t="s">
        <v>249</v>
      </c>
      <c r="B25" s="15"/>
      <c r="C25" s="18" t="s">
        <v>250</v>
      </c>
      <c r="D25" s="29">
        <v>0</v>
      </c>
      <c r="E25" s="29">
        <v>229115</v>
      </c>
      <c r="F25" s="29">
        <v>229115</v>
      </c>
      <c r="G25" s="71">
        <f>F25/E25</f>
        <v>1</v>
      </c>
    </row>
    <row r="26" spans="3:4" ht="20.25">
      <c r="C26" s="18"/>
      <c r="D26" s="29"/>
    </row>
    <row r="27" spans="1:4" ht="20.25">
      <c r="A27" s="18" t="s">
        <v>36</v>
      </c>
      <c r="C27" s="18" t="s">
        <v>37</v>
      </c>
      <c r="D27" s="29"/>
    </row>
    <row r="28" spans="1:7" ht="20.25">
      <c r="A28" s="22" t="s">
        <v>38</v>
      </c>
      <c r="B28" s="31" t="s">
        <v>144</v>
      </c>
      <c r="C28" s="22" t="s">
        <v>39</v>
      </c>
      <c r="D28" s="19">
        <v>660000</v>
      </c>
      <c r="E28" s="19">
        <v>660000</v>
      </c>
      <c r="F28" s="19">
        <v>643909</v>
      </c>
      <c r="G28" s="71">
        <f>F28/E28</f>
        <v>0.975619696969697</v>
      </c>
    </row>
    <row r="29" spans="1:6" ht="20.25">
      <c r="A29" s="22" t="s">
        <v>40</v>
      </c>
      <c r="B29" s="31" t="s">
        <v>145</v>
      </c>
      <c r="C29" s="22" t="s">
        <v>41</v>
      </c>
      <c r="E29" s="19"/>
      <c r="F29" s="19"/>
    </row>
    <row r="30" spans="3:7" ht="20.25">
      <c r="C30" s="25" t="s">
        <v>137</v>
      </c>
      <c r="D30" s="19">
        <v>500000</v>
      </c>
      <c r="E30" s="19">
        <v>400000</v>
      </c>
      <c r="F30" s="19">
        <v>399091</v>
      </c>
      <c r="G30" s="71">
        <f>F30/E30</f>
        <v>0.9977275</v>
      </c>
    </row>
    <row r="31" spans="1:7" ht="20.25">
      <c r="A31" s="22" t="s">
        <v>198</v>
      </c>
      <c r="B31" s="15" t="s">
        <v>199</v>
      </c>
      <c r="C31" s="32" t="s">
        <v>200</v>
      </c>
      <c r="D31" s="19">
        <v>100000</v>
      </c>
      <c r="E31" s="19">
        <v>100000</v>
      </c>
      <c r="F31" s="19">
        <v>11728</v>
      </c>
      <c r="G31" s="71">
        <f>F31/E31</f>
        <v>0.11728</v>
      </c>
    </row>
    <row r="32" spans="3:7" ht="20.25">
      <c r="C32" s="26" t="s">
        <v>131</v>
      </c>
      <c r="D32" s="29">
        <f>SUM(D28:D31)</f>
        <v>1260000</v>
      </c>
      <c r="E32" s="29">
        <f>SUM(E28:E31)</f>
        <v>1160000</v>
      </c>
      <c r="F32" s="29">
        <f>SUM(F28:F31)</f>
        <v>1054728</v>
      </c>
      <c r="G32" s="71">
        <f>F32/E32</f>
        <v>0.9092482758620689</v>
      </c>
    </row>
    <row r="33" spans="3:4" ht="20.25">
      <c r="C33" s="26"/>
      <c r="D33" s="29"/>
    </row>
    <row r="34" spans="1:4" ht="20.25">
      <c r="A34" s="20" t="s">
        <v>202</v>
      </c>
      <c r="C34" s="18"/>
      <c r="D34" s="29"/>
    </row>
    <row r="35" spans="1:4" ht="20.25">
      <c r="A35" s="18" t="s">
        <v>42</v>
      </c>
      <c r="C35" s="18" t="s">
        <v>18</v>
      </c>
      <c r="D35" s="29"/>
    </row>
    <row r="36" spans="1:3" ht="20.25">
      <c r="A36" s="22" t="s">
        <v>106</v>
      </c>
      <c r="B36" s="15" t="s">
        <v>146</v>
      </c>
      <c r="C36" s="22" t="s">
        <v>107</v>
      </c>
    </row>
    <row r="37" spans="3:7" ht="20.25">
      <c r="C37" s="25" t="s">
        <v>136</v>
      </c>
      <c r="D37" s="19">
        <v>1450000</v>
      </c>
      <c r="E37" s="19">
        <v>1492004</v>
      </c>
      <c r="F37" s="19">
        <v>1492004</v>
      </c>
      <c r="G37" s="71">
        <f aca="true" t="shared" si="0" ref="G37:G42">F37/E37</f>
        <v>1</v>
      </c>
    </row>
    <row r="38" spans="3:7" ht="20.25">
      <c r="C38" s="25" t="s">
        <v>275</v>
      </c>
      <c r="D38" s="19">
        <v>0</v>
      </c>
      <c r="E38" s="19">
        <v>6000</v>
      </c>
      <c r="F38" s="19">
        <v>6000</v>
      </c>
      <c r="G38" s="71">
        <f t="shared" si="0"/>
        <v>1</v>
      </c>
    </row>
    <row r="39" spans="1:7" ht="20.25">
      <c r="A39" s="22" t="s">
        <v>105</v>
      </c>
      <c r="B39" s="15" t="s">
        <v>147</v>
      </c>
      <c r="C39" s="22" t="s">
        <v>43</v>
      </c>
      <c r="D39" s="19">
        <v>1000</v>
      </c>
      <c r="E39" s="19">
        <v>18</v>
      </c>
      <c r="F39" s="19">
        <v>18</v>
      </c>
      <c r="G39" s="71">
        <f t="shared" si="0"/>
        <v>1</v>
      </c>
    </row>
    <row r="40" spans="1:7" ht="20.25">
      <c r="A40" s="22" t="s">
        <v>282</v>
      </c>
      <c r="B40" s="15" t="s">
        <v>281</v>
      </c>
      <c r="C40" s="22" t="s">
        <v>283</v>
      </c>
      <c r="D40" s="19">
        <v>0</v>
      </c>
      <c r="E40" s="19">
        <v>32020</v>
      </c>
      <c r="F40" s="19">
        <v>32020</v>
      </c>
      <c r="G40" s="71">
        <f t="shared" si="0"/>
        <v>1</v>
      </c>
    </row>
    <row r="41" spans="1:7" ht="20.25">
      <c r="A41" s="22" t="s">
        <v>284</v>
      </c>
      <c r="B41" s="15" t="s">
        <v>285</v>
      </c>
      <c r="C41" s="22" t="s">
        <v>286</v>
      </c>
      <c r="D41" s="19">
        <v>0</v>
      </c>
      <c r="E41" s="19">
        <v>5</v>
      </c>
      <c r="F41" s="19">
        <v>5</v>
      </c>
      <c r="G41" s="71">
        <f t="shared" si="0"/>
        <v>1</v>
      </c>
    </row>
    <row r="42" spans="3:7" ht="20.25">
      <c r="C42" s="26" t="s">
        <v>117</v>
      </c>
      <c r="D42" s="29">
        <f>SUM(D37:D41)</f>
        <v>1451000</v>
      </c>
      <c r="E42" s="29">
        <f>SUM(E37:E41)</f>
        <v>1530047</v>
      </c>
      <c r="F42" s="29">
        <f>SUM(F37:F41)</f>
        <v>1530047</v>
      </c>
      <c r="G42" s="71">
        <f t="shared" si="0"/>
        <v>1</v>
      </c>
    </row>
    <row r="43" spans="3:6" ht="20.25">
      <c r="C43" s="26"/>
      <c r="D43" s="29"/>
      <c r="E43" s="29"/>
      <c r="F43" s="29"/>
    </row>
    <row r="44" spans="1:6" ht="20.25">
      <c r="A44" s="14" t="s">
        <v>278</v>
      </c>
      <c r="B44" s="15" t="s">
        <v>279</v>
      </c>
      <c r="C44" s="44" t="s">
        <v>280</v>
      </c>
      <c r="D44" s="29">
        <v>0</v>
      </c>
      <c r="E44" s="29">
        <v>0</v>
      </c>
      <c r="F44" s="29">
        <v>729927</v>
      </c>
    </row>
    <row r="45" spans="3:6" ht="20.25">
      <c r="C45" s="18"/>
      <c r="D45" s="29"/>
      <c r="F45" s="12"/>
    </row>
    <row r="46" spans="1:4" ht="20.25">
      <c r="A46" s="18" t="s">
        <v>48</v>
      </c>
      <c r="C46" s="18" t="s">
        <v>49</v>
      </c>
      <c r="D46" s="29"/>
    </row>
    <row r="47" spans="1:7" ht="20.25">
      <c r="A47" s="22" t="s">
        <v>50</v>
      </c>
      <c r="B47" s="15" t="s">
        <v>148</v>
      </c>
      <c r="C47" s="22" t="s">
        <v>51</v>
      </c>
      <c r="D47" s="29">
        <v>10739435</v>
      </c>
      <c r="E47" s="29">
        <v>10739435</v>
      </c>
      <c r="F47" s="29">
        <v>10739435</v>
      </c>
      <c r="G47" s="71">
        <f>F47/E47</f>
        <v>1</v>
      </c>
    </row>
    <row r="48" spans="1:7" s="8" customFormat="1" ht="20.25">
      <c r="A48" s="33"/>
      <c r="B48" s="17"/>
      <c r="C48" s="34"/>
      <c r="D48" s="35"/>
      <c r="E48" s="9"/>
      <c r="G48" s="71"/>
    </row>
    <row r="49" spans="1:7" s="1" customFormat="1" ht="20.25">
      <c r="A49" s="16"/>
      <c r="B49" s="17"/>
      <c r="C49" s="18" t="s">
        <v>2</v>
      </c>
      <c r="D49" s="36">
        <f>SUM(D14,D19:D23,D25,D32,D42,D44,D47)</f>
        <v>55456403</v>
      </c>
      <c r="E49" s="36">
        <f>SUM(E14,E19:E23,E25,E32,E42,E44,E47)</f>
        <v>57880767</v>
      </c>
      <c r="F49" s="36">
        <f>SUM(F14,F19:F23,F25,F32,F42,F44,F47)</f>
        <v>61855770</v>
      </c>
      <c r="G49" s="71">
        <f>F49/E49</f>
        <v>1.0686757139897611</v>
      </c>
    </row>
    <row r="50" spans="1:7" s="1" customFormat="1" ht="20.25">
      <c r="A50" s="16"/>
      <c r="B50" s="17"/>
      <c r="C50" s="18"/>
      <c r="D50" s="36"/>
      <c r="E50" s="10"/>
      <c r="G50" s="71"/>
    </row>
    <row r="51" spans="1:7" s="1" customFormat="1" ht="20.25">
      <c r="A51" s="16"/>
      <c r="B51" s="17"/>
      <c r="C51" s="18"/>
      <c r="D51" s="36"/>
      <c r="E51" s="10"/>
      <c r="G51" s="71"/>
    </row>
    <row r="52" spans="1:7" s="1" customFormat="1" ht="20.25">
      <c r="A52" s="16"/>
      <c r="B52" s="17"/>
      <c r="C52" s="18"/>
      <c r="D52" s="36"/>
      <c r="E52" s="10"/>
      <c r="G52" s="71"/>
    </row>
    <row r="53" spans="1:7" s="1" customFormat="1" ht="20.25">
      <c r="A53" s="16"/>
      <c r="B53" s="17"/>
      <c r="C53" s="18"/>
      <c r="D53" s="36"/>
      <c r="E53" s="10"/>
      <c r="G53" s="71"/>
    </row>
    <row r="54" spans="1:7" s="1" customFormat="1" ht="20.25">
      <c r="A54" s="16"/>
      <c r="B54" s="17"/>
      <c r="C54" s="18"/>
      <c r="D54" s="36"/>
      <c r="E54" s="10"/>
      <c r="G54" s="71"/>
    </row>
    <row r="55" spans="1:7" s="1" customFormat="1" ht="20.25">
      <c r="A55" s="16"/>
      <c r="B55" s="17"/>
      <c r="C55" s="18"/>
      <c r="D55" s="36"/>
      <c r="E55" s="10"/>
      <c r="G55" s="71"/>
    </row>
    <row r="56" spans="1:7" s="1" customFormat="1" ht="20.25">
      <c r="A56" s="16"/>
      <c r="B56" s="17"/>
      <c r="C56" s="18"/>
      <c r="D56" s="36"/>
      <c r="E56" s="10"/>
      <c r="G56" s="71"/>
    </row>
    <row r="57" spans="1:7" s="1" customFormat="1" ht="20.25">
      <c r="A57" s="16"/>
      <c r="B57" s="17"/>
      <c r="C57" s="18"/>
      <c r="D57" s="36"/>
      <c r="E57" s="10"/>
      <c r="G57" s="71"/>
    </row>
    <row r="58" spans="1:7" s="1" customFormat="1" ht="20.25">
      <c r="A58" s="16"/>
      <c r="B58" s="17"/>
      <c r="C58" s="18"/>
      <c r="D58" s="36"/>
      <c r="E58" s="10"/>
      <c r="G58" s="71"/>
    </row>
    <row r="59" spans="1:7" s="1" customFormat="1" ht="20.25">
      <c r="A59" s="16"/>
      <c r="B59" s="17"/>
      <c r="C59" s="18"/>
      <c r="D59" s="36"/>
      <c r="E59" s="10"/>
      <c r="G59" s="71"/>
    </row>
    <row r="60" spans="1:7" s="1" customFormat="1" ht="20.25">
      <c r="A60" s="16"/>
      <c r="B60" s="17"/>
      <c r="C60" s="18"/>
      <c r="D60" s="36"/>
      <c r="E60" s="10"/>
      <c r="G60" s="71"/>
    </row>
    <row r="61" spans="1:5" ht="20.25">
      <c r="A61" s="16"/>
      <c r="B61" s="17"/>
      <c r="C61" s="18" t="s">
        <v>3</v>
      </c>
      <c r="D61" s="14" t="s">
        <v>24</v>
      </c>
      <c r="E61" s="21" t="s">
        <v>31</v>
      </c>
    </row>
    <row r="62" spans="1:3" ht="20.25">
      <c r="A62" s="16" t="s">
        <v>52</v>
      </c>
      <c r="B62" s="17"/>
      <c r="C62" s="16"/>
    </row>
    <row r="63" spans="1:6" ht="20.25">
      <c r="A63" s="16" t="s">
        <v>53</v>
      </c>
      <c r="B63" s="17"/>
      <c r="C63" s="16"/>
      <c r="D63" s="54" t="s">
        <v>242</v>
      </c>
      <c r="E63" s="54" t="s">
        <v>243</v>
      </c>
      <c r="F63" s="54" t="s">
        <v>244</v>
      </c>
    </row>
    <row r="64" spans="1:4" ht="20.25">
      <c r="A64" s="37" t="s">
        <v>54</v>
      </c>
      <c r="C64" s="18" t="s">
        <v>55</v>
      </c>
      <c r="D64" s="36"/>
    </row>
    <row r="65" spans="1:4" ht="20.25">
      <c r="A65" s="20"/>
      <c r="B65" s="17"/>
      <c r="C65" s="18" t="s">
        <v>56</v>
      </c>
      <c r="D65" s="36"/>
    </row>
    <row r="66" spans="1:4" ht="20.25">
      <c r="A66" s="20" t="s">
        <v>57</v>
      </c>
      <c r="B66" s="17"/>
      <c r="C66" s="18"/>
      <c r="D66" s="36"/>
    </row>
    <row r="67" spans="1:4" ht="20.25">
      <c r="A67" s="18" t="s">
        <v>58</v>
      </c>
      <c r="C67" s="18" t="s">
        <v>16</v>
      </c>
      <c r="D67" s="36"/>
    </row>
    <row r="68" spans="1:3" ht="20.25">
      <c r="A68" s="22" t="s">
        <v>59</v>
      </c>
      <c r="C68" s="22" t="s">
        <v>60</v>
      </c>
    </row>
    <row r="69" spans="1:7" ht="20.25">
      <c r="A69" s="38" t="s">
        <v>61</v>
      </c>
      <c r="B69" s="15" t="s">
        <v>149</v>
      </c>
      <c r="C69" s="22" t="s">
        <v>62</v>
      </c>
      <c r="D69" s="36">
        <v>3171480</v>
      </c>
      <c r="E69" s="36">
        <v>3321080</v>
      </c>
      <c r="F69" s="36">
        <v>3321080</v>
      </c>
      <c r="G69" s="71">
        <f>F69/E69</f>
        <v>1</v>
      </c>
    </row>
    <row r="70" spans="1:7" s="1" customFormat="1" ht="20.25">
      <c r="A70" s="14"/>
      <c r="B70" s="15"/>
      <c r="C70" s="14"/>
      <c r="D70" s="19"/>
      <c r="E70" s="36"/>
      <c r="F70" s="36"/>
      <c r="G70" s="71"/>
    </row>
    <row r="71" spans="1:7" s="1" customFormat="1" ht="20.25">
      <c r="A71" s="18" t="s">
        <v>63</v>
      </c>
      <c r="B71" s="15"/>
      <c r="C71" s="18" t="s">
        <v>5</v>
      </c>
      <c r="D71" s="36">
        <f>43120+574731</f>
        <v>617851</v>
      </c>
      <c r="E71" s="36">
        <v>582802</v>
      </c>
      <c r="F71" s="36">
        <v>582802</v>
      </c>
      <c r="G71" s="71">
        <f>F71/E71</f>
        <v>1</v>
      </c>
    </row>
    <row r="72" spans="1:7" s="1" customFormat="1" ht="20.25">
      <c r="A72" s="22"/>
      <c r="B72" s="15"/>
      <c r="C72" s="14"/>
      <c r="D72" s="27"/>
      <c r="E72" s="10"/>
      <c r="G72" s="71"/>
    </row>
    <row r="73" spans="1:7" s="1" customFormat="1" ht="20.25">
      <c r="A73" s="18" t="s">
        <v>68</v>
      </c>
      <c r="B73" s="15"/>
      <c r="C73" s="18" t="s">
        <v>6</v>
      </c>
      <c r="D73" s="36"/>
      <c r="E73" s="10"/>
      <c r="G73" s="71"/>
    </row>
    <row r="74" spans="1:7" s="1" customFormat="1" ht="20.25">
      <c r="A74" s="22" t="s">
        <v>252</v>
      </c>
      <c r="B74" s="15"/>
      <c r="C74" s="22" t="s">
        <v>253</v>
      </c>
      <c r="D74" s="19">
        <v>30000</v>
      </c>
      <c r="E74" s="19">
        <v>30000</v>
      </c>
      <c r="F74" s="19">
        <v>0</v>
      </c>
      <c r="G74" s="71">
        <f aca="true" t="shared" si="1" ref="G74:G135">F74/E74</f>
        <v>0</v>
      </c>
    </row>
    <row r="75" spans="1:7" s="1" customFormat="1" ht="20.25">
      <c r="A75" s="22" t="s">
        <v>64</v>
      </c>
      <c r="B75" s="15"/>
      <c r="C75" s="22" t="s">
        <v>65</v>
      </c>
      <c r="D75" s="19">
        <v>130000</v>
      </c>
      <c r="E75" s="19">
        <v>129000</v>
      </c>
      <c r="F75" s="19">
        <v>37760</v>
      </c>
      <c r="G75" s="71">
        <f t="shared" si="1"/>
        <v>0.29271317829457366</v>
      </c>
    </row>
    <row r="76" spans="1:7" s="1" customFormat="1" ht="20.25">
      <c r="A76" s="22" t="s">
        <v>108</v>
      </c>
      <c r="B76" s="15"/>
      <c r="C76" s="22" t="s">
        <v>109</v>
      </c>
      <c r="D76" s="19"/>
      <c r="E76" s="19"/>
      <c r="F76" s="19"/>
      <c r="G76" s="71"/>
    </row>
    <row r="77" spans="1:7" s="1" customFormat="1" ht="20.25">
      <c r="A77" s="14"/>
      <c r="B77" s="15" t="s">
        <v>152</v>
      </c>
      <c r="C77" s="25" t="s">
        <v>135</v>
      </c>
      <c r="D77" s="19">
        <v>55000</v>
      </c>
      <c r="E77" s="19">
        <v>25000</v>
      </c>
      <c r="F77" s="19">
        <f>16667+7143</f>
        <v>23810</v>
      </c>
      <c r="G77" s="71">
        <f t="shared" si="1"/>
        <v>0.9524</v>
      </c>
    </row>
    <row r="78" spans="1:7" s="1" customFormat="1" ht="20.25">
      <c r="A78" s="22" t="s">
        <v>110</v>
      </c>
      <c r="B78" s="15"/>
      <c r="C78" s="22" t="s">
        <v>111</v>
      </c>
      <c r="D78" s="19"/>
      <c r="E78" s="19"/>
      <c r="F78" s="19"/>
      <c r="G78" s="71"/>
    </row>
    <row r="79" spans="1:7" s="1" customFormat="1" ht="20.25">
      <c r="A79" s="14"/>
      <c r="B79" s="15" t="s">
        <v>153</v>
      </c>
      <c r="C79" s="25" t="s">
        <v>134</v>
      </c>
      <c r="D79" s="19">
        <v>180000</v>
      </c>
      <c r="E79" s="19">
        <v>210000</v>
      </c>
      <c r="F79" s="19">
        <f>146315+11159</f>
        <v>157474</v>
      </c>
      <c r="G79" s="71">
        <f t="shared" si="1"/>
        <v>0.7498761904761905</v>
      </c>
    </row>
    <row r="80" spans="1:7" s="1" customFormat="1" ht="20.25">
      <c r="A80" s="22" t="s">
        <v>66</v>
      </c>
      <c r="B80" s="15" t="s">
        <v>154</v>
      </c>
      <c r="C80" s="22" t="s">
        <v>67</v>
      </c>
      <c r="D80" s="19">
        <v>102000</v>
      </c>
      <c r="E80" s="19">
        <v>102000</v>
      </c>
      <c r="F80" s="19">
        <v>50533</v>
      </c>
      <c r="G80" s="71">
        <f t="shared" si="1"/>
        <v>0.49542156862745096</v>
      </c>
    </row>
    <row r="81" spans="1:7" s="1" customFormat="1" ht="20.25">
      <c r="A81" s="22" t="s">
        <v>254</v>
      </c>
      <c r="B81" s="15"/>
      <c r="C81" s="22" t="s">
        <v>255</v>
      </c>
      <c r="D81" s="19">
        <v>0</v>
      </c>
      <c r="E81" s="19">
        <v>1000</v>
      </c>
      <c r="F81" s="19">
        <v>889</v>
      </c>
      <c r="G81" s="71">
        <f t="shared" si="1"/>
        <v>0.889</v>
      </c>
    </row>
    <row r="82" spans="1:7" s="5" customFormat="1" ht="20.25">
      <c r="A82" s="22"/>
      <c r="B82" s="15"/>
      <c r="C82" s="26" t="s">
        <v>117</v>
      </c>
      <c r="D82" s="27">
        <f>SUM(D74:D81)</f>
        <v>497000</v>
      </c>
      <c r="E82" s="27">
        <f>SUM(E74:E81)</f>
        <v>497000</v>
      </c>
      <c r="F82" s="27">
        <f>SUM(F74:F81)</f>
        <v>270466</v>
      </c>
      <c r="G82" s="71">
        <f t="shared" si="1"/>
        <v>0.5441971830985916</v>
      </c>
    </row>
    <row r="83" spans="1:7" s="5" customFormat="1" ht="20.25">
      <c r="A83" s="22"/>
      <c r="B83" s="15"/>
      <c r="C83" s="39" t="s">
        <v>118</v>
      </c>
      <c r="D83" s="29">
        <f>SUM(D69,D71,,D82)</f>
        <v>4286331</v>
      </c>
      <c r="E83" s="29">
        <f>SUM(E69,E71,,E82)</f>
        <v>4400882</v>
      </c>
      <c r="F83" s="29">
        <f>SUM(F69,F71,,F82)</f>
        <v>4174348</v>
      </c>
      <c r="G83" s="71">
        <f t="shared" si="1"/>
        <v>0.9485253183339158</v>
      </c>
    </row>
    <row r="84" spans="1:7" s="1" customFormat="1" ht="20.25">
      <c r="A84" s="14"/>
      <c r="B84" s="15"/>
      <c r="C84" s="18"/>
      <c r="D84" s="36"/>
      <c r="E84" s="10"/>
      <c r="G84" s="71"/>
    </row>
    <row r="85" spans="1:4" ht="20.25">
      <c r="A85" s="37" t="s">
        <v>71</v>
      </c>
      <c r="C85" s="18" t="s">
        <v>72</v>
      </c>
      <c r="D85" s="27"/>
    </row>
    <row r="86" spans="1:3" ht="20.25">
      <c r="A86" s="18" t="s">
        <v>68</v>
      </c>
      <c r="C86" s="18" t="s">
        <v>6</v>
      </c>
    </row>
    <row r="87" spans="1:7" ht="20.25">
      <c r="A87" s="22" t="s">
        <v>64</v>
      </c>
      <c r="B87" s="15" t="s">
        <v>151</v>
      </c>
      <c r="C87" s="22" t="s">
        <v>162</v>
      </c>
      <c r="D87" s="19">
        <v>400000</v>
      </c>
      <c r="E87" s="19">
        <v>400000</v>
      </c>
      <c r="F87" s="19">
        <v>4535</v>
      </c>
      <c r="G87" s="71">
        <f t="shared" si="1"/>
        <v>0.0113375</v>
      </c>
    </row>
    <row r="88" spans="1:7" ht="20.25">
      <c r="A88" s="22" t="s">
        <v>73</v>
      </c>
      <c r="B88" s="15" t="s">
        <v>156</v>
      </c>
      <c r="C88" s="49" t="s">
        <v>259</v>
      </c>
      <c r="D88" s="19">
        <v>5350048</v>
      </c>
      <c r="E88" s="19">
        <v>5350048</v>
      </c>
      <c r="F88" s="19">
        <v>1671420</v>
      </c>
      <c r="G88" s="71">
        <f t="shared" si="1"/>
        <v>0.3124121503208943</v>
      </c>
    </row>
    <row r="89" spans="1:6" ht="20.25">
      <c r="A89" s="22" t="s">
        <v>69</v>
      </c>
      <c r="B89" s="15" t="s">
        <v>155</v>
      </c>
      <c r="C89" s="22" t="s">
        <v>112</v>
      </c>
      <c r="E89" s="19"/>
      <c r="F89" s="19"/>
    </row>
    <row r="90" spans="1:7" ht="20.25">
      <c r="A90" s="22"/>
      <c r="C90" s="25" t="s">
        <v>133</v>
      </c>
      <c r="D90" s="19">
        <v>100000</v>
      </c>
      <c r="E90" s="19">
        <v>100000</v>
      </c>
      <c r="F90" s="19">
        <v>0</v>
      </c>
      <c r="G90" s="71">
        <f t="shared" si="1"/>
        <v>0</v>
      </c>
    </row>
    <row r="91" spans="1:7" ht="20.25">
      <c r="A91" s="22" t="s">
        <v>66</v>
      </c>
      <c r="B91" s="15" t="s">
        <v>154</v>
      </c>
      <c r="C91" s="22" t="s">
        <v>67</v>
      </c>
      <c r="D91" s="19">
        <f>1129000+450373</f>
        <v>1579373</v>
      </c>
      <c r="E91" s="19">
        <v>500000</v>
      </c>
      <c r="F91" s="19">
        <v>452508</v>
      </c>
      <c r="G91" s="71">
        <f t="shared" si="1"/>
        <v>0.905016</v>
      </c>
    </row>
    <row r="92" spans="1:7" ht="20.25">
      <c r="A92" s="22"/>
      <c r="C92" s="26" t="s">
        <v>117</v>
      </c>
      <c r="D92" s="27">
        <f>SUM(D87:D91)</f>
        <v>7429421</v>
      </c>
      <c r="E92" s="27">
        <f>SUM(E87:E91)</f>
        <v>6350048</v>
      </c>
      <c r="F92" s="27">
        <f>SUM(F87:F91)</f>
        <v>2128463</v>
      </c>
      <c r="G92" s="71">
        <f t="shared" si="1"/>
        <v>0.33518848991377703</v>
      </c>
    </row>
    <row r="93" spans="1:6" ht="20.25">
      <c r="A93" s="22"/>
      <c r="C93" s="22"/>
      <c r="E93" s="19"/>
      <c r="F93" s="19"/>
    </row>
    <row r="94" spans="1:6" ht="20.25">
      <c r="A94" s="18" t="s">
        <v>190</v>
      </c>
      <c r="C94" s="18" t="s">
        <v>287</v>
      </c>
      <c r="E94" s="19"/>
      <c r="F94" s="19"/>
    </row>
    <row r="95" spans="1:7" ht="20.25">
      <c r="A95" s="22" t="s">
        <v>288</v>
      </c>
      <c r="C95" s="22" t="s">
        <v>289</v>
      </c>
      <c r="D95" s="19">
        <v>0</v>
      </c>
      <c r="E95" s="19">
        <v>976038</v>
      </c>
      <c r="F95" s="19">
        <v>976038</v>
      </c>
      <c r="G95" s="71">
        <f t="shared" si="1"/>
        <v>1</v>
      </c>
    </row>
    <row r="96" spans="1:7" ht="20.25">
      <c r="A96" s="22"/>
      <c r="C96" s="22" t="s">
        <v>238</v>
      </c>
      <c r="D96" s="19">
        <v>0</v>
      </c>
      <c r="E96" s="19">
        <v>263530</v>
      </c>
      <c r="F96" s="19">
        <v>263530</v>
      </c>
      <c r="G96" s="71">
        <f t="shared" si="1"/>
        <v>1</v>
      </c>
    </row>
    <row r="97" spans="1:7" ht="20.25">
      <c r="A97" s="22"/>
      <c r="C97" s="26" t="s">
        <v>117</v>
      </c>
      <c r="D97" s="27">
        <f>SUM(D95:D96)</f>
        <v>0</v>
      </c>
      <c r="E97" s="27">
        <f>SUM(E95:E96)</f>
        <v>1239568</v>
      </c>
      <c r="F97" s="27">
        <f>SUM(F95:F96)</f>
        <v>1239568</v>
      </c>
      <c r="G97" s="71">
        <f t="shared" si="1"/>
        <v>1</v>
      </c>
    </row>
    <row r="98" spans="1:7" s="5" customFormat="1" ht="20.25">
      <c r="A98" s="18"/>
      <c r="B98" s="15"/>
      <c r="C98" s="26" t="s">
        <v>290</v>
      </c>
      <c r="D98" s="53">
        <f>SUM(D92,D97)</f>
        <v>7429421</v>
      </c>
      <c r="E98" s="53">
        <f>SUM(E92,E97)</f>
        <v>7589616</v>
      </c>
      <c r="F98" s="53">
        <f>SUM(F92,F97)</f>
        <v>3368031</v>
      </c>
      <c r="G98" s="71">
        <f t="shared" si="1"/>
        <v>0.44376830132117356</v>
      </c>
    </row>
    <row r="100" spans="1:4" ht="20.25">
      <c r="A100" s="37" t="s">
        <v>74</v>
      </c>
      <c r="C100" s="18" t="s">
        <v>25</v>
      </c>
      <c r="D100" s="29"/>
    </row>
    <row r="101" spans="1:3" ht="20.25">
      <c r="A101" s="18" t="s">
        <v>68</v>
      </c>
      <c r="C101" s="18" t="s">
        <v>6</v>
      </c>
    </row>
    <row r="102" spans="1:3" ht="20.25">
      <c r="A102" s="22" t="s">
        <v>75</v>
      </c>
      <c r="C102" s="22" t="s">
        <v>76</v>
      </c>
    </row>
    <row r="103" spans="2:7" ht="20.25">
      <c r="B103" s="15" t="s">
        <v>157</v>
      </c>
      <c r="C103" s="25" t="s">
        <v>132</v>
      </c>
      <c r="D103" s="19">
        <v>500000</v>
      </c>
      <c r="E103" s="19">
        <v>500081</v>
      </c>
      <c r="F103" s="19">
        <v>500081</v>
      </c>
      <c r="G103" s="71">
        <f t="shared" si="1"/>
        <v>1</v>
      </c>
    </row>
    <row r="104" spans="1:7" ht="20.25">
      <c r="A104" s="22" t="s">
        <v>66</v>
      </c>
      <c r="B104" s="15" t="s">
        <v>154</v>
      </c>
      <c r="C104" s="22" t="s">
        <v>67</v>
      </c>
      <c r="D104" s="19">
        <v>135000</v>
      </c>
      <c r="E104" s="19">
        <v>135022</v>
      </c>
      <c r="F104" s="19">
        <v>135022</v>
      </c>
      <c r="G104" s="71">
        <f t="shared" si="1"/>
        <v>1</v>
      </c>
    </row>
    <row r="105" spans="1:7" s="5" customFormat="1" ht="20.25">
      <c r="A105" s="18"/>
      <c r="B105" s="15"/>
      <c r="C105" s="26" t="s">
        <v>117</v>
      </c>
      <c r="D105" s="53">
        <f>SUM(D103:D104)</f>
        <v>635000</v>
      </c>
      <c r="E105" s="53">
        <f>SUM(E103:E104)</f>
        <v>635103</v>
      </c>
      <c r="F105" s="53">
        <f>SUM(F103:F104)</f>
        <v>635103</v>
      </c>
      <c r="G105" s="71">
        <f t="shared" si="1"/>
        <v>1</v>
      </c>
    </row>
    <row r="106" ht="20.25">
      <c r="C106" s="18"/>
    </row>
    <row r="107" spans="1:4" ht="20.25">
      <c r="A107" s="37" t="s">
        <v>77</v>
      </c>
      <c r="C107" s="18" t="s">
        <v>26</v>
      </c>
      <c r="D107" s="27"/>
    </row>
    <row r="108" spans="1:4" ht="20.25">
      <c r="A108" s="18" t="s">
        <v>68</v>
      </c>
      <c r="C108" s="18" t="s">
        <v>6</v>
      </c>
      <c r="D108" s="27"/>
    </row>
    <row r="109" spans="1:6" ht="20.25">
      <c r="A109" s="22" t="s">
        <v>64</v>
      </c>
      <c r="C109" s="22" t="s">
        <v>65</v>
      </c>
      <c r="D109" s="19">
        <v>300000</v>
      </c>
      <c r="E109" s="19">
        <v>0</v>
      </c>
      <c r="F109" s="19">
        <v>0</v>
      </c>
    </row>
    <row r="110" spans="1:7" ht="20.25">
      <c r="A110" s="22" t="s">
        <v>75</v>
      </c>
      <c r="C110" s="22" t="s">
        <v>76</v>
      </c>
      <c r="D110" s="19">
        <v>7000</v>
      </c>
      <c r="E110" s="19">
        <v>7000</v>
      </c>
      <c r="F110" s="19">
        <v>5592</v>
      </c>
      <c r="G110" s="71">
        <f t="shared" si="1"/>
        <v>0.7988571428571428</v>
      </c>
    </row>
    <row r="111" spans="1:7" ht="20.25">
      <c r="A111" s="22" t="s">
        <v>73</v>
      </c>
      <c r="B111" s="15" t="s">
        <v>156</v>
      </c>
      <c r="C111" s="32" t="s">
        <v>188</v>
      </c>
      <c r="D111" s="19">
        <v>150000</v>
      </c>
      <c r="E111" s="19">
        <v>150000</v>
      </c>
      <c r="F111" s="19">
        <v>0</v>
      </c>
      <c r="G111" s="71">
        <f t="shared" si="1"/>
        <v>0</v>
      </c>
    </row>
    <row r="112" spans="1:7" ht="20.25">
      <c r="A112" s="22" t="s">
        <v>69</v>
      </c>
      <c r="B112" s="15" t="s">
        <v>166</v>
      </c>
      <c r="C112" s="32" t="s">
        <v>112</v>
      </c>
      <c r="D112" s="19">
        <v>50000</v>
      </c>
      <c r="E112" s="19">
        <v>50000</v>
      </c>
      <c r="F112" s="19">
        <v>0</v>
      </c>
      <c r="G112" s="71">
        <f t="shared" si="1"/>
        <v>0</v>
      </c>
    </row>
    <row r="113" spans="1:7" ht="20.25">
      <c r="A113" s="22" t="s">
        <v>66</v>
      </c>
      <c r="B113" s="15" t="s">
        <v>154</v>
      </c>
      <c r="C113" s="22" t="s">
        <v>67</v>
      </c>
      <c r="D113" s="19">
        <v>137000</v>
      </c>
      <c r="E113" s="19">
        <v>137000</v>
      </c>
      <c r="F113" s="19">
        <v>1515</v>
      </c>
      <c r="G113" s="71">
        <f t="shared" si="1"/>
        <v>0.011058394160583941</v>
      </c>
    </row>
    <row r="114" spans="1:7" s="5" customFormat="1" ht="20.25">
      <c r="A114" s="18"/>
      <c r="B114" s="15"/>
      <c r="C114" s="26" t="s">
        <v>117</v>
      </c>
      <c r="D114" s="53">
        <f>SUM(D109:D113)</f>
        <v>644000</v>
      </c>
      <c r="E114" s="53">
        <f>SUM(E109:E113)</f>
        <v>344000</v>
      </c>
      <c r="F114" s="53">
        <f>SUM(F109:F113)</f>
        <v>7107</v>
      </c>
      <c r="G114" s="71">
        <f t="shared" si="1"/>
        <v>0.020659883720930233</v>
      </c>
    </row>
    <row r="115" spans="1:3" ht="20.25">
      <c r="A115" s="22"/>
      <c r="C115" s="22"/>
    </row>
    <row r="116" spans="1:4" ht="20.25">
      <c r="A116" s="37" t="s">
        <v>163</v>
      </c>
      <c r="C116" s="18" t="s">
        <v>80</v>
      </c>
      <c r="D116" s="29"/>
    </row>
    <row r="117" spans="1:3" ht="20.25">
      <c r="A117" s="18" t="s">
        <v>68</v>
      </c>
      <c r="C117" s="18" t="s">
        <v>6</v>
      </c>
    </row>
    <row r="118" spans="1:7" ht="20.25">
      <c r="A118" s="22" t="s">
        <v>64</v>
      </c>
      <c r="C118" s="22" t="s">
        <v>65</v>
      </c>
      <c r="D118" s="19">
        <v>700000</v>
      </c>
      <c r="E118" s="19">
        <v>500000</v>
      </c>
      <c r="F118" s="19">
        <v>466352</v>
      </c>
      <c r="G118" s="71">
        <f t="shared" si="1"/>
        <v>0.932704</v>
      </c>
    </row>
    <row r="119" spans="1:7" ht="20.25">
      <c r="A119" s="22" t="s">
        <v>73</v>
      </c>
      <c r="B119" s="15" t="s">
        <v>156</v>
      </c>
      <c r="C119" s="32" t="s">
        <v>204</v>
      </c>
      <c r="D119" s="19">
        <v>50000</v>
      </c>
      <c r="E119" s="19">
        <v>53000</v>
      </c>
      <c r="F119" s="19">
        <v>52481</v>
      </c>
      <c r="G119" s="71">
        <f t="shared" si="1"/>
        <v>0.9902075471698113</v>
      </c>
    </row>
    <row r="120" spans="1:7" ht="20.25">
      <c r="A120" s="22" t="s">
        <v>69</v>
      </c>
      <c r="B120" s="15" t="s">
        <v>166</v>
      </c>
      <c r="C120" s="32" t="s">
        <v>112</v>
      </c>
      <c r="D120" s="19">
        <v>200000</v>
      </c>
      <c r="E120" s="19">
        <v>200000</v>
      </c>
      <c r="F120" s="19">
        <v>88311</v>
      </c>
      <c r="G120" s="71">
        <f t="shared" si="1"/>
        <v>0.441555</v>
      </c>
    </row>
    <row r="121" spans="1:7" ht="20.25">
      <c r="A121" s="22" t="s">
        <v>66</v>
      </c>
      <c r="B121" s="15" t="s">
        <v>154</v>
      </c>
      <c r="C121" s="22" t="s">
        <v>67</v>
      </c>
      <c r="D121" s="19">
        <v>257000</v>
      </c>
      <c r="E121" s="19">
        <v>257000</v>
      </c>
      <c r="F121" s="19">
        <v>142841</v>
      </c>
      <c r="G121" s="71">
        <f t="shared" si="1"/>
        <v>0.5558015564202334</v>
      </c>
    </row>
    <row r="122" spans="1:7" s="5" customFormat="1" ht="20.25">
      <c r="A122" s="18"/>
      <c r="B122" s="15"/>
      <c r="C122" s="26" t="s">
        <v>117</v>
      </c>
      <c r="D122" s="53">
        <f>SUM(D118:D121)</f>
        <v>1207000</v>
      </c>
      <c r="E122" s="53">
        <f>SUM(E118:E121)</f>
        <v>1010000</v>
      </c>
      <c r="F122" s="53">
        <f>SUM(F118:F121)</f>
        <v>749985</v>
      </c>
      <c r="G122" s="71">
        <f t="shared" si="1"/>
        <v>0.7425594059405941</v>
      </c>
    </row>
    <row r="123" spans="1:7" s="5" customFormat="1" ht="21">
      <c r="A123" s="18"/>
      <c r="B123" s="15"/>
      <c r="C123" s="26"/>
      <c r="D123" s="27"/>
      <c r="E123" s="6"/>
      <c r="G123" s="71"/>
    </row>
    <row r="124" spans="1:4" ht="20.25">
      <c r="A124" s="37" t="s">
        <v>78</v>
      </c>
      <c r="C124" s="18" t="s">
        <v>79</v>
      </c>
      <c r="D124" s="29"/>
    </row>
    <row r="125" spans="1:3" ht="20.25">
      <c r="A125" s="22"/>
      <c r="C125" s="18" t="s">
        <v>81</v>
      </c>
    </row>
    <row r="126" spans="1:3" ht="20.25">
      <c r="A126" s="22"/>
      <c r="C126" s="18"/>
    </row>
    <row r="127" spans="1:7" ht="20.25">
      <c r="A127" s="22" t="s">
        <v>59</v>
      </c>
      <c r="C127" s="18" t="s">
        <v>260</v>
      </c>
      <c r="D127" s="27">
        <v>0</v>
      </c>
      <c r="E127" s="27">
        <v>5000</v>
      </c>
      <c r="F127" s="27">
        <v>4140</v>
      </c>
      <c r="G127" s="71">
        <f t="shared" si="1"/>
        <v>0.828</v>
      </c>
    </row>
    <row r="128" spans="1:6" ht="20.25">
      <c r="A128" s="22"/>
      <c r="C128" s="18"/>
      <c r="D128" s="27"/>
      <c r="E128" s="27"/>
      <c r="F128" s="27"/>
    </row>
    <row r="129" spans="1:7" ht="20.25">
      <c r="A129" s="22" t="s">
        <v>63</v>
      </c>
      <c r="C129" s="18" t="s">
        <v>261</v>
      </c>
      <c r="D129" s="27">
        <v>0</v>
      </c>
      <c r="E129" s="27">
        <v>1686</v>
      </c>
      <c r="F129" s="27">
        <v>1686</v>
      </c>
      <c r="G129" s="71">
        <f t="shared" si="1"/>
        <v>1</v>
      </c>
    </row>
    <row r="130" spans="1:3" ht="20.25">
      <c r="A130" s="22"/>
      <c r="C130" s="18"/>
    </row>
    <row r="131" spans="1:3" ht="20.25">
      <c r="A131" s="18" t="s">
        <v>68</v>
      </c>
      <c r="C131" s="18" t="s">
        <v>6</v>
      </c>
    </row>
    <row r="132" spans="1:7" ht="20.25">
      <c r="A132" s="22" t="s">
        <v>252</v>
      </c>
      <c r="C132" s="22" t="s">
        <v>253</v>
      </c>
      <c r="D132" s="19">
        <v>0</v>
      </c>
      <c r="E132" s="19">
        <v>8500</v>
      </c>
      <c r="F132" s="19">
        <v>8381</v>
      </c>
      <c r="G132" s="71">
        <f t="shared" si="1"/>
        <v>0.986</v>
      </c>
    </row>
    <row r="133" spans="1:7" ht="20.25">
      <c r="A133" s="22" t="s">
        <v>64</v>
      </c>
      <c r="C133" s="22" t="s">
        <v>65</v>
      </c>
      <c r="D133" s="19">
        <v>470000</v>
      </c>
      <c r="E133" s="19">
        <v>230000</v>
      </c>
      <c r="F133" s="19">
        <v>227886</v>
      </c>
      <c r="G133" s="71">
        <f t="shared" si="1"/>
        <v>0.9908086956521739</v>
      </c>
    </row>
    <row r="134" spans="1:7" ht="20.25">
      <c r="A134" s="22" t="s">
        <v>75</v>
      </c>
      <c r="C134" s="22" t="s">
        <v>76</v>
      </c>
      <c r="D134" s="19">
        <v>100000</v>
      </c>
      <c r="E134" s="19">
        <v>125845</v>
      </c>
      <c r="F134" s="19">
        <v>125845</v>
      </c>
      <c r="G134" s="71">
        <f t="shared" si="1"/>
        <v>1</v>
      </c>
    </row>
    <row r="135" spans="1:7" ht="20.25">
      <c r="A135" s="22" t="s">
        <v>73</v>
      </c>
      <c r="B135" s="15" t="s">
        <v>156</v>
      </c>
      <c r="C135" s="22" t="s">
        <v>207</v>
      </c>
      <c r="D135" s="19">
        <v>350000</v>
      </c>
      <c r="E135" s="19">
        <v>356000</v>
      </c>
      <c r="F135" s="19">
        <v>355684</v>
      </c>
      <c r="G135" s="71">
        <f t="shared" si="1"/>
        <v>0.9991123595505618</v>
      </c>
    </row>
    <row r="136" spans="1:7" ht="20.25">
      <c r="A136" s="22" t="s">
        <v>66</v>
      </c>
      <c r="B136" s="15" t="s">
        <v>154</v>
      </c>
      <c r="C136" s="22" t="s">
        <v>67</v>
      </c>
      <c r="D136" s="19">
        <v>525000</v>
      </c>
      <c r="E136" s="19">
        <v>525000</v>
      </c>
      <c r="F136" s="19">
        <v>486259</v>
      </c>
      <c r="G136" s="71">
        <f aca="true" t="shared" si="2" ref="G136:G197">F136/E136</f>
        <v>0.9262076190476191</v>
      </c>
    </row>
    <row r="137" spans="1:7" ht="20.25">
      <c r="A137" s="22" t="s">
        <v>254</v>
      </c>
      <c r="C137" s="22" t="s">
        <v>255</v>
      </c>
      <c r="D137" s="19">
        <v>0</v>
      </c>
      <c r="E137" s="19">
        <v>20004</v>
      </c>
      <c r="F137" s="19">
        <v>20004</v>
      </c>
      <c r="G137" s="71">
        <f t="shared" si="2"/>
        <v>1</v>
      </c>
    </row>
    <row r="138" spans="1:7" s="5" customFormat="1" ht="20.25">
      <c r="A138" s="18"/>
      <c r="B138" s="15"/>
      <c r="C138" s="26" t="s">
        <v>131</v>
      </c>
      <c r="D138" s="27">
        <f>SUM(D132:D137)</f>
        <v>1445000</v>
      </c>
      <c r="E138" s="27">
        <f>SUM(E132:E137)</f>
        <v>1265349</v>
      </c>
      <c r="F138" s="27">
        <f>SUM(F132:F137)</f>
        <v>1224059</v>
      </c>
      <c r="G138" s="71">
        <f t="shared" si="2"/>
        <v>0.9673686864256422</v>
      </c>
    </row>
    <row r="139" spans="1:3" ht="20.25">
      <c r="A139" s="22"/>
      <c r="C139" s="22"/>
    </row>
    <row r="140" spans="1:3" ht="20.25">
      <c r="A140" s="22"/>
      <c r="C140" s="18" t="s">
        <v>82</v>
      </c>
    </row>
    <row r="141" spans="1:7" ht="20.25">
      <c r="A141" s="22" t="s">
        <v>69</v>
      </c>
      <c r="C141" s="22" t="s">
        <v>70</v>
      </c>
      <c r="D141" s="19">
        <v>1357000</v>
      </c>
      <c r="E141" s="19">
        <v>1685000</v>
      </c>
      <c r="F141" s="19">
        <v>1639307</v>
      </c>
      <c r="G141" s="71">
        <f t="shared" si="2"/>
        <v>0.9728824925816024</v>
      </c>
    </row>
    <row r="142" spans="1:6" ht="20.25">
      <c r="A142" s="22"/>
      <c r="C142" s="22" t="s">
        <v>262</v>
      </c>
      <c r="E142" s="19"/>
      <c r="F142" s="19">
        <v>49283</v>
      </c>
    </row>
    <row r="143" spans="1:7" s="5" customFormat="1" ht="21">
      <c r="A143" s="18"/>
      <c r="B143" s="15"/>
      <c r="C143" s="18"/>
      <c r="D143" s="27"/>
      <c r="E143" s="6"/>
      <c r="G143" s="71"/>
    </row>
    <row r="144" spans="1:3" ht="20.25">
      <c r="A144" s="22"/>
      <c r="C144" s="18" t="s">
        <v>83</v>
      </c>
    </row>
    <row r="145" spans="1:3" ht="20.25">
      <c r="A145" s="22" t="s">
        <v>84</v>
      </c>
      <c r="C145" s="22" t="s">
        <v>85</v>
      </c>
    </row>
    <row r="146" spans="1:3" ht="20.25">
      <c r="A146" s="22"/>
      <c r="B146" s="15" t="s">
        <v>158</v>
      </c>
      <c r="C146" s="25" t="s">
        <v>124</v>
      </c>
    </row>
    <row r="147" spans="1:7" ht="20.25">
      <c r="A147" s="22"/>
      <c r="C147" s="40" t="s">
        <v>130</v>
      </c>
      <c r="D147" s="19">
        <v>48000</v>
      </c>
      <c r="E147" s="19">
        <v>48000</v>
      </c>
      <c r="F147" s="19">
        <v>0</v>
      </c>
      <c r="G147" s="71">
        <f t="shared" si="2"/>
        <v>0</v>
      </c>
    </row>
    <row r="148" spans="1:7" s="7" customFormat="1" ht="20.25">
      <c r="A148" s="22"/>
      <c r="B148" s="15"/>
      <c r="C148" s="41" t="s">
        <v>120</v>
      </c>
      <c r="D148" s="24">
        <f>SUM(D147)</f>
        <v>48000</v>
      </c>
      <c r="E148" s="24">
        <f>SUM(E147)</f>
        <v>48000</v>
      </c>
      <c r="F148" s="24">
        <f>SUM(F147)</f>
        <v>0</v>
      </c>
      <c r="G148" s="71">
        <f t="shared" si="2"/>
        <v>0</v>
      </c>
    </row>
    <row r="149" ht="20.25">
      <c r="A149" s="22"/>
    </row>
    <row r="150" spans="1:3" ht="20.25">
      <c r="A150" s="22"/>
      <c r="B150" s="15" t="s">
        <v>159</v>
      </c>
      <c r="C150" s="25" t="s">
        <v>19</v>
      </c>
    </row>
    <row r="151" spans="1:7" ht="20.25">
      <c r="A151" s="22"/>
      <c r="C151" s="40" t="s">
        <v>126</v>
      </c>
      <c r="D151" s="51">
        <f>258*83*12</f>
        <v>256968</v>
      </c>
      <c r="E151" s="51">
        <v>256968</v>
      </c>
      <c r="F151" s="51">
        <v>255640</v>
      </c>
      <c r="G151" s="71">
        <f t="shared" si="2"/>
        <v>0.9948320413436692</v>
      </c>
    </row>
    <row r="152" spans="1:7" ht="20.25">
      <c r="A152" s="22"/>
      <c r="C152" s="40" t="s">
        <v>179</v>
      </c>
      <c r="D152" s="19">
        <v>132000</v>
      </c>
      <c r="E152" s="51">
        <v>132000</v>
      </c>
      <c r="F152" s="51">
        <v>132000</v>
      </c>
      <c r="G152" s="71">
        <f t="shared" si="2"/>
        <v>1</v>
      </c>
    </row>
    <row r="153" spans="1:7" ht="20.25">
      <c r="A153" s="22"/>
      <c r="C153" s="40" t="s">
        <v>119</v>
      </c>
      <c r="D153" s="19">
        <v>76978</v>
      </c>
      <c r="E153" s="51">
        <v>76978</v>
      </c>
      <c r="F153" s="51">
        <v>76978</v>
      </c>
      <c r="G153" s="71">
        <f t="shared" si="2"/>
        <v>1</v>
      </c>
    </row>
    <row r="154" spans="1:7" ht="20.25">
      <c r="A154" s="22"/>
      <c r="C154" s="40" t="s">
        <v>203</v>
      </c>
      <c r="D154" s="19">
        <v>756852</v>
      </c>
      <c r="E154" s="51">
        <v>756852</v>
      </c>
      <c r="F154" s="51">
        <v>756852</v>
      </c>
      <c r="G154" s="71">
        <f t="shared" si="2"/>
        <v>1</v>
      </c>
    </row>
    <row r="155" spans="1:7" s="7" customFormat="1" ht="20.25">
      <c r="A155" s="22"/>
      <c r="B155" s="15"/>
      <c r="C155" s="41" t="s">
        <v>120</v>
      </c>
      <c r="D155" s="24">
        <f>SUM(D151:D154)</f>
        <v>1222798</v>
      </c>
      <c r="E155" s="24">
        <f>SUM(E151:E154)</f>
        <v>1222798</v>
      </c>
      <c r="F155" s="24">
        <f>SUM(F151:F154)</f>
        <v>1221470</v>
      </c>
      <c r="G155" s="71">
        <f t="shared" si="2"/>
        <v>0.9989139661661206</v>
      </c>
    </row>
    <row r="156" ht="20.25">
      <c r="A156" s="22"/>
    </row>
    <row r="157" spans="1:3" ht="20.25">
      <c r="A157" s="22"/>
      <c r="B157" s="15" t="s">
        <v>159</v>
      </c>
      <c r="C157" s="25" t="s">
        <v>121</v>
      </c>
    </row>
    <row r="158" spans="1:7" ht="20.25">
      <c r="A158" s="22"/>
      <c r="C158" s="40" t="s">
        <v>125</v>
      </c>
      <c r="D158" s="19">
        <v>50000</v>
      </c>
      <c r="E158" s="19">
        <v>29840</v>
      </c>
      <c r="F158" s="19">
        <v>0</v>
      </c>
      <c r="G158" s="71">
        <f t="shared" si="2"/>
        <v>0</v>
      </c>
    </row>
    <row r="159" spans="1:7" ht="20.25">
      <c r="A159" s="22"/>
      <c r="C159" s="40" t="s">
        <v>208</v>
      </c>
      <c r="D159" s="19">
        <f>258*710</f>
        <v>183180</v>
      </c>
      <c r="E159" s="19">
        <v>183180</v>
      </c>
      <c r="F159" s="19">
        <v>84613</v>
      </c>
      <c r="G159" s="71">
        <f t="shared" si="2"/>
        <v>0.46191178076209194</v>
      </c>
    </row>
    <row r="160" spans="1:7" ht="20.25">
      <c r="A160" s="22"/>
      <c r="C160" s="40" t="s">
        <v>216</v>
      </c>
      <c r="D160" s="19">
        <v>1269998</v>
      </c>
      <c r="E160" s="19">
        <v>1269998</v>
      </c>
      <c r="F160" s="19">
        <v>1269998</v>
      </c>
      <c r="G160" s="71">
        <f t="shared" si="2"/>
        <v>1</v>
      </c>
    </row>
    <row r="161" spans="1:7" s="7" customFormat="1" ht="20.25">
      <c r="A161" s="22"/>
      <c r="B161" s="15"/>
      <c r="C161" s="41" t="s">
        <v>120</v>
      </c>
      <c r="D161" s="24">
        <f>SUM(D158:D160)</f>
        <v>1503178</v>
      </c>
      <c r="E161" s="24">
        <f>SUM(E158:E160)</f>
        <v>1483018</v>
      </c>
      <c r="F161" s="24">
        <f>SUM(F158:F160)</f>
        <v>1354611</v>
      </c>
      <c r="G161" s="71">
        <f t="shared" si="2"/>
        <v>0.9134150765533527</v>
      </c>
    </row>
    <row r="162" spans="1:7" s="5" customFormat="1" ht="20.25">
      <c r="A162" s="18"/>
      <c r="B162" s="15"/>
      <c r="C162" s="26" t="s">
        <v>117</v>
      </c>
      <c r="D162" s="27">
        <f>SUM(D148,D155,D161)</f>
        <v>2773976</v>
      </c>
      <c r="E162" s="27">
        <f>SUM(E148,E155,E161)</f>
        <v>2753816</v>
      </c>
      <c r="F162" s="27">
        <f>SUM(F148,F155,F161)</f>
        <v>2576081</v>
      </c>
      <c r="G162" s="71">
        <f t="shared" si="2"/>
        <v>0.9354586508321544</v>
      </c>
    </row>
    <row r="163" spans="1:3" ht="20.25">
      <c r="A163" s="22"/>
      <c r="C163" s="22"/>
    </row>
    <row r="164" spans="1:3" ht="20.25">
      <c r="A164" s="22" t="s">
        <v>86</v>
      </c>
      <c r="C164" s="22" t="s">
        <v>87</v>
      </c>
    </row>
    <row r="165" spans="1:3" ht="20.25">
      <c r="A165" s="22"/>
      <c r="C165" s="42" t="s">
        <v>266</v>
      </c>
    </row>
    <row r="166" spans="1:7" ht="20.25">
      <c r="A166" s="22"/>
      <c r="C166" s="40" t="s">
        <v>88</v>
      </c>
      <c r="D166" s="19">
        <v>12000</v>
      </c>
      <c r="E166" s="19">
        <v>12000</v>
      </c>
      <c r="F166" s="19">
        <v>12000</v>
      </c>
      <c r="G166" s="71">
        <f t="shared" si="2"/>
        <v>1</v>
      </c>
    </row>
    <row r="167" spans="1:7" ht="20.25">
      <c r="A167" s="22"/>
      <c r="C167" s="40" t="s">
        <v>113</v>
      </c>
      <c r="D167" s="19">
        <v>5000</v>
      </c>
      <c r="E167" s="19">
        <v>5160</v>
      </c>
      <c r="F167" s="19">
        <v>5160</v>
      </c>
      <c r="G167" s="71">
        <f t="shared" si="2"/>
        <v>1</v>
      </c>
    </row>
    <row r="168" spans="1:7" ht="20.25">
      <c r="A168" s="22"/>
      <c r="C168" s="40" t="s">
        <v>122</v>
      </c>
      <c r="D168" s="19">
        <v>1000</v>
      </c>
      <c r="E168" s="19">
        <v>5000</v>
      </c>
      <c r="F168" s="19">
        <v>5000</v>
      </c>
      <c r="G168" s="71">
        <f t="shared" si="2"/>
        <v>1</v>
      </c>
    </row>
    <row r="169" spans="1:6" ht="20.25">
      <c r="A169" s="22"/>
      <c r="C169" s="40" t="s">
        <v>123</v>
      </c>
      <c r="D169" s="19">
        <v>6000</v>
      </c>
      <c r="E169" s="19">
        <v>0</v>
      </c>
      <c r="F169" s="19">
        <v>0</v>
      </c>
    </row>
    <row r="170" spans="1:7" ht="20.25">
      <c r="A170" s="22"/>
      <c r="C170" s="40" t="s">
        <v>263</v>
      </c>
      <c r="D170" s="19">
        <v>0</v>
      </c>
      <c r="E170" s="19">
        <v>9000</v>
      </c>
      <c r="F170" s="19">
        <v>9000</v>
      </c>
      <c r="G170" s="71">
        <f t="shared" si="2"/>
        <v>1</v>
      </c>
    </row>
    <row r="171" spans="1:7" ht="20.25">
      <c r="A171" s="22"/>
      <c r="C171" s="40" t="s">
        <v>264</v>
      </c>
      <c r="D171" s="19">
        <v>0</v>
      </c>
      <c r="E171" s="19">
        <v>10000</v>
      </c>
      <c r="F171" s="19">
        <v>10000</v>
      </c>
      <c r="G171" s="71">
        <f t="shared" si="2"/>
        <v>1</v>
      </c>
    </row>
    <row r="172" spans="1:7" ht="20.25">
      <c r="A172" s="22"/>
      <c r="C172" s="40" t="s">
        <v>265</v>
      </c>
      <c r="D172" s="19">
        <v>0</v>
      </c>
      <c r="E172" s="19">
        <v>3000</v>
      </c>
      <c r="F172" s="19">
        <v>3000</v>
      </c>
      <c r="G172" s="71">
        <f t="shared" si="2"/>
        <v>1</v>
      </c>
    </row>
    <row r="173" spans="1:7" s="5" customFormat="1" ht="20.25">
      <c r="A173" s="18"/>
      <c r="B173" s="15"/>
      <c r="C173" s="26" t="s">
        <v>117</v>
      </c>
      <c r="D173" s="27">
        <f>SUM(D166:D172)</f>
        <v>24000</v>
      </c>
      <c r="E173" s="27">
        <f>SUM(E166:E172)</f>
        <v>44160</v>
      </c>
      <c r="F173" s="27">
        <f>SUM(F166:F172)</f>
        <v>44160</v>
      </c>
      <c r="G173" s="71">
        <f t="shared" si="2"/>
        <v>1</v>
      </c>
    </row>
    <row r="174" spans="1:7" s="5" customFormat="1" ht="20.25">
      <c r="A174" s="18"/>
      <c r="B174" s="15"/>
      <c r="C174" s="26"/>
      <c r="D174" s="27"/>
      <c r="E174" s="27"/>
      <c r="F174" s="27"/>
      <c r="G174" s="71"/>
    </row>
    <row r="175" spans="1:7" s="5" customFormat="1" ht="20.25">
      <c r="A175" s="18" t="s">
        <v>232</v>
      </c>
      <c r="B175" s="15"/>
      <c r="C175" s="32" t="s">
        <v>267</v>
      </c>
      <c r="D175" s="19">
        <v>0</v>
      </c>
      <c r="E175" s="19">
        <v>120000</v>
      </c>
      <c r="F175" s="19">
        <v>120000</v>
      </c>
      <c r="G175" s="71">
        <f t="shared" si="2"/>
        <v>1</v>
      </c>
    </row>
    <row r="176" spans="1:7" s="5" customFormat="1" ht="20.25">
      <c r="A176" s="18"/>
      <c r="B176" s="15"/>
      <c r="C176" s="32" t="s">
        <v>201</v>
      </c>
      <c r="D176" s="19">
        <v>0</v>
      </c>
      <c r="E176" s="19">
        <v>0</v>
      </c>
      <c r="F176" s="19">
        <v>0</v>
      </c>
      <c r="G176" s="71"/>
    </row>
    <row r="177" spans="1:7" s="5" customFormat="1" ht="20.25">
      <c r="A177" s="18"/>
      <c r="B177" s="15"/>
      <c r="C177" s="26" t="s">
        <v>117</v>
      </c>
      <c r="D177" s="27">
        <f>SUM(D175:D176)</f>
        <v>0</v>
      </c>
      <c r="E177" s="27">
        <f>SUM(E175:E176)</f>
        <v>120000</v>
      </c>
      <c r="F177" s="27">
        <f>SUM(F175:F176)</f>
        <v>120000</v>
      </c>
      <c r="G177" s="71">
        <f t="shared" si="2"/>
        <v>1</v>
      </c>
    </row>
    <row r="178" spans="1:7" s="5" customFormat="1" ht="20.25">
      <c r="A178" s="18"/>
      <c r="B178" s="15"/>
      <c r="C178" s="26"/>
      <c r="D178" s="27"/>
      <c r="E178" s="27"/>
      <c r="F178" s="27"/>
      <c r="G178" s="71"/>
    </row>
    <row r="179" spans="1:7" s="5" customFormat="1" ht="20.25">
      <c r="A179" s="18" t="s">
        <v>190</v>
      </c>
      <c r="B179" s="15" t="s">
        <v>191</v>
      </c>
      <c r="C179" s="32" t="s">
        <v>206</v>
      </c>
      <c r="D179" s="19">
        <v>2000000</v>
      </c>
      <c r="E179" s="19">
        <v>2000000</v>
      </c>
      <c r="F179" s="19">
        <v>1802592</v>
      </c>
      <c r="G179" s="71">
        <f t="shared" si="2"/>
        <v>0.901296</v>
      </c>
    </row>
    <row r="180" spans="1:7" s="5" customFormat="1" ht="20.25">
      <c r="A180" s="18"/>
      <c r="B180" s="15" t="s">
        <v>192</v>
      </c>
      <c r="C180" s="32" t="s">
        <v>193</v>
      </c>
      <c r="D180" s="19">
        <v>540000</v>
      </c>
      <c r="E180" s="19">
        <v>540000</v>
      </c>
      <c r="F180" s="19">
        <v>486700</v>
      </c>
      <c r="G180" s="71">
        <f t="shared" si="2"/>
        <v>0.9012962962962963</v>
      </c>
    </row>
    <row r="181" spans="1:7" s="5" customFormat="1" ht="20.25">
      <c r="A181" s="18"/>
      <c r="B181" s="15"/>
      <c r="C181" s="26" t="s">
        <v>117</v>
      </c>
      <c r="D181" s="27">
        <f>SUM(D179:D180)</f>
        <v>2540000</v>
      </c>
      <c r="E181" s="27">
        <f>SUM(E179:E180)</f>
        <v>2540000</v>
      </c>
      <c r="F181" s="27">
        <f>SUM(F179:F180)</f>
        <v>2289292</v>
      </c>
      <c r="G181" s="71">
        <f t="shared" si="2"/>
        <v>0.901296062992126</v>
      </c>
    </row>
    <row r="182" spans="1:7" s="5" customFormat="1" ht="21">
      <c r="A182" s="18"/>
      <c r="B182" s="15"/>
      <c r="C182" s="18"/>
      <c r="D182" s="27"/>
      <c r="E182" s="6"/>
      <c r="G182" s="71"/>
    </row>
    <row r="183" spans="1:7" s="4" customFormat="1" ht="20.25">
      <c r="A183" s="30"/>
      <c r="B183" s="15"/>
      <c r="C183" s="30" t="s">
        <v>89</v>
      </c>
      <c r="D183" s="29">
        <f>SUM(D127,D129,D141:D142,D138,D162,D173,D177,D181)</f>
        <v>8139976</v>
      </c>
      <c r="E183" s="29">
        <f>SUM(E127,E129,E141:E142,E138,E162,E173,E177,E181)</f>
        <v>8415011</v>
      </c>
      <c r="F183" s="29">
        <f>SUM(F127,F129,F141:F142,F138,F162,F173,F177,F181)</f>
        <v>7948008</v>
      </c>
      <c r="G183" s="71">
        <f t="shared" si="2"/>
        <v>0.9445035781890243</v>
      </c>
    </row>
    <row r="184" spans="1:3" ht="20.25">
      <c r="A184" s="22"/>
      <c r="C184" s="30"/>
    </row>
    <row r="185" spans="1:3" ht="20.25">
      <c r="A185" s="37" t="s">
        <v>114</v>
      </c>
      <c r="C185" s="18" t="s">
        <v>115</v>
      </c>
    </row>
    <row r="186" spans="1:3" ht="20.25">
      <c r="A186" s="18" t="s">
        <v>68</v>
      </c>
      <c r="C186" s="18" t="s">
        <v>6</v>
      </c>
    </row>
    <row r="187" spans="1:7" s="11" customFormat="1" ht="20.25">
      <c r="A187" s="22" t="s">
        <v>64</v>
      </c>
      <c r="B187" s="15"/>
      <c r="C187" s="43" t="s">
        <v>164</v>
      </c>
      <c r="D187" s="19">
        <v>99000</v>
      </c>
      <c r="E187" s="19">
        <v>69000</v>
      </c>
      <c r="F187" s="19">
        <v>68345</v>
      </c>
      <c r="G187" s="71">
        <f t="shared" si="2"/>
        <v>0.9905072463768116</v>
      </c>
    </row>
    <row r="188" spans="1:7" s="11" customFormat="1" ht="20.25">
      <c r="A188" s="22" t="s">
        <v>73</v>
      </c>
      <c r="B188" s="15" t="s">
        <v>156</v>
      </c>
      <c r="C188" s="40" t="s">
        <v>165</v>
      </c>
      <c r="D188" s="19">
        <v>80000</v>
      </c>
      <c r="E188" s="19">
        <v>130000</v>
      </c>
      <c r="F188" s="19">
        <v>129445</v>
      </c>
      <c r="G188" s="71">
        <f t="shared" si="2"/>
        <v>0.9957307692307692</v>
      </c>
    </row>
    <row r="189" spans="1:7" s="11" customFormat="1" ht="20.25">
      <c r="A189" s="22" t="s">
        <v>69</v>
      </c>
      <c r="B189" s="15" t="s">
        <v>166</v>
      </c>
      <c r="C189" s="40" t="s">
        <v>167</v>
      </c>
      <c r="D189" s="19">
        <v>92000</v>
      </c>
      <c r="E189" s="19">
        <v>492000</v>
      </c>
      <c r="F189" s="19">
        <v>204296</v>
      </c>
      <c r="G189" s="71">
        <f t="shared" si="2"/>
        <v>0.4152357723577236</v>
      </c>
    </row>
    <row r="190" spans="1:7" ht="20.25">
      <c r="A190" s="22" t="s">
        <v>66</v>
      </c>
      <c r="B190" s="15" t="s">
        <v>154</v>
      </c>
      <c r="C190" s="40" t="s">
        <v>168</v>
      </c>
      <c r="D190" s="19">
        <v>73000</v>
      </c>
      <c r="E190" s="19">
        <v>93000</v>
      </c>
      <c r="F190" s="19">
        <v>92269</v>
      </c>
      <c r="G190" s="71">
        <f t="shared" si="2"/>
        <v>0.9921397849462366</v>
      </c>
    </row>
    <row r="191" spans="1:7" ht="20.25">
      <c r="A191" s="22"/>
      <c r="C191" s="56" t="s">
        <v>268</v>
      </c>
      <c r="D191" s="27">
        <f>SUM(D187:D190)</f>
        <v>344000</v>
      </c>
      <c r="E191" s="27">
        <f>SUM(E187:E190)</f>
        <v>784000</v>
      </c>
      <c r="F191" s="27">
        <f>SUM(F187:F190)</f>
        <v>494355</v>
      </c>
      <c r="G191" s="71">
        <f t="shared" si="2"/>
        <v>0.6305548469387755</v>
      </c>
    </row>
    <row r="192" spans="1:6" ht="20.25">
      <c r="A192" s="22"/>
      <c r="C192" s="56"/>
      <c r="D192" s="27"/>
      <c r="E192" s="27"/>
      <c r="F192" s="27"/>
    </row>
    <row r="193" spans="1:7" ht="20.25">
      <c r="A193" s="18" t="s">
        <v>232</v>
      </c>
      <c r="C193" s="32" t="s">
        <v>267</v>
      </c>
      <c r="D193" s="19">
        <v>0</v>
      </c>
      <c r="E193" s="19">
        <v>31638</v>
      </c>
      <c r="F193" s="19">
        <v>31638</v>
      </c>
      <c r="G193" s="71">
        <f t="shared" si="2"/>
        <v>1</v>
      </c>
    </row>
    <row r="194" spans="1:7" ht="20.25">
      <c r="A194" s="22"/>
      <c r="C194" s="32" t="s">
        <v>201</v>
      </c>
      <c r="D194" s="19">
        <v>0</v>
      </c>
      <c r="E194" s="19">
        <v>8542</v>
      </c>
      <c r="F194" s="19">
        <v>8542</v>
      </c>
      <c r="G194" s="71">
        <f t="shared" si="2"/>
        <v>1</v>
      </c>
    </row>
    <row r="195" spans="1:7" ht="20.25">
      <c r="A195" s="22"/>
      <c r="C195" s="56" t="s">
        <v>269</v>
      </c>
      <c r="D195" s="27">
        <f>SUM(D193:D194)</f>
        <v>0</v>
      </c>
      <c r="E195" s="27">
        <f>SUM(E193:E194)</f>
        <v>40180</v>
      </c>
      <c r="F195" s="27">
        <f>SUM(F193:F194)</f>
        <v>40180</v>
      </c>
      <c r="G195" s="71">
        <f t="shared" si="2"/>
        <v>1</v>
      </c>
    </row>
    <row r="196" spans="1:6" ht="20.25">
      <c r="A196" s="22"/>
      <c r="C196" s="56"/>
      <c r="D196" s="27"/>
      <c r="E196" s="27"/>
      <c r="F196" s="27"/>
    </row>
    <row r="197" spans="1:7" s="5" customFormat="1" ht="20.25">
      <c r="A197" s="18"/>
      <c r="B197" s="15"/>
      <c r="C197" s="26" t="s">
        <v>117</v>
      </c>
      <c r="D197" s="27">
        <f>SUM(D191,D195)</f>
        <v>344000</v>
      </c>
      <c r="E197" s="27">
        <f>SUM(E191,E195)</f>
        <v>824180</v>
      </c>
      <c r="F197" s="27">
        <f>SUM(F191,F195)</f>
        <v>534535</v>
      </c>
      <c r="G197" s="71">
        <f t="shared" si="2"/>
        <v>0.6485658472663739</v>
      </c>
    </row>
    <row r="198" spans="1:7" s="5" customFormat="1" ht="21">
      <c r="A198" s="18"/>
      <c r="B198" s="15"/>
      <c r="C198" s="26"/>
      <c r="D198" s="27"/>
      <c r="E198" s="50"/>
      <c r="G198" s="71"/>
    </row>
    <row r="199" spans="1:3" ht="20.25">
      <c r="A199" s="37" t="s">
        <v>209</v>
      </c>
      <c r="C199" s="18" t="s">
        <v>210</v>
      </c>
    </row>
    <row r="200" spans="1:3" ht="20.25">
      <c r="A200" s="18" t="s">
        <v>68</v>
      </c>
      <c r="C200" s="18" t="s">
        <v>6</v>
      </c>
    </row>
    <row r="201" spans="1:7" s="11" customFormat="1" ht="20.25">
      <c r="A201" s="22" t="s">
        <v>64</v>
      </c>
      <c r="B201" s="15" t="s">
        <v>151</v>
      </c>
      <c r="C201" s="43" t="s">
        <v>164</v>
      </c>
      <c r="D201" s="19">
        <v>200000</v>
      </c>
      <c r="E201" s="19">
        <v>213000</v>
      </c>
      <c r="F201" s="19">
        <v>212859</v>
      </c>
      <c r="G201" s="71">
        <f aca="true" t="shared" si="3" ref="G201:G262">F201/E201</f>
        <v>0.9993380281690141</v>
      </c>
    </row>
    <row r="202" spans="1:7" s="11" customFormat="1" ht="20.25">
      <c r="A202" s="22" t="s">
        <v>213</v>
      </c>
      <c r="B202" s="15" t="s">
        <v>211</v>
      </c>
      <c r="C202" s="43" t="s">
        <v>212</v>
      </c>
      <c r="D202" s="19">
        <v>70000</v>
      </c>
      <c r="E202" s="19">
        <v>80000</v>
      </c>
      <c r="F202" s="19">
        <v>80000</v>
      </c>
      <c r="G202" s="71">
        <f t="shared" si="3"/>
        <v>1</v>
      </c>
    </row>
    <row r="203" spans="1:7" s="11" customFormat="1" ht="20.25">
      <c r="A203" s="22" t="s">
        <v>69</v>
      </c>
      <c r="B203" s="15" t="s">
        <v>166</v>
      </c>
      <c r="C203" s="40" t="s">
        <v>167</v>
      </c>
      <c r="D203" s="19">
        <v>876000</v>
      </c>
      <c r="E203" s="19">
        <v>1589595</v>
      </c>
      <c r="F203" s="19">
        <v>724398</v>
      </c>
      <c r="G203" s="71">
        <f t="shared" si="3"/>
        <v>0.45571230407745367</v>
      </c>
    </row>
    <row r="204" spans="1:7" ht="20.25">
      <c r="A204" s="22" t="s">
        <v>66</v>
      </c>
      <c r="B204" s="15" t="s">
        <v>154</v>
      </c>
      <c r="C204" s="40" t="s">
        <v>168</v>
      </c>
      <c r="D204" s="19">
        <v>310000</v>
      </c>
      <c r="E204" s="19">
        <v>46405</v>
      </c>
      <c r="F204" s="19">
        <v>46405</v>
      </c>
      <c r="G204" s="71">
        <f t="shared" si="3"/>
        <v>1</v>
      </c>
    </row>
    <row r="205" spans="1:7" ht="20.25">
      <c r="A205" s="22"/>
      <c r="C205" s="56" t="s">
        <v>268</v>
      </c>
      <c r="D205" s="27">
        <f>SUM(D201:D204)</f>
        <v>1456000</v>
      </c>
      <c r="E205" s="27">
        <f>SUM(E201:E204)</f>
        <v>1929000</v>
      </c>
      <c r="F205" s="27">
        <f>SUM(F201:F204)</f>
        <v>1063662</v>
      </c>
      <c r="G205" s="71">
        <f t="shared" si="3"/>
        <v>0.5514059097978227</v>
      </c>
    </row>
    <row r="206" spans="1:6" ht="20.25">
      <c r="A206" s="22"/>
      <c r="C206" s="40"/>
      <c r="E206" s="19"/>
      <c r="F206" s="19"/>
    </row>
    <row r="207" spans="1:7" ht="20.25">
      <c r="A207" s="18" t="s">
        <v>232</v>
      </c>
      <c r="C207" s="32" t="s">
        <v>267</v>
      </c>
      <c r="D207" s="19">
        <v>0</v>
      </c>
      <c r="E207" s="19">
        <v>158900</v>
      </c>
      <c r="F207" s="19">
        <v>158900</v>
      </c>
      <c r="G207" s="71">
        <f t="shared" si="3"/>
        <v>1</v>
      </c>
    </row>
    <row r="208" spans="1:7" ht="20.25">
      <c r="A208" s="22"/>
      <c r="C208" s="32" t="s">
        <v>201</v>
      </c>
      <c r="D208" s="19">
        <v>0</v>
      </c>
      <c r="E208" s="19">
        <v>42903</v>
      </c>
      <c r="F208" s="19">
        <v>42903</v>
      </c>
      <c r="G208" s="71">
        <f t="shared" si="3"/>
        <v>1</v>
      </c>
    </row>
    <row r="209" spans="1:7" ht="20.25">
      <c r="A209" s="22"/>
      <c r="C209" s="56" t="s">
        <v>269</v>
      </c>
      <c r="D209" s="27">
        <f>SUM(D207:D208)</f>
        <v>0</v>
      </c>
      <c r="E209" s="27">
        <f>SUM(E207:E208)</f>
        <v>201803</v>
      </c>
      <c r="F209" s="27">
        <f>SUM(F207:F208)</f>
        <v>201803</v>
      </c>
      <c r="G209" s="71">
        <f t="shared" si="3"/>
        <v>1</v>
      </c>
    </row>
    <row r="210" spans="1:6" ht="20.25">
      <c r="A210" s="22"/>
      <c r="C210" s="56"/>
      <c r="D210" s="27"/>
      <c r="E210" s="27"/>
      <c r="F210" s="27"/>
    </row>
    <row r="211" spans="1:7" s="5" customFormat="1" ht="20.25">
      <c r="A211" s="18"/>
      <c r="B211" s="15"/>
      <c r="C211" s="26" t="s">
        <v>117</v>
      </c>
      <c r="D211" s="27">
        <f>SUM(D205,D209)</f>
        <v>1456000</v>
      </c>
      <c r="E211" s="27">
        <f>SUM(E205,E209)</f>
        <v>2130803</v>
      </c>
      <c r="F211" s="27">
        <f>SUM(F205,F209)</f>
        <v>1265465</v>
      </c>
      <c r="G211" s="71">
        <f t="shared" si="3"/>
        <v>0.5938911293066511</v>
      </c>
    </row>
    <row r="212" spans="1:7" s="5" customFormat="1" ht="21">
      <c r="A212" s="18"/>
      <c r="B212" s="15"/>
      <c r="C212" s="26"/>
      <c r="D212" s="27"/>
      <c r="E212" s="50"/>
      <c r="G212" s="71"/>
    </row>
    <row r="213" spans="1:7" s="5" customFormat="1" ht="21">
      <c r="A213" s="37" t="s">
        <v>209</v>
      </c>
      <c r="B213" s="15"/>
      <c r="C213" s="44" t="s">
        <v>219</v>
      </c>
      <c r="D213" s="27"/>
      <c r="E213" s="50"/>
      <c r="G213" s="71"/>
    </row>
    <row r="214" spans="1:7" s="5" customFormat="1" ht="20.25">
      <c r="A214" s="18" t="s">
        <v>58</v>
      </c>
      <c r="B214" s="15"/>
      <c r="C214" s="52" t="s">
        <v>271</v>
      </c>
      <c r="D214" s="19">
        <v>3751833</v>
      </c>
      <c r="E214" s="19">
        <v>3746833</v>
      </c>
      <c r="F214" s="19">
        <v>1624500</v>
      </c>
      <c r="G214" s="71">
        <f t="shared" si="3"/>
        <v>0.4335661610752334</v>
      </c>
    </row>
    <row r="215" spans="1:7" s="5" customFormat="1" ht="20.25">
      <c r="A215" s="18" t="s">
        <v>63</v>
      </c>
      <c r="B215" s="15" t="s">
        <v>150</v>
      </c>
      <c r="C215" s="52" t="s">
        <v>220</v>
      </c>
      <c r="D215" s="19">
        <v>731607</v>
      </c>
      <c r="E215" s="19">
        <v>731607</v>
      </c>
      <c r="F215" s="19">
        <v>316782</v>
      </c>
      <c r="G215" s="71">
        <f t="shared" si="3"/>
        <v>0.4329947635820871</v>
      </c>
    </row>
    <row r="216" spans="1:7" s="5" customFormat="1" ht="20.25">
      <c r="A216" s="18" t="s">
        <v>68</v>
      </c>
      <c r="B216" s="15" t="s">
        <v>151</v>
      </c>
      <c r="C216" s="52" t="s">
        <v>223</v>
      </c>
      <c r="D216" s="19">
        <v>400000</v>
      </c>
      <c r="E216" s="19">
        <v>400000</v>
      </c>
      <c r="F216" s="19">
        <v>0</v>
      </c>
      <c r="G216" s="71">
        <f t="shared" si="3"/>
        <v>0</v>
      </c>
    </row>
    <row r="217" spans="1:7" s="5" customFormat="1" ht="20.25">
      <c r="A217" s="18"/>
      <c r="B217" s="15" t="s">
        <v>224</v>
      </c>
      <c r="C217" s="52" t="s">
        <v>225</v>
      </c>
      <c r="D217" s="19">
        <v>40000</v>
      </c>
      <c r="E217" s="19">
        <v>40000</v>
      </c>
      <c r="F217" s="19">
        <v>0</v>
      </c>
      <c r="G217" s="71">
        <f t="shared" si="3"/>
        <v>0</v>
      </c>
    </row>
    <row r="218" spans="1:7" s="5" customFormat="1" ht="20.25">
      <c r="A218" s="18"/>
      <c r="B218" s="15" t="s">
        <v>211</v>
      </c>
      <c r="C218" s="52" t="s">
        <v>227</v>
      </c>
      <c r="D218" s="19">
        <v>60000</v>
      </c>
      <c r="E218" s="19">
        <v>60000</v>
      </c>
      <c r="F218" s="19">
        <v>0</v>
      </c>
      <c r="G218" s="71">
        <f t="shared" si="3"/>
        <v>0</v>
      </c>
    </row>
    <row r="219" spans="1:7" s="5" customFormat="1" ht="20.25">
      <c r="A219" s="18"/>
      <c r="B219" s="15" t="s">
        <v>221</v>
      </c>
      <c r="C219" s="52" t="s">
        <v>222</v>
      </c>
      <c r="D219" s="19">
        <v>3105000</v>
      </c>
      <c r="E219" s="19">
        <v>3054000</v>
      </c>
      <c r="F219" s="19">
        <v>0</v>
      </c>
      <c r="G219" s="71">
        <f t="shared" si="3"/>
        <v>0</v>
      </c>
    </row>
    <row r="220" spans="2:7" s="5" customFormat="1" ht="20.25">
      <c r="B220" s="15" t="s">
        <v>166</v>
      </c>
      <c r="C220" s="52" t="s">
        <v>112</v>
      </c>
      <c r="D220" s="19">
        <f>1260000+15000+137500</f>
        <v>1412500</v>
      </c>
      <c r="E220" s="19">
        <v>2969251</v>
      </c>
      <c r="F220" s="19">
        <v>2969251</v>
      </c>
      <c r="G220" s="71">
        <f t="shared" si="3"/>
        <v>1</v>
      </c>
    </row>
    <row r="221" spans="1:7" s="5" customFormat="1" ht="20.25">
      <c r="A221" s="15"/>
      <c r="B221" s="15" t="s">
        <v>205</v>
      </c>
      <c r="C221" s="15" t="s">
        <v>226</v>
      </c>
      <c r="D221" s="19">
        <v>20000</v>
      </c>
      <c r="E221" s="19">
        <v>20000</v>
      </c>
      <c r="F221" s="19">
        <v>0</v>
      </c>
      <c r="G221" s="71">
        <f t="shared" si="3"/>
        <v>0</v>
      </c>
    </row>
    <row r="222" spans="1:7" s="5" customFormat="1" ht="20.25">
      <c r="A222" s="15"/>
      <c r="B222" s="15" t="s">
        <v>189</v>
      </c>
      <c r="C222" s="15" t="s">
        <v>228</v>
      </c>
      <c r="D222" s="19">
        <v>36000</v>
      </c>
      <c r="E222" s="19">
        <v>36000</v>
      </c>
      <c r="F222" s="19">
        <v>0</v>
      </c>
      <c r="G222" s="71">
        <f t="shared" si="3"/>
        <v>0</v>
      </c>
    </row>
    <row r="223" spans="1:7" s="5" customFormat="1" ht="20.25">
      <c r="A223" s="15"/>
      <c r="B223" s="15" t="s">
        <v>154</v>
      </c>
      <c r="C223" s="15" t="s">
        <v>201</v>
      </c>
      <c r="D223" s="19">
        <f>340200+838350+4050+16200+16200+108000+37125</f>
        <v>1360125</v>
      </c>
      <c r="E223" s="19">
        <v>210000</v>
      </c>
      <c r="F223" s="19">
        <v>207225</v>
      </c>
      <c r="G223" s="71">
        <f t="shared" si="3"/>
        <v>0.9867857142857143</v>
      </c>
    </row>
    <row r="224" spans="1:7" s="5" customFormat="1" ht="20.25">
      <c r="A224" s="37" t="s">
        <v>229</v>
      </c>
      <c r="B224" s="15" t="s">
        <v>197</v>
      </c>
      <c r="C224" s="15" t="s">
        <v>230</v>
      </c>
      <c r="D224" s="19">
        <v>720000</v>
      </c>
      <c r="E224" s="19">
        <v>720000</v>
      </c>
      <c r="F224" s="19">
        <v>0</v>
      </c>
      <c r="G224" s="71">
        <f t="shared" si="3"/>
        <v>0</v>
      </c>
    </row>
    <row r="225" spans="1:7" s="5" customFormat="1" ht="20.25">
      <c r="A225" s="15"/>
      <c r="B225" s="15" t="s">
        <v>214</v>
      </c>
      <c r="C225" s="15" t="s">
        <v>231</v>
      </c>
      <c r="D225" s="19">
        <v>960000</v>
      </c>
      <c r="E225" s="19">
        <v>960000</v>
      </c>
      <c r="F225" s="19">
        <v>0</v>
      </c>
      <c r="G225" s="71">
        <f t="shared" si="3"/>
        <v>0</v>
      </c>
    </row>
    <row r="226" spans="1:7" s="5" customFormat="1" ht="20.25">
      <c r="A226" s="37" t="s">
        <v>232</v>
      </c>
      <c r="B226" s="15" t="s">
        <v>233</v>
      </c>
      <c r="C226" s="15" t="s">
        <v>234</v>
      </c>
      <c r="D226" s="19">
        <v>500000</v>
      </c>
      <c r="E226" s="19">
        <v>500000</v>
      </c>
      <c r="F226" s="19">
        <v>0</v>
      </c>
      <c r="G226" s="71">
        <f t="shared" si="3"/>
        <v>0</v>
      </c>
    </row>
    <row r="227" spans="1:7" s="5" customFormat="1" ht="20.25">
      <c r="A227" s="15"/>
      <c r="B227" s="15" t="s">
        <v>235</v>
      </c>
      <c r="C227" s="15" t="s">
        <v>236</v>
      </c>
      <c r="D227" s="19">
        <v>135000</v>
      </c>
      <c r="E227" s="19">
        <v>135000</v>
      </c>
      <c r="F227" s="19">
        <v>0</v>
      </c>
      <c r="G227" s="71">
        <f t="shared" si="3"/>
        <v>0</v>
      </c>
    </row>
    <row r="228" spans="1:7" s="5" customFormat="1" ht="20.25">
      <c r="A228" s="37" t="s">
        <v>190</v>
      </c>
      <c r="B228" s="15" t="s">
        <v>191</v>
      </c>
      <c r="C228" s="15" t="s">
        <v>237</v>
      </c>
      <c r="D228" s="19">
        <v>600000</v>
      </c>
      <c r="E228" s="19">
        <v>600000</v>
      </c>
      <c r="F228" s="19">
        <v>0</v>
      </c>
      <c r="G228" s="71">
        <f t="shared" si="3"/>
        <v>0</v>
      </c>
    </row>
    <row r="229" spans="1:7" s="5" customFormat="1" ht="20.25">
      <c r="A229" s="15"/>
      <c r="B229" s="15" t="s">
        <v>192</v>
      </c>
      <c r="C229" s="15" t="s">
        <v>238</v>
      </c>
      <c r="D229" s="19">
        <v>162000</v>
      </c>
      <c r="E229" s="19">
        <v>162000</v>
      </c>
      <c r="F229" s="19">
        <v>0</v>
      </c>
      <c r="G229" s="71">
        <f t="shared" si="3"/>
        <v>0</v>
      </c>
    </row>
    <row r="230" spans="1:7" s="5" customFormat="1" ht="20.25">
      <c r="A230" s="15"/>
      <c r="B230" s="15"/>
      <c r="C230" s="26" t="s">
        <v>117</v>
      </c>
      <c r="D230" s="27">
        <f>SUM(D214:D229)</f>
        <v>13994065</v>
      </c>
      <c r="E230" s="27">
        <f>SUM(E214:E229)</f>
        <v>14344691</v>
      </c>
      <c r="F230" s="27">
        <f>SUM(F214:F229)</f>
        <v>5117758</v>
      </c>
      <c r="G230" s="71">
        <f t="shared" si="3"/>
        <v>0.35677018068914834</v>
      </c>
    </row>
    <row r="231" spans="1:7" s="5" customFormat="1" ht="21">
      <c r="A231" s="15"/>
      <c r="B231" s="15"/>
      <c r="C231" s="26"/>
      <c r="D231" s="27"/>
      <c r="E231" s="50"/>
      <c r="G231" s="71"/>
    </row>
    <row r="232" spans="1:7" s="5" customFormat="1" ht="21">
      <c r="A232" s="37" t="s">
        <v>209</v>
      </c>
      <c r="B232" s="15"/>
      <c r="C232" s="44" t="s">
        <v>270</v>
      </c>
      <c r="D232" s="27"/>
      <c r="E232" s="50"/>
      <c r="G232" s="71"/>
    </row>
    <row r="233" spans="1:7" s="5" customFormat="1" ht="20.25">
      <c r="A233" s="37" t="s">
        <v>68</v>
      </c>
      <c r="B233" s="15" t="s">
        <v>291</v>
      </c>
      <c r="C233" s="32" t="s">
        <v>112</v>
      </c>
      <c r="D233" s="19">
        <v>0</v>
      </c>
      <c r="E233" s="19">
        <v>158000</v>
      </c>
      <c r="F233" s="19">
        <v>157480</v>
      </c>
      <c r="G233" s="71">
        <f t="shared" si="3"/>
        <v>0.9967088607594937</v>
      </c>
    </row>
    <row r="234" spans="1:7" s="5" customFormat="1" ht="20.25">
      <c r="A234" s="37"/>
      <c r="B234" s="15"/>
      <c r="C234" s="45" t="s">
        <v>201</v>
      </c>
      <c r="D234" s="19">
        <v>0</v>
      </c>
      <c r="E234" s="19">
        <v>42520</v>
      </c>
      <c r="F234" s="19">
        <v>42520</v>
      </c>
      <c r="G234" s="71">
        <f t="shared" si="3"/>
        <v>1</v>
      </c>
    </row>
    <row r="235" spans="1:7" ht="20.25">
      <c r="A235" s="18" t="s">
        <v>232</v>
      </c>
      <c r="B235" s="15" t="s">
        <v>292</v>
      </c>
      <c r="C235" s="32" t="s">
        <v>267</v>
      </c>
      <c r="D235" s="19">
        <v>0</v>
      </c>
      <c r="E235" s="19">
        <v>416803</v>
      </c>
      <c r="F235" s="19">
        <v>416803</v>
      </c>
      <c r="G235" s="71">
        <f t="shared" si="3"/>
        <v>1</v>
      </c>
    </row>
    <row r="236" spans="1:7" ht="20.25">
      <c r="A236" s="22"/>
      <c r="C236" s="32" t="s">
        <v>201</v>
      </c>
      <c r="D236" s="19">
        <v>0</v>
      </c>
      <c r="E236" s="19">
        <v>112537</v>
      </c>
      <c r="F236" s="19">
        <v>112537</v>
      </c>
      <c r="G236" s="71">
        <f t="shared" si="3"/>
        <v>1</v>
      </c>
    </row>
    <row r="237" spans="1:7" ht="20.25">
      <c r="A237" s="22"/>
      <c r="C237" s="26" t="s">
        <v>131</v>
      </c>
      <c r="D237" s="27">
        <f>SUM(D233:D236)</f>
        <v>0</v>
      </c>
      <c r="E237" s="27">
        <f>SUM(E233:E236)</f>
        <v>729860</v>
      </c>
      <c r="F237" s="27">
        <f>SUM(F233:F236)</f>
        <v>729340</v>
      </c>
      <c r="G237" s="71">
        <f t="shared" si="3"/>
        <v>0.9992875345956759</v>
      </c>
    </row>
    <row r="238" spans="1:7" s="5" customFormat="1" ht="21">
      <c r="A238" s="15"/>
      <c r="B238" s="15"/>
      <c r="C238" s="26"/>
      <c r="D238" s="27"/>
      <c r="E238" s="50"/>
      <c r="G238" s="71"/>
    </row>
    <row r="239" spans="1:7" s="5" customFormat="1" ht="21">
      <c r="A239" s="37" t="s">
        <v>183</v>
      </c>
      <c r="B239" s="15"/>
      <c r="C239" s="44" t="s">
        <v>184</v>
      </c>
      <c r="D239" s="27"/>
      <c r="E239" s="6"/>
      <c r="G239" s="71"/>
    </row>
    <row r="240" spans="1:7" s="5" customFormat="1" ht="21">
      <c r="A240" s="18" t="s">
        <v>68</v>
      </c>
      <c r="B240" s="15"/>
      <c r="C240" s="44" t="s">
        <v>178</v>
      </c>
      <c r="D240" s="27"/>
      <c r="E240" s="6"/>
      <c r="G240" s="71"/>
    </row>
    <row r="241" spans="1:7" s="5" customFormat="1" ht="20.25">
      <c r="A241" s="22" t="s">
        <v>64</v>
      </c>
      <c r="B241" s="15" t="s">
        <v>151</v>
      </c>
      <c r="C241" s="25" t="s">
        <v>186</v>
      </c>
      <c r="D241" s="19">
        <v>200000</v>
      </c>
      <c r="E241" s="19">
        <v>0</v>
      </c>
      <c r="F241" s="19">
        <v>0</v>
      </c>
      <c r="G241" s="71"/>
    </row>
    <row r="242" spans="1:7" s="5" customFormat="1" ht="20.25">
      <c r="A242" s="22" t="s">
        <v>69</v>
      </c>
      <c r="B242" s="15" t="s">
        <v>166</v>
      </c>
      <c r="C242" s="25" t="s">
        <v>217</v>
      </c>
      <c r="D242" s="19">
        <v>200000</v>
      </c>
      <c r="E242" s="19">
        <v>0</v>
      </c>
      <c r="F242" s="19">
        <v>0</v>
      </c>
      <c r="G242" s="71"/>
    </row>
    <row r="243" spans="1:7" s="5" customFormat="1" ht="20.25">
      <c r="A243" s="22" t="s">
        <v>73</v>
      </c>
      <c r="B243" s="15" t="s">
        <v>156</v>
      </c>
      <c r="C243" s="25" t="s">
        <v>218</v>
      </c>
      <c r="D243" s="19">
        <v>200000</v>
      </c>
      <c r="E243" s="19">
        <v>0</v>
      </c>
      <c r="F243" s="19">
        <v>0</v>
      </c>
      <c r="G243" s="71"/>
    </row>
    <row r="244" spans="1:6" ht="20.25">
      <c r="A244" s="22" t="s">
        <v>66</v>
      </c>
      <c r="B244" s="15" t="s">
        <v>154</v>
      </c>
      <c r="C244" s="25" t="s">
        <v>185</v>
      </c>
      <c r="D244" s="19">
        <v>150000</v>
      </c>
      <c r="E244" s="19">
        <v>0</v>
      </c>
      <c r="F244" s="19">
        <v>0</v>
      </c>
    </row>
    <row r="245" spans="1:6" ht="20.25">
      <c r="A245" s="22"/>
      <c r="C245" s="26" t="s">
        <v>117</v>
      </c>
      <c r="D245" s="27">
        <f>SUM(D241:D244)</f>
        <v>750000</v>
      </c>
      <c r="E245" s="27">
        <f>SUM(E241:E244)</f>
        <v>0</v>
      </c>
      <c r="F245" s="27">
        <f>SUM(F241:F244)</f>
        <v>0</v>
      </c>
    </row>
    <row r="246" spans="3:4" ht="20.25">
      <c r="C246" s="18"/>
      <c r="D246" s="29"/>
    </row>
    <row r="247" spans="3:4" ht="20.25">
      <c r="C247" s="18" t="s">
        <v>93</v>
      </c>
      <c r="D247" s="29"/>
    </row>
    <row r="249" spans="1:3" ht="20.25">
      <c r="A249" s="37" t="s">
        <v>90</v>
      </c>
      <c r="C249" s="18" t="s">
        <v>91</v>
      </c>
    </row>
    <row r="250" spans="1:3" ht="20.25">
      <c r="A250" s="22" t="s">
        <v>92</v>
      </c>
      <c r="C250" s="25" t="s">
        <v>127</v>
      </c>
    </row>
    <row r="251" spans="2:7" ht="20.25">
      <c r="B251" s="15" t="s">
        <v>194</v>
      </c>
      <c r="C251" s="40" t="s">
        <v>195</v>
      </c>
      <c r="D251" s="19">
        <v>400000</v>
      </c>
      <c r="E251" s="19">
        <v>400000</v>
      </c>
      <c r="F251" s="19">
        <v>112000</v>
      </c>
      <c r="G251" s="71">
        <f t="shared" si="3"/>
        <v>0.28</v>
      </c>
    </row>
    <row r="252" spans="3:7" ht="20.25">
      <c r="C252" s="26" t="s">
        <v>117</v>
      </c>
      <c r="D252" s="19">
        <f>SUM(D251:D251)</f>
        <v>400000</v>
      </c>
      <c r="E252" s="19">
        <f>SUM(E251:E251)</f>
        <v>400000</v>
      </c>
      <c r="F252" s="19">
        <f>SUM(F251:F251)</f>
        <v>112000</v>
      </c>
      <c r="G252" s="71">
        <f t="shared" si="3"/>
        <v>0.28</v>
      </c>
    </row>
    <row r="253" ht="20.25">
      <c r="C253" s="18"/>
    </row>
    <row r="254" spans="1:3" ht="20.25">
      <c r="A254" s="44">
        <v>106020</v>
      </c>
      <c r="B254" s="23"/>
      <c r="C254" s="18" t="s">
        <v>94</v>
      </c>
    </row>
    <row r="255" spans="1:7" s="11" customFormat="1" ht="20.25">
      <c r="A255" s="22" t="s">
        <v>95</v>
      </c>
      <c r="B255" s="15" t="s">
        <v>181</v>
      </c>
      <c r="C255" s="25" t="s">
        <v>182</v>
      </c>
      <c r="D255" s="19">
        <v>0</v>
      </c>
      <c r="E255" s="19">
        <v>0</v>
      </c>
      <c r="F255" s="19">
        <v>0</v>
      </c>
      <c r="G255" s="71"/>
    </row>
    <row r="256" spans="3:4" ht="20.25">
      <c r="C256" s="18"/>
      <c r="D256" s="29"/>
    </row>
    <row r="257" spans="1:4" ht="20.25">
      <c r="A257" s="44">
        <v>107060</v>
      </c>
      <c r="B257" s="23"/>
      <c r="C257" s="18" t="s">
        <v>96</v>
      </c>
      <c r="D257" s="29"/>
    </row>
    <row r="258" spans="1:7" ht="20.25">
      <c r="A258" s="45" t="s">
        <v>68</v>
      </c>
      <c r="B258" s="23"/>
      <c r="C258" s="25" t="s">
        <v>272</v>
      </c>
      <c r="D258" s="19">
        <v>0</v>
      </c>
      <c r="E258" s="19">
        <v>16000</v>
      </c>
      <c r="F258" s="19">
        <v>17886</v>
      </c>
      <c r="G258" s="71">
        <f t="shared" si="3"/>
        <v>1.117875</v>
      </c>
    </row>
    <row r="259" spans="1:7" ht="20.25">
      <c r="A259" s="44"/>
      <c r="B259" s="23"/>
      <c r="C259" s="25" t="s">
        <v>201</v>
      </c>
      <c r="D259" s="19">
        <v>0</v>
      </c>
      <c r="E259" s="19">
        <v>5000</v>
      </c>
      <c r="F259" s="19">
        <v>4828</v>
      </c>
      <c r="G259" s="71">
        <f t="shared" si="3"/>
        <v>0.9656</v>
      </c>
    </row>
    <row r="260" spans="1:6" ht="20.25">
      <c r="A260" s="44"/>
      <c r="B260" s="23"/>
      <c r="C260" s="25" t="s">
        <v>276</v>
      </c>
      <c r="E260" s="19"/>
      <c r="F260" s="19">
        <v>35000</v>
      </c>
    </row>
    <row r="261" spans="1:6" ht="20.25">
      <c r="A261" s="44"/>
      <c r="B261" s="23"/>
      <c r="C261" s="25" t="s">
        <v>201</v>
      </c>
      <c r="E261" s="19"/>
      <c r="F261" s="19">
        <v>9450</v>
      </c>
    </row>
    <row r="262" spans="1:7" ht="20.25">
      <c r="A262" s="45" t="s">
        <v>97</v>
      </c>
      <c r="B262" s="23"/>
      <c r="C262" s="25" t="s">
        <v>196</v>
      </c>
      <c r="D262" s="19">
        <v>2248000</v>
      </c>
      <c r="E262" s="19">
        <v>2248000</v>
      </c>
      <c r="F262" s="19">
        <v>2335720</v>
      </c>
      <c r="G262" s="71">
        <f t="shared" si="3"/>
        <v>1.0390213523131673</v>
      </c>
    </row>
    <row r="263" spans="1:7" ht="20.25">
      <c r="A263" s="45"/>
      <c r="B263" s="23"/>
      <c r="C263" s="25" t="s">
        <v>273</v>
      </c>
      <c r="D263" s="19">
        <v>540000</v>
      </c>
      <c r="E263" s="19">
        <v>540000</v>
      </c>
      <c r="F263" s="19">
        <v>302800</v>
      </c>
      <c r="G263" s="71">
        <f aca="true" t="shared" si="4" ref="G263:G293">F263/E263</f>
        <v>0.5607407407407408</v>
      </c>
    </row>
    <row r="264" spans="1:7" ht="20.25">
      <c r="A264" s="44"/>
      <c r="B264" s="23"/>
      <c r="C264" s="25" t="s">
        <v>128</v>
      </c>
      <c r="D264" s="19">
        <v>500000</v>
      </c>
      <c r="E264" s="19">
        <v>500000</v>
      </c>
      <c r="F264" s="19">
        <v>497000</v>
      </c>
      <c r="G264" s="71">
        <f t="shared" si="4"/>
        <v>0.994</v>
      </c>
    </row>
    <row r="265" spans="1:7" ht="20.25">
      <c r="A265" s="44"/>
      <c r="B265" s="23"/>
      <c r="C265" s="25" t="s">
        <v>274</v>
      </c>
      <c r="D265" s="19">
        <v>102000</v>
      </c>
      <c r="E265" s="19">
        <v>102000</v>
      </c>
      <c r="F265" s="19">
        <v>694250</v>
      </c>
      <c r="G265" s="71">
        <f t="shared" si="4"/>
        <v>6.806372549019608</v>
      </c>
    </row>
    <row r="266" spans="1:7" ht="20.25">
      <c r="A266" s="44"/>
      <c r="B266" s="23"/>
      <c r="C266" s="25" t="s">
        <v>215</v>
      </c>
      <c r="D266" s="19">
        <v>40000</v>
      </c>
      <c r="E266" s="19">
        <v>40000</v>
      </c>
      <c r="F266" s="19">
        <v>0</v>
      </c>
      <c r="G266" s="71">
        <f t="shared" si="4"/>
        <v>0</v>
      </c>
    </row>
    <row r="267" spans="1:7" s="7" customFormat="1" ht="20.25">
      <c r="A267" s="44"/>
      <c r="B267" s="23"/>
      <c r="C267" s="26" t="s">
        <v>117</v>
      </c>
      <c r="D267" s="27">
        <f>SUM(D258:D266)</f>
        <v>3430000</v>
      </c>
      <c r="E267" s="27">
        <f>SUM(E258:E266)</f>
        <v>3451000</v>
      </c>
      <c r="F267" s="27">
        <f>SUM(F258:F266)</f>
        <v>3896934</v>
      </c>
      <c r="G267" s="71">
        <f t="shared" si="4"/>
        <v>1.129218777166039</v>
      </c>
    </row>
    <row r="268" spans="1:7" s="7" customFormat="1" ht="20.25">
      <c r="A268" s="44"/>
      <c r="B268" s="23"/>
      <c r="C268" s="26"/>
      <c r="D268" s="27"/>
      <c r="E268" s="13"/>
      <c r="G268" s="71"/>
    </row>
    <row r="269" spans="1:7" s="7" customFormat="1" ht="20.25">
      <c r="A269" s="44">
        <v>104037</v>
      </c>
      <c r="B269" s="23"/>
      <c r="C269" s="44" t="s">
        <v>169</v>
      </c>
      <c r="D269" s="27"/>
      <c r="E269" s="13"/>
      <c r="G269" s="71"/>
    </row>
    <row r="270" spans="1:7" s="7" customFormat="1" ht="20.25">
      <c r="A270" s="45" t="s">
        <v>170</v>
      </c>
      <c r="B270" s="23" t="s">
        <v>171</v>
      </c>
      <c r="C270" s="25" t="s">
        <v>172</v>
      </c>
      <c r="D270" s="19">
        <v>115000</v>
      </c>
      <c r="E270" s="19">
        <v>115000</v>
      </c>
      <c r="F270" s="19">
        <v>33371</v>
      </c>
      <c r="G270" s="71">
        <f t="shared" si="4"/>
        <v>0.29018260869565216</v>
      </c>
    </row>
    <row r="271" spans="1:7" s="7" customFormat="1" ht="20.25">
      <c r="A271" s="45" t="s">
        <v>66</v>
      </c>
      <c r="B271" s="23" t="s">
        <v>154</v>
      </c>
      <c r="C271" s="25" t="s">
        <v>180</v>
      </c>
      <c r="D271" s="19">
        <v>30920</v>
      </c>
      <c r="E271" s="19">
        <v>30920</v>
      </c>
      <c r="F271" s="19">
        <v>7099</v>
      </c>
      <c r="G271" s="71">
        <f t="shared" si="4"/>
        <v>0.22959249676584734</v>
      </c>
    </row>
    <row r="272" spans="1:7" s="7" customFormat="1" ht="20.25">
      <c r="A272" s="45"/>
      <c r="B272" s="23"/>
      <c r="C272" s="46" t="s">
        <v>117</v>
      </c>
      <c r="D272" s="27">
        <f>SUM(D270:D271)</f>
        <v>145920</v>
      </c>
      <c r="E272" s="27">
        <f>SUM(E270:E271)</f>
        <v>145920</v>
      </c>
      <c r="F272" s="27">
        <f>SUM(F270:F271)</f>
        <v>40470</v>
      </c>
      <c r="G272" s="71">
        <f t="shared" si="4"/>
        <v>0.27734375</v>
      </c>
    </row>
    <row r="273" spans="1:7" ht="20.25">
      <c r="A273" s="44"/>
      <c r="B273" s="23"/>
      <c r="C273" s="46" t="s">
        <v>129</v>
      </c>
      <c r="D273" s="29">
        <f>SUM(D252,D255:D255,D267,D272)</f>
        <v>3975920</v>
      </c>
      <c r="E273" s="29">
        <f>SUM(E252,E255:E255,E267,E272)</f>
        <v>3996920</v>
      </c>
      <c r="F273" s="29">
        <f>SUM(F252,F255:F255,F267,F272)</f>
        <v>4049404</v>
      </c>
      <c r="G273" s="71">
        <f t="shared" si="4"/>
        <v>1.0131311109554357</v>
      </c>
    </row>
    <row r="274" spans="1:4" ht="20.25">
      <c r="A274" s="44"/>
      <c r="B274" s="23"/>
      <c r="C274" s="18"/>
      <c r="D274" s="29"/>
    </row>
    <row r="275" spans="1:4" ht="20.25">
      <c r="A275" s="47" t="s">
        <v>173</v>
      </c>
      <c r="B275" s="23"/>
      <c r="C275" s="18" t="s">
        <v>177</v>
      </c>
      <c r="D275" s="29"/>
    </row>
    <row r="276" spans="1:7" ht="20.25">
      <c r="A276" s="45" t="s">
        <v>174</v>
      </c>
      <c r="B276" s="23" t="s">
        <v>175</v>
      </c>
      <c r="C276" s="22" t="s">
        <v>176</v>
      </c>
      <c r="D276" s="29">
        <v>741403</v>
      </c>
      <c r="E276" s="29">
        <v>741403</v>
      </c>
      <c r="F276" s="29">
        <v>741403</v>
      </c>
      <c r="G276" s="71">
        <f t="shared" si="4"/>
        <v>1</v>
      </c>
    </row>
    <row r="277" spans="1:4" ht="20.25">
      <c r="A277" s="22"/>
      <c r="C277" s="22"/>
      <c r="D277" s="29"/>
    </row>
    <row r="278" spans="1:4" ht="20.25">
      <c r="A278" s="37" t="s">
        <v>98</v>
      </c>
      <c r="C278" s="18" t="s">
        <v>99</v>
      </c>
      <c r="D278" s="29"/>
    </row>
    <row r="279" spans="3:4" ht="20.25">
      <c r="C279" s="18"/>
      <c r="D279" s="29"/>
    </row>
    <row r="280" spans="1:3" ht="20.25">
      <c r="A280" s="18" t="s">
        <v>58</v>
      </c>
      <c r="C280" s="18" t="s">
        <v>16</v>
      </c>
    </row>
    <row r="281" spans="1:7" ht="20.25">
      <c r="A281" s="22" t="s">
        <v>100</v>
      </c>
      <c r="B281" s="15" t="s">
        <v>160</v>
      </c>
      <c r="C281" s="42" t="s">
        <v>256</v>
      </c>
      <c r="D281" s="19">
        <v>9449714</v>
      </c>
      <c r="E281" s="19">
        <v>9449714</v>
      </c>
      <c r="F281" s="19">
        <v>9447794</v>
      </c>
      <c r="G281" s="71">
        <f t="shared" si="4"/>
        <v>0.9997968192476513</v>
      </c>
    </row>
    <row r="282" spans="1:6" ht="20.25">
      <c r="A282" s="22"/>
      <c r="C282" s="42"/>
      <c r="E282" s="19"/>
      <c r="F282" s="19"/>
    </row>
    <row r="283" spans="1:6" ht="20.25">
      <c r="A283" s="18" t="s">
        <v>63</v>
      </c>
      <c r="B283" s="15" t="s">
        <v>150</v>
      </c>
      <c r="C283" s="18" t="s">
        <v>5</v>
      </c>
      <c r="E283" s="19"/>
      <c r="F283" s="19"/>
    </row>
    <row r="284" spans="1:7" ht="20.25">
      <c r="A284" s="18"/>
      <c r="C284" s="42" t="s">
        <v>257</v>
      </c>
      <c r="D284" s="19">
        <v>945710</v>
      </c>
      <c r="E284" s="19">
        <v>945710</v>
      </c>
      <c r="F284" s="19">
        <v>933330</v>
      </c>
      <c r="G284" s="71">
        <f t="shared" si="4"/>
        <v>0.9869093062355268</v>
      </c>
    </row>
    <row r="285" spans="1:6" ht="20.25">
      <c r="A285" s="18"/>
      <c r="C285" s="18"/>
      <c r="E285" s="19"/>
      <c r="F285" s="19"/>
    </row>
    <row r="286" spans="1:6" ht="20.25">
      <c r="A286" s="18" t="s">
        <v>68</v>
      </c>
      <c r="C286" s="18" t="s">
        <v>178</v>
      </c>
      <c r="E286" s="19"/>
      <c r="F286" s="19"/>
    </row>
    <row r="287" spans="1:7" ht="20.25">
      <c r="A287" s="22" t="s">
        <v>64</v>
      </c>
      <c r="C287" s="42" t="s">
        <v>258</v>
      </c>
      <c r="D287" s="19">
        <v>980132</v>
      </c>
      <c r="E287" s="19">
        <v>1555779</v>
      </c>
      <c r="F287" s="19">
        <v>1196912</v>
      </c>
      <c r="G287" s="71">
        <f t="shared" si="4"/>
        <v>0.7693329193927929</v>
      </c>
    </row>
    <row r="288" spans="1:7" ht="20.25">
      <c r="A288" s="22" t="s">
        <v>66</v>
      </c>
      <c r="C288" s="42" t="s">
        <v>201</v>
      </c>
      <c r="D288" s="19">
        <f>(85706+15392+18571+12649)*2</f>
        <v>264636</v>
      </c>
      <c r="E288" s="19">
        <v>324000</v>
      </c>
      <c r="F288" s="19">
        <v>323169</v>
      </c>
      <c r="G288" s="71">
        <f t="shared" si="4"/>
        <v>0.9974351851851851</v>
      </c>
    </row>
    <row r="289" spans="1:6" ht="20.25">
      <c r="A289" s="22"/>
      <c r="C289" s="42"/>
      <c r="E289" s="19"/>
      <c r="F289" s="19"/>
    </row>
    <row r="290" spans="1:7" ht="20.25">
      <c r="A290" s="22" t="s">
        <v>84</v>
      </c>
      <c r="B290" s="15" t="s">
        <v>240</v>
      </c>
      <c r="C290" s="32" t="s">
        <v>241</v>
      </c>
      <c r="D290" s="19">
        <v>213095</v>
      </c>
      <c r="E290" s="19">
        <v>443095</v>
      </c>
      <c r="F290" s="19">
        <v>442777</v>
      </c>
      <c r="G290" s="71">
        <f t="shared" si="4"/>
        <v>0.9992823209469752</v>
      </c>
    </row>
    <row r="291" spans="1:7" s="11" customFormat="1" ht="20.25">
      <c r="A291" s="22"/>
      <c r="B291" s="15"/>
      <c r="C291" s="26" t="s">
        <v>117</v>
      </c>
      <c r="D291" s="29">
        <f>SUM(D281:D290)</f>
        <v>11853287</v>
      </c>
      <c r="E291" s="29">
        <f>SUM(E281:E290)</f>
        <v>12718298</v>
      </c>
      <c r="F291" s="29">
        <f>SUM(F281:F290)</f>
        <v>12343982</v>
      </c>
      <c r="G291" s="71">
        <f t="shared" si="4"/>
        <v>0.9705687034538741</v>
      </c>
    </row>
    <row r="292" spans="1:7" s="1" customFormat="1" ht="20.25">
      <c r="A292" s="16"/>
      <c r="B292" s="17"/>
      <c r="C292" s="16"/>
      <c r="D292" s="36"/>
      <c r="E292" s="10"/>
      <c r="G292" s="71"/>
    </row>
    <row r="293" spans="1:7" s="1" customFormat="1" ht="20.25">
      <c r="A293" s="16"/>
      <c r="B293" s="17"/>
      <c r="C293" s="16" t="s">
        <v>101</v>
      </c>
      <c r="D293" s="36">
        <f>SUM(D83,D98,D105,D114,D122,D183,D197,D211,D230,D237,D245,D273,D276,D291)</f>
        <v>55456403</v>
      </c>
      <c r="E293" s="36">
        <f>SUM(E83,E98,E105,E114,E122,E183,E197,E211,E230,E237,E245,E273,E276,E291)</f>
        <v>57880767</v>
      </c>
      <c r="F293" s="36">
        <f>SUM(F83,F98,F105,F114,F122,F183,F197,F211,F230,F237,F245,F273,F276,F291)</f>
        <v>41664469</v>
      </c>
      <c r="G293" s="71">
        <f t="shared" si="4"/>
        <v>0.7198327036682151</v>
      </c>
    </row>
    <row r="294" spans="1:7" s="1" customFormat="1" ht="20.25">
      <c r="A294" s="16"/>
      <c r="B294" s="17"/>
      <c r="C294" s="16"/>
      <c r="D294" s="36"/>
      <c r="E294" s="10"/>
      <c r="G294" s="72"/>
    </row>
    <row r="295" spans="1:7" s="1" customFormat="1" ht="20.25">
      <c r="A295" s="16"/>
      <c r="B295" s="17"/>
      <c r="C295" s="16"/>
      <c r="D295" s="36">
        <f>D49-D293</f>
        <v>0</v>
      </c>
      <c r="E295" s="36">
        <f>E49-E293</f>
        <v>0</v>
      </c>
      <c r="G295" s="72"/>
    </row>
    <row r="296" spans="1:7" s="1" customFormat="1" ht="20.25">
      <c r="A296" s="16"/>
      <c r="B296" s="17"/>
      <c r="C296" s="16"/>
      <c r="D296" s="36"/>
      <c r="E296" s="36"/>
      <c r="G296" s="72"/>
    </row>
    <row r="297" spans="1:7" s="1" customFormat="1" ht="20.25">
      <c r="A297" s="14"/>
      <c r="B297" s="15"/>
      <c r="C297" s="16"/>
      <c r="D297" s="14"/>
      <c r="E297" s="10"/>
      <c r="G297" s="72"/>
    </row>
    <row r="298" spans="1:4" ht="20.25">
      <c r="A298" s="16"/>
      <c r="B298" s="17"/>
      <c r="C298" s="16"/>
      <c r="D298" s="65" t="s">
        <v>293</v>
      </c>
    </row>
    <row r="299" spans="1:4" ht="20.25">
      <c r="A299" s="16"/>
      <c r="B299" s="17"/>
      <c r="D299" s="66" t="s">
        <v>294</v>
      </c>
    </row>
    <row r="300" spans="1:4" ht="20.25">
      <c r="A300" s="16"/>
      <c r="B300" s="17"/>
      <c r="C300" s="18" t="s">
        <v>295</v>
      </c>
      <c r="D300" s="67"/>
    </row>
    <row r="301" spans="1:4" ht="20.25">
      <c r="A301" s="16"/>
      <c r="B301" s="17"/>
      <c r="D301" s="67"/>
    </row>
    <row r="302" spans="1:7" s="1" customFormat="1" ht="20.25">
      <c r="A302" s="14"/>
      <c r="B302" s="15"/>
      <c r="C302" s="14"/>
      <c r="D302" s="68"/>
      <c r="E302" s="10"/>
      <c r="G302" s="72"/>
    </row>
    <row r="303" spans="1:7" s="1" customFormat="1" ht="20.25">
      <c r="A303" s="14"/>
      <c r="B303" s="15"/>
      <c r="C303" s="16"/>
      <c r="D303" s="67"/>
      <c r="E303" s="10"/>
      <c r="G303" s="72"/>
    </row>
    <row r="304" spans="3:4" ht="20.25">
      <c r="C304" s="14" t="s">
        <v>296</v>
      </c>
      <c r="D304" s="69">
        <f>F83/1000</f>
        <v>4174.348</v>
      </c>
    </row>
    <row r="305" spans="1:4" ht="20.25">
      <c r="A305" s="16"/>
      <c r="B305" s="17"/>
      <c r="C305" s="14" t="s">
        <v>297</v>
      </c>
      <c r="D305" s="69">
        <f>F98/1000</f>
        <v>3368.031</v>
      </c>
    </row>
    <row r="306" spans="3:4" ht="20.25">
      <c r="C306" s="14" t="s">
        <v>298</v>
      </c>
      <c r="D306" s="69">
        <f>F105/1000</f>
        <v>635.103</v>
      </c>
    </row>
    <row r="307" spans="3:4" ht="20.25">
      <c r="C307" s="14" t="s">
        <v>299</v>
      </c>
      <c r="D307" s="69">
        <f>F114/1000</f>
        <v>7.107</v>
      </c>
    </row>
    <row r="308" spans="1:7" s="1" customFormat="1" ht="20.25">
      <c r="A308" s="14"/>
      <c r="B308" s="15"/>
      <c r="C308" s="14" t="s">
        <v>300</v>
      </c>
      <c r="D308" s="69">
        <f>F122/1000</f>
        <v>749.985</v>
      </c>
      <c r="E308" s="10"/>
      <c r="G308" s="72"/>
    </row>
    <row r="309" spans="3:4" ht="20.25">
      <c r="C309" s="14" t="s">
        <v>301</v>
      </c>
      <c r="D309" s="69">
        <f>F183/1000</f>
        <v>7948.008</v>
      </c>
    </row>
    <row r="310" spans="3:4" ht="20.25">
      <c r="C310" s="14" t="s">
        <v>302</v>
      </c>
      <c r="D310" s="69">
        <f>F197/1000</f>
        <v>534.535</v>
      </c>
    </row>
    <row r="311" spans="3:4" ht="20.25">
      <c r="C311" s="14" t="s">
        <v>303</v>
      </c>
      <c r="D311" s="69">
        <f>F211/1000</f>
        <v>1265.465</v>
      </c>
    </row>
    <row r="312" spans="3:4" ht="20.25">
      <c r="C312" s="14" t="s">
        <v>219</v>
      </c>
      <c r="D312" s="69">
        <f>F230/1000</f>
        <v>5117.758</v>
      </c>
    </row>
    <row r="313" spans="3:4" ht="20.25">
      <c r="C313" s="14" t="s">
        <v>270</v>
      </c>
      <c r="D313" s="69">
        <f>F237/1000</f>
        <v>729.34</v>
      </c>
    </row>
    <row r="314" spans="3:4" ht="20.25">
      <c r="C314" s="14" t="s">
        <v>304</v>
      </c>
      <c r="D314" s="69">
        <f>F273/1000</f>
        <v>4049.404</v>
      </c>
    </row>
    <row r="315" spans="3:4" ht="20.25">
      <c r="C315" s="14" t="s">
        <v>305</v>
      </c>
      <c r="D315" s="69">
        <f>F291/1000</f>
        <v>12343.982</v>
      </c>
    </row>
    <row r="316" spans="3:4" ht="20.25">
      <c r="C316" s="14" t="s">
        <v>280</v>
      </c>
      <c r="D316" s="69">
        <f>F276/1000</f>
        <v>741.403</v>
      </c>
    </row>
    <row r="317" spans="3:4" ht="20.25">
      <c r="C317" s="18" t="s">
        <v>306</v>
      </c>
      <c r="D317" s="70">
        <f>SUM(D304:D316)</f>
        <v>41664.469000000005</v>
      </c>
    </row>
    <row r="318" ht="20.25">
      <c r="D318" s="67"/>
    </row>
    <row r="319" ht="20.25">
      <c r="D319" s="68"/>
    </row>
    <row r="320" ht="20.25">
      <c r="D320" s="67"/>
    </row>
    <row r="321" spans="3:4" ht="20.25">
      <c r="C321" s="18" t="s">
        <v>9</v>
      </c>
      <c r="D321" s="67"/>
    </row>
    <row r="322" spans="3:4" ht="20.25">
      <c r="C322" s="16"/>
      <c r="D322" s="67"/>
    </row>
    <row r="323" spans="3:4" ht="20.25">
      <c r="C323" s="14" t="s">
        <v>102</v>
      </c>
      <c r="D323" s="69">
        <f>F14/1000</f>
        <v>20265.347</v>
      </c>
    </row>
    <row r="324" spans="3:4" ht="20.25">
      <c r="C324" s="14" t="s">
        <v>307</v>
      </c>
      <c r="D324" s="69">
        <f>F25/1000</f>
        <v>229.115</v>
      </c>
    </row>
    <row r="325" spans="3:4" ht="20.25">
      <c r="C325" s="14" t="s">
        <v>308</v>
      </c>
      <c r="D325" s="48">
        <f>SUM(F19:F23)/1000</f>
        <v>27307.171</v>
      </c>
    </row>
    <row r="326" spans="3:4" ht="20.25">
      <c r="C326" s="14" t="s">
        <v>22</v>
      </c>
      <c r="D326" s="69">
        <f>F32/1000</f>
        <v>1054.728</v>
      </c>
    </row>
    <row r="327" spans="3:4" ht="20.25">
      <c r="C327" s="14" t="s">
        <v>20</v>
      </c>
      <c r="D327" s="69">
        <f>F42/1000</f>
        <v>1530.047</v>
      </c>
    </row>
    <row r="328" spans="3:4" ht="20.25">
      <c r="C328" s="14" t="s">
        <v>103</v>
      </c>
      <c r="D328" s="69">
        <f>F47/1000</f>
        <v>10739.435</v>
      </c>
    </row>
    <row r="329" spans="3:4" ht="20.25">
      <c r="C329" s="14" t="s">
        <v>280</v>
      </c>
      <c r="D329" s="69">
        <f>F44/1000</f>
        <v>729.927</v>
      </c>
    </row>
    <row r="330" spans="3:4" ht="20.25">
      <c r="C330" s="18" t="s">
        <v>309</v>
      </c>
      <c r="D330" s="70">
        <f>SUM(D323:D329)</f>
        <v>61855.770000000004</v>
      </c>
    </row>
    <row r="334" ht="20.25">
      <c r="C334" s="30"/>
    </row>
    <row r="340" ht="20.25">
      <c r="C340" s="30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39" r:id="rId1"/>
  <headerFooter alignWithMargins="0">
    <oddHeader>&amp;LA Szulimán Községi Önkormányzat 2018. évi költségvetési beszámolója</oddHeader>
  </headerFooter>
  <rowBreaks count="4" manualBreakCount="4">
    <brk id="57" max="6" man="1"/>
    <brk id="122" max="6" man="1"/>
    <brk id="212" max="6" man="1"/>
    <brk id="2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C24" sqref="C24"/>
    </sheetView>
  </sheetViews>
  <sheetFormatPr defaultColWidth="8.796875" defaultRowHeight="15"/>
  <cols>
    <col min="1" max="1" width="2.5" style="0" customWidth="1"/>
    <col min="2" max="2" width="31.19921875" style="0" customWidth="1"/>
    <col min="3" max="4" width="14.5" style="2" customWidth="1"/>
    <col min="5" max="5" width="18.5" style="2" customWidth="1"/>
  </cols>
  <sheetData>
    <row r="2" ht="15.75">
      <c r="E2" s="2" t="s">
        <v>23</v>
      </c>
    </row>
    <row r="3" ht="15.75">
      <c r="E3" s="2" t="s">
        <v>7</v>
      </c>
    </row>
    <row r="4" spans="1:4" ht="15.75">
      <c r="A4" s="1"/>
      <c r="B4" s="1" t="s">
        <v>10</v>
      </c>
      <c r="C4" s="3"/>
      <c r="D4" s="3"/>
    </row>
    <row r="7" spans="2:5" s="1" customFormat="1" ht="15.75">
      <c r="B7" s="1" t="s">
        <v>9</v>
      </c>
      <c r="C7" s="3"/>
      <c r="D7" s="3"/>
      <c r="E7" s="3"/>
    </row>
    <row r="8" spans="3:5" s="1" customFormat="1" ht="15.75">
      <c r="C8" s="3" t="s">
        <v>11</v>
      </c>
      <c r="D8" s="3" t="s">
        <v>12</v>
      </c>
      <c r="E8" s="3" t="s">
        <v>15</v>
      </c>
    </row>
    <row r="10" spans="2:5" ht="15.75">
      <c r="B10" t="s">
        <v>102</v>
      </c>
      <c r="C10" s="2">
        <f>'2018. besz.'!D14/1000</f>
        <v>18535.067</v>
      </c>
      <c r="E10" s="2">
        <f>SUM(C10:D10)</f>
        <v>18535.067</v>
      </c>
    </row>
    <row r="11" spans="2:5" ht="15.75">
      <c r="B11" t="s">
        <v>104</v>
      </c>
      <c r="C11" s="2">
        <f>SUM('2018. besz.'!D19:D20)/1000</f>
        <v>23470.901</v>
      </c>
      <c r="E11" s="2">
        <f>SUM(C11:D11)</f>
        <v>23470.901</v>
      </c>
    </row>
    <row r="12" spans="2:5" ht="15.75">
      <c r="B12" t="s">
        <v>22</v>
      </c>
      <c r="C12" s="2">
        <f>'2018. besz.'!D32/1000</f>
        <v>1260</v>
      </c>
      <c r="E12" s="2">
        <f>SUM(C12:D12)</f>
        <v>1260</v>
      </c>
    </row>
    <row r="13" spans="2:5" ht="15.75">
      <c r="B13" t="s">
        <v>20</v>
      </c>
      <c r="C13" s="2">
        <f>'2018. besz.'!D42/1000</f>
        <v>1451</v>
      </c>
      <c r="E13" s="2">
        <f>SUM(C13:D13)</f>
        <v>1451</v>
      </c>
    </row>
    <row r="14" spans="2:5" ht="15.75">
      <c r="B14" t="s">
        <v>103</v>
      </c>
      <c r="C14" s="2">
        <f>'2018. besz.'!D47/1000</f>
        <v>10739.435</v>
      </c>
      <c r="E14" s="2">
        <f>SUM(C14:D14)</f>
        <v>10739.435</v>
      </c>
    </row>
    <row r="15" spans="2:5" s="1" customFormat="1" ht="15.75">
      <c r="B15" s="1" t="s">
        <v>13</v>
      </c>
      <c r="C15" s="3">
        <f>SUM(C10:C14)</f>
        <v>55456.403</v>
      </c>
      <c r="D15" s="3">
        <v>0</v>
      </c>
      <c r="E15" s="3">
        <f>SUM(E10:E14)</f>
        <v>55456.403</v>
      </c>
    </row>
    <row r="19" spans="2:5" s="1" customFormat="1" ht="15.75">
      <c r="B19" s="1" t="s">
        <v>8</v>
      </c>
      <c r="C19" s="3"/>
      <c r="D19" s="3"/>
      <c r="E19" s="3"/>
    </row>
    <row r="21" spans="1:5" ht="15.75">
      <c r="A21" t="s">
        <v>14</v>
      </c>
      <c r="B21" t="s">
        <v>4</v>
      </c>
      <c r="C21" s="2" t="e">
        <f>SUM('2018. besz.'!#REF!,'2018. besz.'!D214,'2018. besz.'!D281:D281)/1000</f>
        <v>#REF!</v>
      </c>
      <c r="E21" s="2" t="e">
        <f>SUM(C21:D21)</f>
        <v>#REF!</v>
      </c>
    </row>
    <row r="22" spans="2:5" ht="15.75">
      <c r="B22" t="s">
        <v>5</v>
      </c>
      <c r="C22" s="2" t="e">
        <f>SUM('2018. besz.'!#REF!,'2018. besz.'!D215,'2018. besz.'!D284:D284)/1000</f>
        <v>#REF!</v>
      </c>
      <c r="E22" s="2" t="e">
        <f>SUM(C22:D22)</f>
        <v>#REF!</v>
      </c>
    </row>
    <row r="23" spans="2:5" ht="15.75">
      <c r="B23" t="s">
        <v>6</v>
      </c>
      <c r="C23" s="2" t="e">
        <f>SUM('2018. besz.'!D82,'2018. besz.'!D98,'2018. besz.'!D105,'2018. besz.'!D114,'2018. besz.'!D122,'2018. besz.'!D138,'2018. besz.'!#REF!,'2018. besz.'!D197,'2018. besz.'!D287:D288,'2018. besz.'!D216:D229,'2018. besz.'!D211,'2018. besz.'!D245,'2018. besz.'!D290)/1000</f>
        <v>#REF!</v>
      </c>
      <c r="D23" s="2">
        <f>SUM('2018. besz.'!D179:D180)/1000</f>
        <v>2540</v>
      </c>
      <c r="E23" s="2" t="e">
        <f>SUM(C23:D23)</f>
        <v>#REF!</v>
      </c>
    </row>
    <row r="24" spans="2:5" ht="15.75">
      <c r="B24" t="s">
        <v>21</v>
      </c>
      <c r="C24" s="2">
        <f>SUM('2018. besz.'!D162,'2018. besz.'!D173,'2018. besz.'!D273)/1000</f>
        <v>6773.896</v>
      </c>
      <c r="E24" s="2">
        <f>SUM(C24:D24)</f>
        <v>6773.896</v>
      </c>
    </row>
    <row r="25" spans="2:5" ht="15.75">
      <c r="B25" t="s">
        <v>187</v>
      </c>
      <c r="C25" s="2">
        <f>'2018. besz.'!D276/1000</f>
        <v>741.403</v>
      </c>
      <c r="E25" s="2">
        <f>SUM(C25:D25)</f>
        <v>741.403</v>
      </c>
    </row>
    <row r="26" spans="2:5" s="1" customFormat="1" ht="15.75">
      <c r="B26" s="1" t="s">
        <v>1</v>
      </c>
      <c r="C26" s="3" t="e">
        <f>SUM(C21:C25)</f>
        <v>#REF!</v>
      </c>
      <c r="D26" s="3">
        <f>SUM(D21:D25)</f>
        <v>2540</v>
      </c>
      <c r="E26" s="3" t="e">
        <f>SUM(E21:E25)</f>
        <v>#REF!</v>
      </c>
    </row>
  </sheetData>
  <sheetProtection/>
  <printOptions/>
  <pageMargins left="0.75" right="0.75" top="1" bottom="1" header="0.5" footer="0.5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3" sqref="B13"/>
    </sheetView>
  </sheetViews>
  <sheetFormatPr defaultColWidth="8.796875" defaultRowHeight="15"/>
  <cols>
    <col min="1" max="1" width="51.8984375" style="0" bestFit="1" customWidth="1"/>
    <col min="2" max="2" width="18.19921875" style="0" bestFit="1" customWidth="1"/>
    <col min="3" max="3" width="14" style="0" bestFit="1" customWidth="1"/>
  </cols>
  <sheetData>
    <row r="1" spans="1:3" ht="18.75">
      <c r="A1" s="60"/>
      <c r="B1" s="60" t="s">
        <v>23</v>
      </c>
      <c r="C1" s="60" t="s">
        <v>310</v>
      </c>
    </row>
    <row r="2" spans="1:3" ht="18.75">
      <c r="A2" s="60"/>
      <c r="B2" s="10"/>
      <c r="C2" s="63"/>
    </row>
    <row r="3" spans="1:3" ht="18.75">
      <c r="A3" s="60"/>
      <c r="B3" s="60"/>
      <c r="C3" s="62"/>
    </row>
    <row r="4" spans="1:3" ht="18.75">
      <c r="A4" s="59" t="s">
        <v>311</v>
      </c>
      <c r="B4" s="58" t="s">
        <v>312</v>
      </c>
      <c r="C4" s="63"/>
    </row>
    <row r="5" spans="1:3" ht="18.75">
      <c r="A5" s="58"/>
      <c r="B5" s="58"/>
      <c r="C5" s="62"/>
    </row>
    <row r="6" spans="1:3" ht="18.75">
      <c r="A6" s="57" t="s">
        <v>313</v>
      </c>
      <c r="B6" s="57">
        <v>10740</v>
      </c>
      <c r="C6" s="62"/>
    </row>
    <row r="7" spans="1:3" ht="18.75">
      <c r="A7" s="58"/>
      <c r="B7" s="58"/>
      <c r="C7" s="62"/>
    </row>
    <row r="8" spans="1:3" ht="18.75">
      <c r="A8" s="58"/>
      <c r="B8" s="58"/>
      <c r="C8" s="62"/>
    </row>
    <row r="9" spans="1:3" ht="18.75">
      <c r="A9" s="73" t="s">
        <v>315</v>
      </c>
      <c r="B9" s="58">
        <v>61856</v>
      </c>
      <c r="C9" s="62"/>
    </row>
    <row r="10" spans="1:3" ht="18.75">
      <c r="A10" s="73" t="s">
        <v>316</v>
      </c>
      <c r="B10" s="58">
        <v>-41664</v>
      </c>
      <c r="C10" s="62"/>
    </row>
    <row r="11" spans="1:3" ht="18.75">
      <c r="A11" s="58"/>
      <c r="B11" s="58"/>
      <c r="C11" s="62"/>
    </row>
    <row r="12" spans="1:3" ht="18.75">
      <c r="A12" s="57" t="s">
        <v>314</v>
      </c>
      <c r="B12" s="57">
        <v>20192</v>
      </c>
      <c r="C12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60" zoomScalePageLayoutView="0" workbookViewId="0" topLeftCell="A1">
      <selection activeCell="G33" sqref="G33"/>
    </sheetView>
  </sheetViews>
  <sheetFormatPr defaultColWidth="8.796875" defaultRowHeight="15"/>
  <cols>
    <col min="1" max="1" width="9" style="74" customWidth="1"/>
    <col min="2" max="2" width="11.3984375" style="74" customWidth="1"/>
    <col min="3" max="3" width="9" style="74" customWidth="1"/>
    <col min="4" max="4" width="10" style="74" customWidth="1"/>
    <col min="5" max="6" width="9" style="74" customWidth="1"/>
    <col min="7" max="7" width="10.19921875" style="74" customWidth="1"/>
    <col min="8" max="12" width="9" style="74" customWidth="1"/>
  </cols>
  <sheetData>
    <row r="1" ht="15.75">
      <c r="I1" s="74" t="s">
        <v>317</v>
      </c>
    </row>
    <row r="2" ht="15.75">
      <c r="I2" s="74" t="s">
        <v>318</v>
      </c>
    </row>
    <row r="4" spans="1:12" ht="15.75">
      <c r="A4" s="123" t="s">
        <v>354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5.75">
      <c r="A5" s="75" t="s">
        <v>8</v>
      </c>
      <c r="B5" s="75"/>
      <c r="C5" s="75"/>
      <c r="D5" s="75"/>
      <c r="E5" s="75" t="s">
        <v>319</v>
      </c>
      <c r="F5" s="75"/>
      <c r="G5" s="75"/>
      <c r="H5" s="75"/>
      <c r="I5" s="75" t="s">
        <v>320</v>
      </c>
      <c r="J5" s="75"/>
      <c r="K5" s="75"/>
      <c r="L5" s="75" t="s">
        <v>321</v>
      </c>
    </row>
    <row r="6" spans="1:12" ht="15.75">
      <c r="A6" s="124" t="s">
        <v>322</v>
      </c>
      <c r="B6" s="125"/>
      <c r="C6" s="106" t="s">
        <v>323</v>
      </c>
      <c r="D6" s="106" t="s">
        <v>324</v>
      </c>
      <c r="E6" s="106" t="s">
        <v>325</v>
      </c>
      <c r="F6" s="106" t="s">
        <v>326</v>
      </c>
      <c r="G6" s="106" t="s">
        <v>327</v>
      </c>
      <c r="H6" s="106" t="s">
        <v>120</v>
      </c>
      <c r="I6" s="106" t="s">
        <v>328</v>
      </c>
      <c r="J6" s="106" t="s">
        <v>329</v>
      </c>
      <c r="K6" s="106" t="s">
        <v>120</v>
      </c>
      <c r="L6" s="106" t="s">
        <v>330</v>
      </c>
    </row>
    <row r="7" spans="1:12" ht="15.75">
      <c r="A7" s="126"/>
      <c r="B7" s="12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15.75">
      <c r="A8" s="76" t="s">
        <v>331</v>
      </c>
      <c r="B8" s="76"/>
      <c r="C8" s="77">
        <v>3321</v>
      </c>
      <c r="D8" s="77">
        <v>583</v>
      </c>
      <c r="E8" s="77">
        <v>270</v>
      </c>
      <c r="F8" s="77"/>
      <c r="G8" s="77"/>
      <c r="H8" s="78">
        <f>SUM(C8:G8)</f>
        <v>4174</v>
      </c>
      <c r="I8" s="77"/>
      <c r="J8" s="77"/>
      <c r="K8" s="78">
        <f>SUM(I8,J8)</f>
        <v>0</v>
      </c>
      <c r="L8" s="78">
        <f>SUM(H8,K8)</f>
        <v>4174</v>
      </c>
    </row>
    <row r="9" spans="1:12" ht="15.75">
      <c r="A9" s="76" t="s">
        <v>332</v>
      </c>
      <c r="B9" s="76"/>
      <c r="C9" s="77"/>
      <c r="D9" s="77"/>
      <c r="E9" s="77">
        <v>2128</v>
      </c>
      <c r="F9" s="77"/>
      <c r="G9" s="77"/>
      <c r="H9" s="78">
        <f aca="true" t="shared" si="0" ref="H9:H23">SUM(C9:G9)</f>
        <v>2128</v>
      </c>
      <c r="I9" s="77"/>
      <c r="J9" s="77">
        <v>1240</v>
      </c>
      <c r="K9" s="78">
        <f aca="true" t="shared" si="1" ref="K9:K23">SUM(I9,J9)</f>
        <v>1240</v>
      </c>
      <c r="L9" s="78">
        <f aca="true" t="shared" si="2" ref="L9:L23">SUM(H9,K9)</f>
        <v>3368</v>
      </c>
    </row>
    <row r="10" spans="1:12" ht="15.75">
      <c r="A10" s="76" t="s">
        <v>333</v>
      </c>
      <c r="B10" s="76"/>
      <c r="C10" s="77"/>
      <c r="D10" s="77"/>
      <c r="E10" s="77">
        <v>7</v>
      </c>
      <c r="F10" s="77"/>
      <c r="G10" s="77"/>
      <c r="H10" s="78">
        <f t="shared" si="0"/>
        <v>7</v>
      </c>
      <c r="I10" s="77"/>
      <c r="J10" s="77"/>
      <c r="K10" s="78">
        <f t="shared" si="1"/>
        <v>0</v>
      </c>
      <c r="L10" s="78">
        <f t="shared" si="2"/>
        <v>7</v>
      </c>
    </row>
    <row r="11" spans="1:12" ht="15.75">
      <c r="A11" s="76" t="s">
        <v>298</v>
      </c>
      <c r="B11" s="76"/>
      <c r="C11" s="77"/>
      <c r="D11" s="77"/>
      <c r="E11" s="77">
        <v>635</v>
      </c>
      <c r="F11" s="77"/>
      <c r="G11" s="77"/>
      <c r="H11" s="78">
        <f t="shared" si="0"/>
        <v>635</v>
      </c>
      <c r="I11" s="77"/>
      <c r="J11" s="77"/>
      <c r="K11" s="78">
        <f t="shared" si="1"/>
        <v>0</v>
      </c>
      <c r="L11" s="78">
        <f t="shared" si="2"/>
        <v>635</v>
      </c>
    </row>
    <row r="12" spans="1:12" ht="15.75">
      <c r="A12" s="110" t="s">
        <v>334</v>
      </c>
      <c r="B12" s="111"/>
      <c r="C12" s="77"/>
      <c r="D12" s="77"/>
      <c r="E12" s="77">
        <v>750</v>
      </c>
      <c r="F12" s="77"/>
      <c r="G12" s="77"/>
      <c r="H12" s="78">
        <f t="shared" si="0"/>
        <v>750</v>
      </c>
      <c r="I12" s="77"/>
      <c r="J12" s="77"/>
      <c r="K12" s="78">
        <f t="shared" si="1"/>
        <v>0</v>
      </c>
      <c r="L12" s="78">
        <f t="shared" si="2"/>
        <v>750</v>
      </c>
    </row>
    <row r="13" spans="1:12" ht="15.75">
      <c r="A13" s="76" t="s">
        <v>335</v>
      </c>
      <c r="B13" s="76"/>
      <c r="C13" s="77">
        <v>4</v>
      </c>
      <c r="D13" s="77">
        <v>2</v>
      </c>
      <c r="E13" s="77">
        <v>2913</v>
      </c>
      <c r="F13" s="77">
        <v>2620</v>
      </c>
      <c r="G13" s="77"/>
      <c r="H13" s="78">
        <f>SUM(C13:G13)</f>
        <v>5539</v>
      </c>
      <c r="I13" s="77">
        <v>120</v>
      </c>
      <c r="J13" s="77">
        <v>2289</v>
      </c>
      <c r="K13" s="78">
        <f>SUM(I13,J13)</f>
        <v>2409</v>
      </c>
      <c r="L13" s="78">
        <f>SUM(H13,K13)</f>
        <v>7948</v>
      </c>
    </row>
    <row r="14" spans="1:12" ht="15.75">
      <c r="A14" s="76" t="s">
        <v>336</v>
      </c>
      <c r="B14" s="76"/>
      <c r="C14" s="77"/>
      <c r="D14" s="77"/>
      <c r="E14" s="77">
        <v>495</v>
      </c>
      <c r="F14" s="77"/>
      <c r="G14" s="77"/>
      <c r="H14" s="78">
        <f t="shared" si="0"/>
        <v>495</v>
      </c>
      <c r="I14" s="77">
        <v>40</v>
      </c>
      <c r="J14" s="77"/>
      <c r="K14" s="78">
        <f t="shared" si="1"/>
        <v>40</v>
      </c>
      <c r="L14" s="78">
        <f t="shared" si="2"/>
        <v>535</v>
      </c>
    </row>
    <row r="15" spans="1:12" ht="15.75">
      <c r="A15" s="110" t="s">
        <v>303</v>
      </c>
      <c r="B15" s="111"/>
      <c r="C15" s="77"/>
      <c r="D15" s="77"/>
      <c r="E15" s="77">
        <v>1064</v>
      </c>
      <c r="F15" s="77"/>
      <c r="G15" s="77"/>
      <c r="H15" s="78">
        <f t="shared" si="0"/>
        <v>1064</v>
      </c>
      <c r="I15" s="77">
        <v>202</v>
      </c>
      <c r="J15" s="77"/>
      <c r="K15" s="78">
        <f t="shared" si="1"/>
        <v>202</v>
      </c>
      <c r="L15" s="78">
        <f t="shared" si="2"/>
        <v>1266</v>
      </c>
    </row>
    <row r="16" spans="1:12" ht="15.75">
      <c r="A16" s="110" t="s">
        <v>412</v>
      </c>
      <c r="B16" s="111"/>
      <c r="C16" s="77">
        <v>1625</v>
      </c>
      <c r="D16" s="77">
        <v>317</v>
      </c>
      <c r="E16" s="77">
        <v>3176</v>
      </c>
      <c r="F16" s="77"/>
      <c r="G16" s="77"/>
      <c r="H16" s="78">
        <f t="shared" si="0"/>
        <v>5118</v>
      </c>
      <c r="I16" s="77"/>
      <c r="J16" s="77"/>
      <c r="K16" s="78">
        <f t="shared" si="1"/>
        <v>0</v>
      </c>
      <c r="L16" s="78">
        <f t="shared" si="2"/>
        <v>5118</v>
      </c>
    </row>
    <row r="17" spans="1:12" ht="15.75">
      <c r="A17" s="110" t="s">
        <v>413</v>
      </c>
      <c r="B17" s="111"/>
      <c r="C17" s="77"/>
      <c r="D17" s="77"/>
      <c r="E17" s="77">
        <v>200</v>
      </c>
      <c r="F17" s="77"/>
      <c r="G17" s="77"/>
      <c r="H17" s="78">
        <f t="shared" si="0"/>
        <v>200</v>
      </c>
      <c r="I17" s="77">
        <v>529</v>
      </c>
      <c r="J17" s="77"/>
      <c r="K17" s="78">
        <f t="shared" si="1"/>
        <v>529</v>
      </c>
      <c r="L17" s="78">
        <f t="shared" si="2"/>
        <v>729</v>
      </c>
    </row>
    <row r="18" spans="1:12" ht="15.75">
      <c r="A18" s="76" t="s">
        <v>337</v>
      </c>
      <c r="B18" s="76"/>
      <c r="C18" s="77"/>
      <c r="D18" s="77"/>
      <c r="E18" s="77"/>
      <c r="F18" s="77">
        <v>112</v>
      </c>
      <c r="G18" s="77"/>
      <c r="H18" s="78">
        <f t="shared" si="0"/>
        <v>112</v>
      </c>
      <c r="I18" s="77"/>
      <c r="J18" s="77"/>
      <c r="K18" s="78">
        <f t="shared" si="1"/>
        <v>0</v>
      </c>
      <c r="L18" s="78">
        <f t="shared" si="2"/>
        <v>112</v>
      </c>
    </row>
    <row r="19" spans="1:12" ht="15.75">
      <c r="A19" s="76" t="s">
        <v>338</v>
      </c>
      <c r="B19" s="76"/>
      <c r="C19" s="77"/>
      <c r="D19" s="77"/>
      <c r="E19" s="77"/>
      <c r="F19" s="77"/>
      <c r="G19" s="77"/>
      <c r="H19" s="78">
        <f t="shared" si="0"/>
        <v>0</v>
      </c>
      <c r="I19" s="77"/>
      <c r="J19" s="77"/>
      <c r="K19" s="78">
        <f t="shared" si="1"/>
        <v>0</v>
      </c>
      <c r="L19" s="78">
        <f t="shared" si="2"/>
        <v>0</v>
      </c>
    </row>
    <row r="20" spans="1:12" ht="15.75">
      <c r="A20" s="76" t="s">
        <v>339</v>
      </c>
      <c r="B20" s="76"/>
      <c r="C20" s="77"/>
      <c r="D20" s="77"/>
      <c r="E20" s="77">
        <v>67</v>
      </c>
      <c r="F20" s="77">
        <v>3830</v>
      </c>
      <c r="G20" s="77"/>
      <c r="H20" s="78">
        <f t="shared" si="0"/>
        <v>3897</v>
      </c>
      <c r="I20" s="77"/>
      <c r="J20" s="77"/>
      <c r="K20" s="78">
        <f t="shared" si="1"/>
        <v>0</v>
      </c>
      <c r="L20" s="78">
        <f t="shared" si="2"/>
        <v>3897</v>
      </c>
    </row>
    <row r="21" spans="1:12" ht="15.75">
      <c r="A21" s="110" t="s">
        <v>340</v>
      </c>
      <c r="B21" s="111"/>
      <c r="C21" s="77"/>
      <c r="D21" s="77"/>
      <c r="E21" s="77">
        <v>40</v>
      </c>
      <c r="F21" s="77"/>
      <c r="G21" s="77"/>
      <c r="H21" s="78">
        <f t="shared" si="0"/>
        <v>40</v>
      </c>
      <c r="I21" s="77"/>
      <c r="J21" s="77"/>
      <c r="K21" s="78">
        <f t="shared" si="1"/>
        <v>0</v>
      </c>
      <c r="L21" s="78">
        <f t="shared" si="2"/>
        <v>40</v>
      </c>
    </row>
    <row r="22" spans="1:12" ht="15.75">
      <c r="A22" s="76" t="s">
        <v>341</v>
      </c>
      <c r="B22" s="76"/>
      <c r="C22" s="77">
        <v>9448</v>
      </c>
      <c r="D22" s="77">
        <v>933</v>
      </c>
      <c r="E22" s="77">
        <v>1520</v>
      </c>
      <c r="F22" s="77">
        <v>443</v>
      </c>
      <c r="G22" s="77"/>
      <c r="H22" s="78">
        <f t="shared" si="0"/>
        <v>12344</v>
      </c>
      <c r="I22" s="77"/>
      <c r="J22" s="77"/>
      <c r="K22" s="78">
        <f t="shared" si="1"/>
        <v>0</v>
      </c>
      <c r="L22" s="78">
        <f t="shared" si="2"/>
        <v>12344</v>
      </c>
    </row>
    <row r="23" spans="1:12" ht="15.75">
      <c r="A23" s="108" t="s">
        <v>342</v>
      </c>
      <c r="B23" s="109"/>
      <c r="C23" s="77"/>
      <c r="D23" s="77"/>
      <c r="E23" s="77"/>
      <c r="F23" s="77">
        <v>741</v>
      </c>
      <c r="G23" s="77"/>
      <c r="H23" s="78">
        <f t="shared" si="0"/>
        <v>741</v>
      </c>
      <c r="I23" s="77"/>
      <c r="J23" s="77"/>
      <c r="K23" s="78">
        <f t="shared" si="1"/>
        <v>0</v>
      </c>
      <c r="L23" s="78">
        <f t="shared" si="2"/>
        <v>741</v>
      </c>
    </row>
    <row r="24" spans="1:12" ht="16.5" thickBot="1">
      <c r="A24" s="79" t="s">
        <v>343</v>
      </c>
      <c r="B24" s="79"/>
      <c r="C24" s="80">
        <f aca="true" t="shared" si="3" ref="C24:K24">SUM(C8:C23)</f>
        <v>14398</v>
      </c>
      <c r="D24" s="80">
        <f t="shared" si="3"/>
        <v>1835</v>
      </c>
      <c r="E24" s="80">
        <f t="shared" si="3"/>
        <v>13265</v>
      </c>
      <c r="F24" s="80">
        <f t="shared" si="3"/>
        <v>7746</v>
      </c>
      <c r="G24" s="80">
        <f t="shared" si="3"/>
        <v>0</v>
      </c>
      <c r="H24" s="80">
        <f t="shared" si="3"/>
        <v>37244</v>
      </c>
      <c r="I24" s="80">
        <f t="shared" si="3"/>
        <v>891</v>
      </c>
      <c r="J24" s="80">
        <f t="shared" si="3"/>
        <v>3529</v>
      </c>
      <c r="K24" s="80">
        <f t="shared" si="3"/>
        <v>4420</v>
      </c>
      <c r="L24" s="78">
        <f>SUM(L7:L23)</f>
        <v>41664</v>
      </c>
    </row>
    <row r="25" spans="1:12" ht="15.75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3"/>
      <c r="L25" s="83"/>
    </row>
    <row r="26" spans="1:12" ht="15.75">
      <c r="A26" s="84"/>
      <c r="B26" s="84"/>
      <c r="C26" s="83"/>
      <c r="D26" s="83"/>
      <c r="E26" s="83"/>
      <c r="F26" s="83"/>
      <c r="G26" s="83"/>
      <c r="H26" s="83"/>
      <c r="I26" s="83"/>
      <c r="J26" s="83"/>
      <c r="K26" s="83"/>
      <c r="L26" s="81"/>
    </row>
    <row r="27" spans="1:12" ht="16.5" thickBo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1"/>
    </row>
    <row r="28" spans="1:12" ht="16.5" thickTop="1">
      <c r="A28" s="112" t="s">
        <v>9</v>
      </c>
      <c r="B28" s="113"/>
      <c r="C28" s="118" t="s">
        <v>344</v>
      </c>
      <c r="D28" s="119"/>
      <c r="E28" s="119"/>
      <c r="F28" s="119"/>
      <c r="G28" s="119"/>
      <c r="H28" s="120"/>
      <c r="I28" s="118" t="s">
        <v>320</v>
      </c>
      <c r="J28" s="119"/>
      <c r="K28" s="121" t="s">
        <v>345</v>
      </c>
      <c r="L28" s="75"/>
    </row>
    <row r="29" spans="1:11" ht="15.75">
      <c r="A29" s="114"/>
      <c r="B29" s="115"/>
      <c r="C29" s="106" t="s">
        <v>346</v>
      </c>
      <c r="D29" s="106" t="s">
        <v>347</v>
      </c>
      <c r="E29" s="106" t="s">
        <v>348</v>
      </c>
      <c r="F29" s="106" t="s">
        <v>349</v>
      </c>
      <c r="G29" s="106" t="s">
        <v>350</v>
      </c>
      <c r="H29" s="106" t="s">
        <v>120</v>
      </c>
      <c r="I29" s="106" t="s">
        <v>351</v>
      </c>
      <c r="J29" s="106" t="s">
        <v>120</v>
      </c>
      <c r="K29" s="122"/>
    </row>
    <row r="30" spans="1:11" ht="15.75">
      <c r="A30" s="116"/>
      <c r="B30" s="117"/>
      <c r="C30" s="107"/>
      <c r="D30" s="107"/>
      <c r="E30" s="107"/>
      <c r="F30" s="107"/>
      <c r="G30" s="107"/>
      <c r="H30" s="107"/>
      <c r="I30" s="107"/>
      <c r="J30" s="107"/>
      <c r="K30" s="76"/>
    </row>
    <row r="31" spans="1:11" ht="15.75">
      <c r="A31" s="76" t="s">
        <v>335</v>
      </c>
      <c r="B31" s="76"/>
      <c r="C31" s="77">
        <v>1530</v>
      </c>
      <c r="D31" s="77"/>
      <c r="E31" s="77"/>
      <c r="F31" s="77"/>
      <c r="G31" s="77">
        <v>13864</v>
      </c>
      <c r="H31" s="78">
        <f>SUM(C31:G31)</f>
        <v>15394</v>
      </c>
      <c r="I31" s="78">
        <v>1571</v>
      </c>
      <c r="J31" s="78">
        <f>SUM(I31)</f>
        <v>1571</v>
      </c>
      <c r="K31" s="86">
        <f>SUM(H31,I31)</f>
        <v>16965</v>
      </c>
    </row>
    <row r="32" spans="1:12" ht="15.75">
      <c r="A32" s="76" t="s">
        <v>352</v>
      </c>
      <c r="B32" s="76"/>
      <c r="C32" s="77"/>
      <c r="D32" s="77">
        <v>1055</v>
      </c>
      <c r="E32" s="77">
        <v>20265</v>
      </c>
      <c r="F32" s="77">
        <v>10739</v>
      </c>
      <c r="G32" s="77">
        <v>133</v>
      </c>
      <c r="H32" s="78">
        <f>SUM(C32:G32)</f>
        <v>32192</v>
      </c>
      <c r="I32" s="77">
        <v>229</v>
      </c>
      <c r="J32" s="78">
        <f>SUM(I32)</f>
        <v>229</v>
      </c>
      <c r="K32" s="86">
        <f>SUM(H32,I32)</f>
        <v>32421</v>
      </c>
      <c r="L32" s="81"/>
    </row>
    <row r="33" spans="1:12" ht="15.75">
      <c r="A33" s="76" t="s">
        <v>341</v>
      </c>
      <c r="B33" s="76"/>
      <c r="C33" s="77"/>
      <c r="D33" s="77"/>
      <c r="E33" s="77"/>
      <c r="F33" s="77"/>
      <c r="G33" s="77">
        <v>11740</v>
      </c>
      <c r="H33" s="78">
        <f>SUM(C33:G33)</f>
        <v>11740</v>
      </c>
      <c r="I33" s="77"/>
      <c r="J33" s="78">
        <f>SUM(I33)</f>
        <v>0</v>
      </c>
      <c r="K33" s="86">
        <f>SUM(H33,I33)</f>
        <v>11740</v>
      </c>
      <c r="L33" s="81"/>
    </row>
    <row r="34" spans="1:12" ht="15.75">
      <c r="A34" s="108" t="s">
        <v>342</v>
      </c>
      <c r="B34" s="109"/>
      <c r="C34" s="87"/>
      <c r="D34" s="87"/>
      <c r="E34" s="87">
        <v>730</v>
      </c>
      <c r="F34" s="87"/>
      <c r="G34" s="87"/>
      <c r="H34" s="78">
        <f>SUM(C34:G34)</f>
        <v>730</v>
      </c>
      <c r="I34" s="87"/>
      <c r="J34" s="78">
        <f>SUM(I34)</f>
        <v>0</v>
      </c>
      <c r="K34" s="86">
        <f>SUM(H34,I34)</f>
        <v>730</v>
      </c>
      <c r="L34" s="81"/>
    </row>
    <row r="35" spans="1:11" ht="16.5" thickBot="1">
      <c r="A35" s="79" t="s">
        <v>353</v>
      </c>
      <c r="B35" s="79"/>
      <c r="C35" s="80">
        <f aca="true" t="shared" si="4" ref="C35:J35">SUM(C31:C33)</f>
        <v>1530</v>
      </c>
      <c r="D35" s="80">
        <f t="shared" si="4"/>
        <v>1055</v>
      </c>
      <c r="E35" s="80">
        <f>SUM(E31:E34)</f>
        <v>20995</v>
      </c>
      <c r="F35" s="80">
        <f t="shared" si="4"/>
        <v>10739</v>
      </c>
      <c r="G35" s="80">
        <f t="shared" si="4"/>
        <v>25737</v>
      </c>
      <c r="H35" s="80">
        <f t="shared" si="4"/>
        <v>59326</v>
      </c>
      <c r="I35" s="80">
        <f t="shared" si="4"/>
        <v>1800</v>
      </c>
      <c r="J35" s="80">
        <f t="shared" si="4"/>
        <v>1800</v>
      </c>
      <c r="K35" s="88">
        <f>SUM(K31:K34)</f>
        <v>61856</v>
      </c>
    </row>
  </sheetData>
  <sheetProtection/>
  <mergeCells count="31">
    <mergeCell ref="F6:F7"/>
    <mergeCell ref="G6:G7"/>
    <mergeCell ref="H6:H7"/>
    <mergeCell ref="I6:I7"/>
    <mergeCell ref="J6:J7"/>
    <mergeCell ref="K6:K7"/>
    <mergeCell ref="L6:L7"/>
    <mergeCell ref="A12:B12"/>
    <mergeCell ref="A15:B15"/>
    <mergeCell ref="A21:B21"/>
    <mergeCell ref="A4:L4"/>
    <mergeCell ref="A6:B7"/>
    <mergeCell ref="C6:C7"/>
    <mergeCell ref="D6:D7"/>
    <mergeCell ref="E6:E7"/>
    <mergeCell ref="K28:K29"/>
    <mergeCell ref="C29:C30"/>
    <mergeCell ref="D29:D30"/>
    <mergeCell ref="E29:E30"/>
    <mergeCell ref="F29:F30"/>
    <mergeCell ref="G29:G30"/>
    <mergeCell ref="H29:H30"/>
    <mergeCell ref="I29:I30"/>
    <mergeCell ref="J29:J30"/>
    <mergeCell ref="A34:B34"/>
    <mergeCell ref="A16:B16"/>
    <mergeCell ref="A17:B17"/>
    <mergeCell ref="A23:B23"/>
    <mergeCell ref="A28:B30"/>
    <mergeCell ref="C28:H28"/>
    <mergeCell ref="I28:J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="60" zoomScalePageLayoutView="0" workbookViewId="0" topLeftCell="A1">
      <selection activeCell="C19" sqref="C19"/>
    </sheetView>
  </sheetViews>
  <sheetFormatPr defaultColWidth="8.796875" defaultRowHeight="15"/>
  <cols>
    <col min="1" max="1" width="45" style="0" bestFit="1" customWidth="1"/>
    <col min="2" max="3" width="13.59765625" style="0" customWidth="1"/>
  </cols>
  <sheetData>
    <row r="1" ht="18.75">
      <c r="C1" s="60" t="s">
        <v>372</v>
      </c>
    </row>
    <row r="2" ht="18.75">
      <c r="C2" s="60" t="s">
        <v>294</v>
      </c>
    </row>
    <row r="3" spans="1:3" ht="18.75">
      <c r="A3" s="60"/>
      <c r="B3" s="60"/>
      <c r="C3" s="60"/>
    </row>
    <row r="4" spans="1:3" ht="18.75">
      <c r="A4" s="89" t="s">
        <v>355</v>
      </c>
      <c r="B4" s="89" t="s">
        <v>356</v>
      </c>
      <c r="C4" s="89" t="s">
        <v>357</v>
      </c>
    </row>
    <row r="5" spans="1:3" ht="18.75">
      <c r="A5" s="89"/>
      <c r="B5" s="89"/>
      <c r="C5" s="89"/>
    </row>
    <row r="6" spans="1:3" ht="18.75">
      <c r="A6" s="90"/>
      <c r="B6" s="89"/>
      <c r="C6" s="89"/>
    </row>
    <row r="7" spans="1:3" ht="18.75">
      <c r="A7" s="89" t="s">
        <v>358</v>
      </c>
      <c r="B7" s="64">
        <v>10656</v>
      </c>
      <c r="C7" s="64">
        <v>19735</v>
      </c>
    </row>
    <row r="8" spans="1:3" ht="18.75">
      <c r="A8" s="89"/>
      <c r="B8" s="64"/>
      <c r="C8" s="64"/>
    </row>
    <row r="9" spans="1:3" ht="18.75">
      <c r="A9" s="89" t="s">
        <v>368</v>
      </c>
      <c r="B9" s="91"/>
      <c r="C9" s="91"/>
    </row>
    <row r="10" spans="1:3" ht="18.75">
      <c r="A10" s="89" t="s">
        <v>369</v>
      </c>
      <c r="B10" s="64">
        <v>43</v>
      </c>
      <c r="C10" s="64">
        <v>417</v>
      </c>
    </row>
    <row r="11" spans="1:3" ht="18.75">
      <c r="A11" s="89" t="s">
        <v>370</v>
      </c>
      <c r="B11" s="64">
        <v>40</v>
      </c>
      <c r="C11" s="64">
        <v>40</v>
      </c>
    </row>
    <row r="12" spans="1:3" ht="18.75">
      <c r="A12" s="89"/>
      <c r="B12" s="64"/>
      <c r="C12" s="64"/>
    </row>
    <row r="13" spans="1:3" ht="18.75">
      <c r="A13" s="92" t="s">
        <v>371</v>
      </c>
      <c r="B13" s="93">
        <v>10739</v>
      </c>
      <c r="C13" s="93">
        <v>20192</v>
      </c>
    </row>
    <row r="14" spans="1:3" ht="18.75">
      <c r="A14" s="89" t="s">
        <v>360</v>
      </c>
      <c r="B14" s="91" t="s">
        <v>359</v>
      </c>
      <c r="C14" s="91" t="s">
        <v>359</v>
      </c>
    </row>
    <row r="15" spans="1:3" ht="18.75">
      <c r="A15" s="92" t="s">
        <v>361</v>
      </c>
      <c r="B15" s="93">
        <v>10739</v>
      </c>
      <c r="C15" s="93">
        <v>20192</v>
      </c>
    </row>
    <row r="16" spans="1:3" ht="18.75">
      <c r="A16" s="89"/>
      <c r="B16" s="64"/>
      <c r="C16" s="64"/>
    </row>
    <row r="17" spans="1:3" ht="18.75">
      <c r="A17" s="92" t="s">
        <v>362</v>
      </c>
      <c r="B17" s="93">
        <v>10739</v>
      </c>
      <c r="C17" s="93">
        <v>20192</v>
      </c>
    </row>
    <row r="18" spans="1:3" ht="18.75">
      <c r="A18" s="89" t="s">
        <v>363</v>
      </c>
      <c r="B18" s="64">
        <v>10739</v>
      </c>
      <c r="C18" s="64">
        <v>20192</v>
      </c>
    </row>
    <row r="19" spans="1:3" ht="18.75">
      <c r="A19" s="89" t="s">
        <v>364</v>
      </c>
      <c r="B19" s="89"/>
      <c r="C19" s="94"/>
    </row>
    <row r="20" spans="1:3" ht="18.75">
      <c r="A20" s="9"/>
      <c r="B20" s="9"/>
      <c r="C20" s="64"/>
    </row>
    <row r="21" spans="1:3" ht="18.75">
      <c r="A21" s="9"/>
      <c r="B21" s="9"/>
      <c r="C21" s="64"/>
    </row>
    <row r="22" spans="1:3" ht="18.75">
      <c r="A22" s="95" t="s">
        <v>365</v>
      </c>
      <c r="B22" s="62">
        <v>90</v>
      </c>
      <c r="C22" s="64"/>
    </row>
    <row r="23" spans="1:3" ht="18.75">
      <c r="A23" s="95" t="s">
        <v>366</v>
      </c>
      <c r="B23" s="96">
        <v>19645</v>
      </c>
      <c r="C23" s="64"/>
    </row>
    <row r="24" spans="1:3" ht="18.75">
      <c r="A24" s="97" t="s">
        <v>367</v>
      </c>
      <c r="B24" s="63">
        <f>SUM(B22:B23)</f>
        <v>19735</v>
      </c>
      <c r="C24" s="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view="pageBreakPreview" zoomScale="60" zoomScalePageLayoutView="0" workbookViewId="0" topLeftCell="A1">
      <selection activeCell="C28" sqref="C28"/>
    </sheetView>
  </sheetViews>
  <sheetFormatPr defaultColWidth="8.796875" defaultRowHeight="15"/>
  <cols>
    <col min="1" max="1" width="34.3984375" style="9" customWidth="1"/>
    <col min="2" max="2" width="21.19921875" style="98" customWidth="1"/>
    <col min="3" max="3" width="21.19921875" style="64" customWidth="1"/>
  </cols>
  <sheetData>
    <row r="1" ht="18.75">
      <c r="C1" s="64" t="s">
        <v>373</v>
      </c>
    </row>
    <row r="2" ht="18.75">
      <c r="C2" s="64" t="s">
        <v>294</v>
      </c>
    </row>
    <row r="4" spans="1:3" ht="18.75">
      <c r="A4" s="128" t="s">
        <v>374</v>
      </c>
      <c r="B4" s="99" t="s">
        <v>375</v>
      </c>
      <c r="C4" s="100" t="s">
        <v>376</v>
      </c>
    </row>
    <row r="5" spans="1:3" ht="18.75">
      <c r="A5" s="128"/>
      <c r="B5" s="128" t="s">
        <v>377</v>
      </c>
      <c r="C5" s="128"/>
    </row>
    <row r="6" spans="1:3" ht="19.5">
      <c r="A6" s="101" t="s">
        <v>378</v>
      </c>
      <c r="B6" s="89"/>
      <c r="C6" s="94"/>
    </row>
    <row r="7" spans="1:3" ht="19.5">
      <c r="A7" s="101"/>
      <c r="B7" s="89"/>
      <c r="C7" s="94"/>
    </row>
    <row r="8" spans="1:3" ht="18.75">
      <c r="A8" s="89" t="s">
        <v>379</v>
      </c>
      <c r="B8" s="102">
        <v>87621</v>
      </c>
      <c r="C8" s="64">
        <v>87092</v>
      </c>
    </row>
    <row r="9" spans="1:3" ht="18.75">
      <c r="A9" s="89" t="s">
        <v>380</v>
      </c>
      <c r="B9" s="102">
        <v>792</v>
      </c>
      <c r="C9" s="64">
        <v>528</v>
      </c>
    </row>
    <row r="10" spans="1:3" ht="18.75">
      <c r="A10" s="89" t="s">
        <v>381</v>
      </c>
      <c r="B10" s="64">
        <v>842</v>
      </c>
      <c r="C10" s="64">
        <v>215</v>
      </c>
    </row>
    <row r="11" spans="1:3" ht="18.75">
      <c r="A11" s="89" t="s">
        <v>382</v>
      </c>
      <c r="B11" s="64">
        <v>1517</v>
      </c>
      <c r="C11" s="64">
        <v>1517</v>
      </c>
    </row>
    <row r="12" spans="1:3" ht="18.75">
      <c r="A12" s="92" t="s">
        <v>383</v>
      </c>
      <c r="B12" s="103">
        <f>SUM(B8:B11)</f>
        <v>90772</v>
      </c>
      <c r="C12" s="103">
        <f>SUM(C8:C11)</f>
        <v>89352</v>
      </c>
    </row>
    <row r="13" spans="1:2" ht="18.75">
      <c r="A13" s="89"/>
      <c r="B13" s="64"/>
    </row>
    <row r="14" spans="1:3" ht="18.75">
      <c r="A14" s="89" t="s">
        <v>384</v>
      </c>
      <c r="B14" s="64">
        <v>222</v>
      </c>
      <c r="C14" s="64">
        <v>429</v>
      </c>
    </row>
    <row r="15" spans="1:3" ht="18.75">
      <c r="A15" s="89" t="s">
        <v>385</v>
      </c>
      <c r="B15" s="64">
        <v>4</v>
      </c>
      <c r="C15" s="64">
        <v>305</v>
      </c>
    </row>
    <row r="16" spans="1:3" ht="18.75">
      <c r="A16" s="89" t="s">
        <v>386</v>
      </c>
      <c r="B16" s="64">
        <v>27</v>
      </c>
      <c r="C16" s="64">
        <v>90</v>
      </c>
    </row>
    <row r="17" spans="1:3" ht="18.75">
      <c r="A17" s="89" t="s">
        <v>387</v>
      </c>
      <c r="B17" s="64">
        <v>10629</v>
      </c>
      <c r="C17" s="64">
        <v>19645</v>
      </c>
    </row>
    <row r="18" spans="1:3" ht="18.75">
      <c r="A18" s="89" t="s">
        <v>401</v>
      </c>
      <c r="B18" s="64">
        <v>83</v>
      </c>
      <c r="C18" s="64">
        <v>384</v>
      </c>
    </row>
    <row r="19" spans="1:3" ht="18.75">
      <c r="A19" s="92" t="s">
        <v>388</v>
      </c>
      <c r="B19" s="103">
        <f>SUM(B14:B18)</f>
        <v>10965</v>
      </c>
      <c r="C19" s="103">
        <f>SUM(C14:C18)</f>
        <v>20853</v>
      </c>
    </row>
    <row r="20" spans="1:2" ht="18.75">
      <c r="A20" s="89"/>
      <c r="B20" s="64"/>
    </row>
    <row r="21" spans="1:3" ht="18.75">
      <c r="A21" s="92" t="s">
        <v>389</v>
      </c>
      <c r="B21" s="103">
        <f>SUM(B12,B19)</f>
        <v>101737</v>
      </c>
      <c r="C21" s="103">
        <f>SUM(C12,C19)</f>
        <v>110205</v>
      </c>
    </row>
    <row r="22" spans="1:2" ht="18.75">
      <c r="A22" s="89"/>
      <c r="B22" s="64"/>
    </row>
    <row r="23" spans="1:2" ht="18.75">
      <c r="A23" s="89"/>
      <c r="B23" s="64"/>
    </row>
    <row r="24" spans="1:2" ht="19.5">
      <c r="A24" s="101" t="s">
        <v>390</v>
      </c>
      <c r="B24" s="64"/>
    </row>
    <row r="25" spans="1:2" ht="18.75">
      <c r="A25" s="89"/>
      <c r="B25" s="64"/>
    </row>
    <row r="26" spans="1:3" ht="18.75">
      <c r="A26" s="89" t="s">
        <v>391</v>
      </c>
      <c r="B26" s="102">
        <v>145641</v>
      </c>
      <c r="C26" s="64">
        <v>145641</v>
      </c>
    </row>
    <row r="27" spans="1:3" ht="18.75">
      <c r="A27" s="89" t="s">
        <v>392</v>
      </c>
      <c r="B27" s="64">
        <v>-46067</v>
      </c>
      <c r="C27" s="64">
        <v>-37648</v>
      </c>
    </row>
    <row r="28" spans="1:3" ht="18.75">
      <c r="A28" s="92" t="s">
        <v>393</v>
      </c>
      <c r="B28" s="103">
        <f>B26+B27</f>
        <v>99574</v>
      </c>
      <c r="C28" s="103">
        <f>C26+C27</f>
        <v>107993</v>
      </c>
    </row>
    <row r="29" spans="1:2" ht="18.75">
      <c r="A29" s="89"/>
      <c r="B29" s="64"/>
    </row>
    <row r="30" spans="1:2" ht="18.75">
      <c r="A30" s="92" t="s">
        <v>394</v>
      </c>
      <c r="B30" s="64"/>
    </row>
    <row r="31" spans="1:2" ht="18.75">
      <c r="A31" s="92"/>
      <c r="B31" s="64"/>
    </row>
    <row r="32" spans="1:3" ht="18.75">
      <c r="A32" s="89" t="s">
        <v>395</v>
      </c>
      <c r="B32" s="64">
        <v>73</v>
      </c>
      <c r="C32" s="64">
        <v>0</v>
      </c>
    </row>
    <row r="33" spans="1:3" ht="18.75">
      <c r="A33" s="89" t="s">
        <v>396</v>
      </c>
      <c r="B33" s="64">
        <v>0</v>
      </c>
      <c r="C33" s="64">
        <v>0</v>
      </c>
    </row>
    <row r="34" spans="1:3" ht="18.75">
      <c r="A34" s="89" t="s">
        <v>397</v>
      </c>
      <c r="B34" s="64">
        <v>741</v>
      </c>
      <c r="C34" s="64">
        <v>730</v>
      </c>
    </row>
    <row r="35" spans="1:3" ht="18.75">
      <c r="A35" s="92" t="s">
        <v>398</v>
      </c>
      <c r="B35" s="103">
        <f>SUM(B32:B34)</f>
        <v>814</v>
      </c>
      <c r="C35" s="103">
        <f>SUM(C32:C34)</f>
        <v>730</v>
      </c>
    </row>
    <row r="36" spans="1:2" ht="18.75">
      <c r="A36" s="92"/>
      <c r="B36" s="64"/>
    </row>
    <row r="37" spans="1:3" ht="18.75">
      <c r="A37" s="92" t="s">
        <v>399</v>
      </c>
      <c r="B37" s="93">
        <v>1349</v>
      </c>
      <c r="C37" s="64">
        <v>1482</v>
      </c>
    </row>
    <row r="38" spans="1:2" ht="18.75">
      <c r="A38" s="89"/>
      <c r="B38" s="64"/>
    </row>
    <row r="39" spans="1:3" ht="18.75">
      <c r="A39" s="92" t="s">
        <v>400</v>
      </c>
      <c r="B39" s="103">
        <f>SUM(B28,B30,B35,B37)</f>
        <v>101737</v>
      </c>
      <c r="C39" s="103">
        <f>SUM(C28,C30,C35,C37)</f>
        <v>110205</v>
      </c>
    </row>
  </sheetData>
  <sheetProtection/>
  <mergeCells count="2">
    <mergeCell ref="A4:A5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2">
      <selection activeCell="G8" sqref="G8"/>
    </sheetView>
  </sheetViews>
  <sheetFormatPr defaultColWidth="8.796875" defaultRowHeight="15"/>
  <cols>
    <col min="1" max="1" width="49.3984375" style="0" bestFit="1" customWidth="1"/>
    <col min="2" max="3" width="14.59765625" style="0" customWidth="1"/>
  </cols>
  <sheetData>
    <row r="1" spans="1:3" ht="15.75">
      <c r="A1" s="129" t="s">
        <v>402</v>
      </c>
      <c r="B1" s="129"/>
      <c r="C1" s="129"/>
    </row>
    <row r="2" spans="1:3" ht="15.75">
      <c r="A2" s="129"/>
      <c r="B2" s="129"/>
      <c r="C2" s="129"/>
    </row>
    <row r="3" spans="1:3" ht="18.75">
      <c r="A3" s="104"/>
      <c r="B3" s="104"/>
      <c r="C3" s="104"/>
    </row>
    <row r="4" spans="1:3" ht="18.75">
      <c r="A4" s="104"/>
      <c r="B4" s="104"/>
      <c r="C4" s="104" t="s">
        <v>403</v>
      </c>
    </row>
    <row r="5" spans="1:3" ht="18.75">
      <c r="A5" s="104"/>
      <c r="B5" s="104"/>
      <c r="C5" s="104"/>
    </row>
    <row r="6" spans="1:3" ht="18.75">
      <c r="A6" s="128" t="s">
        <v>374</v>
      </c>
      <c r="B6" s="99" t="s">
        <v>375</v>
      </c>
      <c r="C6" s="99" t="s">
        <v>376</v>
      </c>
    </row>
    <row r="7" spans="1:3" ht="18.75">
      <c r="A7" s="128"/>
      <c r="B7" s="128" t="s">
        <v>377</v>
      </c>
      <c r="C7" s="128"/>
    </row>
    <row r="8" spans="1:3" ht="18.75">
      <c r="A8" s="99"/>
      <c r="B8" s="89"/>
      <c r="C8" s="104"/>
    </row>
    <row r="9" spans="1:3" ht="18.75">
      <c r="A9" s="105" t="s">
        <v>404</v>
      </c>
      <c r="B9" s="104"/>
      <c r="C9" s="104"/>
    </row>
    <row r="10" spans="1:3" ht="18.75">
      <c r="A10" s="104" t="s">
        <v>405</v>
      </c>
      <c r="B10" s="9">
        <v>222</v>
      </c>
      <c r="C10" s="9">
        <v>429</v>
      </c>
    </row>
    <row r="11" spans="1:3" ht="18.75">
      <c r="A11" s="104" t="s">
        <v>406</v>
      </c>
      <c r="B11" s="9">
        <v>4</v>
      </c>
      <c r="C11" s="9">
        <v>305</v>
      </c>
    </row>
    <row r="12" spans="1:3" ht="18.75">
      <c r="A12" s="105" t="s">
        <v>407</v>
      </c>
      <c r="B12" s="105">
        <f>SUM(B10:B11)</f>
        <v>226</v>
      </c>
      <c r="C12" s="105">
        <f>SUM(C10:C11)</f>
        <v>734</v>
      </c>
    </row>
    <row r="13" spans="1:3" ht="18.75">
      <c r="A13" s="104"/>
      <c r="B13" s="9"/>
      <c r="C13" s="9"/>
    </row>
    <row r="14" spans="1:3" ht="18.75">
      <c r="A14" s="104"/>
      <c r="B14" s="9"/>
      <c r="C14" s="9"/>
    </row>
    <row r="15" spans="1:3" ht="18.75">
      <c r="A15" s="104"/>
      <c r="B15" s="9"/>
      <c r="C15" s="9"/>
    </row>
    <row r="16" spans="1:3" ht="18.75">
      <c r="A16" s="104"/>
      <c r="B16" s="9"/>
      <c r="C16" s="9"/>
    </row>
    <row r="17" spans="1:3" ht="18.75">
      <c r="A17" s="104"/>
      <c r="B17" s="9"/>
      <c r="C17" s="9"/>
    </row>
    <row r="18" spans="1:3" ht="18.75">
      <c r="A18" s="105" t="s">
        <v>408</v>
      </c>
      <c r="B18" s="9"/>
      <c r="C18" s="9"/>
    </row>
    <row r="19" spans="1:3" ht="18.75">
      <c r="A19" s="104" t="s">
        <v>409</v>
      </c>
      <c r="B19" s="9">
        <v>0</v>
      </c>
      <c r="C19" s="9">
        <v>0</v>
      </c>
    </row>
    <row r="20" spans="1:3" ht="18.75">
      <c r="A20" s="104" t="s">
        <v>410</v>
      </c>
      <c r="B20" s="9">
        <v>0</v>
      </c>
      <c r="C20" s="9">
        <v>0</v>
      </c>
    </row>
    <row r="21" spans="1:3" ht="18.75">
      <c r="A21" s="104" t="s">
        <v>397</v>
      </c>
      <c r="B21" s="9">
        <v>741</v>
      </c>
      <c r="C21" s="9">
        <v>730</v>
      </c>
    </row>
    <row r="22" spans="1:3" ht="18.75">
      <c r="A22" s="105" t="s">
        <v>411</v>
      </c>
      <c r="B22" s="61">
        <f>SUM(B19:B21)</f>
        <v>741</v>
      </c>
      <c r="C22" s="61">
        <f>SUM(C19:C21)</f>
        <v>730</v>
      </c>
    </row>
    <row r="23" spans="1:3" ht="18.75">
      <c r="A23" s="104"/>
      <c r="B23" s="104"/>
      <c r="C23" s="104"/>
    </row>
  </sheetData>
  <sheetProtection/>
  <mergeCells count="3">
    <mergeCell ref="A1:C2"/>
    <mergeCell ref="A6:A7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qwertz</dc:creator>
  <cp:keywords/>
  <dc:description/>
  <cp:lastModifiedBy>Tamas</cp:lastModifiedBy>
  <cp:lastPrinted>2019-05-08T12:49:23Z</cp:lastPrinted>
  <dcterms:created xsi:type="dcterms:W3CDTF">2003-02-02T14:52:32Z</dcterms:created>
  <dcterms:modified xsi:type="dcterms:W3CDTF">2019-05-10T08:54:35Z</dcterms:modified>
  <cp:category/>
  <cp:version/>
  <cp:contentType/>
  <cp:contentStatus/>
</cp:coreProperties>
</file>