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önyvelés\Zárás\Zárszámadás\2019\"/>
    </mc:Choice>
  </mc:AlternateContent>
  <xr:revisionPtr revIDLastSave="0" documentId="13_ncr:1_{E0BCFC77-C7D0-4333-861B-24E92BF55557}" xr6:coauthVersionLast="45" xr6:coauthVersionMax="45" xr10:uidLastSave="{00000000-0000-0000-0000-000000000000}"/>
  <bookViews>
    <workbookView xWindow="2784" yWindow="5100" windowWidth="11508" windowHeight="6312" activeTab="1" xr2:uid="{00000000-000D-0000-FFFF-FFFF00000000}"/>
  </bookViews>
  <sheets>
    <sheet name="Bevételek (1)" sheetId="33" r:id="rId1"/>
    <sheet name="Kiadások (2)" sheetId="34" r:id="rId2"/>
    <sheet name="Int.bev (3)" sheetId="36" r:id="rId3"/>
    <sheet name="Int.kiad (4)" sheetId="35" r:id="rId4"/>
    <sheet name="Mérleg (5)" sheetId="54" r:id="rId5"/>
    <sheet name="Tárgyi eszk. alakulás (6)" sheetId="45" r:id="rId6"/>
    <sheet name="Eredménykimutatás (7)" sheetId="46" r:id="rId7"/>
    <sheet name="Kötött felhaszn.tám.(8) " sheetId="49" r:id="rId8"/>
    <sheet name="Ált., köznev, szoc. tám (9)" sheetId="48" r:id="rId9"/>
    <sheet name="Póttámogatás (9A)" sheetId="55" r:id="rId10"/>
    <sheet name="Bevételi ei.telj (10)" sheetId="13" r:id="rId11"/>
    <sheet name="Kiadási ei telj. (11)" sheetId="14" r:id="rId12"/>
    <sheet name="Közvetlen tám (12)" sheetId="56" r:id="rId13"/>
    <sheet name="Több éves kih. (13)" sheetId="57" r:id="rId14"/>
    <sheet name="Adósságot kel. (14)" sheetId="58" r:id="rId15"/>
    <sheet name="Maradvány (15)" sheetId="47" r:id="rId1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34" l="1"/>
  <c r="E17" i="34"/>
  <c r="F7" i="58" l="1"/>
  <c r="E71" i="54"/>
  <c r="E49" i="54"/>
  <c r="C48" i="54"/>
  <c r="D48" i="54"/>
  <c r="E48" i="54"/>
  <c r="D36" i="54"/>
  <c r="E36" i="54"/>
  <c r="C36" i="54"/>
  <c r="O6" i="14"/>
  <c r="O7" i="14"/>
  <c r="O8" i="14"/>
  <c r="O9" i="14"/>
  <c r="O10" i="14"/>
  <c r="O11" i="14"/>
  <c r="O12" i="14"/>
  <c r="O5" i="14"/>
  <c r="O13" i="14" s="1"/>
  <c r="M5" i="13"/>
  <c r="O6" i="13"/>
  <c r="O7" i="13"/>
  <c r="O8" i="13"/>
  <c r="O9" i="13"/>
  <c r="O10" i="13"/>
  <c r="O11" i="13"/>
  <c r="O12" i="13"/>
  <c r="O5" i="13"/>
  <c r="O13" i="13" s="1"/>
  <c r="D19" i="49"/>
  <c r="E19" i="49"/>
  <c r="F19" i="49"/>
  <c r="C19" i="49"/>
  <c r="D17" i="49"/>
  <c r="E17" i="49"/>
  <c r="F17" i="49"/>
  <c r="C17" i="49"/>
  <c r="D15" i="49"/>
  <c r="C15" i="49"/>
  <c r="D11" i="49"/>
  <c r="C11" i="49"/>
  <c r="C10" i="56"/>
  <c r="C16" i="47"/>
  <c r="C14" i="47"/>
  <c r="C12" i="47"/>
  <c r="C11" i="47"/>
  <c r="C8" i="47"/>
  <c r="C14" i="48" l="1"/>
  <c r="D14" i="48"/>
  <c r="E14" i="48"/>
  <c r="F14" i="48"/>
  <c r="G14" i="48"/>
  <c r="H14" i="48"/>
  <c r="I14" i="48"/>
  <c r="J14" i="48"/>
  <c r="K14" i="48"/>
  <c r="L14" i="48"/>
  <c r="M14" i="48"/>
  <c r="I26" i="45"/>
  <c r="I20" i="45"/>
  <c r="I21" i="45"/>
  <c r="I22" i="45"/>
  <c r="C23" i="45"/>
  <c r="H23" i="45"/>
  <c r="G23" i="45"/>
  <c r="F23" i="45"/>
  <c r="E23" i="45"/>
  <c r="D23" i="45"/>
  <c r="D19" i="45"/>
  <c r="E19" i="45"/>
  <c r="F19" i="45"/>
  <c r="F24" i="45" s="1"/>
  <c r="G19" i="45"/>
  <c r="H19" i="45"/>
  <c r="C19" i="45"/>
  <c r="C24" i="45" s="1"/>
  <c r="C14" i="45"/>
  <c r="D14" i="45"/>
  <c r="E14" i="45"/>
  <c r="F14" i="45"/>
  <c r="H14" i="45"/>
  <c r="G14" i="45"/>
  <c r="D11" i="45"/>
  <c r="E11" i="45"/>
  <c r="E15" i="45" s="1"/>
  <c r="F11" i="45"/>
  <c r="F15" i="45" s="1"/>
  <c r="G11" i="45"/>
  <c r="G15" i="45" s="1"/>
  <c r="H11" i="45"/>
  <c r="C11" i="45"/>
  <c r="I13" i="45"/>
  <c r="I16" i="45"/>
  <c r="I12" i="45"/>
  <c r="I9" i="45"/>
  <c r="I10" i="45"/>
  <c r="I7" i="45"/>
  <c r="I8" i="45"/>
  <c r="I6" i="45"/>
  <c r="E60" i="54"/>
  <c r="D41" i="54"/>
  <c r="E41" i="54"/>
  <c r="C41" i="54"/>
  <c r="D32" i="54"/>
  <c r="E32" i="54"/>
  <c r="C32" i="54"/>
  <c r="I23" i="45" l="1"/>
  <c r="G24" i="45"/>
  <c r="G25" i="45" s="1"/>
  <c r="E24" i="45"/>
  <c r="E25" i="45" s="1"/>
  <c r="H24" i="45"/>
  <c r="D24" i="45"/>
  <c r="C15" i="45"/>
  <c r="H15" i="45"/>
  <c r="D15" i="45"/>
  <c r="F25" i="45"/>
  <c r="C25" i="45"/>
  <c r="I19" i="45"/>
  <c r="I14" i="45"/>
  <c r="I11" i="45"/>
  <c r="H25" i="45" l="1"/>
  <c r="I24" i="45"/>
  <c r="I15" i="45"/>
  <c r="D25" i="45"/>
  <c r="I25" i="45" l="1"/>
  <c r="E28" i="46" l="1"/>
  <c r="D30" i="46"/>
  <c r="E30" i="46"/>
  <c r="C30" i="46"/>
  <c r="D22" i="46"/>
  <c r="E22" i="46"/>
  <c r="C22" i="46"/>
  <c r="D18" i="46"/>
  <c r="E18" i="46"/>
  <c r="C18" i="46"/>
  <c r="E9" i="46"/>
  <c r="D14" i="46"/>
  <c r="E14" i="46"/>
  <c r="C14" i="46"/>
  <c r="D9" i="46"/>
  <c r="C9" i="46"/>
  <c r="D16" i="54"/>
  <c r="E16" i="54"/>
  <c r="C16" i="54"/>
  <c r="D57" i="54"/>
  <c r="E57" i="54"/>
  <c r="C57" i="54"/>
  <c r="D71" i="54"/>
  <c r="D70" i="54"/>
  <c r="E70" i="54"/>
  <c r="C70" i="54"/>
  <c r="D67" i="54"/>
  <c r="C66" i="54"/>
  <c r="D63" i="54"/>
  <c r="D62" i="54"/>
  <c r="E62" i="54"/>
  <c r="E63" i="54" s="1"/>
  <c r="C62" i="54"/>
  <c r="C63" i="54" s="1"/>
  <c r="D60" i="54"/>
  <c r="C60" i="54"/>
  <c r="D66" i="54"/>
  <c r="E66" i="54"/>
  <c r="F15" i="35"/>
  <c r="D49" i="54"/>
  <c r="D46" i="54"/>
  <c r="E46" i="54"/>
  <c r="C46" i="54"/>
  <c r="D44" i="54"/>
  <c r="E44" i="54"/>
  <c r="C44" i="54"/>
  <c r="D42" i="54"/>
  <c r="D23" i="54"/>
  <c r="D22" i="54"/>
  <c r="E22" i="54"/>
  <c r="E23" i="54" s="1"/>
  <c r="C22" i="54"/>
  <c r="C23" i="54" s="1"/>
  <c r="D20" i="54"/>
  <c r="E19" i="54"/>
  <c r="E20" i="54" s="1"/>
  <c r="D19" i="54"/>
  <c r="C19" i="54"/>
  <c r="C20" i="54" s="1"/>
  <c r="D17" i="54"/>
  <c r="D12" i="54"/>
  <c r="E12" i="54"/>
  <c r="C12" i="54"/>
  <c r="E7" i="54"/>
  <c r="C7" i="54"/>
  <c r="D14" i="34"/>
  <c r="E14" i="34"/>
  <c r="C14" i="34"/>
  <c r="C13" i="34"/>
  <c r="D13" i="34"/>
  <c r="E13" i="34"/>
  <c r="D16" i="35"/>
  <c r="E16" i="35"/>
  <c r="E13" i="35"/>
  <c r="C16" i="35"/>
  <c r="F13" i="36"/>
  <c r="C36" i="36"/>
  <c r="E28" i="35"/>
  <c r="F28" i="35" s="1"/>
  <c r="E26" i="36"/>
  <c r="E67" i="54" l="1"/>
  <c r="D50" i="54"/>
  <c r="E42" i="54"/>
  <c r="E17" i="54"/>
  <c r="C25" i="46"/>
  <c r="C31" i="46" s="1"/>
  <c r="E25" i="46"/>
  <c r="E31" i="46" s="1"/>
  <c r="D25" i="46"/>
  <c r="C67" i="54"/>
  <c r="C71" i="54" s="1"/>
  <c r="C49" i="54"/>
  <c r="C42" i="54"/>
  <c r="C17" i="54"/>
  <c r="F16" i="35"/>
  <c r="F32" i="36"/>
  <c r="F20" i="36"/>
  <c r="F48" i="35"/>
  <c r="F49" i="35"/>
  <c r="F24" i="35"/>
  <c r="F25" i="35"/>
  <c r="F5" i="36"/>
  <c r="E50" i="54" l="1"/>
  <c r="C50" i="54"/>
  <c r="E12" i="34"/>
  <c r="D12" i="34"/>
  <c r="C12" i="34"/>
  <c r="E11" i="34"/>
  <c r="E10" i="34"/>
  <c r="E9" i="34"/>
  <c r="E8" i="34"/>
  <c r="E7" i="34"/>
  <c r="E6" i="34"/>
  <c r="D11" i="34"/>
  <c r="D10" i="34"/>
  <c r="D8" i="34"/>
  <c r="D7" i="34"/>
  <c r="D6" i="34"/>
  <c r="C11" i="34"/>
  <c r="C10" i="34"/>
  <c r="C8" i="34"/>
  <c r="C7" i="34"/>
  <c r="C6" i="34"/>
  <c r="E5" i="34"/>
  <c r="D5" i="34"/>
  <c r="C5" i="34"/>
  <c r="C15" i="34" s="1"/>
  <c r="E52" i="35"/>
  <c r="D52" i="35"/>
  <c r="C52" i="35"/>
  <c r="E40" i="35"/>
  <c r="D40" i="35"/>
  <c r="C40" i="35"/>
  <c r="F36" i="35"/>
  <c r="D12" i="33"/>
  <c r="C12" i="33"/>
  <c r="E12" i="33"/>
  <c r="E11" i="33"/>
  <c r="E10" i="33"/>
  <c r="E9" i="33"/>
  <c r="E8" i="33"/>
  <c r="E7" i="33"/>
  <c r="E6" i="33"/>
  <c r="D11" i="33"/>
  <c r="D10" i="33"/>
  <c r="D9" i="33"/>
  <c r="D8" i="33"/>
  <c r="D7" i="33"/>
  <c r="D6" i="33"/>
  <c r="C11" i="33"/>
  <c r="C10" i="33"/>
  <c r="C9" i="33"/>
  <c r="C8" i="33"/>
  <c r="C7" i="33"/>
  <c r="C6" i="33"/>
  <c r="E5" i="33"/>
  <c r="D5" i="33"/>
  <c r="C5" i="33"/>
  <c r="C28" i="35"/>
  <c r="D13" i="35"/>
  <c r="C13" i="35"/>
  <c r="E48" i="36"/>
  <c r="E50" i="36" s="1"/>
  <c r="D48" i="36"/>
  <c r="C48" i="36"/>
  <c r="F41" i="36"/>
  <c r="E36" i="36"/>
  <c r="E38" i="36" s="1"/>
  <c r="D36" i="36"/>
  <c r="D38" i="36" s="1"/>
  <c r="C38" i="36"/>
  <c r="E24" i="36"/>
  <c r="D24" i="36"/>
  <c r="C24" i="36"/>
  <c r="E12" i="36"/>
  <c r="E14" i="36" s="1"/>
  <c r="D12" i="36"/>
  <c r="D14" i="36" s="1"/>
  <c r="C12" i="36"/>
  <c r="C14" i="36" s="1"/>
  <c r="F11" i="36"/>
  <c r="F10" i="36"/>
  <c r="F9" i="36"/>
  <c r="C17" i="34" l="1"/>
  <c r="F12" i="34"/>
  <c r="C50" i="36"/>
  <c r="F25" i="36"/>
  <c r="C26" i="36"/>
  <c r="D50" i="36"/>
  <c r="F9" i="33"/>
  <c r="F48" i="36"/>
  <c r="F36" i="36"/>
  <c r="F10" i="33"/>
  <c r="F13" i="35"/>
  <c r="F12" i="36"/>
  <c r="F24" i="36"/>
  <c r="D26" i="36"/>
  <c r="N12" i="13"/>
  <c r="M13" i="14" l="1"/>
  <c r="L13" i="14"/>
  <c r="K13" i="14"/>
  <c r="J13" i="14"/>
  <c r="I13" i="14"/>
  <c r="H13" i="14"/>
  <c r="G13" i="14"/>
  <c r="F13" i="14"/>
  <c r="E13" i="14"/>
  <c r="D13" i="14"/>
  <c r="C13" i="14"/>
  <c r="B13" i="14"/>
  <c r="N12" i="14"/>
  <c r="N11" i="14"/>
  <c r="N10" i="14"/>
  <c r="N9" i="14"/>
  <c r="N8" i="14"/>
  <c r="N7" i="14"/>
  <c r="N6" i="14"/>
  <c r="N5" i="14"/>
  <c r="N13" i="14" l="1"/>
  <c r="M13" i="13"/>
  <c r="L13" i="13"/>
  <c r="K13" i="13"/>
  <c r="J13" i="13"/>
  <c r="I13" i="13"/>
  <c r="H13" i="13"/>
  <c r="G13" i="13"/>
  <c r="F13" i="13"/>
  <c r="E13" i="13"/>
  <c r="D13" i="13"/>
  <c r="C13" i="13"/>
  <c r="B13" i="13"/>
  <c r="N11" i="13"/>
  <c r="N10" i="13"/>
  <c r="N9" i="13"/>
  <c r="N8" i="13"/>
  <c r="N7" i="13"/>
  <c r="N6" i="13"/>
  <c r="N5" i="13"/>
  <c r="F45" i="35"/>
  <c r="F44" i="35"/>
  <c r="F43" i="35"/>
  <c r="F33" i="35"/>
  <c r="F32" i="35"/>
  <c r="F31" i="35"/>
  <c r="D28" i="35"/>
  <c r="F21" i="35"/>
  <c r="F20" i="35"/>
  <c r="F19" i="35"/>
  <c r="F12" i="35"/>
  <c r="F11" i="35"/>
  <c r="F10" i="35"/>
  <c r="F9" i="35"/>
  <c r="F8" i="35"/>
  <c r="F7" i="35"/>
  <c r="F6" i="35"/>
  <c r="F5" i="35"/>
  <c r="F49" i="36"/>
  <c r="F38" i="36"/>
  <c r="F37" i="36"/>
  <c r="F17" i="36"/>
  <c r="F8" i="36"/>
  <c r="F7" i="36"/>
  <c r="F6" i="36"/>
  <c r="E15" i="34"/>
  <c r="D15" i="34"/>
  <c r="F11" i="34"/>
  <c r="F10" i="34"/>
  <c r="F9" i="34"/>
  <c r="F8" i="34"/>
  <c r="F7" i="34"/>
  <c r="F6" i="34"/>
  <c r="F5" i="34"/>
  <c r="E13" i="33"/>
  <c r="E16" i="34" s="1"/>
  <c r="D13" i="33"/>
  <c r="C13" i="33"/>
  <c r="F12" i="33"/>
  <c r="F11" i="33"/>
  <c r="F8" i="33"/>
  <c r="F7" i="33"/>
  <c r="F6" i="33"/>
  <c r="F5" i="33"/>
  <c r="F15" i="57"/>
  <c r="E15" i="57"/>
  <c r="D15" i="57"/>
  <c r="C15" i="57"/>
  <c r="E19" i="58"/>
  <c r="D19" i="58"/>
  <c r="C19" i="58"/>
  <c r="B19" i="58"/>
  <c r="F18" i="58"/>
  <c r="F17" i="58"/>
  <c r="F16" i="58"/>
  <c r="F15" i="58"/>
  <c r="E14" i="58"/>
  <c r="D14" i="58"/>
  <c r="C14" i="58"/>
  <c r="F13" i="58"/>
  <c r="F12" i="58"/>
  <c r="F11" i="58"/>
  <c r="F10" i="58"/>
  <c r="E9" i="58"/>
  <c r="D9" i="58"/>
  <c r="C9" i="58"/>
  <c r="B9" i="58"/>
  <c r="F8" i="58"/>
  <c r="F6" i="58"/>
  <c r="F5" i="58"/>
  <c r="D17" i="34" l="1"/>
  <c r="F52" i="35"/>
  <c r="F26" i="36"/>
  <c r="F14" i="36"/>
  <c r="F50" i="36"/>
  <c r="F13" i="33"/>
  <c r="N13" i="13"/>
  <c r="F15" i="34"/>
  <c r="F14" i="58"/>
  <c r="F19" i="58"/>
  <c r="F9" i="58"/>
  <c r="F40" i="35"/>
</calcChain>
</file>

<file path=xl/sharedStrings.xml><?xml version="1.0" encoding="utf-8"?>
<sst xmlns="http://schemas.openxmlformats.org/spreadsheetml/2006/main" count="673" uniqueCount="379">
  <si>
    <t>Összesen:</t>
  </si>
  <si>
    <t>Összesen</t>
  </si>
  <si>
    <t>Működési bevételek</t>
  </si>
  <si>
    <t>BEVÉTELEK ÖSSZESEN:</t>
  </si>
  <si>
    <t>Személyi juttatások</t>
  </si>
  <si>
    <t>Dologi kiadások</t>
  </si>
  <si>
    <t>Felújítások</t>
  </si>
  <si>
    <t>Beruházás</t>
  </si>
  <si>
    <t>KIADÁSOK ÖSSZESEN:</t>
  </si>
  <si>
    <t>Megnevezés</t>
  </si>
  <si>
    <t>Dusnok Községi Önkormányzat bevételi előirányzatainak teljesüléséről</t>
  </si>
  <si>
    <t xml:space="preserve">Dusnok Községi Önkormányzat kiadási előirányzatainak  teljesítéséről </t>
  </si>
  <si>
    <t>Saját bevétel és adósságot keletkeztető ügyletből eredő fizetési kötelezettség összegei</t>
  </si>
  <si>
    <t>Közhatalmi bevételek</t>
  </si>
  <si>
    <t>Saját bevételek összesen (1-4)</t>
  </si>
  <si>
    <t>Felvett, átvállalt hitel</t>
  </si>
  <si>
    <t>Hitelviszonyt megtestesítı értékpapír</t>
  </si>
  <si>
    <t>Adott váltó</t>
  </si>
  <si>
    <t>Pénzügyi lízing</t>
  </si>
  <si>
    <t>Közvetlen támogatás:</t>
  </si>
  <si>
    <t>-</t>
  </si>
  <si>
    <t>iparűzési adóval kapcsolatos adómentesség</t>
  </si>
  <si>
    <t>Közvetett támogatás:</t>
  </si>
  <si>
    <t>mozgáskorlátozott egyének részére saját autó használatával kapcsolatban gépjárműadó mentesség</t>
  </si>
  <si>
    <t>Közvetett és közvetlen támogatások összesen:</t>
  </si>
  <si>
    <t>Több éves kihatással járó döntés megnevezése</t>
  </si>
  <si>
    <t>Bursa-Hungarica felsőokt.</t>
  </si>
  <si>
    <t>Összesen adatok</t>
  </si>
  <si>
    <t>36</t>
  </si>
  <si>
    <t>34</t>
  </si>
  <si>
    <t>32</t>
  </si>
  <si>
    <t>28</t>
  </si>
  <si>
    <t>25</t>
  </si>
  <si>
    <t>24</t>
  </si>
  <si>
    <t>21</t>
  </si>
  <si>
    <t>20</t>
  </si>
  <si>
    <t>19</t>
  </si>
  <si>
    <t>17</t>
  </si>
  <si>
    <t>16</t>
  </si>
  <si>
    <t>15</t>
  </si>
  <si>
    <t>13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</si>
  <si>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</si>
  <si>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</si>
  <si>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</si>
  <si>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</si>
  <si>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</si>
  <si>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</si>
  <si>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</si>
  <si>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</si>
  <si>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</si>
  <si>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</si>
  <si>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</si>
  <si>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B1.</t>
  </si>
  <si>
    <t>Működési célú támogatások áh-n belülről</t>
  </si>
  <si>
    <t>B2.</t>
  </si>
  <si>
    <t>Felhalmozási célú támogatások áh-n belülről</t>
  </si>
  <si>
    <t>B3.</t>
  </si>
  <si>
    <t>B4.</t>
  </si>
  <si>
    <t>B5.</t>
  </si>
  <si>
    <t>Felhalmozási bevételek</t>
  </si>
  <si>
    <t>B6.</t>
  </si>
  <si>
    <t>Működési célú átvett pénzeszközök</t>
  </si>
  <si>
    <t>B7.</t>
  </si>
  <si>
    <t>Felhalmozási célú átvett pénzeszközök</t>
  </si>
  <si>
    <t>B1.-7.</t>
  </si>
  <si>
    <t>KÖLTSÉGVETÉSI BEVÉTELEK</t>
  </si>
  <si>
    <t>B8.</t>
  </si>
  <si>
    <t>Finanszírozási bevétel</t>
  </si>
  <si>
    <t>K1.</t>
  </si>
  <si>
    <t>K2.</t>
  </si>
  <si>
    <t>Munkaadókat terhelő járulékok és szociális hozz. adó</t>
  </si>
  <si>
    <t>K3.</t>
  </si>
  <si>
    <t>K4.</t>
  </si>
  <si>
    <t>Ellátottak pénzbeni juttatásai</t>
  </si>
  <si>
    <t>K5.</t>
  </si>
  <si>
    <t>Egyéb működési célú kiadások</t>
  </si>
  <si>
    <t>K6.</t>
  </si>
  <si>
    <t>K7.</t>
  </si>
  <si>
    <t>K8.</t>
  </si>
  <si>
    <t>Egyéb felhalmozási célú kiadások</t>
  </si>
  <si>
    <t>K9.</t>
  </si>
  <si>
    <t>DUSNOK KÖZSÉG ÖNKORMÁNYZATA</t>
  </si>
  <si>
    <t>Finanszírozási kiadások</t>
  </si>
  <si>
    <t>Irányítószervi támogatás</t>
  </si>
  <si>
    <t>DUSNOKI POLGÁRMESTERI HIVATAL</t>
  </si>
  <si>
    <t>GONDOZÁSI KÖZPONT</t>
  </si>
  <si>
    <t>DUSNOKI ÓVODA ÉS BÖLCSŐDE</t>
  </si>
  <si>
    <t>Teljesítés %</t>
  </si>
  <si>
    <t>Előző időszak</t>
  </si>
  <si>
    <t>Tárgyi időszak</t>
  </si>
  <si>
    <t>Tényleges támogatás</t>
  </si>
  <si>
    <t>Költségvetési bevételek teljesülése intézményenként</t>
  </si>
  <si>
    <t>B1. Működési célú támogatások áh-n belülről</t>
  </si>
  <si>
    <t>B2. Felhalmozási célú támogatások áh-n belülről</t>
  </si>
  <si>
    <t>B3. Közhatalmi bevételek</t>
  </si>
  <si>
    <t>B4. Működési bevételek</t>
  </si>
  <si>
    <t>B6. Működési célú átvett pénzeszközök</t>
  </si>
  <si>
    <t>B7. Felhalmozási célú átvett pénzeszközök</t>
  </si>
  <si>
    <t>K1. Személyi juttatások</t>
  </si>
  <si>
    <t>K2. Munkaadókat terhelő járulékok és szociális hozz. adó</t>
  </si>
  <si>
    <t>K3. Dologi kiadások</t>
  </si>
  <si>
    <t>K4. Ellátottak pénzbeni juttatásai</t>
  </si>
  <si>
    <t>K5. Egyéb működési célú kiadások</t>
  </si>
  <si>
    <t>K6. Beruházás</t>
  </si>
  <si>
    <t>K7. Felújítások</t>
  </si>
  <si>
    <t>K8. Egyéb felhalmozási célú kiadások</t>
  </si>
  <si>
    <t>Helyi adók</t>
  </si>
  <si>
    <t>Illeték, bírság, egyéb sajátos bevétel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</si>
  <si>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</si>
  <si>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</si>
  <si>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</si>
  <si>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</si>
  <si>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</si>
  <si>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</si>
  <si>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</si>
  <si>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</si>
  <si>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Nem aktivált felújítások</t>
  </si>
  <si>
    <t>Összes növekedés  (=02+…+07)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</si>
  <si>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</si>
  <si>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</si>
  <si>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</si>
  <si>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</si>
  <si>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</si>
  <si>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</si>
  <si>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>K1-8.</t>
  </si>
  <si>
    <t>Költségvetési kiadások</t>
  </si>
  <si>
    <t>Finanszírozási bevétel (maradvány igénybevétele+megelőlegezés)</t>
  </si>
  <si>
    <t>FORRÁSOK ÖSSZESEN (=G+H+I+J)</t>
  </si>
  <si>
    <t>250</t>
  </si>
  <si>
    <t>J) PASSZÍV IDŐBELI ELHATÁROLÁSOK (=J/1+J/2+J/3)</t>
  </si>
  <si>
    <t>J/2 Költségek, ráfordítások passzív időbeli elhatárolása</t>
  </si>
  <si>
    <t>247</t>
  </si>
  <si>
    <t>H) KÖTELEZETTSÉGEK (=H/I+H/II+H/III)</t>
  </si>
  <si>
    <t>H/III Kötelezettség jellegű sajátos elszámolások (=H/III/1+…+H/III/10)</t>
  </si>
  <si>
    <t>H/III/3 Más szervezetet megillető bevételek elszámolása</t>
  </si>
  <si>
    <t>H/II Költségvetési évet követően esedékes kötelezettségek (=H/II/1+…+H/II/9)</t>
  </si>
  <si>
    <t>H/I Költségvetési évben esedékes kötelezettségek (=H/I/1+…+H/I/9)</t>
  </si>
  <si>
    <t>183</t>
  </si>
  <si>
    <t>H/I/3 Költségvetési évben esedékes kötelezettségek dologi kiadásokra</t>
  </si>
  <si>
    <t>182</t>
  </si>
  <si>
    <t>181</t>
  </si>
  <si>
    <t>G/VI Mérleg szerinti eredmény</t>
  </si>
  <si>
    <t>G/V Eszközök értékhelyesbítésének forrása</t>
  </si>
  <si>
    <t>177</t>
  </si>
  <si>
    <t>G/IV Felhalmozott eredmény</t>
  </si>
  <si>
    <t>176</t>
  </si>
  <si>
    <t>G/I  Nemzeti vagyon induláskori értéke</t>
  </si>
  <si>
    <t>ESZKÖZÖK ÖSSZESEN (=A+B+C+D+E+F)</t>
  </si>
  <si>
    <t>171</t>
  </si>
  <si>
    <t>167</t>
  </si>
  <si>
    <t>164</t>
  </si>
  <si>
    <t>161</t>
  </si>
  <si>
    <t>D) KÖVETELÉSEK  (=D/I+D/II+D/III)</t>
  </si>
  <si>
    <t>D/III Követelés jellegű sajátos elszámolások (=D/III/1+…+D/III/9)</t>
  </si>
  <si>
    <t>159</t>
  </si>
  <si>
    <t>D/III/4 Forgótőke elszámolása</t>
  </si>
  <si>
    <t>D/I Költségvetési évben esedékes követelések (=D/I/1+…+D/I/8)</t>
  </si>
  <si>
    <t>D/I/6 Költségvetési évben esedékes követelések működési célú átvett pénzeszközre (&gt;=D/I/6a+D/I/6b+D/I/6c)</t>
  </si>
  <si>
    <t>D/I/3f - ebből: költségvetési évben esedékes követelések egyéb közhatalmi bevételekre</t>
  </si>
  <si>
    <t>D/I/3e - ebből: költségvetési évben esedékes követelések termékek és szolgáltatások adóira</t>
  </si>
  <si>
    <t>D/I/3 Költségvetési évben esedékes követelések közhatalmi bevételre (=D/I/3a+…+D/I/3f)</t>
  </si>
  <si>
    <t>62</t>
  </si>
  <si>
    <t>C) PÉNZESZKÖZÖK (=C/I+…+C/IV)</t>
  </si>
  <si>
    <t>C/III Forintszámlák (=C/III/1+C/III/2)</t>
  </si>
  <si>
    <t>C/III/1 Kincstáron kívüli forintszámlák</t>
  </si>
  <si>
    <t>53</t>
  </si>
  <si>
    <t>B) NEMZETI VAGYONBA TARTOZÓ FORGÓESZKÖZÖK (= B/I+B/II)</t>
  </si>
  <si>
    <t>43</t>
  </si>
  <si>
    <t>B/I Készletek (=B/I/1+…+B/I/5)</t>
  </si>
  <si>
    <t>B/I/4  Befejezetlen termelés, félkész termékek, késztermékek</t>
  </si>
  <si>
    <t>A) NEMZETI VAGYONBA TARTOZÓ BEFEKTETETT ESZKÖZÖK (=A/I+A/II+A/III+A/IV)</t>
  </si>
  <si>
    <t>A/III Befektetett pénzügyi eszközök (=A/III/1+A/III/2+A/III/3)</t>
  </si>
  <si>
    <t>A/III/3 Befektetett pénzügyi eszközök értékhelyesbítése</t>
  </si>
  <si>
    <t>A/III/1e - ebből: egyéb tartós részesedések</t>
  </si>
  <si>
    <t>A/III/1 Tartós részesedések (=A/III/1a+…+A/III/1e)</t>
  </si>
  <si>
    <t>A/II/5 Tárgyi eszközök értékhelyesbítése</t>
  </si>
  <si>
    <t>A/II/4 Beruházások, felújítások</t>
  </si>
  <si>
    <t>A/II/2 Gépek, berendezések, felszerelések, járművek</t>
  </si>
  <si>
    <t>A/II/1 Ingatlanok és a kapcsolódó vagyoni értékű jogok</t>
  </si>
  <si>
    <t>Módosítások (+/-)</t>
  </si>
  <si>
    <t>E)        Alaptevékenység szabad maradványa (=A-D)</t>
  </si>
  <si>
    <t>C)        Összes maradvány (=A+B)</t>
  </si>
  <si>
    <t>A)        Alaptevékenység maradványa (=±I±II)</t>
  </si>
  <si>
    <t>04        Alaptevékenység finanszírozási kiadásai</t>
  </si>
  <si>
    <t>03        Alaptevékenység finanszírozási bevételei</t>
  </si>
  <si>
    <t>02        Alaptevékenység költségvetési kiadásai</t>
  </si>
  <si>
    <t>01        Alaptevékenység költségvetési bevételei</t>
  </si>
  <si>
    <t>Összeg</t>
  </si>
  <si>
    <t>A 05. űrlap alapján a támogatási jogcímhez kapcsolódó kormányzati funkció szerinti kiadások összege</t>
  </si>
  <si>
    <t>68</t>
  </si>
  <si>
    <t>57</t>
  </si>
  <si>
    <t>51</t>
  </si>
  <si>
    <t>A központi költségvetésből támogatásként rendelkezésre bocsátott összeg</t>
  </si>
  <si>
    <t>T. évben kelt. T.évi fiz. Köt.</t>
  </si>
  <si>
    <t>Előző év(ek)ben kelt. T.évi fiz. Köt.</t>
  </si>
  <si>
    <t>J/3 Halasztott eredményszemléletű bevételek</t>
  </si>
  <si>
    <t>248</t>
  </si>
  <si>
    <t>H/III/1 Kapott előlegek</t>
  </si>
  <si>
    <t>236</t>
  </si>
  <si>
    <t>H/II/9e - ebből: költségvetési évet követően esedékes kötelezettségek államháztartáson belüli megelőlegezések visszafizetésére</t>
  </si>
  <si>
    <t>H/II/9 Költségvetési évet követően esedékes kötelezettségek finanszírozási kiadásokra (&gt;=H/II/9a+…+H/II/9j)</t>
  </si>
  <si>
    <t>G/ SAJÁT TŐKE  (= G/I+…+G/VI)</t>
  </si>
  <si>
    <t>186</t>
  </si>
  <si>
    <t>E) EGYÉB SAJÁTOS ELSZÁMOLÁSOK (=E/I+E/II+E/III)</t>
  </si>
  <si>
    <t>E/II Fizetendő általános forgalmi adó elszámolása (=E/II/1+E/II/2)</t>
  </si>
  <si>
    <t>E/II/2 Más fizetendő általános forgalmi adó</t>
  </si>
  <si>
    <t>166</t>
  </si>
  <si>
    <t>E/I Előzetesen felszámított általános forgalmi adó elszámolása (=E/I/1+…+E/I/4)</t>
  </si>
  <si>
    <t>E/I/2 Más előzetesen felszámított levonható általános forgalmi adó</t>
  </si>
  <si>
    <t>158</t>
  </si>
  <si>
    <t>152</t>
  </si>
  <si>
    <t>101</t>
  </si>
  <si>
    <t>85</t>
  </si>
  <si>
    <t>67</t>
  </si>
  <si>
    <t>A/II Tárgyi eszközök  (=A/II/1+...+A/II/5)</t>
  </si>
  <si>
    <t>Egyéb csökkenés</t>
  </si>
  <si>
    <t>14</t>
  </si>
  <si>
    <t>Összes csökkenés (=09+…+13)</t>
  </si>
  <si>
    <t>26</t>
  </si>
  <si>
    <t>Teljesen (0-ig) leírt eszközök bruttó értéke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</si>
  <si>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</si>
  <si>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</si>
  <si>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</si>
  <si>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</si>
  <si>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</si>
  <si>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</si>
  <si>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</si>
  <si>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</si>
  <si>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</si>
  <si>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</si>
  <si>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</si>
  <si>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</si>
  <si>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</si>
  <si>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</si>
  <si>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</si>
  <si>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</si>
  <si>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</si>
  <si>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</si>
  <si>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</si>
  <si>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</si>
  <si>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</si>
  <si>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</si>
  <si>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</si>
  <si>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</si>
  <si>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 MÉRLEG SZERINTI EREDMÉNY (=±A±B)</t>
  </si>
  <si>
    <t>Az önkormányzat által az adott célra ténylegesen felhasznált összeg</t>
  </si>
  <si>
    <t>Az önkormányzat által fel nem használt, de a következő évben jogszerűen felhasználható összeg</t>
  </si>
  <si>
    <t>Eltérés (=3-4-5)</t>
  </si>
  <si>
    <t>88</t>
  </si>
  <si>
    <t>Költségvetési törvény alapján feladatátvétellel/feladatátadással korrigált támogatás</t>
  </si>
  <si>
    <t>Támogatás évközi változása - Május 15.</t>
  </si>
  <si>
    <t>Évvégi eltérés (+,-) mutatószám szerinti támogatás (=6-(3+4+5))</t>
  </si>
  <si>
    <t>Az önkormányzat által az adott célra december 31-ig ténylegesen felhasznált összeg</t>
  </si>
  <si>
    <t>Többlettámogatás (ha a 7-6+9 &gt;0, akkor 7-6+9; egyébként 0)</t>
  </si>
  <si>
    <t>Visszafizetési kötelezettség (ha a 7-6+9 &lt;0, akkor 7-6+9 abszolútértéke; egyébként 0)</t>
  </si>
  <si>
    <t>07/A - Maradványkimutatás</t>
  </si>
  <si>
    <t>B5. Felhalmozási bevételek (TE értékesítés)</t>
  </si>
  <si>
    <t>12/A - Mérleg</t>
  </si>
  <si>
    <t>A/I/2 Szellemi termékek</t>
  </si>
  <si>
    <t>A/I Immateriális javak (=A/I/1+A/I/2+A/I/3)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</si>
  <si>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</si>
  <si>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</si>
  <si>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</si>
  <si>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</si>
  <si>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73</t>
  </si>
  <si>
    <t>D/I/4d - ebből: költségvetési évben esedékes követelések kiszámlázott általános forgalmi adóra</t>
  </si>
  <si>
    <t>D/I/6c - ebből: költségvetési évben esedékes követelések működési célú visszatérítendő támogatások, kölcsönök visszatérülésére államháztartáson kívülről</t>
  </si>
  <si>
    <t>113</t>
  </si>
  <si>
    <t>D/II/4 Költségvetési évet követően esedékes követelések működési bevételre (=D/II/4a+…+D/II/4i)</t>
  </si>
  <si>
    <t>114</t>
  </si>
  <si>
    <t>D/II/4a - ebből: költségvetési évet követően esedékes követelések készletértékesítés ellenértékére, szolgáltatások ellenértékére, közvetített szolgáltatások ellenértékére</t>
  </si>
  <si>
    <t>117</t>
  </si>
  <si>
    <t>D/II/4d - ebből: költségvetési évet követően esedékes követelések kiszámlázott általános forgalmi adóra</t>
  </si>
  <si>
    <t>142</t>
  </si>
  <si>
    <t>D/II Költségvetési évet követően esedékes követelések (=D/II/1+…+D/II/8)</t>
  </si>
  <si>
    <t>143</t>
  </si>
  <si>
    <t>D/III/1 Adott előlegek (=D/III/1a+…+D/III/1f)</t>
  </si>
  <si>
    <t>148</t>
  </si>
  <si>
    <t>D/III/1e - ebből: foglalkoztatottaknak adott előlegek</t>
  </si>
  <si>
    <t>149</t>
  </si>
  <si>
    <t>D/III/1f - ebből: túlfizetések, téves és visszajáró kifizetések</t>
  </si>
  <si>
    <t>179</t>
  </si>
  <si>
    <t>G/III Egyéb eszközök induláskori értéke és változásai</t>
  </si>
  <si>
    <t>180</t>
  </si>
  <si>
    <t>209</t>
  </si>
  <si>
    <t>222</t>
  </si>
  <si>
    <t>227</t>
  </si>
  <si>
    <t>233</t>
  </si>
  <si>
    <t>234</t>
  </si>
  <si>
    <t>243</t>
  </si>
  <si>
    <t>244</t>
  </si>
  <si>
    <t>249</t>
  </si>
  <si>
    <t>Eredeti előirányzat</t>
  </si>
  <si>
    <t>Tartalék</t>
  </si>
  <si>
    <t>15/A - Kimutatás az immateriális javak, tárgyi eszközök koncesszióba, vagyonkezelésbe adott eszközök állományának alakulásáról</t>
  </si>
  <si>
    <t>Immateriális javak beszerzése, nem aktivált beruházások</t>
  </si>
  <si>
    <t>Beruházásokból, felújításokból aktivált érték</t>
  </si>
  <si>
    <t>Egyéb növekedés</t>
  </si>
  <si>
    <t>Értékesítés</t>
  </si>
  <si>
    <t>13/A - Eredménykimutatás</t>
  </si>
  <si>
    <t>11/A - A helyi önkormányzatok kiegészítő támogatásainak és egyéb kötött felhasználású támogatásainak elszámolása</t>
  </si>
  <si>
    <t>2. melléklet I.6. Polgármesteri illetmény támogatása</t>
  </si>
  <si>
    <t>2. melléklet III.1. Szociális ágazati  összevont pótlék</t>
  </si>
  <si>
    <t>2. melléklet III.2. A települési önkormányzatok szociális feladatainak egyéb támogatása</t>
  </si>
  <si>
    <t>2. melléklet IV.1.d) Települési önkormányzatok nyilvános könyvtári és közművelődési feladatainak támogatása</t>
  </si>
  <si>
    <t>2. melléklet IV.1. Könyvtári, közművelődési és múzeumi feladatok támogatása (5+…+13)</t>
  </si>
  <si>
    <t>3. melléklet I.9. A települési önkormányzatok szociális célú tüzelőanyag vásárlásához kapcsolódó támogatása</t>
  </si>
  <si>
    <t>3. melléklet I. Helyi önkormányzatok működési célú költségvetési támogatásai összesen (20+….+ 35)</t>
  </si>
  <si>
    <t>92</t>
  </si>
  <si>
    <t>125</t>
  </si>
  <si>
    <t>Mindösszesen (=1+2+3+4+14+18+19+36+52+…+124)</t>
  </si>
  <si>
    <t>11/C - Az önkormányzatok általános, köznevelési és szociális feladataihoz kapcsolódó támogatások elszámolása</t>
  </si>
  <si>
    <t>I.1. A települési  önkormányzatok működésének támogatása 09 01 01 01 00</t>
  </si>
  <si>
    <t>I.3. Határátkelőhelyek fenntartásának támogatása 09 01 01 03 00</t>
  </si>
  <si>
    <t>II. A települési önkormányzatok egyes köznevelési feladatainak támogatása 09 01 02 00 00</t>
  </si>
  <si>
    <t>Összesen  (=1+…+10)</t>
  </si>
  <si>
    <t>11/L - A helyi önkormányzatok visszafizetési kötelezettsége, pótlólagos támogatása (Ávr. 111. §), és a jogtalan igénybevétele után fizetendő ügyleti kamata (Ávr. 112. §)</t>
  </si>
  <si>
    <t>Kamatalapba számító rendelkezésre bocsátott támogatások összege (a 11.c űrlap 2,5,6,7,8,9 és 10. sorban a 3. oszlop - 11/L. űrlap 14. sor 3. oszlop) és a (a 11.c űrlap 2,5,6,7,8,9 és 10. sorban a 3+4+5. oszlop összege - 11/L. űrlap 14. sor 3. oszlop + 11/L. űrlap 13. sor 3. oszlop + 11/L. űrlap 12. sor 3. oszlop)  közül a nagyobbat kell figyelembe venni</t>
  </si>
  <si>
    <t>D)        Alaptevékenység kötelezettségvállalással terhelt maradványa</t>
  </si>
  <si>
    <t>Módosított előirányzat</t>
  </si>
  <si>
    <t>Teljesítés 2019.12.31.</t>
  </si>
  <si>
    <t>2019. évre</t>
  </si>
  <si>
    <t>Költségvetési kiadások teljesülése intézményenként</t>
  </si>
  <si>
    <t>K915</t>
  </si>
  <si>
    <t>Munkaadókat terhelő járulékok és szochó</t>
  </si>
  <si>
    <t>KIADÁSI FŐÖSSZEG:</t>
  </si>
  <si>
    <t>K915.</t>
  </si>
  <si>
    <t>IX Pénzügyi műveletek ráfordításai (=17+18+19+20+21)</t>
  </si>
  <si>
    <t>H/I/7 Költségvetési évben esedékes kötelezettségek felújításokra</t>
  </si>
  <si>
    <t xml:space="preserve">Ssz. </t>
  </si>
  <si>
    <t>Saját tev-ből származó bevétel, kamat, bérleti díj</t>
  </si>
  <si>
    <t>Átvett pénzeszközök</t>
  </si>
  <si>
    <t xml:space="preserve">2019. évre </t>
  </si>
  <si>
    <t>Terv szerinti értékcsökkenés csökkenése</t>
  </si>
  <si>
    <t xml:space="preserve">Terven felüli értékcsökkenés növekedése </t>
  </si>
  <si>
    <t>Terven felüli értékcsökkenés csökkenése</t>
  </si>
  <si>
    <t>Terven felüli értékcsökkenés nyitó állománya</t>
  </si>
  <si>
    <t>Terven felüli értékcsökkenés záró állománya  (=16+17-18)</t>
  </si>
  <si>
    <t>Ssz.</t>
  </si>
  <si>
    <t>Támogatás évközi változása - Október 7.</t>
  </si>
  <si>
    <t>III.3. Egyes szociális és gyermekjóléti feladatok támogatása 09 01 03 03 01</t>
  </si>
  <si>
    <t>III.3. Egyes szociális és gyermekjóléti feladatok támogatása / Központ kivételével 09 01 03 03 02</t>
  </si>
  <si>
    <t>III.5. a Intézményi gyermekétkeztetés támogatása 09 01 03 05 01</t>
  </si>
  <si>
    <t>III.5. b Rászoruló gyermekek szünidei étkeztetése 09 01 03 05 02</t>
  </si>
  <si>
    <t>III.6. Bölcsőde, mini bölcsőde támogatása 09 01 03 06 00</t>
  </si>
  <si>
    <t>Dusnok Község Önkormányzata költségvetésének több éves kihatással járó döntései</t>
  </si>
  <si>
    <t>Pénzeszközök változása 2019.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</si>
  <si>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</si>
  <si>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</si>
  <si>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</si>
  <si>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</si>
  <si>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</si>
  <si>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</si>
  <si>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</si>
  <si>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</si>
  <si>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</si>
  <si>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</si>
  <si>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</si>
  <si>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</si>
  <si>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Ávr. 111. § a) szerinti valamennyi támogatás pótlólagos összege (11.c űrlap 12. sor 10. és 11. oszlopok és a 11/A űrlap 2 és 19. sor 3. oszlop figyelembe vétele mellett)</t>
  </si>
  <si>
    <t>A 11.c űrlap 5. során elszámolt 2. melléklet II.4. a pedagógusok minősítéséhez kapcsolódó támogatásból változás összege májusi felmérés alapján</t>
  </si>
  <si>
    <t>Önkormányzatot megillető pótlólagos támogatás (2)</t>
  </si>
  <si>
    <t>Támogatás értékű bevételek felhasználási célra</t>
  </si>
  <si>
    <t>B)        Vállakozási tevékenység maradványa (=±III±IV)</t>
  </si>
  <si>
    <t>Az Önkormányzat közvetlen és közvetett támogatásai</t>
  </si>
  <si>
    <t>Költségvetési egyesített bevételek teljesülése</t>
  </si>
  <si>
    <t>Költségvetési egyesített kiadások teljesülése</t>
  </si>
  <si>
    <t>2. melléklet I.5. A 2018. évről áthúzódó és 2019. évi bérkompenzáció támogatása</t>
  </si>
  <si>
    <t>2. melléklet IV. 3. Kulturális illetménypótlék</t>
  </si>
  <si>
    <t>3. melléklet I. 12. Kiegyenlítő bérrendetési alap</t>
  </si>
  <si>
    <t>3. melléklet II. 2. c) Belterületi utak, járdák, hidak felújítása</t>
  </si>
  <si>
    <t>3. melléklet II. Helyi önkormányzatok felhalmozási célú költségvetési támogatásai összesen (36+…+59)</t>
  </si>
  <si>
    <t>37. cím A minimálbér és a garantált bérminimum emelés hatásának kompenzációja</t>
  </si>
  <si>
    <t>Kontroll</t>
  </si>
  <si>
    <t>E/III Egyéb sajátos eszközoldali elszámolások (=E/III/1+E/III/2)</t>
  </si>
  <si>
    <t>E/III/1 December havi illetmények, munkabérek elszámolása</t>
  </si>
  <si>
    <t>I           Alaptevékenység költségvetési egyenlege (=01-02)</t>
  </si>
  <si>
    <t>II          Alaptevékenység finanszírozási egyenlege (=03-04)</t>
  </si>
  <si>
    <t>Finanszírozási kiadások (megelőlegezés visszafizetése)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</si>
</sst>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1"/>
      <color rgb="FF3F3F3F"/>
      <name val="Calibri"/>
      <family val="2"/>
      <charset val="238"/>
      <scheme val="minor"/>
    </font>
    <font>
      <sz val="12"/>
      <color rgb="FF3F3F7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gradientFill degree="270">
        <stop position="0">
          <color theme="0"/>
        </stop>
        <stop position="1">
          <color theme="9" tint="0.80001220740379042"/>
        </stop>
      </gradient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2" fillId="0" borderId="0"/>
    <xf numFmtId="164" fontId="6" fillId="3" borderId="2" applyAlignment="0" applyProtection="0"/>
    <xf numFmtId="0" fontId="5" fillId="2" borderId="3" applyNumberFormat="0" applyAlignment="0" applyProtection="0"/>
    <xf numFmtId="164" fontId="7" fillId="2" borderId="2" applyAlignment="0" applyProtection="0"/>
    <xf numFmtId="164" fontId="8" fillId="4" borderId="1" applyAlignment="0" applyProtection="0"/>
    <xf numFmtId="9" fontId="2" fillId="5" borderId="0" applyFont="0" applyBorder="0" applyAlignment="0" applyProtection="0"/>
    <xf numFmtId="49" fontId="8" fillId="9" borderId="1">
      <alignment horizontal="center" vertical="center"/>
    </xf>
    <xf numFmtId="49" fontId="1" fillId="10" borderId="8">
      <alignment horizontal="left" vertical="center" wrapText="1"/>
    </xf>
    <xf numFmtId="49" fontId="1" fillId="5" borderId="8">
      <alignment horizontal="left" vertical="center" wrapText="1"/>
    </xf>
  </cellStyleXfs>
  <cellXfs count="140"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 applyAlignment="1">
      <alignment vertical="center"/>
    </xf>
    <xf numFmtId="164" fontId="9" fillId="2" borderId="2" xfId="5" applyFont="1" applyAlignment="1">
      <alignment horizontal="right" vertical="center" wrapText="1"/>
    </xf>
    <xf numFmtId="164" fontId="9" fillId="2" borderId="2" xfId="5" applyFont="1"/>
    <xf numFmtId="0" fontId="8" fillId="0" borderId="0" xfId="0" applyFont="1"/>
    <xf numFmtId="0" fontId="9" fillId="0" borderId="0" xfId="0" applyFont="1"/>
    <xf numFmtId="164" fontId="8" fillId="0" borderId="0" xfId="0" applyNumberFormat="1" applyFont="1"/>
    <xf numFmtId="0" fontId="8" fillId="0" borderId="0" xfId="2" applyFont="1"/>
    <xf numFmtId="164" fontId="8" fillId="4" borderId="1" xfId="6" applyFont="1" applyAlignment="1">
      <alignment horizontal="right" vertical="top" wrapText="1"/>
    </xf>
    <xf numFmtId="9" fontId="8" fillId="5" borderId="1" xfId="7" applyFont="1" applyBorder="1"/>
    <xf numFmtId="164" fontId="9" fillId="2" borderId="4" xfId="5" applyFont="1" applyBorder="1"/>
    <xf numFmtId="164" fontId="8" fillId="4" borderId="1" xfId="6" applyFont="1"/>
    <xf numFmtId="9" fontId="9" fillId="0" borderId="0" xfId="7" applyFont="1" applyFill="1"/>
    <xf numFmtId="3" fontId="8" fillId="0" borderId="0" xfId="0" applyNumberFormat="1" applyFont="1"/>
    <xf numFmtId="9" fontId="9" fillId="5" borderId="1" xfId="7" applyFont="1" applyBorder="1"/>
    <xf numFmtId="0" fontId="8" fillId="0" borderId="0" xfId="1" applyFont="1" applyAlignment="1">
      <alignment vertical="center"/>
    </xf>
    <xf numFmtId="0" fontId="8" fillId="0" borderId="0" xfId="1" applyFont="1"/>
    <xf numFmtId="164" fontId="9" fillId="6" borderId="2" xfId="5" applyFont="1" applyFill="1" applyAlignment="1">
      <alignment horizontal="right" vertical="center" wrapText="1"/>
    </xf>
    <xf numFmtId="0" fontId="9" fillId="7" borderId="3" xfId="4" applyFont="1" applyFill="1" applyAlignment="1">
      <alignment horizontal="center" vertical="center" wrapText="1"/>
    </xf>
    <xf numFmtId="0" fontId="9" fillId="7" borderId="3" xfId="4" applyFont="1" applyFill="1" applyAlignment="1">
      <alignment horizontal="left" vertical="center" wrapText="1"/>
    </xf>
    <xf numFmtId="164" fontId="9" fillId="7" borderId="2" xfId="5" applyFont="1" applyFill="1" applyAlignment="1">
      <alignment horizontal="righ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justify"/>
    </xf>
    <xf numFmtId="164" fontId="9" fillId="2" borderId="1" xfId="5" applyFont="1" applyBorder="1" applyAlignment="1">
      <alignment horizontal="right" vertical="center" wrapText="1"/>
    </xf>
    <xf numFmtId="0" fontId="8" fillId="0" borderId="0" xfId="2" applyFont="1" applyBorder="1" applyAlignment="1">
      <alignment vertical="center" wrapText="1"/>
    </xf>
    <xf numFmtId="0" fontId="8" fillId="0" borderId="0" xfId="2" applyFont="1" applyAlignment="1">
      <alignment vertical="center" wrapText="1"/>
    </xf>
    <xf numFmtId="164" fontId="9" fillId="2" borderId="1" xfId="5" applyFont="1" applyBorder="1"/>
    <xf numFmtId="0" fontId="9" fillId="0" borderId="0" xfId="2" applyFont="1" applyBorder="1" applyAlignment="1">
      <alignment vertical="center"/>
    </xf>
    <xf numFmtId="0" fontId="8" fillId="0" borderId="0" xfId="2" applyFont="1" applyAlignment="1">
      <alignment vertical="center"/>
    </xf>
    <xf numFmtId="3" fontId="9" fillId="0" borderId="0" xfId="2" applyNumberFormat="1" applyFont="1" applyBorder="1" applyAlignment="1">
      <alignment vertical="center"/>
    </xf>
    <xf numFmtId="9" fontId="8" fillId="5" borderId="1" xfId="7" applyFont="1" applyBorder="1" applyAlignment="1">
      <alignment vertical="center"/>
    </xf>
    <xf numFmtId="164" fontId="9" fillId="2" borderId="1" xfId="5" applyFont="1" applyBorder="1" applyAlignment="1">
      <alignment vertical="center"/>
    </xf>
    <xf numFmtId="9" fontId="9" fillId="5" borderId="1" xfId="7" applyFont="1" applyBorder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2" borderId="3" xfId="4" applyFont="1" applyAlignment="1">
      <alignment horizontal="center" vertical="center" wrapText="1"/>
    </xf>
    <xf numFmtId="0" fontId="9" fillId="2" borderId="3" xfId="4" applyFont="1"/>
    <xf numFmtId="0" fontId="9" fillId="2" borderId="3" xfId="4" applyFont="1" applyAlignment="1"/>
    <xf numFmtId="164" fontId="8" fillId="3" borderId="2" xfId="3" applyFont="1"/>
    <xf numFmtId="0" fontId="9" fillId="2" borderId="1" xfId="4" applyFont="1" applyBorder="1" applyAlignment="1">
      <alignment horizontal="center" vertical="center" wrapText="1"/>
    </xf>
    <xf numFmtId="0" fontId="9" fillId="2" borderId="1" xfId="4" applyFont="1" applyBorder="1" applyAlignment="1">
      <alignment vertical="center"/>
    </xf>
    <xf numFmtId="0" fontId="9" fillId="2" borderId="1" xfId="4" applyFont="1" applyBorder="1" applyAlignment="1">
      <alignment vertical="center" wrapText="1"/>
    </xf>
    <xf numFmtId="164" fontId="8" fillId="3" borderId="1" xfId="3" applyFont="1" applyBorder="1" applyAlignment="1">
      <alignment vertical="center"/>
    </xf>
    <xf numFmtId="0" fontId="9" fillId="2" borderId="1" xfId="4" applyFont="1" applyBorder="1" applyAlignment="1">
      <alignment horizontal="center" vertical="center"/>
    </xf>
    <xf numFmtId="0" fontId="9" fillId="2" borderId="1" xfId="4" applyFont="1" applyBorder="1" applyAlignment="1">
      <alignment horizontal="left" vertical="center"/>
    </xf>
    <xf numFmtId="0" fontId="8" fillId="2" borderId="3" xfId="4" applyFont="1" applyAlignment="1">
      <alignment horizontal="left" vertical="center" wrapText="1"/>
    </xf>
    <xf numFmtId="164" fontId="8" fillId="3" borderId="2" xfId="3" applyFont="1" applyAlignment="1">
      <alignment horizontal="right" vertical="center" wrapText="1"/>
    </xf>
    <xf numFmtId="0" fontId="9" fillId="2" borderId="3" xfId="4" applyFont="1" applyAlignment="1">
      <alignment horizontal="left" vertical="center" wrapText="1"/>
    </xf>
    <xf numFmtId="0" fontId="9" fillId="6" borderId="3" xfId="4" applyFont="1" applyFill="1" applyAlignment="1">
      <alignment horizontal="center" vertical="center" wrapText="1"/>
    </xf>
    <xf numFmtId="0" fontId="9" fillId="6" borderId="3" xfId="4" applyFont="1" applyFill="1" applyAlignment="1">
      <alignment horizontal="left" vertical="center" wrapText="1"/>
    </xf>
    <xf numFmtId="0" fontId="9" fillId="2" borderId="1" xfId="4" applyFont="1" applyBorder="1" applyAlignment="1">
      <alignment horizontal="center" vertical="top" wrapText="1"/>
    </xf>
    <xf numFmtId="0" fontId="9" fillId="6" borderId="1" xfId="4" applyFont="1" applyFill="1" applyBorder="1" applyAlignment="1">
      <alignment horizontal="center" vertical="top" wrapText="1"/>
    </xf>
    <xf numFmtId="0" fontId="9" fillId="6" borderId="1" xfId="4" applyFont="1" applyFill="1" applyBorder="1" applyAlignment="1">
      <alignment horizontal="left" vertical="top" wrapText="1"/>
    </xf>
    <xf numFmtId="164" fontId="9" fillId="6" borderId="1" xfId="4" applyNumberFormat="1" applyFont="1" applyFill="1" applyBorder="1" applyAlignment="1">
      <alignment horizontal="right" vertical="center" wrapText="1"/>
    </xf>
    <xf numFmtId="0" fontId="9" fillId="2" borderId="1" xfId="4" applyFont="1" applyBorder="1" applyAlignment="1">
      <alignment horizontal="left" vertical="top" wrapText="1"/>
    </xf>
    <xf numFmtId="164" fontId="8" fillId="3" borderId="1" xfId="3" applyFont="1" applyBorder="1" applyAlignment="1">
      <alignment horizontal="right" vertical="center" wrapText="1"/>
    </xf>
    <xf numFmtId="164" fontId="9" fillId="3" borderId="1" xfId="3" applyFont="1" applyBorder="1" applyAlignment="1">
      <alignment horizontal="right" vertical="center" wrapText="1"/>
    </xf>
    <xf numFmtId="164" fontId="9" fillId="8" borderId="1" xfId="3" applyFont="1" applyFill="1" applyBorder="1" applyAlignment="1">
      <alignment horizontal="right" vertical="center" wrapText="1"/>
    </xf>
    <xf numFmtId="0" fontId="8" fillId="2" borderId="1" xfId="4" applyFont="1" applyBorder="1" applyAlignment="1">
      <alignment horizontal="left" vertical="top" wrapText="1"/>
    </xf>
    <xf numFmtId="0" fontId="9" fillId="7" borderId="1" xfId="4" applyFont="1" applyFill="1" applyBorder="1" applyAlignment="1">
      <alignment horizontal="center" vertical="top" wrapText="1"/>
    </xf>
    <xf numFmtId="0" fontId="9" fillId="7" borderId="1" xfId="4" applyFont="1" applyFill="1" applyBorder="1" applyAlignment="1">
      <alignment horizontal="left" vertical="top" wrapText="1"/>
    </xf>
    <xf numFmtId="164" fontId="9" fillId="7" borderId="1" xfId="4" applyNumberFormat="1" applyFont="1" applyFill="1" applyBorder="1" applyAlignment="1">
      <alignment horizontal="right" vertical="center" wrapText="1"/>
    </xf>
    <xf numFmtId="49" fontId="9" fillId="2" borderId="3" xfId="4" applyNumberFormat="1" applyFont="1" applyAlignment="1">
      <alignment horizontal="center" vertical="center" wrapText="1"/>
    </xf>
    <xf numFmtId="0" fontId="9" fillId="2" borderId="9" xfId="4" applyFont="1" applyBorder="1" applyAlignment="1">
      <alignment horizontal="center" vertical="center" wrapText="1"/>
    </xf>
    <xf numFmtId="164" fontId="8" fillId="3" borderId="10" xfId="3" applyFont="1" applyBorder="1" applyAlignment="1">
      <alignment horizontal="right" vertical="center" wrapText="1"/>
    </xf>
    <xf numFmtId="0" fontId="9" fillId="2" borderId="11" xfId="4" applyFont="1" applyBorder="1" applyAlignment="1">
      <alignment horizontal="center" vertical="top" wrapText="1"/>
    </xf>
    <xf numFmtId="0" fontId="9" fillId="2" borderId="9" xfId="4" applyFont="1" applyBorder="1"/>
    <xf numFmtId="164" fontId="8" fillId="4" borderId="12" xfId="6" applyFont="1" applyBorder="1"/>
    <xf numFmtId="9" fontId="8" fillId="5" borderId="12" xfId="7" applyFont="1" applyBorder="1"/>
    <xf numFmtId="0" fontId="9" fillId="2" borderId="11" xfId="4" applyFont="1" applyBorder="1" applyAlignment="1">
      <alignment horizontal="center" vertical="center"/>
    </xf>
    <xf numFmtId="0" fontId="9" fillId="2" borderId="11" xfId="4" applyFont="1" applyBorder="1" applyAlignment="1">
      <alignment horizontal="center" vertical="center" wrapText="1"/>
    </xf>
    <xf numFmtId="0" fontId="9" fillId="2" borderId="11" xfId="4" applyFont="1" applyBorder="1" applyAlignment="1">
      <alignment vertical="center"/>
    </xf>
    <xf numFmtId="164" fontId="8" fillId="4" borderId="12" xfId="6" applyFont="1" applyBorder="1" applyAlignment="1">
      <alignment horizontal="right" vertical="top" wrapText="1"/>
    </xf>
    <xf numFmtId="0" fontId="9" fillId="2" borderId="11" xfId="4" applyFont="1" applyBorder="1"/>
    <xf numFmtId="0" fontId="9" fillId="2" borderId="12" xfId="4" applyFont="1" applyBorder="1" applyAlignment="1">
      <alignment vertical="center"/>
    </xf>
    <xf numFmtId="0" fontId="9" fillId="2" borderId="12" xfId="4" applyFont="1" applyBorder="1" applyAlignment="1">
      <alignment vertical="center" wrapText="1"/>
    </xf>
    <xf numFmtId="164" fontId="8" fillId="3" borderId="12" xfId="3" applyFont="1" applyBorder="1" applyAlignment="1">
      <alignment vertical="center"/>
    </xf>
    <xf numFmtId="9" fontId="8" fillId="5" borderId="12" xfId="7" applyFont="1" applyBorder="1" applyAlignment="1">
      <alignment vertical="center"/>
    </xf>
    <xf numFmtId="0" fontId="9" fillId="2" borderId="13" xfId="4" applyFont="1" applyBorder="1" applyAlignment="1">
      <alignment horizontal="center" vertical="center" wrapText="1"/>
    </xf>
    <xf numFmtId="0" fontId="9" fillId="2" borderId="13" xfId="4" applyFont="1" applyBorder="1" applyAlignment="1">
      <alignment vertical="center"/>
    </xf>
    <xf numFmtId="0" fontId="9" fillId="2" borderId="13" xfId="4" applyFont="1" applyBorder="1" applyAlignment="1">
      <alignment horizontal="center" vertical="center"/>
    </xf>
    <xf numFmtId="0" fontId="8" fillId="2" borderId="9" xfId="4" applyFont="1" applyBorder="1" applyAlignment="1">
      <alignment horizontal="left" vertical="center" wrapText="1"/>
    </xf>
    <xf numFmtId="49" fontId="9" fillId="2" borderId="1" xfId="4" applyNumberFormat="1" applyFont="1" applyBorder="1" applyAlignment="1">
      <alignment horizontal="center" vertical="top" wrapText="1"/>
    </xf>
    <xf numFmtId="164" fontId="9" fillId="8" borderId="1" xfId="3" applyFont="1" applyFill="1" applyBorder="1" applyAlignment="1">
      <alignment horizontal="right" vertical="top" wrapText="1"/>
    </xf>
    <xf numFmtId="164" fontId="8" fillId="3" borderId="1" xfId="3" applyFont="1" applyBorder="1" applyAlignment="1">
      <alignment horizontal="right" vertical="top" wrapText="1"/>
    </xf>
    <xf numFmtId="164" fontId="9" fillId="2" borderId="1" xfId="5" applyFont="1" applyBorder="1" applyAlignment="1">
      <alignment horizontal="right" vertical="top" wrapText="1"/>
    </xf>
    <xf numFmtId="164" fontId="8" fillId="3" borderId="1" xfId="3" applyFont="1" applyBorder="1" applyAlignment="1">
      <alignment horizontal="center" vertical="center" wrapText="1"/>
    </xf>
    <xf numFmtId="0" fontId="9" fillId="2" borderId="1" xfId="4" applyFont="1" applyBorder="1" applyAlignment="1">
      <alignment wrapText="1"/>
    </xf>
    <xf numFmtId="0" fontId="9" fillId="2" borderId="1" xfId="4" applyFont="1" applyBorder="1" applyAlignment="1">
      <alignment horizontal="left" vertical="center" wrapText="1"/>
    </xf>
    <xf numFmtId="164" fontId="8" fillId="3" borderId="12" xfId="3" applyFont="1" applyBorder="1" applyAlignment="1">
      <alignment horizontal="center" vertical="center" wrapText="1"/>
    </xf>
    <xf numFmtId="164" fontId="9" fillId="2" borderId="12" xfId="5" applyFont="1" applyBorder="1" applyAlignment="1">
      <alignment horizontal="right" vertical="center" wrapText="1"/>
    </xf>
    <xf numFmtId="49" fontId="9" fillId="2" borderId="12" xfId="4" applyNumberFormat="1" applyFont="1" applyBorder="1" applyAlignment="1">
      <alignment horizontal="center" vertical="top" wrapText="1"/>
    </xf>
    <xf numFmtId="0" fontId="8" fillId="2" borderId="12" xfId="4" applyFont="1" applyBorder="1" applyAlignment="1">
      <alignment horizontal="left" vertical="top" wrapText="1"/>
    </xf>
    <xf numFmtId="164" fontId="8" fillId="3" borderId="12" xfId="3" applyFont="1" applyBorder="1" applyAlignment="1">
      <alignment horizontal="right" vertical="top" wrapText="1"/>
    </xf>
    <xf numFmtId="0" fontId="9" fillId="2" borderId="13" xfId="4" applyFont="1" applyBorder="1" applyAlignment="1">
      <alignment horizontal="center" vertical="top" wrapText="1"/>
    </xf>
    <xf numFmtId="0" fontId="9" fillId="2" borderId="12" xfId="4" applyFont="1" applyBorder="1" applyAlignment="1">
      <alignment horizontal="center" vertical="top" wrapText="1"/>
    </xf>
    <xf numFmtId="0" fontId="9" fillId="2" borderId="12" xfId="4" applyFont="1" applyBorder="1" applyAlignment="1">
      <alignment horizontal="left" vertical="top" wrapText="1"/>
    </xf>
    <xf numFmtId="164" fontId="8" fillId="3" borderId="12" xfId="3" applyFont="1" applyBorder="1" applyAlignment="1">
      <alignment horizontal="right" vertical="center" wrapText="1"/>
    </xf>
    <xf numFmtId="0" fontId="10" fillId="2" borderId="1" xfId="4" applyFont="1" applyBorder="1" applyAlignment="1">
      <alignment vertical="center"/>
    </xf>
    <xf numFmtId="0" fontId="10" fillId="2" borderId="1" xfId="4" applyFont="1" applyBorder="1"/>
    <xf numFmtId="164" fontId="8" fillId="3" borderId="1" xfId="3" applyFont="1" applyBorder="1"/>
    <xf numFmtId="0" fontId="10" fillId="2" borderId="1" xfId="4" applyFont="1" applyBorder="1" applyAlignment="1">
      <alignment wrapText="1"/>
    </xf>
    <xf numFmtId="0" fontId="11" fillId="2" borderId="1" xfId="4" applyFont="1" applyBorder="1"/>
    <xf numFmtId="164" fontId="9" fillId="3" borderId="1" xfId="3" applyFont="1" applyBorder="1"/>
    <xf numFmtId="0" fontId="9" fillId="2" borderId="1" xfId="4" applyFont="1" applyBorder="1" applyAlignment="1">
      <alignment horizontal="center"/>
    </xf>
    <xf numFmtId="0" fontId="9" fillId="2" borderId="1" xfId="4" applyFont="1" applyBorder="1"/>
    <xf numFmtId="0" fontId="11" fillId="2" borderId="1" xfId="4" applyFont="1" applyBorder="1" applyAlignment="1">
      <alignment horizontal="center"/>
    </xf>
    <xf numFmtId="164" fontId="7" fillId="2" borderId="1" xfId="5" applyFont="1" applyBorder="1"/>
    <xf numFmtId="0" fontId="9" fillId="2" borderId="12" xfId="4" applyFont="1" applyBorder="1" applyAlignment="1">
      <alignment horizontal="left" vertical="center" wrapText="1"/>
    </xf>
    <xf numFmtId="0" fontId="9" fillId="2" borderId="3" xfId="4" applyFont="1" applyAlignment="1">
      <alignment horizontal="center" vertical="center"/>
    </xf>
    <xf numFmtId="0" fontId="9" fillId="2" borderId="3" xfId="4" applyFont="1" applyAlignment="1">
      <alignment vertical="center"/>
    </xf>
    <xf numFmtId="0" fontId="9" fillId="2" borderId="3" xfId="4" applyFont="1" applyAlignment="1">
      <alignment horizontal="center" vertical="center" wrapText="1"/>
    </xf>
    <xf numFmtId="0" fontId="9" fillId="2" borderId="3" xfId="4" applyFont="1" applyAlignment="1">
      <alignment vertical="center" wrapText="1"/>
    </xf>
    <xf numFmtId="0" fontId="9" fillId="2" borderId="5" xfId="4" applyFont="1" applyBorder="1" applyAlignment="1">
      <alignment horizontal="left"/>
    </xf>
    <xf numFmtId="0" fontId="9" fillId="2" borderId="7" xfId="4" applyFont="1" applyBorder="1" applyAlignment="1">
      <alignment horizontal="left"/>
    </xf>
    <xf numFmtId="0" fontId="9" fillId="2" borderId="13" xfId="4" applyFont="1" applyBorder="1" applyAlignment="1">
      <alignment horizontal="center" vertical="center"/>
    </xf>
    <xf numFmtId="0" fontId="9" fillId="2" borderId="1" xfId="4" applyFont="1" applyBorder="1" applyAlignment="1">
      <alignment horizontal="center" vertical="center" wrapText="1"/>
    </xf>
    <xf numFmtId="0" fontId="9" fillId="2" borderId="1" xfId="4" applyFont="1" applyBorder="1" applyAlignment="1">
      <alignment vertical="center" wrapText="1"/>
    </xf>
    <xf numFmtId="0" fontId="9" fillId="2" borderId="1" xfId="4" applyFont="1" applyBorder="1" applyAlignment="1">
      <alignment vertical="center"/>
    </xf>
    <xf numFmtId="0" fontId="9" fillId="2" borderId="1" xfId="4" applyFont="1" applyBorder="1" applyAlignment="1">
      <alignment horizontal="center" vertical="center"/>
    </xf>
    <xf numFmtId="0" fontId="9" fillId="2" borderId="1" xfId="4" applyFont="1" applyBorder="1" applyAlignment="1">
      <alignment horizontal="left" vertical="center"/>
    </xf>
    <xf numFmtId="0" fontId="9" fillId="2" borderId="5" xfId="4" applyFont="1" applyBorder="1" applyAlignment="1">
      <alignment horizontal="center" vertical="center"/>
    </xf>
    <xf numFmtId="0" fontId="9" fillId="2" borderId="6" xfId="4" applyFont="1" applyBorder="1" applyAlignment="1">
      <alignment horizontal="center" vertical="center"/>
    </xf>
    <xf numFmtId="0" fontId="9" fillId="2" borderId="7" xfId="4" applyFont="1" applyBorder="1" applyAlignment="1">
      <alignment horizontal="center" vertical="center"/>
    </xf>
    <xf numFmtId="0" fontId="9" fillId="2" borderId="3" xfId="4" applyFont="1" applyAlignment="1">
      <alignment horizontal="center" vertical="top" wrapText="1"/>
    </xf>
    <xf numFmtId="0" fontId="9" fillId="2" borderId="3" xfId="4" applyFont="1"/>
    <xf numFmtId="0" fontId="9" fillId="2" borderId="5" xfId="4" applyFont="1" applyBorder="1" applyAlignment="1">
      <alignment horizontal="center"/>
    </xf>
    <xf numFmtId="0" fontId="9" fillId="2" borderId="6" xfId="4" applyFont="1" applyBorder="1" applyAlignment="1">
      <alignment horizontal="center"/>
    </xf>
    <xf numFmtId="0" fontId="9" fillId="2" borderId="7" xfId="4" applyFont="1" applyBorder="1" applyAlignment="1">
      <alignment horizontal="center"/>
    </xf>
    <xf numFmtId="0" fontId="9" fillId="2" borderId="1" xfId="4" applyFont="1" applyBorder="1" applyAlignment="1">
      <alignment horizontal="center" vertical="top" wrapText="1"/>
    </xf>
    <xf numFmtId="0" fontId="9" fillId="2" borderId="3" xfId="4" applyFont="1" applyAlignment="1">
      <alignment wrapText="1"/>
    </xf>
    <xf numFmtId="0" fontId="9" fillId="2" borderId="5" xfId="4" applyFont="1" applyBorder="1" applyAlignment="1">
      <alignment horizontal="center" vertical="top" wrapText="1"/>
    </xf>
    <xf numFmtId="0" fontId="9" fillId="2" borderId="6" xfId="4" applyFont="1" applyBorder="1" applyAlignment="1">
      <alignment horizontal="center" vertical="top" wrapText="1"/>
    </xf>
    <xf numFmtId="0" fontId="9" fillId="2" borderId="7" xfId="4" applyFont="1" applyBorder="1" applyAlignment="1">
      <alignment horizontal="center" vertical="top" wrapText="1"/>
    </xf>
    <xf numFmtId="0" fontId="11" fillId="2" borderId="3" xfId="4" applyFont="1" applyAlignment="1">
      <alignment horizontal="center" vertical="center" wrapText="1"/>
    </xf>
    <xf numFmtId="0" fontId="11" fillId="2" borderId="1" xfId="4" applyFont="1" applyBorder="1" applyAlignment="1">
      <alignment horizontal="center"/>
    </xf>
    <xf numFmtId="0" fontId="9" fillId="2" borderId="1" xfId="4" applyNumberFormat="1" applyFont="1" applyBorder="1" applyAlignment="1">
      <alignment horizontal="center" vertical="center" wrapText="1"/>
    </xf>
  </cellXfs>
  <cellStyles count="11">
    <cellStyle name="Bevitel" xfId="3" builtinId="20" customBuiltin="1"/>
    <cellStyle name="Fő címek" xfId="8" xr:uid="{FCB2FE0E-4A10-4A8B-B7A4-4BB25DFFF82F}"/>
    <cellStyle name="Hivatkozott cella" xfId="6" builtinId="24" customBuiltin="1"/>
    <cellStyle name="Kimenet" xfId="4" builtinId="21"/>
    <cellStyle name="Normál" xfId="0" builtinId="0"/>
    <cellStyle name="Normál 2" xfId="1" xr:uid="{00000000-0005-0000-0000-000001000000}"/>
    <cellStyle name="Normál 3" xfId="2" xr:uid="{00000000-0005-0000-0000-000002000000}"/>
    <cellStyle name="összegző sorok szövege" xfId="10" xr:uid="{860CC842-E49F-4C07-BD1F-674E1D736F16}"/>
    <cellStyle name="Számítás" xfId="5" builtinId="22" customBuiltin="1"/>
    <cellStyle name="Százalék" xfId="7" builtinId="5" customBuiltin="1"/>
    <cellStyle name="szöveges részek" xfId="9" xr:uid="{32172BC0-DEA4-4B75-A56F-D3814EE0003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  <pageSetUpPr fitToPage="1"/>
  </sheetPr>
  <dimension ref="A1:G13"/>
  <sheetViews>
    <sheetView zoomScale="70" zoomScaleNormal="70" workbookViewId="0">
      <selection activeCell="E6" sqref="E6"/>
    </sheetView>
  </sheetViews>
  <sheetFormatPr defaultColWidth="6.33203125" defaultRowHeight="15.6" x14ac:dyDescent="0.3"/>
  <cols>
    <col min="1" max="1" width="6.6640625" style="7" customWidth="1"/>
    <col min="2" max="2" width="63" style="6" bestFit="1" customWidth="1"/>
    <col min="3" max="3" width="18.44140625" style="6" bestFit="1" customWidth="1"/>
    <col min="4" max="4" width="20.33203125" style="6" bestFit="1" customWidth="1"/>
    <col min="5" max="5" width="18.44140625" style="6" bestFit="1" customWidth="1"/>
    <col min="6" max="6" width="11.88671875" style="6" bestFit="1" customWidth="1"/>
    <col min="7" max="245" width="9.109375" style="6" customWidth="1"/>
    <col min="246" max="246" width="6.6640625" style="6" customWidth="1"/>
    <col min="247" max="247" width="6" style="6" customWidth="1"/>
    <col min="248" max="248" width="6.109375" style="6" customWidth="1"/>
    <col min="249" max="249" width="61.33203125" style="6" customWidth="1"/>
    <col min="250" max="16384" width="6.33203125" style="6"/>
  </cols>
  <sheetData>
    <row r="1" spans="1:7" ht="30" customHeight="1" x14ac:dyDescent="0.3">
      <c r="A1" s="112" t="s">
        <v>365</v>
      </c>
      <c r="B1" s="112"/>
      <c r="C1" s="112"/>
      <c r="D1" s="113"/>
      <c r="E1" s="113"/>
      <c r="F1" s="113"/>
    </row>
    <row r="2" spans="1:7" customFormat="1" x14ac:dyDescent="0.25">
      <c r="A2" s="114" t="s">
        <v>321</v>
      </c>
      <c r="B2" s="112"/>
      <c r="C2" s="112"/>
      <c r="D2" s="112"/>
      <c r="E2" s="112"/>
      <c r="F2" s="112"/>
    </row>
    <row r="3" spans="1:7" s="2" customFormat="1" ht="13.2" x14ac:dyDescent="0.25"/>
    <row r="4" spans="1:7" s="23" customFormat="1" ht="31.8" thickBot="1" x14ac:dyDescent="0.3">
      <c r="A4" s="72" t="s">
        <v>329</v>
      </c>
      <c r="B4" s="72" t="s">
        <v>9</v>
      </c>
      <c r="C4" s="73" t="s">
        <v>292</v>
      </c>
      <c r="D4" s="73" t="s">
        <v>319</v>
      </c>
      <c r="E4" s="73" t="s">
        <v>320</v>
      </c>
      <c r="F4" s="74" t="s">
        <v>87</v>
      </c>
    </row>
    <row r="5" spans="1:7" x14ac:dyDescent="0.3">
      <c r="A5" s="69" t="s">
        <v>52</v>
      </c>
      <c r="B5" s="69" t="s">
        <v>53</v>
      </c>
      <c r="C5" s="70">
        <f>('Int.bev (3)'!C5)+('Int.bev (3)'!C17)+('Int.bev (3)'!C29)+('Int.bev (3)'!C41)</f>
        <v>217599744</v>
      </c>
      <c r="D5" s="70">
        <f>('Int.bev (3)'!D5)+('Int.bev (3)'!D17)+('Int.bev (3)'!D29)+('Int.bev (3)'!D41)</f>
        <v>235024904</v>
      </c>
      <c r="E5" s="70">
        <f>('Int.bev (3)'!E5)+('Int.bev (3)'!E17)+('Int.bev (3)'!E29)+('Int.bev (3)'!E41)</f>
        <v>238819118</v>
      </c>
      <c r="F5" s="71">
        <f>E5/D5</f>
        <v>1.016143880650197</v>
      </c>
    </row>
    <row r="6" spans="1:7" s="7" customFormat="1" x14ac:dyDescent="0.3">
      <c r="A6" s="39" t="s">
        <v>54</v>
      </c>
      <c r="B6" s="39" t="s">
        <v>55</v>
      </c>
      <c r="C6" s="13">
        <f>('Int.bev (3)'!C6)+('Int.bev (3)'!C18)+('Int.bev (3)'!C30)+('Int.bev (3)'!C42)</f>
        <v>238366388</v>
      </c>
      <c r="D6" s="13">
        <f>('Int.bev (3)'!D6)+('Int.bev (3)'!D18)+('Int.bev (3)'!D30)+('Int.bev (3)'!D42)</f>
        <v>227154326</v>
      </c>
      <c r="E6" s="13">
        <f>('Int.bev (3)'!E6)+('Int.bev (3)'!E18)+('Int.bev (3)'!E30)+('Int.bev (3)'!E42)</f>
        <v>206372478</v>
      </c>
      <c r="F6" s="11">
        <f t="shared" ref="F6:F13" si="0">E6/D6</f>
        <v>0.90851220680692646</v>
      </c>
    </row>
    <row r="7" spans="1:7" s="7" customFormat="1" x14ac:dyDescent="0.3">
      <c r="A7" s="39" t="s">
        <v>56</v>
      </c>
      <c r="B7" s="39" t="s">
        <v>13</v>
      </c>
      <c r="C7" s="13">
        <f>('Int.bev (3)'!C7)+('Int.bev (3)'!C19)+('Int.bev (3)'!C31)+('Int.bev (3)'!C43)</f>
        <v>57400000</v>
      </c>
      <c r="D7" s="13">
        <f>('Int.bev (3)'!D7)+('Int.bev (3)'!D19)+('Int.bev (3)'!D31)+('Int.bev (3)'!D43)</f>
        <v>61600000</v>
      </c>
      <c r="E7" s="13">
        <f>('Int.bev (3)'!E7)+('Int.bev (3)'!E19)+('Int.bev (3)'!E31)+('Int.bev (3)'!E43)</f>
        <v>68554418</v>
      </c>
      <c r="F7" s="11">
        <f t="shared" si="0"/>
        <v>1.112896396103896</v>
      </c>
      <c r="G7" s="14"/>
    </row>
    <row r="8" spans="1:7" s="7" customFormat="1" x14ac:dyDescent="0.3">
      <c r="A8" s="39" t="s">
        <v>57</v>
      </c>
      <c r="B8" s="39" t="s">
        <v>2</v>
      </c>
      <c r="C8" s="13">
        <f>('Int.bev (3)'!C8)+('Int.bev (3)'!C20)+('Int.bev (3)'!C32)+('Int.bev (3)'!C44)</f>
        <v>24360000</v>
      </c>
      <c r="D8" s="13">
        <f>('Int.bev (3)'!D8)+('Int.bev (3)'!D20)+('Int.bev (3)'!D32)+('Int.bev (3)'!D44)</f>
        <v>26617549</v>
      </c>
      <c r="E8" s="13">
        <f>('Int.bev (3)'!E8)+('Int.bev (3)'!E20)+('Int.bev (3)'!E32)+('Int.bev (3)'!E44)</f>
        <v>26512152</v>
      </c>
      <c r="F8" s="11">
        <f t="shared" si="0"/>
        <v>0.99604031911428059</v>
      </c>
    </row>
    <row r="9" spans="1:7" s="7" customFormat="1" x14ac:dyDescent="0.3">
      <c r="A9" s="39" t="s">
        <v>58</v>
      </c>
      <c r="B9" s="39" t="s">
        <v>59</v>
      </c>
      <c r="C9" s="13">
        <f>('Int.bev (3)'!C9)+('Int.bev (3)'!C21)+('Int.bev (3)'!C33)+('Int.bev (3)'!C45)</f>
        <v>3850000</v>
      </c>
      <c r="D9" s="13">
        <f>('Int.bev (3)'!D9)+('Int.bev (3)'!D21)+('Int.bev (3)'!D33)+('Int.bev (3)'!D45)</f>
        <v>3850000</v>
      </c>
      <c r="E9" s="13">
        <f>('Int.bev (3)'!E9)+('Int.bev (3)'!E21)+('Int.bev (3)'!E33)+('Int.bev (3)'!E45)</f>
        <v>1425500</v>
      </c>
      <c r="F9" s="11">
        <f t="shared" si="0"/>
        <v>0.37025974025974023</v>
      </c>
    </row>
    <row r="10" spans="1:7" s="7" customFormat="1" x14ac:dyDescent="0.3">
      <c r="A10" s="39" t="s">
        <v>60</v>
      </c>
      <c r="B10" s="39" t="s">
        <v>61</v>
      </c>
      <c r="C10" s="13">
        <f>('Int.bev (3)'!C10)+('Int.bev (3)'!C22)+('Int.bev (3)'!C34)+('Int.bev (3)'!C46)</f>
        <v>200000</v>
      </c>
      <c r="D10" s="13">
        <f>('Int.bev (3)'!D10)+('Int.bev (3)'!D22)+('Int.bev (3)'!D34)+('Int.bev (3)'!D46)</f>
        <v>6900000</v>
      </c>
      <c r="E10" s="13">
        <f>('Int.bev (3)'!E10)+('Int.bev (3)'!E22)+('Int.bev (3)'!E34)+('Int.bev (3)'!E46)</f>
        <v>6687210</v>
      </c>
      <c r="F10" s="11">
        <f t="shared" si="0"/>
        <v>0.96916086956521741</v>
      </c>
    </row>
    <row r="11" spans="1:7" s="7" customFormat="1" x14ac:dyDescent="0.3">
      <c r="A11" s="39" t="s">
        <v>62</v>
      </c>
      <c r="B11" s="39" t="s">
        <v>63</v>
      </c>
      <c r="C11" s="13">
        <f>('Int.bev (3)'!C11)+('Int.bev (3)'!C23)+('Int.bev (3)'!C35)+('Int.bev (3)'!C47)</f>
        <v>14899742</v>
      </c>
      <c r="D11" s="13">
        <f>('Int.bev (3)'!D11)+('Int.bev (3)'!D23)+('Int.bev (3)'!D35)+('Int.bev (3)'!D47)</f>
        <v>23893142</v>
      </c>
      <c r="E11" s="13">
        <f>('Int.bev (3)'!E11)+('Int.bev (3)'!E23)+('Int.bev (3)'!E35)+('Int.bev (3)'!E47)</f>
        <v>14893142</v>
      </c>
      <c r="F11" s="11">
        <f t="shared" si="0"/>
        <v>0.62332287649736484</v>
      </c>
    </row>
    <row r="12" spans="1:7" s="7" customFormat="1" x14ac:dyDescent="0.3">
      <c r="A12" s="39" t="s">
        <v>66</v>
      </c>
      <c r="B12" s="39" t="s">
        <v>126</v>
      </c>
      <c r="C12" s="13">
        <f>('Int.bev (3)'!C13)+('Int.bev (3)'!C25)+('Int.bev (3)'!C37)+('Int.bev (3)'!C49)</f>
        <v>315679721</v>
      </c>
      <c r="D12" s="13">
        <f>('Int.bev (3)'!D13)+('Int.bev (3)'!D25)+('Int.bev (3)'!D37)+('Int.bev (3)'!D49)</f>
        <v>315679721</v>
      </c>
      <c r="E12" s="13">
        <f>('Int.bev (3)'!E13)+('Int.bev (3)'!E25)+('Int.bev (3)'!E37)+('Int.bev (3)'!E49)</f>
        <v>314968434</v>
      </c>
      <c r="F12" s="11">
        <f t="shared" si="0"/>
        <v>0.99774680806943572</v>
      </c>
    </row>
    <row r="13" spans="1:7" x14ac:dyDescent="0.3">
      <c r="A13" s="40" t="s">
        <v>3</v>
      </c>
      <c r="B13" s="39"/>
      <c r="C13" s="5">
        <f>SUM(C5:C12)</f>
        <v>872355595</v>
      </c>
      <c r="D13" s="5">
        <f>SUM(D5:D12)</f>
        <v>900719642</v>
      </c>
      <c r="E13" s="5">
        <f>SUM(E5:E12)</f>
        <v>878232452</v>
      </c>
      <c r="F13" s="16">
        <f t="shared" si="0"/>
        <v>0.97503419604565478</v>
      </c>
      <c r="G13" s="15"/>
    </row>
  </sheetData>
  <mergeCells count="2">
    <mergeCell ref="A1:F1"/>
    <mergeCell ref="A2:F2"/>
  </mergeCells>
  <pageMargins left="0.74803149606299213" right="0.74803149606299213" top="0.98425196850393704" bottom="0.98425196850393704" header="0.51181102362204722" footer="0.51181102362204722"/>
  <pageSetup paperSize="9" scale="95" orientation="landscape" r:id="rId1"/>
  <headerFooter alignWithMargins="0">
    <oddHeader>&amp;R1.sz. melléklet
adatok Ft- 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249977111117893"/>
    <pageSetUpPr fitToPage="1"/>
  </sheetPr>
  <dimension ref="A1:C9"/>
  <sheetViews>
    <sheetView zoomScaleNormal="100" workbookViewId="0">
      <selection activeCell="B16" sqref="B16"/>
    </sheetView>
  </sheetViews>
  <sheetFormatPr defaultRowHeight="15.6" x14ac:dyDescent="0.3"/>
  <cols>
    <col min="1" max="1" width="8.109375" style="6" customWidth="1"/>
    <col min="2" max="2" width="67.88671875" style="6" customWidth="1"/>
    <col min="3" max="3" width="32.88671875" style="6" customWidth="1"/>
    <col min="4" max="16384" width="8.88671875" style="6"/>
  </cols>
  <sheetData>
    <row r="1" spans="1:3" ht="31.2" customHeight="1" x14ac:dyDescent="0.3">
      <c r="A1" s="127" t="s">
        <v>316</v>
      </c>
      <c r="B1" s="133"/>
      <c r="C1" s="133"/>
    </row>
    <row r="2" spans="1:3" x14ac:dyDescent="0.3">
      <c r="A2" s="134" t="s">
        <v>321</v>
      </c>
      <c r="B2" s="135"/>
      <c r="C2" s="136"/>
    </row>
    <row r="4" spans="1:3" x14ac:dyDescent="0.3">
      <c r="A4" s="53" t="s">
        <v>338</v>
      </c>
      <c r="B4" s="53" t="s">
        <v>9</v>
      </c>
      <c r="C4" s="53" t="s">
        <v>187</v>
      </c>
    </row>
    <row r="5" spans="1:3" ht="16.2" thickBot="1" x14ac:dyDescent="0.35">
      <c r="A5" s="97">
        <v>1</v>
      </c>
      <c r="B5" s="97">
        <v>2</v>
      </c>
      <c r="C5" s="97">
        <v>3</v>
      </c>
    </row>
    <row r="6" spans="1:3" ht="51" customHeight="1" x14ac:dyDescent="0.3">
      <c r="A6" s="94" t="s">
        <v>50</v>
      </c>
      <c r="B6" s="95" t="s">
        <v>359</v>
      </c>
      <c r="C6" s="96">
        <v>49056</v>
      </c>
    </row>
    <row r="7" spans="1:3" ht="51" customHeight="1" x14ac:dyDescent="0.3">
      <c r="A7" s="85" t="s">
        <v>40</v>
      </c>
      <c r="B7" s="61" t="s">
        <v>360</v>
      </c>
      <c r="C7" s="87">
        <v>363642</v>
      </c>
    </row>
    <row r="8" spans="1:3" ht="81" customHeight="1" x14ac:dyDescent="0.3">
      <c r="A8" s="85" t="s">
        <v>38</v>
      </c>
      <c r="B8" s="61" t="s">
        <v>317</v>
      </c>
      <c r="C8" s="87">
        <v>83550463</v>
      </c>
    </row>
    <row r="9" spans="1:3" x14ac:dyDescent="0.3">
      <c r="A9" s="85" t="s">
        <v>218</v>
      </c>
      <c r="B9" s="57" t="s">
        <v>361</v>
      </c>
      <c r="C9" s="88">
        <v>49056</v>
      </c>
    </row>
  </sheetData>
  <mergeCells count="2">
    <mergeCell ref="A1:C1"/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&amp;R9/A. sz. melléklet
adatok Ft-ban</oddHeader>
  </headerFooter>
  <ignoredErrors>
    <ignoredError sqref="A8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249977111117893"/>
    <pageSetUpPr fitToPage="1"/>
  </sheetPr>
  <dimension ref="A1:O13"/>
  <sheetViews>
    <sheetView zoomScale="80" zoomScaleNormal="80" workbookViewId="0">
      <selection activeCell="E7" sqref="E7"/>
    </sheetView>
  </sheetViews>
  <sheetFormatPr defaultRowHeight="15.6" x14ac:dyDescent="0.3"/>
  <cols>
    <col min="1" max="1" width="21" style="6" customWidth="1"/>
    <col min="2" max="10" width="13.44140625" style="6" bestFit="1" customWidth="1"/>
    <col min="11" max="11" width="14.5546875" style="6" bestFit="1" customWidth="1"/>
    <col min="12" max="13" width="13.44140625" style="6" bestFit="1" customWidth="1"/>
    <col min="14" max="15" width="14.5546875" style="6" bestFit="1" customWidth="1"/>
    <col min="16" max="16384" width="8.88671875" style="6"/>
  </cols>
  <sheetData>
    <row r="1" spans="1:15" ht="30" customHeight="1" x14ac:dyDescent="0.3">
      <c r="A1" s="122" t="s">
        <v>10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x14ac:dyDescent="0.3">
      <c r="A2" s="122" t="s">
        <v>346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x14ac:dyDescent="0.3">
      <c r="A3" s="25"/>
    </row>
    <row r="4" spans="1:15" s="24" customFormat="1" ht="16.2" thickBot="1" x14ac:dyDescent="0.3">
      <c r="A4" s="81" t="s">
        <v>9</v>
      </c>
      <c r="B4" s="81" t="s">
        <v>347</v>
      </c>
      <c r="C4" s="81" t="s">
        <v>348</v>
      </c>
      <c r="D4" s="81" t="s">
        <v>349</v>
      </c>
      <c r="E4" s="81" t="s">
        <v>350</v>
      </c>
      <c r="F4" s="81" t="s">
        <v>351</v>
      </c>
      <c r="G4" s="81" t="s">
        <v>352</v>
      </c>
      <c r="H4" s="81" t="s">
        <v>353</v>
      </c>
      <c r="I4" s="81" t="s">
        <v>354</v>
      </c>
      <c r="J4" s="81" t="s">
        <v>355</v>
      </c>
      <c r="K4" s="81" t="s">
        <v>356</v>
      </c>
      <c r="L4" s="81" t="s">
        <v>357</v>
      </c>
      <c r="M4" s="81" t="s">
        <v>358</v>
      </c>
      <c r="N4" s="81" t="s">
        <v>1</v>
      </c>
      <c r="O4" s="81" t="s">
        <v>373</v>
      </c>
    </row>
    <row r="5" spans="1:15" ht="46.8" x14ac:dyDescent="0.3">
      <c r="A5" s="78" t="s">
        <v>92</v>
      </c>
      <c r="B5" s="92">
        <v>22847093</v>
      </c>
      <c r="C5" s="92">
        <v>16714621</v>
      </c>
      <c r="D5" s="92">
        <v>24990304</v>
      </c>
      <c r="E5" s="92">
        <v>14064621</v>
      </c>
      <c r="F5" s="92">
        <v>19039728</v>
      </c>
      <c r="G5" s="92">
        <v>17839871</v>
      </c>
      <c r="H5" s="92">
        <v>24588520</v>
      </c>
      <c r="I5" s="92">
        <v>20871385</v>
      </c>
      <c r="J5" s="92">
        <v>17521793</v>
      </c>
      <c r="K5" s="92">
        <v>23454950</v>
      </c>
      <c r="L5" s="92">
        <v>19178374</v>
      </c>
      <c r="M5" s="92">
        <f>17660858+47000</f>
        <v>17707858</v>
      </c>
      <c r="N5" s="93">
        <f>SUM(B5:M5)</f>
        <v>238819118</v>
      </c>
      <c r="O5" s="93">
        <f>'Bevételek (1)'!E5</f>
        <v>238819118</v>
      </c>
    </row>
    <row r="6" spans="1:15" ht="46.8" x14ac:dyDescent="0.3">
      <c r="A6" s="90" t="s">
        <v>93</v>
      </c>
      <c r="B6" s="89"/>
      <c r="C6" s="89"/>
      <c r="D6" s="89"/>
      <c r="E6" s="89"/>
      <c r="F6" s="89"/>
      <c r="G6" s="89"/>
      <c r="H6" s="89">
        <v>40000000</v>
      </c>
      <c r="I6" s="89">
        <v>2999999</v>
      </c>
      <c r="J6" s="89"/>
      <c r="K6" s="89">
        <v>114813589</v>
      </c>
      <c r="L6" s="89">
        <v>48558890</v>
      </c>
      <c r="M6" s="89"/>
      <c r="N6" s="26">
        <f t="shared" ref="N6:N12" si="0">SUM(B6:M6)</f>
        <v>206372478</v>
      </c>
      <c r="O6" s="26">
        <f>'Bevételek (1)'!E6</f>
        <v>206372478</v>
      </c>
    </row>
    <row r="7" spans="1:15" ht="31.2" x14ac:dyDescent="0.3">
      <c r="A7" s="44" t="s">
        <v>94</v>
      </c>
      <c r="B7" s="89">
        <v>2832829</v>
      </c>
      <c r="C7" s="89">
        <v>534207</v>
      </c>
      <c r="D7" s="89">
        <v>16470381</v>
      </c>
      <c r="E7" s="89">
        <v>4116479</v>
      </c>
      <c r="F7" s="89">
        <v>3383019</v>
      </c>
      <c r="G7" s="89">
        <v>2922429</v>
      </c>
      <c r="H7" s="89">
        <v>671627</v>
      </c>
      <c r="I7" s="89">
        <v>4919825</v>
      </c>
      <c r="J7" s="89">
        <v>19819390</v>
      </c>
      <c r="K7" s="89">
        <v>2155241</v>
      </c>
      <c r="L7" s="89">
        <v>2182957</v>
      </c>
      <c r="M7" s="89">
        <v>8546034</v>
      </c>
      <c r="N7" s="26">
        <f t="shared" si="0"/>
        <v>68554418</v>
      </c>
      <c r="O7" s="26">
        <f>'Bevételek (1)'!E7</f>
        <v>68554418</v>
      </c>
    </row>
    <row r="8" spans="1:15" ht="31.2" x14ac:dyDescent="0.3">
      <c r="A8" s="44" t="s">
        <v>95</v>
      </c>
      <c r="B8" s="89">
        <v>1720612</v>
      </c>
      <c r="C8" s="89">
        <v>2675129</v>
      </c>
      <c r="D8" s="89">
        <v>1978265</v>
      </c>
      <c r="E8" s="89">
        <v>1818206</v>
      </c>
      <c r="F8" s="89">
        <v>2500919</v>
      </c>
      <c r="G8" s="89">
        <v>3583022</v>
      </c>
      <c r="H8" s="89">
        <v>1555007</v>
      </c>
      <c r="I8" s="89">
        <v>1412164</v>
      </c>
      <c r="J8" s="89">
        <v>1645059</v>
      </c>
      <c r="K8" s="89">
        <v>2384056</v>
      </c>
      <c r="L8" s="89">
        <v>2485525</v>
      </c>
      <c r="M8" s="89">
        <v>2754188</v>
      </c>
      <c r="N8" s="26">
        <f t="shared" si="0"/>
        <v>26512152</v>
      </c>
      <c r="O8" s="26">
        <f>'Bevételek (1)'!E8</f>
        <v>26512152</v>
      </c>
    </row>
    <row r="9" spans="1:15" ht="46.8" x14ac:dyDescent="0.3">
      <c r="A9" s="90" t="s">
        <v>256</v>
      </c>
      <c r="B9" s="89">
        <v>7500</v>
      </c>
      <c r="C9" s="89">
        <v>350000</v>
      </c>
      <c r="D9" s="89"/>
      <c r="E9" s="89">
        <v>192000</v>
      </c>
      <c r="F9" s="89">
        <v>876000</v>
      </c>
      <c r="G9" s="89"/>
      <c r="H9" s="89"/>
      <c r="I9" s="89"/>
      <c r="J9" s="89"/>
      <c r="K9" s="89"/>
      <c r="L9" s="89"/>
      <c r="M9" s="89"/>
      <c r="N9" s="26">
        <f t="shared" si="0"/>
        <v>1425500</v>
      </c>
      <c r="O9" s="26">
        <f>'Bevételek (1)'!E9</f>
        <v>1425500</v>
      </c>
    </row>
    <row r="10" spans="1:15" ht="31.2" x14ac:dyDescent="0.3">
      <c r="A10" s="90" t="s">
        <v>96</v>
      </c>
      <c r="B10" s="89"/>
      <c r="C10" s="89"/>
      <c r="D10" s="89">
        <v>46500</v>
      </c>
      <c r="E10" s="89">
        <v>12000</v>
      </c>
      <c r="F10" s="89">
        <v>149000</v>
      </c>
      <c r="G10" s="89">
        <v>4858210</v>
      </c>
      <c r="H10" s="89">
        <v>1117500</v>
      </c>
      <c r="I10" s="89">
        <v>1500</v>
      </c>
      <c r="J10" s="89">
        <v>501000</v>
      </c>
      <c r="K10" s="89"/>
      <c r="L10" s="89">
        <v>1500</v>
      </c>
      <c r="M10" s="89"/>
      <c r="N10" s="26">
        <f t="shared" si="0"/>
        <v>6687210</v>
      </c>
      <c r="O10" s="26">
        <f>'Bevételek (1)'!E10</f>
        <v>6687210</v>
      </c>
    </row>
    <row r="11" spans="1:15" ht="46.8" x14ac:dyDescent="0.3">
      <c r="A11" s="90" t="s">
        <v>97</v>
      </c>
      <c r="B11" s="89"/>
      <c r="C11" s="89"/>
      <c r="D11" s="89">
        <v>14893142</v>
      </c>
      <c r="E11" s="89"/>
      <c r="F11" s="89"/>
      <c r="G11" s="89"/>
      <c r="H11" s="89"/>
      <c r="I11" s="89"/>
      <c r="J11" s="89"/>
      <c r="K11" s="89"/>
      <c r="L11" s="89"/>
      <c r="M11" s="89"/>
      <c r="N11" s="26">
        <f t="shared" si="0"/>
        <v>14893142</v>
      </c>
      <c r="O11" s="26">
        <f>'Bevételek (1)'!E11</f>
        <v>14893142</v>
      </c>
    </row>
    <row r="12" spans="1:15" ht="46.8" x14ac:dyDescent="0.3">
      <c r="A12" s="90" t="s">
        <v>362</v>
      </c>
      <c r="B12" s="89">
        <v>26247370</v>
      </c>
      <c r="C12" s="89">
        <v>26247370</v>
      </c>
      <c r="D12" s="89">
        <v>26247370</v>
      </c>
      <c r="E12" s="89">
        <v>26247370</v>
      </c>
      <c r="F12" s="89">
        <v>26247370</v>
      </c>
      <c r="G12" s="89">
        <v>26247370</v>
      </c>
      <c r="H12" s="89">
        <v>26247370</v>
      </c>
      <c r="I12" s="89">
        <v>26247370</v>
      </c>
      <c r="J12" s="89">
        <v>26247370</v>
      </c>
      <c r="K12" s="89">
        <v>26247370</v>
      </c>
      <c r="L12" s="89">
        <v>26247370</v>
      </c>
      <c r="M12" s="89">
        <v>26247364</v>
      </c>
      <c r="N12" s="26">
        <f t="shared" si="0"/>
        <v>314968434</v>
      </c>
      <c r="O12" s="26">
        <f>'Bevételek (1)'!E12</f>
        <v>314968434</v>
      </c>
    </row>
    <row r="13" spans="1:15" x14ac:dyDescent="0.3">
      <c r="A13" s="91" t="s">
        <v>0</v>
      </c>
      <c r="B13" s="26">
        <f t="shared" ref="B13:M13" si="1">SUM(B5:B11)</f>
        <v>27408034</v>
      </c>
      <c r="C13" s="26">
        <f t="shared" si="1"/>
        <v>20273957</v>
      </c>
      <c r="D13" s="26">
        <f t="shared" si="1"/>
        <v>58378592</v>
      </c>
      <c r="E13" s="26">
        <f t="shared" si="1"/>
        <v>20203306</v>
      </c>
      <c r="F13" s="26">
        <f t="shared" si="1"/>
        <v>25948666</v>
      </c>
      <c r="G13" s="26">
        <f t="shared" si="1"/>
        <v>29203532</v>
      </c>
      <c r="H13" s="26">
        <f t="shared" si="1"/>
        <v>67932654</v>
      </c>
      <c r="I13" s="26">
        <f t="shared" si="1"/>
        <v>30204873</v>
      </c>
      <c r="J13" s="26">
        <f t="shared" si="1"/>
        <v>39487242</v>
      </c>
      <c r="K13" s="26">
        <f t="shared" si="1"/>
        <v>142807836</v>
      </c>
      <c r="L13" s="26">
        <f t="shared" si="1"/>
        <v>72407246</v>
      </c>
      <c r="M13" s="26">
        <f t="shared" si="1"/>
        <v>29008080</v>
      </c>
      <c r="N13" s="26">
        <f>SUM(B13:M13)</f>
        <v>563264018</v>
      </c>
      <c r="O13" s="26">
        <f>SUM(O5:O12)</f>
        <v>878232452</v>
      </c>
    </row>
  </sheetData>
  <mergeCells count="2">
    <mergeCell ref="A1:O1"/>
    <mergeCell ref="A2:O2"/>
  </mergeCells>
  <phoneticPr fontId="3" type="noConversion"/>
  <pageMargins left="0.42" right="0.19" top="0.73" bottom="0.44" header="0.49" footer="0.16"/>
  <pageSetup paperSize="9" scale="67" orientation="landscape" r:id="rId1"/>
  <headerFooter alignWithMargins="0">
    <oddHeader>&amp;R10.sz. melléklet
 Ft-ban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-0.249977111117893"/>
    <pageSetUpPr fitToPage="1"/>
  </sheetPr>
  <dimension ref="A1:O13"/>
  <sheetViews>
    <sheetView zoomScale="80" zoomScaleNormal="80" workbookViewId="0">
      <selection activeCell="K16" sqref="K16"/>
    </sheetView>
  </sheetViews>
  <sheetFormatPr defaultRowHeight="15.6" x14ac:dyDescent="0.3"/>
  <cols>
    <col min="1" max="1" width="19.88671875" style="6" customWidth="1"/>
    <col min="2" max="13" width="13.44140625" style="6" bestFit="1" customWidth="1"/>
    <col min="14" max="14" width="16.88671875" style="6" bestFit="1" customWidth="1"/>
    <col min="15" max="15" width="14.5546875" style="6" bestFit="1" customWidth="1"/>
    <col min="16" max="16384" width="8.88671875" style="6"/>
  </cols>
  <sheetData>
    <row r="1" spans="1:15" ht="30" customHeight="1" x14ac:dyDescent="0.3">
      <c r="A1" s="122" t="s">
        <v>11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x14ac:dyDescent="0.3">
      <c r="A2" s="122" t="s">
        <v>346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x14ac:dyDescent="0.3">
      <c r="A3" s="25"/>
    </row>
    <row r="4" spans="1:15" s="24" customFormat="1" ht="16.2" thickBot="1" x14ac:dyDescent="0.3">
      <c r="A4" s="73" t="s">
        <v>9</v>
      </c>
      <c r="B4" s="73" t="s">
        <v>347</v>
      </c>
      <c r="C4" s="73" t="s">
        <v>348</v>
      </c>
      <c r="D4" s="73" t="s">
        <v>349</v>
      </c>
      <c r="E4" s="73" t="s">
        <v>350</v>
      </c>
      <c r="F4" s="73" t="s">
        <v>351</v>
      </c>
      <c r="G4" s="73" t="s">
        <v>352</v>
      </c>
      <c r="H4" s="73" t="s">
        <v>353</v>
      </c>
      <c r="I4" s="73" t="s">
        <v>354</v>
      </c>
      <c r="J4" s="73" t="s">
        <v>355</v>
      </c>
      <c r="K4" s="73" t="s">
        <v>356</v>
      </c>
      <c r="L4" s="73" t="s">
        <v>357</v>
      </c>
      <c r="M4" s="73" t="s">
        <v>358</v>
      </c>
      <c r="N4" s="73" t="s">
        <v>1</v>
      </c>
      <c r="O4" s="73" t="s">
        <v>373</v>
      </c>
    </row>
    <row r="5" spans="1:15" ht="37.950000000000003" customHeight="1" x14ac:dyDescent="0.3">
      <c r="A5" s="78" t="s">
        <v>98</v>
      </c>
      <c r="B5" s="100">
        <v>12536507</v>
      </c>
      <c r="C5" s="100">
        <v>13051037</v>
      </c>
      <c r="D5" s="100">
        <v>13113658</v>
      </c>
      <c r="E5" s="100">
        <v>14381550</v>
      </c>
      <c r="F5" s="100">
        <v>13971975</v>
      </c>
      <c r="G5" s="100">
        <v>14671460</v>
      </c>
      <c r="H5" s="100">
        <v>14331526</v>
      </c>
      <c r="I5" s="100">
        <v>14630904</v>
      </c>
      <c r="J5" s="100">
        <v>14695251</v>
      </c>
      <c r="K5" s="100">
        <v>16479980</v>
      </c>
      <c r="L5" s="100">
        <v>16219633</v>
      </c>
      <c r="M5" s="100">
        <v>15483081</v>
      </c>
      <c r="N5" s="93">
        <f t="shared" ref="N5:N10" si="0">SUM(B5:M5)</f>
        <v>173566562</v>
      </c>
      <c r="O5" s="93">
        <f>'Kiadások (2)'!E5</f>
        <v>173566562</v>
      </c>
    </row>
    <row r="6" spans="1:15" ht="52.95" customHeight="1" x14ac:dyDescent="0.3">
      <c r="A6" s="44" t="s">
        <v>99</v>
      </c>
      <c r="B6" s="58">
        <v>2404174</v>
      </c>
      <c r="C6" s="58">
        <v>2262420</v>
      </c>
      <c r="D6" s="58">
        <v>2289211</v>
      </c>
      <c r="E6" s="58">
        <v>2694321</v>
      </c>
      <c r="F6" s="58">
        <v>2434137</v>
      </c>
      <c r="G6" s="58">
        <v>2533721</v>
      </c>
      <c r="H6" s="58">
        <v>2598839</v>
      </c>
      <c r="I6" s="58">
        <v>2360290</v>
      </c>
      <c r="J6" s="58">
        <v>2397359</v>
      </c>
      <c r="K6" s="58">
        <v>2481150</v>
      </c>
      <c r="L6" s="58">
        <v>2677068</v>
      </c>
      <c r="M6" s="58">
        <v>2403627</v>
      </c>
      <c r="N6" s="26">
        <f t="shared" si="0"/>
        <v>29536317</v>
      </c>
      <c r="O6" s="26">
        <f>'Kiadások (2)'!E6</f>
        <v>29536317</v>
      </c>
    </row>
    <row r="7" spans="1:15" ht="33" customHeight="1" x14ac:dyDescent="0.3">
      <c r="A7" s="44" t="s">
        <v>100</v>
      </c>
      <c r="B7" s="58">
        <v>9074271</v>
      </c>
      <c r="C7" s="58">
        <v>7934786</v>
      </c>
      <c r="D7" s="58">
        <v>8457037</v>
      </c>
      <c r="E7" s="58">
        <v>8504173</v>
      </c>
      <c r="F7" s="58">
        <v>9697514</v>
      </c>
      <c r="G7" s="58">
        <v>11599362</v>
      </c>
      <c r="H7" s="58">
        <v>10456224</v>
      </c>
      <c r="I7" s="58">
        <v>11428545</v>
      </c>
      <c r="J7" s="58">
        <v>11133706</v>
      </c>
      <c r="K7" s="58">
        <v>13582711</v>
      </c>
      <c r="L7" s="58">
        <v>6840090</v>
      </c>
      <c r="M7" s="58">
        <v>11074204</v>
      </c>
      <c r="N7" s="26">
        <f t="shared" si="0"/>
        <v>119782623</v>
      </c>
      <c r="O7" s="26">
        <f>'Kiadások (2)'!E7</f>
        <v>119782623</v>
      </c>
    </row>
    <row r="8" spans="1:15" ht="39" customHeight="1" x14ac:dyDescent="0.3">
      <c r="A8" s="44" t="s">
        <v>101</v>
      </c>
      <c r="B8" s="58">
        <v>93500</v>
      </c>
      <c r="C8" s="58">
        <v>257500</v>
      </c>
      <c r="D8" s="58">
        <v>301000</v>
      </c>
      <c r="E8" s="58">
        <v>418000</v>
      </c>
      <c r="F8" s="58">
        <v>0</v>
      </c>
      <c r="G8" s="58">
        <v>526000</v>
      </c>
      <c r="H8" s="58">
        <v>338500</v>
      </c>
      <c r="I8" s="58">
        <v>0</v>
      </c>
      <c r="J8" s="58">
        <v>445110</v>
      </c>
      <c r="K8" s="58">
        <v>233000</v>
      </c>
      <c r="L8" s="58">
        <v>236500</v>
      </c>
      <c r="M8" s="58">
        <v>511000</v>
      </c>
      <c r="N8" s="26">
        <f t="shared" si="0"/>
        <v>3360110</v>
      </c>
      <c r="O8" s="26">
        <f>'Kiadások (2)'!E8</f>
        <v>3360110</v>
      </c>
    </row>
    <row r="9" spans="1:15" ht="36" customHeight="1" x14ac:dyDescent="0.3">
      <c r="A9" s="90" t="s">
        <v>102</v>
      </c>
      <c r="B9" s="58">
        <v>40140</v>
      </c>
      <c r="C9" s="58">
        <v>2197767</v>
      </c>
      <c r="D9" s="58"/>
      <c r="E9" s="58">
        <v>1050000</v>
      </c>
      <c r="F9" s="58">
        <v>322000</v>
      </c>
      <c r="G9" s="58"/>
      <c r="H9" s="58"/>
      <c r="I9" s="58"/>
      <c r="J9" s="58">
        <v>2362716</v>
      </c>
      <c r="K9" s="58">
        <v>52500</v>
      </c>
      <c r="L9" s="58">
        <v>102500</v>
      </c>
      <c r="M9" s="58">
        <v>2500</v>
      </c>
      <c r="N9" s="26">
        <f t="shared" si="0"/>
        <v>6130123</v>
      </c>
      <c r="O9" s="26">
        <f>'Kiadások (2)'!E9</f>
        <v>6130123</v>
      </c>
    </row>
    <row r="10" spans="1:15" ht="25.2" customHeight="1" x14ac:dyDescent="0.3">
      <c r="A10" s="44" t="s">
        <v>103</v>
      </c>
      <c r="B10" s="58">
        <v>1043480</v>
      </c>
      <c r="C10" s="58">
        <v>1062490</v>
      </c>
      <c r="D10" s="58">
        <v>560114</v>
      </c>
      <c r="E10" s="58">
        <v>1769815</v>
      </c>
      <c r="F10" s="58">
        <v>11208339</v>
      </c>
      <c r="G10" s="58">
        <v>562025</v>
      </c>
      <c r="H10" s="58">
        <v>992400</v>
      </c>
      <c r="I10" s="58">
        <v>2597150</v>
      </c>
      <c r="J10" s="58">
        <v>18400</v>
      </c>
      <c r="K10" s="58">
        <v>1200000</v>
      </c>
      <c r="L10" s="58">
        <v>6123305</v>
      </c>
      <c r="M10" s="58">
        <v>1867514</v>
      </c>
      <c r="N10" s="26">
        <f t="shared" si="0"/>
        <v>29005032</v>
      </c>
      <c r="O10" s="26">
        <f>'Kiadások (2)'!E10</f>
        <v>29005032</v>
      </c>
    </row>
    <row r="11" spans="1:15" ht="30.6" customHeight="1" x14ac:dyDescent="0.3">
      <c r="A11" s="44" t="s">
        <v>104</v>
      </c>
      <c r="B11" s="58">
        <v>24880458</v>
      </c>
      <c r="C11" s="58">
        <v>687350</v>
      </c>
      <c r="D11" s="58">
        <v>1986538</v>
      </c>
      <c r="E11" s="58"/>
      <c r="F11" s="58">
        <v>9916651</v>
      </c>
      <c r="G11" s="58">
        <v>24126237</v>
      </c>
      <c r="H11" s="58">
        <v>47045248</v>
      </c>
      <c r="I11" s="58">
        <v>17145204</v>
      </c>
      <c r="J11" s="58">
        <v>40164141</v>
      </c>
      <c r="K11" s="58">
        <v>44714582</v>
      </c>
      <c r="L11" s="58">
        <v>16996295</v>
      </c>
      <c r="M11" s="58">
        <v>37870498</v>
      </c>
      <c r="N11" s="26">
        <f>SUM(B11:M11)</f>
        <v>265533202</v>
      </c>
      <c r="O11" s="26">
        <f>'Kiadások (2)'!E11</f>
        <v>265533202</v>
      </c>
    </row>
    <row r="12" spans="1:15" ht="46.2" customHeight="1" x14ac:dyDescent="0.3">
      <c r="A12" s="44" t="s">
        <v>105</v>
      </c>
      <c r="B12" s="58">
        <v>100000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26">
        <f>SUM(B12:M12)</f>
        <v>100000</v>
      </c>
      <c r="O12" s="26">
        <f>'Kiadások (2)'!E12</f>
        <v>100000</v>
      </c>
    </row>
    <row r="13" spans="1:15" ht="29.4" customHeight="1" x14ac:dyDescent="0.3">
      <c r="A13" s="91" t="s">
        <v>0</v>
      </c>
      <c r="B13" s="26">
        <f t="shared" ref="B13:O13" si="1">SUM(B5:B12)</f>
        <v>50172530</v>
      </c>
      <c r="C13" s="26">
        <f t="shared" si="1"/>
        <v>27453350</v>
      </c>
      <c r="D13" s="26">
        <f t="shared" si="1"/>
        <v>26707558</v>
      </c>
      <c r="E13" s="26">
        <f t="shared" si="1"/>
        <v>28817859</v>
      </c>
      <c r="F13" s="26">
        <f t="shared" si="1"/>
        <v>47550616</v>
      </c>
      <c r="G13" s="26">
        <f t="shared" si="1"/>
        <v>54018805</v>
      </c>
      <c r="H13" s="26">
        <f t="shared" si="1"/>
        <v>75762737</v>
      </c>
      <c r="I13" s="26">
        <f t="shared" si="1"/>
        <v>48162093</v>
      </c>
      <c r="J13" s="26">
        <f t="shared" si="1"/>
        <v>71216683</v>
      </c>
      <c r="K13" s="26">
        <f t="shared" si="1"/>
        <v>78743923</v>
      </c>
      <c r="L13" s="26">
        <f t="shared" si="1"/>
        <v>49195391</v>
      </c>
      <c r="M13" s="26">
        <f t="shared" si="1"/>
        <v>69212424</v>
      </c>
      <c r="N13" s="26">
        <f t="shared" si="1"/>
        <v>627013969</v>
      </c>
      <c r="O13" s="26">
        <f t="shared" si="1"/>
        <v>627013969</v>
      </c>
    </row>
  </sheetData>
  <mergeCells count="2">
    <mergeCell ref="A2:O2"/>
    <mergeCell ref="A1:O1"/>
  </mergeCells>
  <phoneticPr fontId="3" type="noConversion"/>
  <pageMargins left="0.35433070866141736" right="0.19685039370078741" top="0.98425196850393704" bottom="0.98425196850393704" header="0.51181102362204722" footer="0.51181102362204722"/>
  <pageSetup paperSize="9" scale="68" orientation="landscape" r:id="rId1"/>
  <headerFooter alignWithMargins="0">
    <oddHeader xml:space="preserve">&amp;R11.sz . melléklet
 Ft-  ban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G10"/>
  <sheetViews>
    <sheetView zoomScaleNormal="100" workbookViewId="0">
      <selection activeCell="J14" sqref="J14"/>
    </sheetView>
  </sheetViews>
  <sheetFormatPr defaultColWidth="9.109375" defaultRowHeight="13.2" x14ac:dyDescent="0.25"/>
  <cols>
    <col min="1" max="1" width="4" style="2" customWidth="1"/>
    <col min="2" max="2" width="49.33203125" style="2" customWidth="1"/>
    <col min="3" max="16384" width="9.109375" style="2"/>
  </cols>
  <sheetData>
    <row r="1" spans="1:7" ht="23.4" customHeight="1" x14ac:dyDescent="0.25">
      <c r="A1" s="137" t="s">
        <v>364</v>
      </c>
      <c r="B1" s="137"/>
      <c r="C1" s="137"/>
    </row>
    <row r="2" spans="1:7" ht="14.4" x14ac:dyDescent="0.25">
      <c r="A2" s="137" t="s">
        <v>321</v>
      </c>
      <c r="B2" s="137"/>
      <c r="C2" s="137"/>
    </row>
    <row r="3" spans="1:7" customFormat="1" x14ac:dyDescent="0.25">
      <c r="A3" s="1"/>
      <c r="B3" s="1"/>
      <c r="C3" s="1"/>
    </row>
    <row r="4" spans="1:7" ht="15.6" customHeight="1" x14ac:dyDescent="0.3">
      <c r="A4" s="138" t="s">
        <v>19</v>
      </c>
      <c r="B4" s="138"/>
      <c r="C4" s="138"/>
    </row>
    <row r="5" spans="1:7" ht="15.6" x14ac:dyDescent="0.3">
      <c r="A5" s="101" t="s">
        <v>20</v>
      </c>
      <c r="B5" s="102" t="s">
        <v>21</v>
      </c>
      <c r="C5" s="103">
        <v>0</v>
      </c>
    </row>
    <row r="6" spans="1:7" ht="15.6" customHeight="1" x14ac:dyDescent="0.3">
      <c r="A6" s="138"/>
      <c r="B6" s="138"/>
      <c r="C6" s="138"/>
    </row>
    <row r="7" spans="1:7" ht="15.6" customHeight="1" x14ac:dyDescent="0.3">
      <c r="A7" s="138" t="s">
        <v>22</v>
      </c>
      <c r="B7" s="138"/>
      <c r="C7" s="138"/>
    </row>
    <row r="8" spans="1:7" ht="28.8" x14ac:dyDescent="0.3">
      <c r="A8" s="101" t="s">
        <v>20</v>
      </c>
      <c r="B8" s="104" t="s">
        <v>23</v>
      </c>
      <c r="C8" s="103">
        <v>0</v>
      </c>
      <c r="G8" s="3"/>
    </row>
    <row r="9" spans="1:7" ht="14.4" x14ac:dyDescent="0.3">
      <c r="A9" s="138"/>
      <c r="B9" s="138"/>
      <c r="C9" s="138"/>
    </row>
    <row r="10" spans="1:7" ht="15.6" x14ac:dyDescent="0.3">
      <c r="A10" s="105" t="s">
        <v>24</v>
      </c>
      <c r="B10" s="105"/>
      <c r="C10" s="106">
        <f>C5+C8</f>
        <v>0</v>
      </c>
    </row>
  </sheetData>
  <mergeCells count="6">
    <mergeCell ref="A9:C9"/>
    <mergeCell ref="A1:C1"/>
    <mergeCell ref="A4:C4"/>
    <mergeCell ref="A7:C7"/>
    <mergeCell ref="A2:C2"/>
    <mergeCell ref="A6:C6"/>
  </mergeCells>
  <printOptions horizontalCentered="1"/>
  <pageMargins left="1.0629921259842521" right="0.74803149606299213" top="0.98425196850393704" bottom="0.98425196850393704" header="0.51181102362204722" footer="0.51181102362204722"/>
  <pageSetup paperSize="9" orientation="landscape" r:id="rId1"/>
  <headerFooter alignWithMargins="0">
    <oddHeader>&amp;R12.sz. melléklet
adatok Ft 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F15"/>
  <sheetViews>
    <sheetView zoomScaleNormal="100" workbookViewId="0">
      <selection activeCell="F21" sqref="F21"/>
    </sheetView>
  </sheetViews>
  <sheetFormatPr defaultColWidth="9.109375" defaultRowHeight="15.6" x14ac:dyDescent="0.3"/>
  <cols>
    <col min="1" max="1" width="4.33203125" style="6" bestFit="1" customWidth="1"/>
    <col min="2" max="2" width="25.21875" style="6" bestFit="1" customWidth="1"/>
    <col min="3" max="6" width="13.44140625" style="6" bestFit="1" customWidth="1"/>
    <col min="7" max="16384" width="9.109375" style="6"/>
  </cols>
  <sheetData>
    <row r="1" spans="1:6" ht="25.2" customHeight="1" x14ac:dyDescent="0.3">
      <c r="A1" s="139" t="s">
        <v>345</v>
      </c>
      <c r="B1" s="139"/>
      <c r="C1" s="139"/>
      <c r="D1" s="139"/>
      <c r="E1" s="139"/>
      <c r="F1" s="139"/>
    </row>
    <row r="2" spans="1:6" x14ac:dyDescent="0.3">
      <c r="A2" s="139" t="s">
        <v>321</v>
      </c>
      <c r="B2" s="139"/>
      <c r="C2" s="139"/>
      <c r="D2" s="139"/>
      <c r="E2" s="139"/>
      <c r="F2" s="139"/>
    </row>
    <row r="4" spans="1:6" s="23" customFormat="1" ht="31.2" x14ac:dyDescent="0.25">
      <c r="A4" s="42" t="s">
        <v>338</v>
      </c>
      <c r="B4" s="42" t="s">
        <v>25</v>
      </c>
      <c r="C4" s="46">
        <v>2019</v>
      </c>
      <c r="D4" s="46">
        <v>2020</v>
      </c>
      <c r="E4" s="46">
        <v>2021</v>
      </c>
      <c r="F4" s="46">
        <v>2022</v>
      </c>
    </row>
    <row r="5" spans="1:6" x14ac:dyDescent="0.3">
      <c r="A5" s="107">
        <v>1</v>
      </c>
      <c r="B5" s="108" t="s">
        <v>26</v>
      </c>
      <c r="C5" s="103">
        <v>435000</v>
      </c>
      <c r="D5" s="103">
        <v>175000</v>
      </c>
      <c r="E5" s="103">
        <v>50000</v>
      </c>
      <c r="F5" s="103">
        <v>0</v>
      </c>
    </row>
    <row r="6" spans="1:6" x14ac:dyDescent="0.3">
      <c r="A6" s="107">
        <v>2</v>
      </c>
      <c r="B6" s="108"/>
      <c r="C6" s="103"/>
      <c r="D6" s="103"/>
      <c r="E6" s="103"/>
      <c r="F6" s="103"/>
    </row>
    <row r="7" spans="1:6" x14ac:dyDescent="0.3">
      <c r="A7" s="107">
        <v>3</v>
      </c>
      <c r="B7" s="108"/>
      <c r="C7" s="103"/>
      <c r="D7" s="103"/>
      <c r="E7" s="103"/>
      <c r="F7" s="103"/>
    </row>
    <row r="8" spans="1:6" x14ac:dyDescent="0.3">
      <c r="A8" s="107">
        <v>4</v>
      </c>
      <c r="B8" s="108"/>
      <c r="C8" s="103"/>
      <c r="D8" s="103"/>
      <c r="E8" s="103"/>
      <c r="F8" s="103"/>
    </row>
    <row r="9" spans="1:6" x14ac:dyDescent="0.3">
      <c r="A9" s="107">
        <v>5</v>
      </c>
      <c r="B9" s="108"/>
      <c r="C9" s="103"/>
      <c r="D9" s="103"/>
      <c r="E9" s="103"/>
      <c r="F9" s="103"/>
    </row>
    <row r="10" spans="1:6" x14ac:dyDescent="0.3">
      <c r="A10" s="107">
        <v>6</v>
      </c>
      <c r="B10" s="108"/>
      <c r="C10" s="103"/>
      <c r="D10" s="103"/>
      <c r="E10" s="103"/>
      <c r="F10" s="103"/>
    </row>
    <row r="11" spans="1:6" x14ac:dyDescent="0.3">
      <c r="A11" s="107">
        <v>7</v>
      </c>
      <c r="B11" s="108"/>
      <c r="C11" s="103"/>
      <c r="D11" s="103"/>
      <c r="E11" s="103"/>
      <c r="F11" s="103"/>
    </row>
    <row r="12" spans="1:6" x14ac:dyDescent="0.3">
      <c r="A12" s="107">
        <v>8</v>
      </c>
      <c r="B12" s="108"/>
      <c r="C12" s="103"/>
      <c r="D12" s="103"/>
      <c r="E12" s="103"/>
      <c r="F12" s="103"/>
    </row>
    <row r="13" spans="1:6" x14ac:dyDescent="0.3">
      <c r="A13" s="107">
        <v>9</v>
      </c>
      <c r="B13" s="108"/>
      <c r="C13" s="103"/>
      <c r="D13" s="103"/>
      <c r="E13" s="103"/>
      <c r="F13" s="103"/>
    </row>
    <row r="14" spans="1:6" x14ac:dyDescent="0.3">
      <c r="A14" s="107">
        <v>10</v>
      </c>
      <c r="B14" s="108"/>
      <c r="C14" s="103"/>
      <c r="D14" s="103"/>
      <c r="E14" s="103"/>
      <c r="F14" s="103"/>
    </row>
    <row r="15" spans="1:6" ht="16.5" customHeight="1" x14ac:dyDescent="0.3">
      <c r="A15" s="107">
        <v>11</v>
      </c>
      <c r="B15" s="108" t="s">
        <v>27</v>
      </c>
      <c r="C15" s="29">
        <f>SUM(C5:C14)</f>
        <v>435000</v>
      </c>
      <c r="D15" s="29">
        <f>SUM(D5:D14)</f>
        <v>175000</v>
      </c>
      <c r="E15" s="29">
        <f>SUM(E5:E14)</f>
        <v>50000</v>
      </c>
      <c r="F15" s="29">
        <f>SUM(F5:F14)</f>
        <v>0</v>
      </c>
    </row>
  </sheetData>
  <mergeCells count="2">
    <mergeCell ref="A1:F1"/>
    <mergeCell ref="A2:F2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&amp;R13.sz. melléklet
adatok Ft- 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F19"/>
  <sheetViews>
    <sheetView zoomScaleNormal="100" workbookViewId="0">
      <selection activeCell="I9" sqref="I9"/>
    </sheetView>
  </sheetViews>
  <sheetFormatPr defaultColWidth="9.109375" defaultRowHeight="13.2" x14ac:dyDescent="0.25"/>
  <cols>
    <col min="1" max="1" width="42.44140625" style="2" bestFit="1" customWidth="1"/>
    <col min="2" max="5" width="16.88671875" style="2" bestFit="1" customWidth="1"/>
    <col min="6" max="6" width="18.44140625" style="2" bestFit="1" customWidth="1"/>
    <col min="7" max="16384" width="9.109375" style="2"/>
  </cols>
  <sheetData>
    <row r="1" spans="1:6" ht="28.8" customHeight="1" x14ac:dyDescent="0.25">
      <c r="A1" s="119" t="s">
        <v>12</v>
      </c>
      <c r="B1" s="119"/>
      <c r="C1" s="119"/>
      <c r="D1" s="119"/>
      <c r="E1" s="119"/>
      <c r="F1" s="119"/>
    </row>
    <row r="2" spans="1:6" ht="15.6" x14ac:dyDescent="0.25">
      <c r="A2" s="119" t="s">
        <v>321</v>
      </c>
      <c r="B2" s="119"/>
      <c r="C2" s="119"/>
      <c r="D2" s="119"/>
      <c r="E2" s="119"/>
      <c r="F2" s="119"/>
    </row>
    <row r="3" spans="1:6" customFormat="1" x14ac:dyDescent="0.25"/>
    <row r="4" spans="1:6" ht="17.25" customHeight="1" x14ac:dyDescent="0.3">
      <c r="A4" s="109" t="s">
        <v>9</v>
      </c>
      <c r="B4" s="109">
        <v>2019</v>
      </c>
      <c r="C4" s="109">
        <v>2020</v>
      </c>
      <c r="D4" s="109">
        <v>2021</v>
      </c>
      <c r="E4" s="109">
        <v>2022</v>
      </c>
      <c r="F4" s="109" t="s">
        <v>1</v>
      </c>
    </row>
    <row r="5" spans="1:6" ht="17.25" customHeight="1" x14ac:dyDescent="0.35">
      <c r="A5" s="105" t="s">
        <v>106</v>
      </c>
      <c r="B5" s="103">
        <v>59956925</v>
      </c>
      <c r="C5" s="103">
        <v>59000000</v>
      </c>
      <c r="D5" s="103">
        <v>55000000</v>
      </c>
      <c r="E5" s="103">
        <v>55000000</v>
      </c>
      <c r="F5" s="110">
        <f>SUM(B5:E5)</f>
        <v>228956925</v>
      </c>
    </row>
    <row r="6" spans="1:6" ht="17.25" customHeight="1" x14ac:dyDescent="0.35">
      <c r="A6" s="105" t="s">
        <v>330</v>
      </c>
      <c r="B6" s="103">
        <v>8586308</v>
      </c>
      <c r="C6" s="103">
        <v>9800000</v>
      </c>
      <c r="D6" s="103">
        <v>8500000</v>
      </c>
      <c r="E6" s="103">
        <v>8500000</v>
      </c>
      <c r="F6" s="110">
        <f>SUM(B6:E6)</f>
        <v>35386308</v>
      </c>
    </row>
    <row r="7" spans="1:6" ht="17.25" customHeight="1" x14ac:dyDescent="0.35">
      <c r="A7" s="105" t="s">
        <v>331</v>
      </c>
      <c r="B7" s="103">
        <v>0</v>
      </c>
      <c r="C7" s="103">
        <v>0</v>
      </c>
      <c r="D7" s="103">
        <v>0</v>
      </c>
      <c r="E7" s="103">
        <v>0</v>
      </c>
      <c r="F7" s="110">
        <f>SUM(B7:E7)</f>
        <v>0</v>
      </c>
    </row>
    <row r="8" spans="1:6" ht="17.25" customHeight="1" x14ac:dyDescent="0.35">
      <c r="A8" s="105" t="s">
        <v>107</v>
      </c>
      <c r="B8" s="103">
        <v>11185</v>
      </c>
      <c r="C8" s="103">
        <v>100000</v>
      </c>
      <c r="D8" s="103">
        <v>100000</v>
      </c>
      <c r="E8" s="103">
        <v>100000</v>
      </c>
      <c r="F8" s="110">
        <f>SUM(B8:E8)</f>
        <v>311185</v>
      </c>
    </row>
    <row r="9" spans="1:6" ht="17.25" customHeight="1" x14ac:dyDescent="0.35">
      <c r="A9" s="105" t="s">
        <v>14</v>
      </c>
      <c r="B9" s="110">
        <f>SUM(B5:B8)</f>
        <v>68554418</v>
      </c>
      <c r="C9" s="110">
        <f>SUM(C5:C7)</f>
        <v>68800000</v>
      </c>
      <c r="D9" s="110">
        <f>SUM(D5:D7)</f>
        <v>63500000</v>
      </c>
      <c r="E9" s="110">
        <f>SUM(E5:E7)</f>
        <v>63500000</v>
      </c>
      <c r="F9" s="110">
        <f>SUM(F5:F8)</f>
        <v>264654418</v>
      </c>
    </row>
    <row r="10" spans="1:6" ht="17.25" customHeight="1" x14ac:dyDescent="0.35">
      <c r="A10" s="105" t="s">
        <v>15</v>
      </c>
      <c r="B10" s="103">
        <v>0</v>
      </c>
      <c r="C10" s="103">
        <v>0</v>
      </c>
      <c r="D10" s="103">
        <v>0</v>
      </c>
      <c r="E10" s="103">
        <v>0</v>
      </c>
      <c r="F10" s="110">
        <f t="shared" ref="F10:F18" si="0">SUM(B10:E10)</f>
        <v>0</v>
      </c>
    </row>
    <row r="11" spans="1:6" ht="17.25" customHeight="1" x14ac:dyDescent="0.35">
      <c r="A11" s="105" t="s">
        <v>16</v>
      </c>
      <c r="B11" s="103">
        <v>0</v>
      </c>
      <c r="C11" s="103">
        <v>0</v>
      </c>
      <c r="D11" s="103">
        <v>0</v>
      </c>
      <c r="E11" s="103">
        <v>0</v>
      </c>
      <c r="F11" s="110">
        <f t="shared" si="0"/>
        <v>0</v>
      </c>
    </row>
    <row r="12" spans="1:6" ht="17.25" customHeight="1" x14ac:dyDescent="0.35">
      <c r="A12" s="105" t="s">
        <v>17</v>
      </c>
      <c r="B12" s="103">
        <v>0</v>
      </c>
      <c r="C12" s="103">
        <v>0</v>
      </c>
      <c r="D12" s="103">
        <v>0</v>
      </c>
      <c r="E12" s="103">
        <v>0</v>
      </c>
      <c r="F12" s="110">
        <f t="shared" si="0"/>
        <v>0</v>
      </c>
    </row>
    <row r="13" spans="1:6" ht="17.25" customHeight="1" x14ac:dyDescent="0.35">
      <c r="A13" s="105" t="s">
        <v>18</v>
      </c>
      <c r="B13" s="103">
        <v>0</v>
      </c>
      <c r="C13" s="103">
        <v>0</v>
      </c>
      <c r="D13" s="103">
        <v>0</v>
      </c>
      <c r="E13" s="103">
        <v>0</v>
      </c>
      <c r="F13" s="110">
        <f t="shared" si="0"/>
        <v>0</v>
      </c>
    </row>
    <row r="14" spans="1:6" ht="17.25" customHeight="1" x14ac:dyDescent="0.35">
      <c r="A14" s="105" t="s">
        <v>194</v>
      </c>
      <c r="B14" s="110">
        <v>0</v>
      </c>
      <c r="C14" s="110">
        <f>SUM(C10:C13)</f>
        <v>0</v>
      </c>
      <c r="D14" s="110">
        <f>SUM(D10:D13)</f>
        <v>0</v>
      </c>
      <c r="E14" s="110">
        <f>SUM(E10:E13)</f>
        <v>0</v>
      </c>
      <c r="F14" s="110">
        <f t="shared" si="0"/>
        <v>0</v>
      </c>
    </row>
    <row r="15" spans="1:6" ht="17.25" customHeight="1" x14ac:dyDescent="0.35">
      <c r="A15" s="105" t="s">
        <v>15</v>
      </c>
      <c r="B15" s="103">
        <v>0</v>
      </c>
      <c r="C15" s="103">
        <v>0</v>
      </c>
      <c r="D15" s="103">
        <v>0</v>
      </c>
      <c r="E15" s="103">
        <v>0</v>
      </c>
      <c r="F15" s="110">
        <f t="shared" si="0"/>
        <v>0</v>
      </c>
    </row>
    <row r="16" spans="1:6" ht="17.25" customHeight="1" x14ac:dyDescent="0.35">
      <c r="A16" s="105" t="s">
        <v>16</v>
      </c>
      <c r="B16" s="103">
        <v>0</v>
      </c>
      <c r="C16" s="103">
        <v>0</v>
      </c>
      <c r="D16" s="103">
        <v>0</v>
      </c>
      <c r="E16" s="103">
        <v>0</v>
      </c>
      <c r="F16" s="110">
        <f t="shared" si="0"/>
        <v>0</v>
      </c>
    </row>
    <row r="17" spans="1:6" ht="17.25" customHeight="1" x14ac:dyDescent="0.35">
      <c r="A17" s="105" t="s">
        <v>17</v>
      </c>
      <c r="B17" s="103">
        <v>0</v>
      </c>
      <c r="C17" s="103">
        <v>0</v>
      </c>
      <c r="D17" s="103">
        <v>0</v>
      </c>
      <c r="E17" s="103">
        <v>0</v>
      </c>
      <c r="F17" s="110">
        <f t="shared" si="0"/>
        <v>0</v>
      </c>
    </row>
    <row r="18" spans="1:6" ht="17.25" customHeight="1" x14ac:dyDescent="0.35">
      <c r="A18" s="105" t="s">
        <v>18</v>
      </c>
      <c r="B18" s="103">
        <v>0</v>
      </c>
      <c r="C18" s="103">
        <v>0</v>
      </c>
      <c r="D18" s="103">
        <v>0</v>
      </c>
      <c r="E18" s="103">
        <v>0</v>
      </c>
      <c r="F18" s="110">
        <f t="shared" si="0"/>
        <v>0</v>
      </c>
    </row>
    <row r="19" spans="1:6" ht="17.25" customHeight="1" x14ac:dyDescent="0.35">
      <c r="A19" s="105" t="s">
        <v>193</v>
      </c>
      <c r="B19" s="110">
        <f>SUM(B15:B18)</f>
        <v>0</v>
      </c>
      <c r="C19" s="110">
        <f>SUM(C15:C18)</f>
        <v>0</v>
      </c>
      <c r="D19" s="110">
        <f>SUM(D15:D18)</f>
        <v>0</v>
      </c>
      <c r="E19" s="110">
        <f>SUM(E15:E18)</f>
        <v>0</v>
      </c>
      <c r="F19" s="110">
        <f>SUM(F15:F18)</f>
        <v>0</v>
      </c>
    </row>
  </sheetData>
  <mergeCells count="2">
    <mergeCell ref="A1:F1"/>
    <mergeCell ref="A2:F2"/>
  </mergeCells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>
    <oddHeader>&amp;R14. számú melléklet
adatok Ft-ban</oddHeader>
  </headerFooter>
  <ignoredErrors>
    <ignoredError sqref="B9:E9 B19" formulaRange="1"/>
    <ignoredError sqref="F9" formula="1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  <pageSetUpPr fitToPage="1"/>
  </sheetPr>
  <dimension ref="A1:C16"/>
  <sheetViews>
    <sheetView zoomScaleNormal="100" workbookViewId="0">
      <selection activeCell="B20" sqref="B20"/>
    </sheetView>
  </sheetViews>
  <sheetFormatPr defaultRowHeight="15.6" x14ac:dyDescent="0.3"/>
  <cols>
    <col min="1" max="1" width="8.109375" style="6" customWidth="1"/>
    <col min="2" max="2" width="67" style="6" customWidth="1"/>
    <col min="3" max="3" width="32.88671875" style="6" customWidth="1"/>
    <col min="4" max="16384" width="8.88671875" style="6"/>
  </cols>
  <sheetData>
    <row r="1" spans="1:3" ht="29.4" customHeight="1" x14ac:dyDescent="0.3">
      <c r="A1" s="119" t="s">
        <v>255</v>
      </c>
      <c r="B1" s="121"/>
      <c r="C1" s="121"/>
    </row>
    <row r="2" spans="1:3" x14ac:dyDescent="0.3">
      <c r="A2" s="122" t="s">
        <v>321</v>
      </c>
      <c r="B2" s="122"/>
      <c r="C2" s="122"/>
    </row>
    <row r="4" spans="1:3" x14ac:dyDescent="0.3">
      <c r="A4" s="53" t="s">
        <v>338</v>
      </c>
      <c r="B4" s="42" t="s">
        <v>9</v>
      </c>
      <c r="C4" s="42" t="s">
        <v>187</v>
      </c>
    </row>
    <row r="5" spans="1:3" ht="16.2" thickBot="1" x14ac:dyDescent="0.35">
      <c r="A5" s="97">
        <v>1</v>
      </c>
      <c r="B5" s="97">
        <v>2</v>
      </c>
      <c r="C5" s="97">
        <v>3</v>
      </c>
    </row>
    <row r="6" spans="1:3" x14ac:dyDescent="0.3">
      <c r="A6" s="98" t="s">
        <v>51</v>
      </c>
      <c r="B6" s="111" t="s">
        <v>186</v>
      </c>
      <c r="C6" s="100">
        <v>546343117</v>
      </c>
    </row>
    <row r="7" spans="1:3" x14ac:dyDescent="0.3">
      <c r="A7" s="53" t="s">
        <v>50</v>
      </c>
      <c r="B7" s="91" t="s">
        <v>185</v>
      </c>
      <c r="C7" s="58">
        <v>464081266</v>
      </c>
    </row>
    <row r="8" spans="1:3" x14ac:dyDescent="0.3">
      <c r="A8" s="53" t="s">
        <v>49</v>
      </c>
      <c r="B8" s="91" t="s">
        <v>376</v>
      </c>
      <c r="C8" s="26">
        <f>C6-C7</f>
        <v>82261851</v>
      </c>
    </row>
    <row r="9" spans="1:3" x14ac:dyDescent="0.3">
      <c r="A9" s="53" t="s">
        <v>48</v>
      </c>
      <c r="B9" s="91" t="s">
        <v>184</v>
      </c>
      <c r="C9" s="58">
        <v>168893859</v>
      </c>
    </row>
    <row r="10" spans="1:3" x14ac:dyDescent="0.3">
      <c r="A10" s="53" t="s">
        <v>47</v>
      </c>
      <c r="B10" s="91" t="s">
        <v>183</v>
      </c>
      <c r="C10" s="58">
        <v>151995443</v>
      </c>
    </row>
    <row r="11" spans="1:3" x14ac:dyDescent="0.3">
      <c r="A11" s="53" t="s">
        <v>46</v>
      </c>
      <c r="B11" s="91" t="s">
        <v>377</v>
      </c>
      <c r="C11" s="26">
        <f>C9-C10</f>
        <v>16898416</v>
      </c>
    </row>
    <row r="12" spans="1:3" x14ac:dyDescent="0.3">
      <c r="A12" s="53" t="s">
        <v>45</v>
      </c>
      <c r="B12" s="91" t="s">
        <v>182</v>
      </c>
      <c r="C12" s="26">
        <f>C8+C11</f>
        <v>99160267</v>
      </c>
    </row>
    <row r="13" spans="1:3" x14ac:dyDescent="0.3">
      <c r="A13" s="85" t="s">
        <v>44</v>
      </c>
      <c r="B13" s="91" t="s">
        <v>363</v>
      </c>
      <c r="C13" s="26">
        <v>0</v>
      </c>
    </row>
    <row r="14" spans="1:3" x14ac:dyDescent="0.3">
      <c r="A14" s="53" t="s">
        <v>39</v>
      </c>
      <c r="B14" s="91" t="s">
        <v>181</v>
      </c>
      <c r="C14" s="26">
        <f>C12+C13</f>
        <v>99160267</v>
      </c>
    </row>
    <row r="15" spans="1:3" x14ac:dyDescent="0.3">
      <c r="A15" s="53" t="s">
        <v>38</v>
      </c>
      <c r="B15" s="47" t="s">
        <v>318</v>
      </c>
      <c r="C15" s="58">
        <v>0</v>
      </c>
    </row>
    <row r="16" spans="1:3" x14ac:dyDescent="0.3">
      <c r="A16" s="53" t="s">
        <v>37</v>
      </c>
      <c r="B16" s="91" t="s">
        <v>180</v>
      </c>
      <c r="C16" s="26">
        <f>C14</f>
        <v>99160267</v>
      </c>
    </row>
  </sheetData>
  <mergeCells count="2">
    <mergeCell ref="A1:C1"/>
    <mergeCell ref="A2:C2"/>
  </mergeCells>
  <printOptions horizontalCentered="1"/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 xml:space="preserve">&amp;R15. sz. melléklet
adatok Ft-ban
</oddHeader>
  </headerFooter>
  <ignoredErrors>
    <ignoredError sqref="A14:B15 A6:B7 A9:B10 A8 A12:B12 A11 A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249977111117893"/>
    <pageSetUpPr fitToPage="1"/>
  </sheetPr>
  <dimension ref="A1:F17"/>
  <sheetViews>
    <sheetView tabSelected="1" zoomScale="70" zoomScaleNormal="70" workbookViewId="0">
      <selection activeCell="B26" sqref="B26"/>
    </sheetView>
  </sheetViews>
  <sheetFormatPr defaultRowHeight="15.6" x14ac:dyDescent="0.3"/>
  <cols>
    <col min="1" max="1" width="6.109375" style="6" bestFit="1" customWidth="1"/>
    <col min="2" max="2" width="59.88671875" style="6" customWidth="1"/>
    <col min="3" max="5" width="18.44140625" style="6" bestFit="1" customWidth="1"/>
    <col min="6" max="6" width="13.6640625" style="6" bestFit="1" customWidth="1"/>
    <col min="7" max="248" width="8.88671875" style="6"/>
    <col min="249" max="249" width="10.109375" style="6" customWidth="1"/>
    <col min="250" max="250" width="54.88671875" style="6" customWidth="1"/>
    <col min="251" max="16384" width="8.88671875" style="6"/>
  </cols>
  <sheetData>
    <row r="1" spans="1:6" ht="29.4" customHeight="1" x14ac:dyDescent="0.3">
      <c r="A1" s="114" t="s">
        <v>366</v>
      </c>
      <c r="B1" s="114"/>
      <c r="C1" s="114"/>
      <c r="D1" s="115"/>
      <c r="E1" s="115"/>
      <c r="F1" s="115"/>
    </row>
    <row r="2" spans="1:6" x14ac:dyDescent="0.3">
      <c r="A2" s="114" t="s">
        <v>321</v>
      </c>
      <c r="B2" s="112"/>
      <c r="C2" s="112"/>
      <c r="D2" s="112"/>
      <c r="E2" s="112"/>
      <c r="F2" s="112"/>
    </row>
    <row r="3" spans="1:6" s="1" customFormat="1" ht="13.2" x14ac:dyDescent="0.25"/>
    <row r="4" spans="1:6" s="7" customFormat="1" ht="31.8" thickBot="1" x14ac:dyDescent="0.35">
      <c r="A4" s="76" t="s">
        <v>329</v>
      </c>
      <c r="B4" s="76" t="s">
        <v>9</v>
      </c>
      <c r="C4" s="73" t="s">
        <v>292</v>
      </c>
      <c r="D4" s="73" t="s">
        <v>319</v>
      </c>
      <c r="E4" s="73" t="s">
        <v>320</v>
      </c>
      <c r="F4" s="72" t="s">
        <v>87</v>
      </c>
    </row>
    <row r="5" spans="1:6" x14ac:dyDescent="0.3">
      <c r="A5" s="69" t="s">
        <v>68</v>
      </c>
      <c r="B5" s="69" t="s">
        <v>4</v>
      </c>
      <c r="C5" s="75">
        <f>('Int.kiad (4)'!C5)+('Int.kiad (4)'!C19)+('Int.kiad (4)'!C31)+('Int.kiad (4)'!C43)</f>
        <v>165089420</v>
      </c>
      <c r="D5" s="75">
        <f>('Int.kiad (4)'!D5)+('Int.kiad (4)'!D19)+('Int.kiad (4)'!D31)+('Int.kiad (4)'!D43)</f>
        <v>173920804</v>
      </c>
      <c r="E5" s="75">
        <f>('Int.kiad (4)'!E5)+('Int.kiad (4)'!E19)+('Int.kiad (4)'!E31)+('Int.kiad (4)'!E43)</f>
        <v>173566562</v>
      </c>
      <c r="F5" s="71">
        <f>E5/D5</f>
        <v>0.9979631993881537</v>
      </c>
    </row>
    <row r="6" spans="1:6" x14ac:dyDescent="0.3">
      <c r="A6" s="39" t="s">
        <v>69</v>
      </c>
      <c r="B6" s="39" t="s">
        <v>70</v>
      </c>
      <c r="C6" s="10">
        <f>('Int.kiad (4)'!C6)+('Int.kiad (4)'!C20)+('Int.kiad (4)'!C32)+('Int.kiad (4)'!C44)</f>
        <v>27883551</v>
      </c>
      <c r="D6" s="10">
        <f>('Int.kiad (4)'!D6)+('Int.kiad (4)'!D20)+('Int.kiad (4)'!D32)+('Int.kiad (4)'!D44)</f>
        <v>30379032</v>
      </c>
      <c r="E6" s="10">
        <f>('Int.kiad (4)'!E6)+('Int.kiad (4)'!E20)+('Int.kiad (4)'!E32)+('Int.kiad (4)'!E44)</f>
        <v>29536317</v>
      </c>
      <c r="F6" s="11">
        <f>E6/D6</f>
        <v>0.97225997852729473</v>
      </c>
    </row>
    <row r="7" spans="1:6" x14ac:dyDescent="0.3">
      <c r="A7" s="39" t="s">
        <v>71</v>
      </c>
      <c r="B7" s="39" t="s">
        <v>5</v>
      </c>
      <c r="C7" s="10">
        <f>('Int.kiad (4)'!C7)+('Int.kiad (4)'!C21)+('Int.kiad (4)'!C33)+('Int.kiad (4)'!C45)</f>
        <v>91595300</v>
      </c>
      <c r="D7" s="10">
        <f>('Int.kiad (4)'!D7)+('Int.kiad (4)'!D21)+('Int.kiad (4)'!D33)+('Int.kiad (4)'!D45)</f>
        <v>122079667</v>
      </c>
      <c r="E7" s="10">
        <f>('Int.kiad (4)'!E7)+('Int.kiad (4)'!E21)+('Int.kiad (4)'!E33)+('Int.kiad (4)'!E45)</f>
        <v>119782623</v>
      </c>
      <c r="F7" s="11">
        <f t="shared" ref="F7:F17" si="0">E7/D7</f>
        <v>0.98118405745651316</v>
      </c>
    </row>
    <row r="8" spans="1:6" x14ac:dyDescent="0.3">
      <c r="A8" s="39" t="s">
        <v>72</v>
      </c>
      <c r="B8" s="39" t="s">
        <v>73</v>
      </c>
      <c r="C8" s="10">
        <f>('Int.kiad (4)'!C8)+('Int.kiad (4)'!C22)+('Int.kiad (4)'!C34)+('Int.kiad (4)'!C46)</f>
        <v>2800000</v>
      </c>
      <c r="D8" s="10">
        <f>('Int.kiad (4)'!D8)+('Int.kiad (4)'!D22)+('Int.kiad (4)'!D34)+('Int.kiad (4)'!D46)</f>
        <v>3620110</v>
      </c>
      <c r="E8" s="10">
        <f>('Int.kiad (4)'!E8)+('Int.kiad (4)'!E22)+('Int.kiad (4)'!E34)+('Int.kiad (4)'!E46)</f>
        <v>3360110</v>
      </c>
      <c r="F8" s="11">
        <f t="shared" si="0"/>
        <v>0.92817897798685678</v>
      </c>
    </row>
    <row r="9" spans="1:6" x14ac:dyDescent="0.3">
      <c r="A9" s="39" t="s">
        <v>74</v>
      </c>
      <c r="B9" s="39" t="s">
        <v>75</v>
      </c>
      <c r="C9" s="10">
        <v>5017767</v>
      </c>
      <c r="D9" s="10">
        <v>6457983</v>
      </c>
      <c r="E9" s="10">
        <f>('Int.kiad (4)'!E9)+('Int.kiad (4)'!E23)+('Int.kiad (4)'!E35)+('Int.kiad (4)'!E47)</f>
        <v>6130123</v>
      </c>
      <c r="F9" s="11">
        <f t="shared" si="0"/>
        <v>0.94923182671741313</v>
      </c>
    </row>
    <row r="10" spans="1:6" x14ac:dyDescent="0.3">
      <c r="A10" s="39" t="s">
        <v>76</v>
      </c>
      <c r="B10" s="39" t="s">
        <v>7</v>
      </c>
      <c r="C10" s="10">
        <f>('Int.kiad (4)'!C10)+('Int.kiad (4)'!C24)+('Int.kiad (4)'!C36)+('Int.kiad (4)'!C48)</f>
        <v>8035088</v>
      </c>
      <c r="D10" s="10">
        <f>('Int.kiad (4)'!D10)+('Int.kiad (4)'!D24)+('Int.kiad (4)'!D36)+('Int.kiad (4)'!D48)</f>
        <v>29005032</v>
      </c>
      <c r="E10" s="10">
        <f>('Int.kiad (4)'!E10)+('Int.kiad (4)'!E24)+('Int.kiad (4)'!E36)+('Int.kiad (4)'!E48)</f>
        <v>29005032</v>
      </c>
      <c r="F10" s="11">
        <f t="shared" si="0"/>
        <v>1</v>
      </c>
    </row>
    <row r="11" spans="1:6" x14ac:dyDescent="0.3">
      <c r="A11" s="39" t="s">
        <v>77</v>
      </c>
      <c r="B11" s="39" t="s">
        <v>6</v>
      </c>
      <c r="C11" s="10">
        <f>('Int.kiad (4)'!C11)+('Int.kiad (4)'!C25)+('Int.kiad (4)'!C37)+('Int.kiad (4)'!C49)</f>
        <v>311324962</v>
      </c>
      <c r="D11" s="10">
        <f>('Int.kiad (4)'!D11)+('Int.kiad (4)'!D25)+('Int.kiad (4)'!D37)+('Int.kiad (4)'!D49)</f>
        <v>306324019</v>
      </c>
      <c r="E11" s="10">
        <f>('Int.kiad (4)'!E11)+('Int.kiad (4)'!E25)+('Int.kiad (4)'!E37)+('Int.kiad (4)'!E49)</f>
        <v>265533202</v>
      </c>
      <c r="F11" s="11">
        <f t="shared" si="0"/>
        <v>0.86683768013633955</v>
      </c>
    </row>
    <row r="12" spans="1:6" x14ac:dyDescent="0.3">
      <c r="A12" s="39" t="s">
        <v>78</v>
      </c>
      <c r="B12" s="39" t="s">
        <v>79</v>
      </c>
      <c r="C12" s="10">
        <f>('Int.kiad (4)'!C12)+('Int.kiad (4)'!C26)+('Int.kiad (4)'!C38)+('Int.kiad (4)'!C50)</f>
        <v>0</v>
      </c>
      <c r="D12" s="10">
        <f>('Int.kiad (4)'!D12)+('Int.kiad (4)'!D26)+('Int.kiad (4)'!D38)+('Int.kiad (4)'!D50)</f>
        <v>100000</v>
      </c>
      <c r="E12" s="10">
        <f>('Int.kiad (4)'!E12)+('Int.kiad (4)'!E26)+('Int.kiad (4)'!E38)+('Int.kiad (4)'!E50)</f>
        <v>100000</v>
      </c>
      <c r="F12" s="11">
        <f>E12/D12</f>
        <v>1</v>
      </c>
    </row>
    <row r="13" spans="1:6" x14ac:dyDescent="0.3">
      <c r="A13" s="39" t="s">
        <v>80</v>
      </c>
      <c r="B13" s="39" t="s">
        <v>378</v>
      </c>
      <c r="C13" s="10">
        <f>'Int.kiad (4)'!C14</f>
        <v>0</v>
      </c>
      <c r="D13" s="10">
        <f>'Int.kiad (4)'!D14</f>
        <v>0</v>
      </c>
      <c r="E13" s="10">
        <f>'Int.kiad (4)'!E14</f>
        <v>5964664</v>
      </c>
      <c r="F13" s="11">
        <v>1</v>
      </c>
    </row>
    <row r="14" spans="1:6" x14ac:dyDescent="0.3">
      <c r="A14" s="39" t="s">
        <v>326</v>
      </c>
      <c r="B14" s="39" t="s">
        <v>83</v>
      </c>
      <c r="C14" s="10">
        <f>'Int.kiad (4)'!C15+'Int.kiad (4)'!C27+'Int.kiad (4)'!C39+'Int.kiad (4)'!C51</f>
        <v>153520508</v>
      </c>
      <c r="D14" s="10">
        <f>'Int.kiad (4)'!D15+'Int.kiad (4)'!D27+'Int.kiad (4)'!D39+'Int.kiad (4)'!D51</f>
        <v>153520508</v>
      </c>
      <c r="E14" s="10">
        <f>'Int.kiad (4)'!E15+'Int.kiad (4)'!E27+'Int.kiad (4)'!E39+'Int.kiad (4)'!E51</f>
        <v>146030779</v>
      </c>
      <c r="F14" s="11">
        <v>1</v>
      </c>
    </row>
    <row r="15" spans="1:6" ht="19.5" customHeight="1" x14ac:dyDescent="0.3">
      <c r="A15" s="116" t="s">
        <v>8</v>
      </c>
      <c r="B15" s="117"/>
      <c r="C15" s="5">
        <f>SUM(C5:C13)</f>
        <v>611746088</v>
      </c>
      <c r="D15" s="5">
        <f>SUM(D5:D13)</f>
        <v>671886647</v>
      </c>
      <c r="E15" s="5">
        <f>SUM(E5:E13)</f>
        <v>632978633</v>
      </c>
      <c r="F15" s="16">
        <f t="shared" si="0"/>
        <v>0.94209140161703497</v>
      </c>
    </row>
    <row r="16" spans="1:6" x14ac:dyDescent="0.3">
      <c r="A16" s="39"/>
      <c r="B16" s="39" t="s">
        <v>293</v>
      </c>
      <c r="C16" s="41">
        <v>106188999</v>
      </c>
      <c r="D16" s="41">
        <v>75129638</v>
      </c>
      <c r="E16" s="41">
        <f>'Bevételek (1)'!E13-'Kiadások (2)'!E15</f>
        <v>245253819</v>
      </c>
      <c r="F16" s="11"/>
    </row>
    <row r="17" spans="1:6" x14ac:dyDescent="0.3">
      <c r="A17" s="116" t="s">
        <v>325</v>
      </c>
      <c r="B17" s="117"/>
      <c r="C17" s="12">
        <f>C15+C16</f>
        <v>717935087</v>
      </c>
      <c r="D17" s="12">
        <f>D15+D16</f>
        <v>747016285</v>
      </c>
      <c r="E17" s="12">
        <f>SUM(E15:E16)</f>
        <v>878232452</v>
      </c>
      <c r="F17" s="16">
        <f>E17/D17</f>
        <v>1.1756536900664756</v>
      </c>
    </row>
  </sheetData>
  <mergeCells count="4">
    <mergeCell ref="A1:F1"/>
    <mergeCell ref="A15:B15"/>
    <mergeCell ref="A17:B17"/>
    <mergeCell ref="A2:F2"/>
  </mergeCells>
  <pageMargins left="0.74803149606299213" right="0.74803149606299213" top="0.98425196850393704" bottom="0.98425196850393704" header="0.51181102362204722" footer="0.51181102362204722"/>
  <pageSetup paperSize="9" scale="98" orientation="landscape" r:id="rId1"/>
  <headerFooter alignWithMargins="0">
    <oddHeader>&amp;R
2.sz. melléklet
adatok Ft- 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249977111117893"/>
    <pageSetUpPr fitToPage="1"/>
  </sheetPr>
  <dimension ref="A1:F50"/>
  <sheetViews>
    <sheetView zoomScale="90" zoomScaleNormal="90" workbookViewId="0">
      <selection activeCell="I44" sqref="I44"/>
    </sheetView>
  </sheetViews>
  <sheetFormatPr defaultColWidth="4.6640625" defaultRowHeight="15.6" x14ac:dyDescent="0.3"/>
  <cols>
    <col min="1" max="1" width="6.109375" style="31" customWidth="1"/>
    <col min="2" max="2" width="40.44140625" style="28" bestFit="1" customWidth="1"/>
    <col min="3" max="3" width="18.88671875" style="9" bestFit="1" customWidth="1"/>
    <col min="4" max="4" width="17.88671875" style="9" customWidth="1"/>
    <col min="5" max="5" width="18.109375" style="9" customWidth="1"/>
    <col min="6" max="6" width="11.33203125" style="9" bestFit="1" customWidth="1"/>
    <col min="7" max="252" width="9.109375" style="9" customWidth="1"/>
    <col min="253" max="253" width="4.88671875" style="9" customWidth="1"/>
    <col min="254" max="16384" width="4.6640625" style="9"/>
  </cols>
  <sheetData>
    <row r="1" spans="1:6" ht="28.8" customHeight="1" x14ac:dyDescent="0.3">
      <c r="A1" s="119" t="s">
        <v>91</v>
      </c>
      <c r="B1" s="120"/>
      <c r="C1" s="120"/>
      <c r="D1" s="120"/>
      <c r="E1" s="121"/>
      <c r="F1" s="121"/>
    </row>
    <row r="2" spans="1:6" x14ac:dyDescent="0.3">
      <c r="A2" s="119" t="s">
        <v>321</v>
      </c>
      <c r="B2" s="122"/>
      <c r="C2" s="122"/>
      <c r="D2" s="122"/>
      <c r="E2" s="122"/>
      <c r="F2" s="122"/>
    </row>
    <row r="3" spans="1:6" x14ac:dyDescent="0.3">
      <c r="A3" s="30"/>
      <c r="B3" s="27"/>
      <c r="C3" s="30"/>
      <c r="D3" s="32"/>
      <c r="E3" s="31"/>
      <c r="F3" s="31"/>
    </row>
    <row r="4" spans="1:6" ht="31.8" thickBot="1" x14ac:dyDescent="0.35">
      <c r="A4" s="118" t="s">
        <v>81</v>
      </c>
      <c r="B4" s="118"/>
      <c r="C4" s="81" t="s">
        <v>292</v>
      </c>
      <c r="D4" s="81" t="s">
        <v>319</v>
      </c>
      <c r="E4" s="81" t="s">
        <v>320</v>
      </c>
      <c r="F4" s="82" t="s">
        <v>87</v>
      </c>
    </row>
    <row r="5" spans="1:6" ht="31.2" x14ac:dyDescent="0.3">
      <c r="A5" s="77" t="s">
        <v>52</v>
      </c>
      <c r="B5" s="78" t="s">
        <v>53</v>
      </c>
      <c r="C5" s="79">
        <v>217599744</v>
      </c>
      <c r="D5" s="79">
        <v>232361541</v>
      </c>
      <c r="E5" s="79">
        <v>235925151</v>
      </c>
      <c r="F5" s="80">
        <f>(E5/D5)</f>
        <v>1.0153364880636593</v>
      </c>
    </row>
    <row r="6" spans="1:6" ht="31.2" x14ac:dyDescent="0.3">
      <c r="A6" s="43" t="s">
        <v>54</v>
      </c>
      <c r="B6" s="44" t="s">
        <v>55</v>
      </c>
      <c r="C6" s="45">
        <v>238366388</v>
      </c>
      <c r="D6" s="45">
        <v>227154326</v>
      </c>
      <c r="E6" s="45">
        <v>206372478</v>
      </c>
      <c r="F6" s="33">
        <f t="shared" ref="F6:F14" si="0">(E6/D6)</f>
        <v>0.90851220680692646</v>
      </c>
    </row>
    <row r="7" spans="1:6" x14ac:dyDescent="0.3">
      <c r="A7" s="43" t="s">
        <v>56</v>
      </c>
      <c r="B7" s="44" t="s">
        <v>13</v>
      </c>
      <c r="C7" s="45">
        <v>57400000</v>
      </c>
      <c r="D7" s="45">
        <v>61600000</v>
      </c>
      <c r="E7" s="45">
        <v>68554418</v>
      </c>
      <c r="F7" s="33">
        <f t="shared" si="0"/>
        <v>1.112896396103896</v>
      </c>
    </row>
    <row r="8" spans="1:6" x14ac:dyDescent="0.3">
      <c r="A8" s="43" t="s">
        <v>57</v>
      </c>
      <c r="B8" s="44" t="s">
        <v>2</v>
      </c>
      <c r="C8" s="45">
        <v>9800000</v>
      </c>
      <c r="D8" s="45">
        <v>10950000</v>
      </c>
      <c r="E8" s="45">
        <v>12482218</v>
      </c>
      <c r="F8" s="33">
        <f t="shared" si="0"/>
        <v>1.1399285844748859</v>
      </c>
    </row>
    <row r="9" spans="1:6" x14ac:dyDescent="0.3">
      <c r="A9" s="43" t="s">
        <v>58</v>
      </c>
      <c r="B9" s="44" t="s">
        <v>59</v>
      </c>
      <c r="C9" s="45">
        <v>3850000</v>
      </c>
      <c r="D9" s="45">
        <v>3850000</v>
      </c>
      <c r="E9" s="45">
        <v>1425500</v>
      </c>
      <c r="F9" s="33">
        <f t="shared" si="0"/>
        <v>0.37025974025974023</v>
      </c>
    </row>
    <row r="10" spans="1:6" x14ac:dyDescent="0.3">
      <c r="A10" s="43" t="s">
        <v>60</v>
      </c>
      <c r="B10" s="44" t="s">
        <v>61</v>
      </c>
      <c r="C10" s="45">
        <v>200000</v>
      </c>
      <c r="D10" s="45">
        <v>6900000</v>
      </c>
      <c r="E10" s="45">
        <v>6687210</v>
      </c>
      <c r="F10" s="33">
        <f t="shared" si="0"/>
        <v>0.96916086956521741</v>
      </c>
    </row>
    <row r="11" spans="1:6" x14ac:dyDescent="0.3">
      <c r="A11" s="43" t="s">
        <v>62</v>
      </c>
      <c r="B11" s="44" t="s">
        <v>63</v>
      </c>
      <c r="C11" s="45">
        <v>14899742</v>
      </c>
      <c r="D11" s="45">
        <v>23893142</v>
      </c>
      <c r="E11" s="45">
        <v>14893142</v>
      </c>
      <c r="F11" s="33">
        <f t="shared" si="0"/>
        <v>0.62332287649736484</v>
      </c>
    </row>
    <row r="12" spans="1:6" x14ac:dyDescent="0.3">
      <c r="A12" s="43" t="s">
        <v>64</v>
      </c>
      <c r="B12" s="44" t="s">
        <v>65</v>
      </c>
      <c r="C12" s="34">
        <f>SUM(C5:C11)</f>
        <v>542115874</v>
      </c>
      <c r="D12" s="34">
        <f t="shared" ref="D12:E12" si="1">SUM(D5:D11)</f>
        <v>566709009</v>
      </c>
      <c r="E12" s="34">
        <f t="shared" si="1"/>
        <v>546340117</v>
      </c>
      <c r="F12" s="35">
        <f t="shared" si="0"/>
        <v>0.96405758215147763</v>
      </c>
    </row>
    <row r="13" spans="1:6" x14ac:dyDescent="0.3">
      <c r="A13" s="43" t="s">
        <v>66</v>
      </c>
      <c r="B13" s="44" t="s">
        <v>67</v>
      </c>
      <c r="C13" s="45">
        <v>168080081</v>
      </c>
      <c r="D13" s="45">
        <v>168080081</v>
      </c>
      <c r="E13" s="45">
        <v>168893859</v>
      </c>
      <c r="F13" s="33">
        <f>(E13/D13)</f>
        <v>1.0048416088043175</v>
      </c>
    </row>
    <row r="14" spans="1:6" x14ac:dyDescent="0.3">
      <c r="A14" s="43" t="s">
        <v>3</v>
      </c>
      <c r="B14" s="44"/>
      <c r="C14" s="34">
        <f>C12+C13</f>
        <v>710195955</v>
      </c>
      <c r="D14" s="34">
        <f>D12+D13</f>
        <v>734789090</v>
      </c>
      <c r="E14" s="34">
        <f>E12+E13</f>
        <v>715233976</v>
      </c>
      <c r="F14" s="35">
        <f t="shared" si="0"/>
        <v>0.97338676599022445</v>
      </c>
    </row>
    <row r="15" spans="1:6" x14ac:dyDescent="0.3">
      <c r="A15" s="30"/>
      <c r="B15" s="27"/>
      <c r="C15" s="30"/>
      <c r="D15" s="32"/>
      <c r="E15" s="31"/>
      <c r="F15" s="31"/>
    </row>
    <row r="16" spans="1:6" ht="31.8" thickBot="1" x14ac:dyDescent="0.35">
      <c r="A16" s="118" t="s">
        <v>84</v>
      </c>
      <c r="B16" s="118"/>
      <c r="C16" s="81" t="s">
        <v>292</v>
      </c>
      <c r="D16" s="81" t="s">
        <v>319</v>
      </c>
      <c r="E16" s="81" t="s">
        <v>320</v>
      </c>
      <c r="F16" s="82" t="s">
        <v>87</v>
      </c>
    </row>
    <row r="17" spans="1:6" ht="31.2" x14ac:dyDescent="0.3">
      <c r="A17" s="77" t="s">
        <v>52</v>
      </c>
      <c r="B17" s="78" t="s">
        <v>53</v>
      </c>
      <c r="C17" s="79">
        <v>0</v>
      </c>
      <c r="D17" s="79">
        <v>2583363</v>
      </c>
      <c r="E17" s="79">
        <v>2763967</v>
      </c>
      <c r="F17" s="80">
        <f>(E17/D17)</f>
        <v>1.0699104229641749</v>
      </c>
    </row>
    <row r="18" spans="1:6" ht="31.2" x14ac:dyDescent="0.3">
      <c r="A18" s="43" t="s">
        <v>54</v>
      </c>
      <c r="B18" s="44" t="s">
        <v>55</v>
      </c>
      <c r="C18" s="45">
        <v>0</v>
      </c>
      <c r="D18" s="45">
        <v>0</v>
      </c>
      <c r="E18" s="45">
        <v>0</v>
      </c>
      <c r="F18" s="33">
        <v>0</v>
      </c>
    </row>
    <row r="19" spans="1:6" x14ac:dyDescent="0.3">
      <c r="A19" s="43" t="s">
        <v>56</v>
      </c>
      <c r="B19" s="44" t="s">
        <v>13</v>
      </c>
      <c r="C19" s="45">
        <v>0</v>
      </c>
      <c r="D19" s="45">
        <v>0</v>
      </c>
      <c r="E19" s="45">
        <v>0</v>
      </c>
      <c r="F19" s="33">
        <v>0</v>
      </c>
    </row>
    <row r="20" spans="1:6" ht="16.5" customHeight="1" x14ac:dyDescent="0.3">
      <c r="A20" s="43" t="s">
        <v>57</v>
      </c>
      <c r="B20" s="44" t="s">
        <v>2</v>
      </c>
      <c r="C20" s="45">
        <v>13310000</v>
      </c>
      <c r="D20" s="45">
        <v>14417549</v>
      </c>
      <c r="E20" s="45">
        <v>12754561</v>
      </c>
      <c r="F20" s="33">
        <f t="shared" ref="F20" si="2">(E20/D20)</f>
        <v>0.88465529057678249</v>
      </c>
    </row>
    <row r="21" spans="1:6" x14ac:dyDescent="0.3">
      <c r="A21" s="43" t="s">
        <v>58</v>
      </c>
      <c r="B21" s="44" t="s">
        <v>59</v>
      </c>
      <c r="C21" s="45">
        <v>0</v>
      </c>
      <c r="D21" s="45">
        <v>0</v>
      </c>
      <c r="E21" s="45">
        <v>0</v>
      </c>
      <c r="F21" s="33">
        <v>0</v>
      </c>
    </row>
    <row r="22" spans="1:6" x14ac:dyDescent="0.3">
      <c r="A22" s="43" t="s">
        <v>60</v>
      </c>
      <c r="B22" s="44" t="s">
        <v>61</v>
      </c>
      <c r="C22" s="45">
        <v>0</v>
      </c>
      <c r="D22" s="45">
        <v>0</v>
      </c>
      <c r="E22" s="45">
        <v>0</v>
      </c>
      <c r="F22" s="33">
        <v>0</v>
      </c>
    </row>
    <row r="23" spans="1:6" x14ac:dyDescent="0.3">
      <c r="A23" s="43" t="s">
        <v>62</v>
      </c>
      <c r="B23" s="44" t="s">
        <v>63</v>
      </c>
      <c r="C23" s="45">
        <v>0</v>
      </c>
      <c r="D23" s="45">
        <v>0</v>
      </c>
      <c r="E23" s="45">
        <v>0</v>
      </c>
      <c r="F23" s="33">
        <v>0</v>
      </c>
    </row>
    <row r="24" spans="1:6" x14ac:dyDescent="0.3">
      <c r="A24" s="43" t="s">
        <v>64</v>
      </c>
      <c r="B24" s="44" t="s">
        <v>65</v>
      </c>
      <c r="C24" s="34">
        <f>SUM(C17:C23)</f>
        <v>13310000</v>
      </c>
      <c r="D24" s="34">
        <f t="shared" ref="D24:E24" si="3">SUM(D17:D23)</f>
        <v>17000912</v>
      </c>
      <c r="E24" s="34">
        <f t="shared" si="3"/>
        <v>15518528</v>
      </c>
      <c r="F24" s="35">
        <f t="shared" ref="F24:F26" si="4">(E24/D24)</f>
        <v>0.9128056188985626</v>
      </c>
    </row>
    <row r="25" spans="1:6" x14ac:dyDescent="0.3">
      <c r="A25" s="43" t="s">
        <v>66</v>
      </c>
      <c r="B25" s="44" t="s">
        <v>67</v>
      </c>
      <c r="C25" s="45">
        <v>59949640</v>
      </c>
      <c r="D25" s="45">
        <v>59949640</v>
      </c>
      <c r="E25" s="45">
        <v>60678615</v>
      </c>
      <c r="F25" s="33">
        <f t="shared" si="4"/>
        <v>1.012159789449945</v>
      </c>
    </row>
    <row r="26" spans="1:6" x14ac:dyDescent="0.3">
      <c r="A26" s="43" t="s">
        <v>3</v>
      </c>
      <c r="B26" s="44"/>
      <c r="C26" s="34">
        <f>C24+C25</f>
        <v>73259640</v>
      </c>
      <c r="D26" s="34">
        <f t="shared" ref="D26:E26" si="5">D24+D25</f>
        <v>76950552</v>
      </c>
      <c r="E26" s="34">
        <f t="shared" si="5"/>
        <v>76197143</v>
      </c>
      <c r="F26" s="35">
        <f t="shared" si="4"/>
        <v>0.99020918004590797</v>
      </c>
    </row>
    <row r="27" spans="1:6" x14ac:dyDescent="0.3">
      <c r="A27" s="30"/>
      <c r="B27" s="27"/>
      <c r="C27" s="30"/>
      <c r="D27" s="32"/>
      <c r="E27" s="31"/>
      <c r="F27" s="31"/>
    </row>
    <row r="28" spans="1:6" ht="31.8" thickBot="1" x14ac:dyDescent="0.35">
      <c r="A28" s="118" t="s">
        <v>85</v>
      </c>
      <c r="B28" s="118"/>
      <c r="C28" s="81" t="s">
        <v>292</v>
      </c>
      <c r="D28" s="81" t="s">
        <v>319</v>
      </c>
      <c r="E28" s="81" t="s">
        <v>320</v>
      </c>
      <c r="F28" s="82" t="s">
        <v>87</v>
      </c>
    </row>
    <row r="29" spans="1:6" ht="31.2" x14ac:dyDescent="0.3">
      <c r="A29" s="77" t="s">
        <v>52</v>
      </c>
      <c r="B29" s="78" t="s">
        <v>53</v>
      </c>
      <c r="C29" s="79">
        <v>0</v>
      </c>
      <c r="D29" s="79">
        <v>0</v>
      </c>
      <c r="E29" s="79">
        <v>50000</v>
      </c>
      <c r="F29" s="80">
        <v>1</v>
      </c>
    </row>
    <row r="30" spans="1:6" ht="31.2" x14ac:dyDescent="0.3">
      <c r="A30" s="43" t="s">
        <v>54</v>
      </c>
      <c r="B30" s="44" t="s">
        <v>55</v>
      </c>
      <c r="C30" s="45">
        <v>0</v>
      </c>
      <c r="D30" s="45">
        <v>0</v>
      </c>
      <c r="E30" s="45">
        <v>0</v>
      </c>
      <c r="F30" s="33">
        <v>0</v>
      </c>
    </row>
    <row r="31" spans="1:6" x14ac:dyDescent="0.3">
      <c r="A31" s="43" t="s">
        <v>56</v>
      </c>
      <c r="B31" s="44" t="s">
        <v>13</v>
      </c>
      <c r="C31" s="45">
        <v>0</v>
      </c>
      <c r="D31" s="45">
        <v>0</v>
      </c>
      <c r="E31" s="45">
        <v>0</v>
      </c>
      <c r="F31" s="33">
        <v>0</v>
      </c>
    </row>
    <row r="32" spans="1:6" x14ac:dyDescent="0.3">
      <c r="A32" s="43" t="s">
        <v>57</v>
      </c>
      <c r="B32" s="44" t="s">
        <v>2</v>
      </c>
      <c r="C32" s="45">
        <v>1250000</v>
      </c>
      <c r="D32" s="45">
        <v>1250000</v>
      </c>
      <c r="E32" s="45">
        <v>1272916</v>
      </c>
      <c r="F32" s="33">
        <f t="shared" ref="F32" si="6">(E32/D32)</f>
        <v>1.0183328</v>
      </c>
    </row>
    <row r="33" spans="1:6" x14ac:dyDescent="0.3">
      <c r="A33" s="43" t="s">
        <v>58</v>
      </c>
      <c r="B33" s="44" t="s">
        <v>59</v>
      </c>
      <c r="C33" s="45">
        <v>0</v>
      </c>
      <c r="D33" s="45">
        <v>0</v>
      </c>
      <c r="E33" s="45">
        <v>0</v>
      </c>
      <c r="F33" s="33">
        <v>0</v>
      </c>
    </row>
    <row r="34" spans="1:6" x14ac:dyDescent="0.3">
      <c r="A34" s="43" t="s">
        <v>60</v>
      </c>
      <c r="B34" s="44" t="s">
        <v>61</v>
      </c>
      <c r="C34" s="45">
        <v>0</v>
      </c>
      <c r="D34" s="45">
        <v>0</v>
      </c>
      <c r="E34" s="45">
        <v>0</v>
      </c>
      <c r="F34" s="33">
        <v>0</v>
      </c>
    </row>
    <row r="35" spans="1:6" x14ac:dyDescent="0.3">
      <c r="A35" s="43" t="s">
        <v>62</v>
      </c>
      <c r="B35" s="44" t="s">
        <v>63</v>
      </c>
      <c r="C35" s="45">
        <v>0</v>
      </c>
      <c r="D35" s="45">
        <v>0</v>
      </c>
      <c r="E35" s="45">
        <v>0</v>
      </c>
      <c r="F35" s="33">
        <v>0</v>
      </c>
    </row>
    <row r="36" spans="1:6" x14ac:dyDescent="0.3">
      <c r="A36" s="43" t="s">
        <v>64</v>
      </c>
      <c r="B36" s="44" t="s">
        <v>65</v>
      </c>
      <c r="C36" s="34">
        <f>SUM(C29:C35)</f>
        <v>1250000</v>
      </c>
      <c r="D36" s="34">
        <f t="shared" ref="D36:E36" si="7">SUM(D29:D35)</f>
        <v>1250000</v>
      </c>
      <c r="E36" s="34">
        <f t="shared" si="7"/>
        <v>1322916</v>
      </c>
      <c r="F36" s="35">
        <f>(E36/D36)</f>
        <v>1.0583328000000001</v>
      </c>
    </row>
    <row r="37" spans="1:6" x14ac:dyDescent="0.3">
      <c r="A37" s="43" t="s">
        <v>66</v>
      </c>
      <c r="B37" s="44" t="s">
        <v>67</v>
      </c>
      <c r="C37" s="45">
        <v>26450000</v>
      </c>
      <c r="D37" s="45">
        <v>26450000</v>
      </c>
      <c r="E37" s="45">
        <v>25820331</v>
      </c>
      <c r="F37" s="33">
        <f>(E37/D37)</f>
        <v>0.97619398865784501</v>
      </c>
    </row>
    <row r="38" spans="1:6" x14ac:dyDescent="0.3">
      <c r="A38" s="43" t="s">
        <v>3</v>
      </c>
      <c r="B38" s="44"/>
      <c r="C38" s="34">
        <f>C36+C37</f>
        <v>27700000</v>
      </c>
      <c r="D38" s="34">
        <f t="shared" ref="D38:E38" si="8">D36+D37</f>
        <v>27700000</v>
      </c>
      <c r="E38" s="34">
        <f t="shared" si="8"/>
        <v>27143247</v>
      </c>
      <c r="F38" s="35">
        <f>(E38/D38)</f>
        <v>0.97990061371841153</v>
      </c>
    </row>
    <row r="39" spans="1:6" x14ac:dyDescent="0.3">
      <c r="C39" s="31"/>
      <c r="D39" s="31"/>
      <c r="E39" s="31"/>
      <c r="F39" s="31"/>
    </row>
    <row r="40" spans="1:6" ht="31.8" thickBot="1" x14ac:dyDescent="0.35">
      <c r="A40" s="118" t="s">
        <v>86</v>
      </c>
      <c r="B40" s="118"/>
      <c r="C40" s="81" t="s">
        <v>292</v>
      </c>
      <c r="D40" s="81" t="s">
        <v>319</v>
      </c>
      <c r="E40" s="81" t="s">
        <v>320</v>
      </c>
      <c r="F40" s="82" t="s">
        <v>87</v>
      </c>
    </row>
    <row r="41" spans="1:6" ht="31.2" x14ac:dyDescent="0.3">
      <c r="A41" s="77" t="s">
        <v>52</v>
      </c>
      <c r="B41" s="78" t="s">
        <v>53</v>
      </c>
      <c r="C41" s="79">
        <v>0</v>
      </c>
      <c r="D41" s="79">
        <v>80000</v>
      </c>
      <c r="E41" s="79">
        <v>80000</v>
      </c>
      <c r="F41" s="80">
        <f>(E41/D41)</f>
        <v>1</v>
      </c>
    </row>
    <row r="42" spans="1:6" ht="31.2" x14ac:dyDescent="0.3">
      <c r="A42" s="43" t="s">
        <v>54</v>
      </c>
      <c r="B42" s="44" t="s">
        <v>55</v>
      </c>
      <c r="C42" s="45">
        <v>0</v>
      </c>
      <c r="D42" s="45">
        <v>0</v>
      </c>
      <c r="E42" s="45">
        <v>0</v>
      </c>
      <c r="F42" s="33">
        <v>0</v>
      </c>
    </row>
    <row r="43" spans="1:6" x14ac:dyDescent="0.3">
      <c r="A43" s="43" t="s">
        <v>56</v>
      </c>
      <c r="B43" s="44" t="s">
        <v>13</v>
      </c>
      <c r="C43" s="45">
        <v>0</v>
      </c>
      <c r="D43" s="45">
        <v>0</v>
      </c>
      <c r="E43" s="45">
        <v>0</v>
      </c>
      <c r="F43" s="33">
        <v>0</v>
      </c>
    </row>
    <row r="44" spans="1:6" x14ac:dyDescent="0.3">
      <c r="A44" s="43" t="s">
        <v>57</v>
      </c>
      <c r="B44" s="44" t="s">
        <v>2</v>
      </c>
      <c r="C44" s="45">
        <v>0</v>
      </c>
      <c r="D44" s="45">
        <v>0</v>
      </c>
      <c r="E44" s="45">
        <v>2457</v>
      </c>
      <c r="F44" s="33">
        <v>1</v>
      </c>
    </row>
    <row r="45" spans="1:6" x14ac:dyDescent="0.3">
      <c r="A45" s="43" t="s">
        <v>58</v>
      </c>
      <c r="B45" s="44" t="s">
        <v>59</v>
      </c>
      <c r="C45" s="45">
        <v>0</v>
      </c>
      <c r="D45" s="45">
        <v>0</v>
      </c>
      <c r="E45" s="45">
        <v>0</v>
      </c>
      <c r="F45" s="33">
        <v>0</v>
      </c>
    </row>
    <row r="46" spans="1:6" x14ac:dyDescent="0.3">
      <c r="A46" s="43" t="s">
        <v>60</v>
      </c>
      <c r="B46" s="44" t="s">
        <v>61</v>
      </c>
      <c r="C46" s="45">
        <v>0</v>
      </c>
      <c r="D46" s="45">
        <v>0</v>
      </c>
      <c r="E46" s="45">
        <v>0</v>
      </c>
      <c r="F46" s="33">
        <v>0</v>
      </c>
    </row>
    <row r="47" spans="1:6" x14ac:dyDescent="0.3">
      <c r="A47" s="43" t="s">
        <v>62</v>
      </c>
      <c r="B47" s="44" t="s">
        <v>63</v>
      </c>
      <c r="C47" s="45">
        <v>0</v>
      </c>
      <c r="D47" s="45">
        <v>0</v>
      </c>
      <c r="E47" s="45">
        <v>0</v>
      </c>
      <c r="F47" s="33">
        <v>0</v>
      </c>
    </row>
    <row r="48" spans="1:6" x14ac:dyDescent="0.3">
      <c r="A48" s="43" t="s">
        <v>64</v>
      </c>
      <c r="B48" s="44" t="s">
        <v>65</v>
      </c>
      <c r="C48" s="34">
        <f>SUM(C41:C47)</f>
        <v>0</v>
      </c>
      <c r="D48" s="34">
        <f t="shared" ref="D48:E48" si="9">SUM(D41:D47)</f>
        <v>80000</v>
      </c>
      <c r="E48" s="34">
        <f t="shared" si="9"/>
        <v>82457</v>
      </c>
      <c r="F48" s="35">
        <f>(E48/D48)</f>
        <v>1.0307124999999999</v>
      </c>
    </row>
    <row r="49" spans="1:6" x14ac:dyDescent="0.3">
      <c r="A49" s="43" t="s">
        <v>66</v>
      </c>
      <c r="B49" s="44" t="s">
        <v>67</v>
      </c>
      <c r="C49" s="45">
        <v>61200000</v>
      </c>
      <c r="D49" s="45">
        <v>61200000</v>
      </c>
      <c r="E49" s="45">
        <v>59575629</v>
      </c>
      <c r="F49" s="33">
        <f>(E49/D49)</f>
        <v>0.97345799019607848</v>
      </c>
    </row>
    <row r="50" spans="1:6" x14ac:dyDescent="0.3">
      <c r="A50" s="43" t="s">
        <v>3</v>
      </c>
      <c r="B50" s="44"/>
      <c r="C50" s="34">
        <f>C48+C49</f>
        <v>61200000</v>
      </c>
      <c r="D50" s="34">
        <f t="shared" ref="D50:E50" si="10">D48+D49</f>
        <v>61280000</v>
      </c>
      <c r="E50" s="34">
        <f t="shared" si="10"/>
        <v>59658086</v>
      </c>
      <c r="F50" s="35">
        <f>(E50/D50)</f>
        <v>0.97353273498694515</v>
      </c>
    </row>
  </sheetData>
  <mergeCells count="6">
    <mergeCell ref="A40:B40"/>
    <mergeCell ref="A1:F1"/>
    <mergeCell ref="A2:F2"/>
    <mergeCell ref="A16:B16"/>
    <mergeCell ref="A28:B28"/>
    <mergeCell ref="A4:B4"/>
  </mergeCells>
  <pageMargins left="0.74803149606299213" right="0.47244094488188981" top="0.51181102362204722" bottom="0.27559055118110237" header="0.15748031496062992" footer="0.15748031496062992"/>
  <pageSetup paperSize="9" scale="84" orientation="portrait" r:id="rId1"/>
  <headerFooter alignWithMargins="0">
    <oddHeader>&amp;R3.sz. melléklet
adatok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249977111117893"/>
    <pageSetUpPr fitToPage="1"/>
  </sheetPr>
  <dimension ref="A1:I52"/>
  <sheetViews>
    <sheetView topLeftCell="A10" zoomScale="90" zoomScaleNormal="90" workbookViewId="0">
      <selection activeCell="H43" sqref="H43"/>
    </sheetView>
  </sheetViews>
  <sheetFormatPr defaultColWidth="9.109375" defaultRowHeight="15.6" x14ac:dyDescent="0.3"/>
  <cols>
    <col min="1" max="1" width="5.88671875" style="6" bestFit="1" customWidth="1"/>
    <col min="2" max="2" width="41" style="6" bestFit="1" customWidth="1"/>
    <col min="3" max="3" width="18.109375" style="6" customWidth="1"/>
    <col min="4" max="4" width="17.6640625" style="6" customWidth="1"/>
    <col min="5" max="5" width="17.5546875" style="6" customWidth="1"/>
    <col min="6" max="6" width="12.88671875" style="6" bestFit="1" customWidth="1"/>
    <col min="7" max="8" width="9.109375" style="6"/>
    <col min="9" max="9" width="13.33203125" style="6" bestFit="1" customWidth="1"/>
    <col min="10" max="16384" width="9.109375" style="6"/>
  </cols>
  <sheetData>
    <row r="1" spans="1:9" ht="28.2" customHeight="1" x14ac:dyDescent="0.3">
      <c r="A1" s="119" t="s">
        <v>322</v>
      </c>
      <c r="B1" s="120"/>
      <c r="C1" s="120"/>
      <c r="D1" s="120"/>
      <c r="E1" s="120"/>
      <c r="F1" s="120"/>
    </row>
    <row r="2" spans="1:9" x14ac:dyDescent="0.3">
      <c r="A2" s="122" t="s">
        <v>321</v>
      </c>
      <c r="B2" s="122"/>
      <c r="C2" s="122"/>
      <c r="D2" s="122"/>
      <c r="E2" s="122"/>
      <c r="F2" s="122"/>
    </row>
    <row r="3" spans="1:9" x14ac:dyDescent="0.3">
      <c r="A3" s="23"/>
      <c r="B3" s="36"/>
      <c r="C3" s="23"/>
      <c r="D3" s="37"/>
      <c r="E3" s="23"/>
      <c r="F3" s="23"/>
    </row>
    <row r="4" spans="1:9" ht="31.8" thickBot="1" x14ac:dyDescent="0.35">
      <c r="A4" s="118" t="s">
        <v>81</v>
      </c>
      <c r="B4" s="118"/>
      <c r="C4" s="81" t="s">
        <v>292</v>
      </c>
      <c r="D4" s="81" t="s">
        <v>319</v>
      </c>
      <c r="E4" s="81" t="s">
        <v>320</v>
      </c>
      <c r="F4" s="83" t="s">
        <v>87</v>
      </c>
    </row>
    <row r="5" spans="1:9" x14ac:dyDescent="0.3">
      <c r="A5" s="77" t="s">
        <v>68</v>
      </c>
      <c r="B5" s="77" t="s">
        <v>4</v>
      </c>
      <c r="C5" s="79">
        <v>58862420</v>
      </c>
      <c r="D5" s="79">
        <v>68827980</v>
      </c>
      <c r="E5" s="79">
        <v>68725054</v>
      </c>
      <c r="F5" s="80">
        <f>(E5/D5)</f>
        <v>0.99850459072022746</v>
      </c>
    </row>
    <row r="6" spans="1:9" x14ac:dyDescent="0.3">
      <c r="A6" s="43" t="s">
        <v>69</v>
      </c>
      <c r="B6" s="43" t="s">
        <v>324</v>
      </c>
      <c r="C6" s="45">
        <v>6275911</v>
      </c>
      <c r="D6" s="45">
        <v>9599661</v>
      </c>
      <c r="E6" s="45">
        <v>9598071</v>
      </c>
      <c r="F6" s="33">
        <f t="shared" ref="F6:F13" si="0">(E6/D6)</f>
        <v>0.99983436915116064</v>
      </c>
    </row>
    <row r="7" spans="1:9" x14ac:dyDescent="0.3">
      <c r="A7" s="43" t="s">
        <v>71</v>
      </c>
      <c r="B7" s="43" t="s">
        <v>5</v>
      </c>
      <c r="C7" s="45">
        <v>57310000</v>
      </c>
      <c r="D7" s="45">
        <v>84333949</v>
      </c>
      <c r="E7" s="45">
        <v>83758844</v>
      </c>
      <c r="F7" s="33">
        <f t="shared" si="0"/>
        <v>0.99318062290667786</v>
      </c>
    </row>
    <row r="8" spans="1:9" x14ac:dyDescent="0.3">
      <c r="A8" s="43" t="s">
        <v>72</v>
      </c>
      <c r="B8" s="43" t="s">
        <v>73</v>
      </c>
      <c r="C8" s="45">
        <v>2800000</v>
      </c>
      <c r="D8" s="45">
        <v>3620110</v>
      </c>
      <c r="E8" s="45">
        <v>3360110</v>
      </c>
      <c r="F8" s="33">
        <f t="shared" si="0"/>
        <v>0.92817897798685678</v>
      </c>
    </row>
    <row r="9" spans="1:9" x14ac:dyDescent="0.3">
      <c r="A9" s="43" t="s">
        <v>74</v>
      </c>
      <c r="B9" s="43" t="s">
        <v>75</v>
      </c>
      <c r="C9" s="45">
        <v>111206766</v>
      </c>
      <c r="D9" s="45">
        <v>81587621</v>
      </c>
      <c r="E9" s="45">
        <v>6130123</v>
      </c>
      <c r="F9" s="33">
        <f t="shared" si="0"/>
        <v>7.5135454678841543E-2</v>
      </c>
    </row>
    <row r="10" spans="1:9" x14ac:dyDescent="0.3">
      <c r="A10" s="43" t="s">
        <v>76</v>
      </c>
      <c r="B10" s="43" t="s">
        <v>7</v>
      </c>
      <c r="C10" s="45">
        <v>7895388</v>
      </c>
      <c r="D10" s="45">
        <v>27858487</v>
      </c>
      <c r="E10" s="45">
        <v>27858487</v>
      </c>
      <c r="F10" s="33">
        <f t="shared" si="0"/>
        <v>1</v>
      </c>
    </row>
    <row r="11" spans="1:9" x14ac:dyDescent="0.3">
      <c r="A11" s="43" t="s">
        <v>77</v>
      </c>
      <c r="B11" s="43" t="s">
        <v>6</v>
      </c>
      <c r="C11" s="45">
        <v>311324962</v>
      </c>
      <c r="D11" s="45">
        <v>305340774</v>
      </c>
      <c r="E11" s="45">
        <v>264550577</v>
      </c>
      <c r="F11" s="33">
        <f t="shared" si="0"/>
        <v>0.86641090717874447</v>
      </c>
    </row>
    <row r="12" spans="1:9" x14ac:dyDescent="0.3">
      <c r="A12" s="43" t="s">
        <v>78</v>
      </c>
      <c r="B12" s="43" t="s">
        <v>79</v>
      </c>
      <c r="C12" s="45">
        <v>0</v>
      </c>
      <c r="D12" s="45">
        <v>100000</v>
      </c>
      <c r="E12" s="45">
        <v>100000</v>
      </c>
      <c r="F12" s="33">
        <f t="shared" si="0"/>
        <v>1</v>
      </c>
    </row>
    <row r="13" spans="1:9" x14ac:dyDescent="0.3">
      <c r="A13" s="43" t="s">
        <v>124</v>
      </c>
      <c r="B13" s="43" t="s">
        <v>125</v>
      </c>
      <c r="C13" s="34">
        <f>SUM(C5:C12)</f>
        <v>555675447</v>
      </c>
      <c r="D13" s="34">
        <f t="shared" ref="D13" si="1">SUM(D5:D12)</f>
        <v>581268582</v>
      </c>
      <c r="E13" s="34">
        <f>SUM(E5:E12)</f>
        <v>464081266</v>
      </c>
      <c r="F13" s="35">
        <f t="shared" si="0"/>
        <v>0.79839385848657485</v>
      </c>
      <c r="I13" s="8"/>
    </row>
    <row r="14" spans="1:9" x14ac:dyDescent="0.3">
      <c r="A14" s="43" t="s">
        <v>80</v>
      </c>
      <c r="B14" s="43" t="s">
        <v>82</v>
      </c>
      <c r="C14" s="45">
        <v>0</v>
      </c>
      <c r="D14" s="45">
        <v>0</v>
      </c>
      <c r="E14" s="45">
        <v>5964664</v>
      </c>
      <c r="F14" s="33">
        <v>1</v>
      </c>
    </row>
    <row r="15" spans="1:9" x14ac:dyDescent="0.3">
      <c r="A15" s="47" t="s">
        <v>323</v>
      </c>
      <c r="B15" s="43" t="s">
        <v>83</v>
      </c>
      <c r="C15" s="45">
        <v>153520508</v>
      </c>
      <c r="D15" s="45">
        <v>153520508</v>
      </c>
      <c r="E15" s="45">
        <v>146030779</v>
      </c>
      <c r="F15" s="33">
        <f>(E15/D15)</f>
        <v>0.95121349520286891</v>
      </c>
    </row>
    <row r="16" spans="1:9" x14ac:dyDescent="0.3">
      <c r="A16" s="123" t="s">
        <v>8</v>
      </c>
      <c r="B16" s="123"/>
      <c r="C16" s="34">
        <f>SUM(C13:C15)</f>
        <v>709195955</v>
      </c>
      <c r="D16" s="34">
        <f>SUM(D13:D15)</f>
        <v>734789090</v>
      </c>
      <c r="E16" s="34">
        <f>SUM(E13:E15)</f>
        <v>616076709</v>
      </c>
      <c r="F16" s="35">
        <f>(E16/D16)</f>
        <v>0.83844019649230228</v>
      </c>
    </row>
    <row r="17" spans="1:6" x14ac:dyDescent="0.3">
      <c r="A17" s="23"/>
      <c r="B17" s="36"/>
      <c r="C17" s="23"/>
      <c r="D17" s="37"/>
      <c r="E17" s="23"/>
      <c r="F17" s="23"/>
    </row>
    <row r="18" spans="1:6" ht="31.8" thickBot="1" x14ac:dyDescent="0.35">
      <c r="A18" s="118" t="s">
        <v>84</v>
      </c>
      <c r="B18" s="118"/>
      <c r="C18" s="81" t="s">
        <v>292</v>
      </c>
      <c r="D18" s="81" t="s">
        <v>319</v>
      </c>
      <c r="E18" s="81" t="s">
        <v>320</v>
      </c>
      <c r="F18" s="83" t="s">
        <v>87</v>
      </c>
    </row>
    <row r="19" spans="1:6" x14ac:dyDescent="0.3">
      <c r="A19" s="77" t="s">
        <v>68</v>
      </c>
      <c r="B19" s="77" t="s">
        <v>4</v>
      </c>
      <c r="C19" s="79">
        <v>39222000</v>
      </c>
      <c r="D19" s="79">
        <v>40620898</v>
      </c>
      <c r="E19" s="79">
        <v>40615758</v>
      </c>
      <c r="F19" s="80">
        <f>(E19/D19)</f>
        <v>0.99987346414645983</v>
      </c>
    </row>
    <row r="20" spans="1:6" x14ac:dyDescent="0.3">
      <c r="A20" s="43" t="s">
        <v>69</v>
      </c>
      <c r="B20" s="43" t="s">
        <v>324</v>
      </c>
      <c r="C20" s="45">
        <v>8507640</v>
      </c>
      <c r="D20" s="45">
        <v>7759371</v>
      </c>
      <c r="E20" s="45">
        <v>7759371</v>
      </c>
      <c r="F20" s="33">
        <f>(E20/D20)</f>
        <v>1</v>
      </c>
    </row>
    <row r="21" spans="1:6" x14ac:dyDescent="0.3">
      <c r="A21" s="43" t="s">
        <v>71</v>
      </c>
      <c r="B21" s="43" t="s">
        <v>5</v>
      </c>
      <c r="C21" s="45">
        <v>25630000</v>
      </c>
      <c r="D21" s="45">
        <v>28372838</v>
      </c>
      <c r="E21" s="45">
        <v>27624554</v>
      </c>
      <c r="F21" s="33">
        <f>(E21/D21)</f>
        <v>0.97362674823012063</v>
      </c>
    </row>
    <row r="22" spans="1:6" x14ac:dyDescent="0.3">
      <c r="A22" s="43" t="s">
        <v>72</v>
      </c>
      <c r="B22" s="43" t="s">
        <v>73</v>
      </c>
      <c r="C22" s="45">
        <v>0</v>
      </c>
      <c r="D22" s="45">
        <v>0</v>
      </c>
      <c r="E22" s="45">
        <v>0</v>
      </c>
      <c r="F22" s="33">
        <v>0</v>
      </c>
    </row>
    <row r="23" spans="1:6" x14ac:dyDescent="0.3">
      <c r="A23" s="43" t="s">
        <v>74</v>
      </c>
      <c r="B23" s="43" t="s">
        <v>75</v>
      </c>
      <c r="C23" s="45">
        <v>0</v>
      </c>
      <c r="D23" s="45">
        <v>0</v>
      </c>
      <c r="E23" s="45">
        <v>0</v>
      </c>
      <c r="F23" s="33">
        <v>0</v>
      </c>
    </row>
    <row r="24" spans="1:6" x14ac:dyDescent="0.3">
      <c r="A24" s="43" t="s">
        <v>76</v>
      </c>
      <c r="B24" s="43" t="s">
        <v>7</v>
      </c>
      <c r="C24" s="45">
        <v>0</v>
      </c>
      <c r="D24" s="45">
        <v>45400</v>
      </c>
      <c r="E24" s="45">
        <v>45400</v>
      </c>
      <c r="F24" s="33">
        <f t="shared" ref="F24:F25" si="2">(E24/D24)</f>
        <v>1</v>
      </c>
    </row>
    <row r="25" spans="1:6" x14ac:dyDescent="0.3">
      <c r="A25" s="43" t="s">
        <v>77</v>
      </c>
      <c r="B25" s="43" t="s">
        <v>6</v>
      </c>
      <c r="C25" s="45">
        <v>0</v>
      </c>
      <c r="D25" s="45">
        <v>152045</v>
      </c>
      <c r="E25" s="45">
        <v>152045</v>
      </c>
      <c r="F25" s="33">
        <f t="shared" si="2"/>
        <v>1</v>
      </c>
    </row>
    <row r="26" spans="1:6" x14ac:dyDescent="0.3">
      <c r="A26" s="43" t="s">
        <v>78</v>
      </c>
      <c r="B26" s="43" t="s">
        <v>79</v>
      </c>
      <c r="C26" s="45">
        <v>0</v>
      </c>
      <c r="D26" s="45">
        <v>0</v>
      </c>
      <c r="E26" s="45">
        <v>0</v>
      </c>
      <c r="F26" s="33">
        <v>0</v>
      </c>
    </row>
    <row r="27" spans="1:6" x14ac:dyDescent="0.3">
      <c r="A27" s="43" t="s">
        <v>80</v>
      </c>
      <c r="B27" s="43" t="s">
        <v>82</v>
      </c>
      <c r="C27" s="45">
        <v>0</v>
      </c>
      <c r="D27" s="45">
        <v>0</v>
      </c>
      <c r="E27" s="45">
        <v>0</v>
      </c>
      <c r="F27" s="33">
        <v>0</v>
      </c>
    </row>
    <row r="28" spans="1:6" x14ac:dyDescent="0.3">
      <c r="A28" s="123" t="s">
        <v>8</v>
      </c>
      <c r="B28" s="123"/>
      <c r="C28" s="34">
        <f>SUM(C19:C27)</f>
        <v>73359640</v>
      </c>
      <c r="D28" s="34">
        <f>SUM(D19:D27)</f>
        <v>76950552</v>
      </c>
      <c r="E28" s="34">
        <f>SUM(E19:E27)</f>
        <v>76197128</v>
      </c>
      <c r="F28" s="35">
        <f>(E28/D28)</f>
        <v>0.99020898511553235</v>
      </c>
    </row>
    <row r="29" spans="1:6" x14ac:dyDescent="0.3">
      <c r="A29" s="23"/>
      <c r="B29" s="23"/>
      <c r="C29" s="23"/>
      <c r="D29" s="23"/>
      <c r="E29" s="23"/>
      <c r="F29" s="23"/>
    </row>
    <row r="30" spans="1:6" ht="31.8" thickBot="1" x14ac:dyDescent="0.35">
      <c r="A30" s="118" t="s">
        <v>85</v>
      </c>
      <c r="B30" s="118"/>
      <c r="C30" s="81" t="s">
        <v>292</v>
      </c>
      <c r="D30" s="81" t="s">
        <v>319</v>
      </c>
      <c r="E30" s="81" t="s">
        <v>320</v>
      </c>
      <c r="F30" s="83" t="s">
        <v>87</v>
      </c>
    </row>
    <row r="31" spans="1:6" x14ac:dyDescent="0.3">
      <c r="A31" s="77" t="s">
        <v>68</v>
      </c>
      <c r="B31" s="77" t="s">
        <v>4</v>
      </c>
      <c r="C31" s="79">
        <v>20680000</v>
      </c>
      <c r="D31" s="79">
        <v>20851889</v>
      </c>
      <c r="E31" s="79">
        <v>20851889</v>
      </c>
      <c r="F31" s="80">
        <f>(E31/D31)</f>
        <v>1</v>
      </c>
    </row>
    <row r="32" spans="1:6" x14ac:dyDescent="0.3">
      <c r="A32" s="43" t="s">
        <v>69</v>
      </c>
      <c r="B32" s="43" t="s">
        <v>324</v>
      </c>
      <c r="C32" s="45">
        <v>4100000</v>
      </c>
      <c r="D32" s="45">
        <v>4020000</v>
      </c>
      <c r="E32" s="45">
        <v>3882849</v>
      </c>
      <c r="F32" s="33">
        <f>(E32/D32)</f>
        <v>0.96588283582089551</v>
      </c>
    </row>
    <row r="33" spans="1:6" x14ac:dyDescent="0.3">
      <c r="A33" s="43" t="s">
        <v>71</v>
      </c>
      <c r="B33" s="43" t="s">
        <v>5</v>
      </c>
      <c r="C33" s="45">
        <v>2920000</v>
      </c>
      <c r="D33" s="45">
        <v>2606772</v>
      </c>
      <c r="E33" s="45">
        <v>2369763</v>
      </c>
      <c r="F33" s="33">
        <f>(E33/D33)</f>
        <v>0.90907950522715453</v>
      </c>
    </row>
    <row r="34" spans="1:6" x14ac:dyDescent="0.3">
      <c r="A34" s="43" t="s">
        <v>72</v>
      </c>
      <c r="B34" s="43" t="s">
        <v>73</v>
      </c>
      <c r="C34" s="45">
        <v>0</v>
      </c>
      <c r="D34" s="45">
        <v>0</v>
      </c>
      <c r="E34" s="45">
        <v>0</v>
      </c>
      <c r="F34" s="33">
        <v>0</v>
      </c>
    </row>
    <row r="35" spans="1:6" x14ac:dyDescent="0.3">
      <c r="A35" s="43" t="s">
        <v>74</v>
      </c>
      <c r="B35" s="43" t="s">
        <v>75</v>
      </c>
      <c r="C35" s="45">
        <v>0</v>
      </c>
      <c r="D35" s="45">
        <v>0</v>
      </c>
      <c r="E35" s="45">
        <v>0</v>
      </c>
      <c r="F35" s="33">
        <v>0</v>
      </c>
    </row>
    <row r="36" spans="1:6" x14ac:dyDescent="0.3">
      <c r="A36" s="43" t="s">
        <v>76</v>
      </c>
      <c r="B36" s="43" t="s">
        <v>7</v>
      </c>
      <c r="C36" s="45">
        <v>0</v>
      </c>
      <c r="D36" s="45">
        <v>38490</v>
      </c>
      <c r="E36" s="45">
        <v>38490</v>
      </c>
      <c r="F36" s="33">
        <f>(E36/D36)</f>
        <v>1</v>
      </c>
    </row>
    <row r="37" spans="1:6" x14ac:dyDescent="0.3">
      <c r="A37" s="43" t="s">
        <v>77</v>
      </c>
      <c r="B37" s="43" t="s">
        <v>6</v>
      </c>
      <c r="C37" s="45">
        <v>0</v>
      </c>
      <c r="D37" s="45">
        <v>0</v>
      </c>
      <c r="E37" s="45">
        <v>0</v>
      </c>
      <c r="F37" s="33">
        <v>0</v>
      </c>
    </row>
    <row r="38" spans="1:6" x14ac:dyDescent="0.3">
      <c r="A38" s="43" t="s">
        <v>78</v>
      </c>
      <c r="B38" s="43" t="s">
        <v>79</v>
      </c>
      <c r="C38" s="45">
        <v>0</v>
      </c>
      <c r="D38" s="45">
        <v>0</v>
      </c>
      <c r="E38" s="45">
        <v>0</v>
      </c>
      <c r="F38" s="33">
        <v>0</v>
      </c>
    </row>
    <row r="39" spans="1:6" x14ac:dyDescent="0.3">
      <c r="A39" s="43" t="s">
        <v>80</v>
      </c>
      <c r="B39" s="43" t="s">
        <v>82</v>
      </c>
      <c r="C39" s="45">
        <v>0</v>
      </c>
      <c r="D39" s="45">
        <v>0</v>
      </c>
      <c r="E39" s="45">
        <v>0</v>
      </c>
      <c r="F39" s="33">
        <v>0</v>
      </c>
    </row>
    <row r="40" spans="1:6" x14ac:dyDescent="0.3">
      <c r="A40" s="123" t="s">
        <v>8</v>
      </c>
      <c r="B40" s="123"/>
      <c r="C40" s="34">
        <f>SUM(C31:C39)</f>
        <v>27700000</v>
      </c>
      <c r="D40" s="34">
        <f t="shared" ref="D40:E40" si="3">SUM(D31:D39)</f>
        <v>27517151</v>
      </c>
      <c r="E40" s="34">
        <f t="shared" si="3"/>
        <v>27142991</v>
      </c>
      <c r="F40" s="35">
        <f>(E40/D40)</f>
        <v>0.98640266210698924</v>
      </c>
    </row>
    <row r="41" spans="1:6" x14ac:dyDescent="0.3">
      <c r="A41" s="23"/>
      <c r="B41" s="23"/>
      <c r="C41" s="23"/>
      <c r="D41" s="23"/>
      <c r="E41" s="23"/>
      <c r="F41" s="23"/>
    </row>
    <row r="42" spans="1:6" ht="31.8" thickBot="1" x14ac:dyDescent="0.35">
      <c r="A42" s="118" t="s">
        <v>86</v>
      </c>
      <c r="B42" s="118"/>
      <c r="C42" s="81" t="s">
        <v>292</v>
      </c>
      <c r="D42" s="81" t="s">
        <v>319</v>
      </c>
      <c r="E42" s="81" t="s">
        <v>320</v>
      </c>
      <c r="F42" s="83" t="s">
        <v>87</v>
      </c>
    </row>
    <row r="43" spans="1:6" x14ac:dyDescent="0.3">
      <c r="A43" s="77" t="s">
        <v>68</v>
      </c>
      <c r="B43" s="77" t="s">
        <v>4</v>
      </c>
      <c r="C43" s="79">
        <v>46325000</v>
      </c>
      <c r="D43" s="79">
        <v>43620037</v>
      </c>
      <c r="E43" s="79">
        <v>43373861</v>
      </c>
      <c r="F43" s="80">
        <f>(E43/D43)</f>
        <v>0.99435635508516418</v>
      </c>
    </row>
    <row r="44" spans="1:6" x14ac:dyDescent="0.3">
      <c r="A44" s="43" t="s">
        <v>69</v>
      </c>
      <c r="B44" s="43" t="s">
        <v>324</v>
      </c>
      <c r="C44" s="45">
        <v>9000000</v>
      </c>
      <c r="D44" s="45">
        <v>9000000</v>
      </c>
      <c r="E44" s="45">
        <v>8296026</v>
      </c>
      <c r="F44" s="33">
        <f>(E44/D44)</f>
        <v>0.92178066666666669</v>
      </c>
    </row>
    <row r="45" spans="1:6" x14ac:dyDescent="0.3">
      <c r="A45" s="43" t="s">
        <v>71</v>
      </c>
      <c r="B45" s="43" t="s">
        <v>5</v>
      </c>
      <c r="C45" s="45">
        <v>5735300</v>
      </c>
      <c r="D45" s="45">
        <v>6766108</v>
      </c>
      <c r="E45" s="45">
        <v>6029462</v>
      </c>
      <c r="F45" s="33">
        <f>(E45/D45)</f>
        <v>0.89112707039260974</v>
      </c>
    </row>
    <row r="46" spans="1:6" x14ac:dyDescent="0.3">
      <c r="A46" s="43" t="s">
        <v>72</v>
      </c>
      <c r="B46" s="43" t="s">
        <v>73</v>
      </c>
      <c r="C46" s="45">
        <v>0</v>
      </c>
      <c r="D46" s="45">
        <v>0</v>
      </c>
      <c r="E46" s="45">
        <v>0</v>
      </c>
      <c r="F46" s="33">
        <v>0</v>
      </c>
    </row>
    <row r="47" spans="1:6" x14ac:dyDescent="0.3">
      <c r="A47" s="43" t="s">
        <v>74</v>
      </c>
      <c r="B47" s="43" t="s">
        <v>75</v>
      </c>
      <c r="C47" s="45">
        <v>0</v>
      </c>
      <c r="D47" s="45">
        <v>0</v>
      </c>
      <c r="E47" s="45">
        <v>0</v>
      </c>
      <c r="F47" s="33">
        <v>0</v>
      </c>
    </row>
    <row r="48" spans="1:6" x14ac:dyDescent="0.3">
      <c r="A48" s="43" t="s">
        <v>76</v>
      </c>
      <c r="B48" s="43" t="s">
        <v>7</v>
      </c>
      <c r="C48" s="45">
        <v>139700</v>
      </c>
      <c r="D48" s="45">
        <v>1062655</v>
      </c>
      <c r="E48" s="45">
        <v>1062655</v>
      </c>
      <c r="F48" s="33">
        <f t="shared" ref="F48:F49" si="4">(E48/D48)</f>
        <v>1</v>
      </c>
    </row>
    <row r="49" spans="1:6" x14ac:dyDescent="0.3">
      <c r="A49" s="43" t="s">
        <v>77</v>
      </c>
      <c r="B49" s="43" t="s">
        <v>6</v>
      </c>
      <c r="C49" s="45">
        <v>0</v>
      </c>
      <c r="D49" s="45">
        <v>831200</v>
      </c>
      <c r="E49" s="45">
        <v>830580</v>
      </c>
      <c r="F49" s="33">
        <f t="shared" si="4"/>
        <v>0.99925409047160729</v>
      </c>
    </row>
    <row r="50" spans="1:6" x14ac:dyDescent="0.3">
      <c r="A50" s="43" t="s">
        <v>78</v>
      </c>
      <c r="B50" s="43" t="s">
        <v>79</v>
      </c>
      <c r="C50" s="45">
        <v>0</v>
      </c>
      <c r="D50" s="45">
        <v>0</v>
      </c>
      <c r="E50" s="45">
        <v>0</v>
      </c>
      <c r="F50" s="33">
        <v>0</v>
      </c>
    </row>
    <row r="51" spans="1:6" x14ac:dyDescent="0.3">
      <c r="A51" s="43" t="s">
        <v>80</v>
      </c>
      <c r="B51" s="43" t="s">
        <v>82</v>
      </c>
      <c r="C51" s="45">
        <v>0</v>
      </c>
      <c r="D51" s="45">
        <v>0</v>
      </c>
      <c r="E51" s="45">
        <v>0</v>
      </c>
      <c r="F51" s="33">
        <v>0</v>
      </c>
    </row>
    <row r="52" spans="1:6" x14ac:dyDescent="0.3">
      <c r="A52" s="123" t="s">
        <v>8</v>
      </c>
      <c r="B52" s="123"/>
      <c r="C52" s="34">
        <f>SUM(C43:C51)</f>
        <v>61200000</v>
      </c>
      <c r="D52" s="34">
        <f t="shared" ref="D52:E52" si="5">SUM(D43:D51)</f>
        <v>61280000</v>
      </c>
      <c r="E52" s="34">
        <f t="shared" si="5"/>
        <v>59592584</v>
      </c>
      <c r="F52" s="35">
        <f>(E52/D52)</f>
        <v>0.9724638381201044</v>
      </c>
    </row>
  </sheetData>
  <mergeCells count="10">
    <mergeCell ref="A52:B52"/>
    <mergeCell ref="A42:B42"/>
    <mergeCell ref="A1:F1"/>
    <mergeCell ref="A2:F2"/>
    <mergeCell ref="A4:B4"/>
    <mergeCell ref="A18:B18"/>
    <mergeCell ref="A30:B30"/>
    <mergeCell ref="A16:B16"/>
    <mergeCell ref="A28:B28"/>
    <mergeCell ref="A40:B40"/>
  </mergeCells>
  <pageMargins left="0.74803149606299213" right="0.74803149606299213" top="0.98425196850393704" bottom="0.98425196850393704" header="0.51181102362204722" footer="0.51181102362204722"/>
  <pageSetup paperSize="9" scale="77" orientation="portrait" r:id="rId1"/>
  <headerFooter alignWithMargins="0">
    <oddHeader>&amp;R4.sz. melléklet
adatok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  <pageSetUpPr fitToPage="1"/>
  </sheetPr>
  <dimension ref="A1:F71"/>
  <sheetViews>
    <sheetView zoomScale="60" zoomScaleNormal="60" workbookViewId="0">
      <selection activeCell="P21" sqref="P21"/>
    </sheetView>
  </sheetViews>
  <sheetFormatPr defaultColWidth="9.109375" defaultRowHeight="15.6" x14ac:dyDescent="0.3"/>
  <cols>
    <col min="1" max="1" width="8.109375" style="17" customWidth="1"/>
    <col min="2" max="2" width="57.44140625" style="17" bestFit="1" customWidth="1"/>
    <col min="3" max="5" width="32.88671875" style="17" customWidth="1"/>
    <col min="6" max="6" width="9.109375" style="6" customWidth="1"/>
    <col min="7" max="16384" width="9.109375" style="18"/>
  </cols>
  <sheetData>
    <row r="1" spans="1:5" ht="33" customHeight="1" x14ac:dyDescent="0.3">
      <c r="A1" s="114" t="s">
        <v>257</v>
      </c>
      <c r="B1" s="113"/>
      <c r="C1" s="113"/>
      <c r="D1" s="113"/>
      <c r="E1" s="113"/>
    </row>
    <row r="2" spans="1:5" x14ac:dyDescent="0.3">
      <c r="A2" s="124" t="s">
        <v>321</v>
      </c>
      <c r="B2" s="125"/>
      <c r="C2" s="125"/>
      <c r="D2" s="125"/>
      <c r="E2" s="126"/>
    </row>
    <row r="3" spans="1:5" s="6" customFormat="1" x14ac:dyDescent="0.3"/>
    <row r="4" spans="1:5" x14ac:dyDescent="0.3">
      <c r="A4" s="38" t="s">
        <v>329</v>
      </c>
      <c r="B4" s="38" t="s">
        <v>9</v>
      </c>
      <c r="C4" s="38" t="s">
        <v>88</v>
      </c>
      <c r="D4" s="38" t="s">
        <v>179</v>
      </c>
      <c r="E4" s="38" t="s">
        <v>89</v>
      </c>
    </row>
    <row r="5" spans="1:5" ht="16.2" thickBot="1" x14ac:dyDescent="0.35">
      <c r="A5" s="73">
        <v>1</v>
      </c>
      <c r="B5" s="73">
        <v>2</v>
      </c>
      <c r="C5" s="73">
        <v>3</v>
      </c>
      <c r="D5" s="73">
        <v>4</v>
      </c>
      <c r="E5" s="73">
        <v>5</v>
      </c>
    </row>
    <row r="6" spans="1:5" x14ac:dyDescent="0.3">
      <c r="A6" s="66" t="s">
        <v>50</v>
      </c>
      <c r="B6" s="84" t="s">
        <v>258</v>
      </c>
      <c r="C6" s="67">
        <v>711111</v>
      </c>
      <c r="D6" s="67">
        <v>0</v>
      </c>
      <c r="E6" s="67">
        <v>945000</v>
      </c>
    </row>
    <row r="7" spans="1:5" x14ac:dyDescent="0.3">
      <c r="A7" s="38" t="s">
        <v>48</v>
      </c>
      <c r="B7" s="50" t="s">
        <v>259</v>
      </c>
      <c r="C7" s="4">
        <f>SUM(C6)</f>
        <v>711111</v>
      </c>
      <c r="D7" s="4">
        <v>0</v>
      </c>
      <c r="E7" s="4">
        <f>SUM(E6)</f>
        <v>945000</v>
      </c>
    </row>
    <row r="8" spans="1:5" x14ac:dyDescent="0.3">
      <c r="A8" s="38" t="s">
        <v>47</v>
      </c>
      <c r="B8" s="48" t="s">
        <v>178</v>
      </c>
      <c r="C8" s="49">
        <v>1745037133</v>
      </c>
      <c r="D8" s="49">
        <v>0</v>
      </c>
      <c r="E8" s="49">
        <v>1747930851</v>
      </c>
    </row>
    <row r="9" spans="1:5" x14ac:dyDescent="0.3">
      <c r="A9" s="38" t="s">
        <v>46</v>
      </c>
      <c r="B9" s="48" t="s">
        <v>177</v>
      </c>
      <c r="C9" s="49">
        <v>3653283</v>
      </c>
      <c r="D9" s="49">
        <v>0</v>
      </c>
      <c r="E9" s="49">
        <v>224478082</v>
      </c>
    </row>
    <row r="10" spans="1:5" x14ac:dyDescent="0.3">
      <c r="A10" s="38" t="s">
        <v>44</v>
      </c>
      <c r="B10" s="48" t="s">
        <v>176</v>
      </c>
      <c r="C10" s="49">
        <v>71852277</v>
      </c>
      <c r="D10" s="49">
        <v>0</v>
      </c>
      <c r="E10" s="49">
        <v>229058756</v>
      </c>
    </row>
    <row r="11" spans="1:5" x14ac:dyDescent="0.3">
      <c r="A11" s="38" t="s">
        <v>43</v>
      </c>
      <c r="B11" s="48" t="s">
        <v>175</v>
      </c>
      <c r="C11" s="49">
        <v>162338898</v>
      </c>
      <c r="D11" s="49">
        <v>0</v>
      </c>
      <c r="E11" s="49">
        <v>162338898</v>
      </c>
    </row>
    <row r="12" spans="1:5" x14ac:dyDescent="0.3">
      <c r="A12" s="38" t="s">
        <v>42</v>
      </c>
      <c r="B12" s="50" t="s">
        <v>214</v>
      </c>
      <c r="C12" s="4">
        <f>SUM(C8:C11)</f>
        <v>1982881591</v>
      </c>
      <c r="D12" s="4">
        <f t="shared" ref="D12:E12" si="0">SUM(D8:D11)</f>
        <v>0</v>
      </c>
      <c r="E12" s="4">
        <f t="shared" si="0"/>
        <v>2363806587</v>
      </c>
    </row>
    <row r="13" spans="1:5" x14ac:dyDescent="0.3">
      <c r="A13" s="38" t="s">
        <v>41</v>
      </c>
      <c r="B13" s="48" t="s">
        <v>174</v>
      </c>
      <c r="C13" s="49">
        <v>403000</v>
      </c>
      <c r="D13" s="49">
        <v>0</v>
      </c>
      <c r="E13" s="49">
        <v>403000</v>
      </c>
    </row>
    <row r="14" spans="1:5" x14ac:dyDescent="0.3">
      <c r="A14" s="38" t="s">
        <v>38</v>
      </c>
      <c r="B14" s="48" t="s">
        <v>173</v>
      </c>
      <c r="C14" s="49">
        <v>403000</v>
      </c>
      <c r="D14" s="49">
        <v>0</v>
      </c>
      <c r="E14" s="49">
        <v>403000</v>
      </c>
    </row>
    <row r="15" spans="1:5" x14ac:dyDescent="0.3">
      <c r="A15" s="38" t="s">
        <v>35</v>
      </c>
      <c r="B15" s="48" t="s">
        <v>172</v>
      </c>
      <c r="C15" s="49">
        <v>2937000</v>
      </c>
      <c r="D15" s="49">
        <v>0</v>
      </c>
      <c r="E15" s="49">
        <v>2937000</v>
      </c>
    </row>
    <row r="16" spans="1:5" ht="31.2" x14ac:dyDescent="0.3">
      <c r="A16" s="38" t="s">
        <v>34</v>
      </c>
      <c r="B16" s="50" t="s">
        <v>171</v>
      </c>
      <c r="C16" s="4">
        <f>C13+C15</f>
        <v>3340000</v>
      </c>
      <c r="D16" s="4">
        <f t="shared" ref="D16:E16" si="1">D13+D15</f>
        <v>0</v>
      </c>
      <c r="E16" s="4">
        <f t="shared" si="1"/>
        <v>3340000</v>
      </c>
    </row>
    <row r="17" spans="1:5" ht="31.2" x14ac:dyDescent="0.3">
      <c r="A17" s="51" t="s">
        <v>31</v>
      </c>
      <c r="B17" s="52" t="s">
        <v>170</v>
      </c>
      <c r="C17" s="19">
        <f>C7+C12+C16</f>
        <v>1986932702</v>
      </c>
      <c r="D17" s="19">
        <f t="shared" ref="D17" si="2">D7+D12+D16</f>
        <v>0</v>
      </c>
      <c r="E17" s="19">
        <f>E7+E12+E16</f>
        <v>2368091587</v>
      </c>
    </row>
    <row r="18" spans="1:5" ht="31.2" x14ac:dyDescent="0.3">
      <c r="A18" s="38" t="s">
        <v>30</v>
      </c>
      <c r="B18" s="48" t="s">
        <v>169</v>
      </c>
      <c r="C18" s="49">
        <v>332980</v>
      </c>
      <c r="D18" s="49">
        <v>0</v>
      </c>
      <c r="E18" s="49">
        <v>332980</v>
      </c>
    </row>
    <row r="19" spans="1:5" x14ac:dyDescent="0.3">
      <c r="A19" s="38" t="s">
        <v>29</v>
      </c>
      <c r="B19" s="50" t="s">
        <v>168</v>
      </c>
      <c r="C19" s="4">
        <f>SUM(C18)</f>
        <v>332980</v>
      </c>
      <c r="D19" s="4">
        <f>SUM(D18)</f>
        <v>0</v>
      </c>
      <c r="E19" s="4">
        <f>SUM(E18)</f>
        <v>332980</v>
      </c>
    </row>
    <row r="20" spans="1:5" ht="31.2" x14ac:dyDescent="0.3">
      <c r="A20" s="51" t="s">
        <v>167</v>
      </c>
      <c r="B20" s="52" t="s">
        <v>166</v>
      </c>
      <c r="C20" s="19">
        <f>C19</f>
        <v>332980</v>
      </c>
      <c r="D20" s="19">
        <f t="shared" ref="D20:E20" si="3">D19</f>
        <v>0</v>
      </c>
      <c r="E20" s="19">
        <f t="shared" si="3"/>
        <v>332980</v>
      </c>
    </row>
    <row r="21" spans="1:5" x14ac:dyDescent="0.3">
      <c r="A21" s="38" t="s">
        <v>191</v>
      </c>
      <c r="B21" s="48" t="s">
        <v>164</v>
      </c>
      <c r="C21" s="49">
        <v>154716995</v>
      </c>
      <c r="D21" s="49">
        <v>0</v>
      </c>
      <c r="E21" s="49">
        <v>91291364</v>
      </c>
    </row>
    <row r="22" spans="1:5" x14ac:dyDescent="0.3">
      <c r="A22" s="38" t="s">
        <v>165</v>
      </c>
      <c r="B22" s="50" t="s">
        <v>163</v>
      </c>
      <c r="C22" s="4">
        <f>SUM(C21)</f>
        <v>154716995</v>
      </c>
      <c r="D22" s="4">
        <f t="shared" ref="D22:E22" si="4">SUM(D21)</f>
        <v>0</v>
      </c>
      <c r="E22" s="4">
        <f t="shared" si="4"/>
        <v>91291364</v>
      </c>
    </row>
    <row r="23" spans="1:5" x14ac:dyDescent="0.3">
      <c r="A23" s="51" t="s">
        <v>190</v>
      </c>
      <c r="B23" s="52" t="s">
        <v>162</v>
      </c>
      <c r="C23" s="19">
        <f>C22</f>
        <v>154716995</v>
      </c>
      <c r="D23" s="19">
        <f t="shared" ref="D23:E23" si="5">D22</f>
        <v>0</v>
      </c>
      <c r="E23" s="19">
        <f t="shared" si="5"/>
        <v>91291364</v>
      </c>
    </row>
    <row r="24" spans="1:5" ht="31.2" x14ac:dyDescent="0.3">
      <c r="A24" s="38" t="s">
        <v>161</v>
      </c>
      <c r="B24" s="48" t="s">
        <v>160</v>
      </c>
      <c r="C24" s="49">
        <v>2603400</v>
      </c>
      <c r="D24" s="49">
        <v>0</v>
      </c>
      <c r="E24" s="49">
        <v>2627400</v>
      </c>
    </row>
    <row r="25" spans="1:5" ht="31.2" x14ac:dyDescent="0.3">
      <c r="A25" s="38" t="s">
        <v>213</v>
      </c>
      <c r="B25" s="48" t="s">
        <v>159</v>
      </c>
      <c r="C25" s="49">
        <v>2500000</v>
      </c>
      <c r="D25" s="49">
        <v>0</v>
      </c>
      <c r="E25" s="49">
        <v>2500000</v>
      </c>
    </row>
    <row r="26" spans="1:5" ht="31.2" x14ac:dyDescent="0.3">
      <c r="A26" s="38" t="s">
        <v>189</v>
      </c>
      <c r="B26" s="48" t="s">
        <v>158</v>
      </c>
      <c r="C26" s="49">
        <v>103400</v>
      </c>
      <c r="D26" s="49">
        <v>0</v>
      </c>
      <c r="E26" s="49">
        <v>127400</v>
      </c>
    </row>
    <row r="27" spans="1:5" ht="31.2" x14ac:dyDescent="0.3">
      <c r="A27" s="38" t="s">
        <v>260</v>
      </c>
      <c r="B27" s="48" t="s">
        <v>261</v>
      </c>
      <c r="C27" s="49">
        <v>441031</v>
      </c>
      <c r="D27" s="49">
        <v>0</v>
      </c>
      <c r="E27" s="49">
        <v>402123</v>
      </c>
    </row>
    <row r="28" spans="1:5" ht="46.8" x14ac:dyDescent="0.3">
      <c r="A28" s="38" t="s">
        <v>262</v>
      </c>
      <c r="B28" s="48" t="s">
        <v>263</v>
      </c>
      <c r="C28" s="49">
        <v>348070</v>
      </c>
      <c r="D28" s="49">
        <v>0</v>
      </c>
      <c r="E28" s="49">
        <v>318478</v>
      </c>
    </row>
    <row r="29" spans="1:5" ht="31.2" x14ac:dyDescent="0.3">
      <c r="A29" s="38" t="s">
        <v>264</v>
      </c>
      <c r="B29" s="48" t="s">
        <v>265</v>
      </c>
      <c r="C29" s="49">
        <v>92961</v>
      </c>
      <c r="D29" s="49">
        <v>0</v>
      </c>
      <c r="E29" s="49">
        <v>83645</v>
      </c>
    </row>
    <row r="30" spans="1:5" ht="31.2" x14ac:dyDescent="0.3">
      <c r="A30" s="38" t="s">
        <v>212</v>
      </c>
      <c r="B30" s="48" t="s">
        <v>157</v>
      </c>
      <c r="C30" s="49">
        <v>20000</v>
      </c>
      <c r="D30" s="49">
        <v>0</v>
      </c>
      <c r="E30" s="49">
        <v>100000</v>
      </c>
    </row>
    <row r="31" spans="1:5" ht="46.8" x14ac:dyDescent="0.3">
      <c r="A31" s="38" t="s">
        <v>248</v>
      </c>
      <c r="B31" s="48" t="s">
        <v>266</v>
      </c>
      <c r="C31" s="49">
        <v>20000</v>
      </c>
      <c r="D31" s="49">
        <v>0</v>
      </c>
      <c r="E31" s="49">
        <v>100000</v>
      </c>
    </row>
    <row r="32" spans="1:5" ht="31.2" x14ac:dyDescent="0.3">
      <c r="A32" s="38" t="s">
        <v>211</v>
      </c>
      <c r="B32" s="50" t="s">
        <v>156</v>
      </c>
      <c r="C32" s="4">
        <f>C24+C30+C27</f>
        <v>3064431</v>
      </c>
      <c r="D32" s="4">
        <f t="shared" ref="D32:E32" si="6">D24+D30+D27</f>
        <v>0</v>
      </c>
      <c r="E32" s="4">
        <f t="shared" si="6"/>
        <v>3129523</v>
      </c>
    </row>
    <row r="33" spans="1:5" ht="31.2" x14ac:dyDescent="0.3">
      <c r="A33" s="38" t="s">
        <v>267</v>
      </c>
      <c r="B33" s="48" t="s">
        <v>268</v>
      </c>
      <c r="C33" s="49">
        <v>67475</v>
      </c>
      <c r="D33" s="49">
        <v>0</v>
      </c>
      <c r="E33" s="49">
        <v>0</v>
      </c>
    </row>
    <row r="34" spans="1:5" ht="62.4" x14ac:dyDescent="0.3">
      <c r="A34" s="38" t="s">
        <v>269</v>
      </c>
      <c r="B34" s="48" t="s">
        <v>270</v>
      </c>
      <c r="C34" s="49">
        <v>53130</v>
      </c>
      <c r="D34" s="49">
        <v>0</v>
      </c>
      <c r="E34" s="49">
        <v>0</v>
      </c>
    </row>
    <row r="35" spans="1:5" ht="31.2" x14ac:dyDescent="0.3">
      <c r="A35" s="38" t="s">
        <v>271</v>
      </c>
      <c r="B35" s="48" t="s">
        <v>272</v>
      </c>
      <c r="C35" s="49">
        <v>14345</v>
      </c>
      <c r="D35" s="49">
        <v>0</v>
      </c>
      <c r="E35" s="49">
        <v>0</v>
      </c>
    </row>
    <row r="36" spans="1:5" ht="31.2" x14ac:dyDescent="0.3">
      <c r="A36" s="38" t="s">
        <v>273</v>
      </c>
      <c r="B36" s="50" t="s">
        <v>274</v>
      </c>
      <c r="C36" s="4">
        <f>C33</f>
        <v>67475</v>
      </c>
      <c r="D36" s="4">
        <f t="shared" ref="D36:E36" si="7">D33</f>
        <v>0</v>
      </c>
      <c r="E36" s="4">
        <f t="shared" si="7"/>
        <v>0</v>
      </c>
    </row>
    <row r="37" spans="1:5" x14ac:dyDescent="0.3">
      <c r="A37" s="38" t="s">
        <v>275</v>
      </c>
      <c r="B37" s="48" t="s">
        <v>276</v>
      </c>
      <c r="C37" s="49">
        <v>1864703</v>
      </c>
      <c r="D37" s="49">
        <v>0</v>
      </c>
      <c r="E37" s="49">
        <v>1864703</v>
      </c>
    </row>
    <row r="38" spans="1:5" x14ac:dyDescent="0.3">
      <c r="A38" s="38" t="s">
        <v>277</v>
      </c>
      <c r="B38" s="48" t="s">
        <v>278</v>
      </c>
      <c r="C38" s="49">
        <v>0</v>
      </c>
      <c r="D38" s="49">
        <v>0</v>
      </c>
      <c r="E38" s="49">
        <v>0</v>
      </c>
    </row>
    <row r="39" spans="1:5" x14ac:dyDescent="0.3">
      <c r="A39" s="38" t="s">
        <v>279</v>
      </c>
      <c r="B39" s="48" t="s">
        <v>280</v>
      </c>
      <c r="C39" s="49">
        <v>1864703</v>
      </c>
      <c r="D39" s="49">
        <v>0</v>
      </c>
      <c r="E39" s="49">
        <v>1864703</v>
      </c>
    </row>
    <row r="40" spans="1:5" x14ac:dyDescent="0.3">
      <c r="A40" s="38" t="s">
        <v>210</v>
      </c>
      <c r="B40" s="48" t="s">
        <v>155</v>
      </c>
      <c r="C40" s="49">
        <v>50000</v>
      </c>
      <c r="D40" s="49">
        <v>0</v>
      </c>
      <c r="E40" s="49">
        <v>50000</v>
      </c>
    </row>
    <row r="41" spans="1:5" ht="31.2" x14ac:dyDescent="0.3">
      <c r="A41" s="38" t="s">
        <v>209</v>
      </c>
      <c r="B41" s="50" t="s">
        <v>153</v>
      </c>
      <c r="C41" s="4">
        <f>C37+C40</f>
        <v>1914703</v>
      </c>
      <c r="D41" s="4">
        <f t="shared" ref="D41:E41" si="8">D37+D40</f>
        <v>0</v>
      </c>
      <c r="E41" s="4">
        <f t="shared" si="8"/>
        <v>1914703</v>
      </c>
    </row>
    <row r="42" spans="1:5" x14ac:dyDescent="0.3">
      <c r="A42" s="51" t="s">
        <v>154</v>
      </c>
      <c r="B42" s="52" t="s">
        <v>152</v>
      </c>
      <c r="C42" s="19">
        <f>C32+C36+C41</f>
        <v>5046609</v>
      </c>
      <c r="D42" s="19">
        <f t="shared" ref="D42:E42" si="9">D32+D36+D41</f>
        <v>0</v>
      </c>
      <c r="E42" s="19">
        <f t="shared" si="9"/>
        <v>5044226</v>
      </c>
    </row>
    <row r="43" spans="1:5" ht="31.2" x14ac:dyDescent="0.3">
      <c r="A43" s="38" t="s">
        <v>151</v>
      </c>
      <c r="B43" s="48" t="s">
        <v>208</v>
      </c>
      <c r="C43" s="49">
        <v>384812</v>
      </c>
      <c r="D43" s="49">
        <v>0</v>
      </c>
      <c r="E43" s="49">
        <v>516552</v>
      </c>
    </row>
    <row r="44" spans="1:5" ht="31.2" x14ac:dyDescent="0.3">
      <c r="A44" s="38" t="s">
        <v>150</v>
      </c>
      <c r="B44" s="50" t="s">
        <v>207</v>
      </c>
      <c r="C44" s="4">
        <f>SUM(C43)</f>
        <v>384812</v>
      </c>
      <c r="D44" s="4">
        <f t="shared" ref="D44:E44" si="10">SUM(D43)</f>
        <v>0</v>
      </c>
      <c r="E44" s="4">
        <f t="shared" si="10"/>
        <v>516552</v>
      </c>
    </row>
    <row r="45" spans="1:5" x14ac:dyDescent="0.3">
      <c r="A45" s="38" t="s">
        <v>206</v>
      </c>
      <c r="B45" s="48" t="s">
        <v>205</v>
      </c>
      <c r="C45" s="49">
        <v>-828500</v>
      </c>
      <c r="D45" s="49">
        <v>0</v>
      </c>
      <c r="E45" s="49">
        <v>12968871</v>
      </c>
    </row>
    <row r="46" spans="1:5" ht="31.2" x14ac:dyDescent="0.3">
      <c r="A46" s="38" t="s">
        <v>149</v>
      </c>
      <c r="B46" s="50" t="s">
        <v>204</v>
      </c>
      <c r="C46" s="4">
        <f>SUM(C45)</f>
        <v>-828500</v>
      </c>
      <c r="D46" s="4">
        <f t="shared" ref="D46:E46" si="11">SUM(D45)</f>
        <v>0</v>
      </c>
      <c r="E46" s="4">
        <f t="shared" si="11"/>
        <v>12968871</v>
      </c>
    </row>
    <row r="47" spans="1:5" ht="31.2" x14ac:dyDescent="0.3">
      <c r="A47" s="38">
        <v>168</v>
      </c>
      <c r="B47" s="48" t="s">
        <v>375</v>
      </c>
      <c r="C47" s="49">
        <v>0</v>
      </c>
      <c r="D47" s="49"/>
      <c r="E47" s="49">
        <v>470852</v>
      </c>
    </row>
    <row r="48" spans="1:5" ht="31.2" x14ac:dyDescent="0.3">
      <c r="A48" s="38">
        <v>170</v>
      </c>
      <c r="B48" s="50" t="s">
        <v>374</v>
      </c>
      <c r="C48" s="4">
        <f t="shared" ref="C48:D48" si="12">C47</f>
        <v>0</v>
      </c>
      <c r="D48" s="4">
        <f t="shared" si="12"/>
        <v>0</v>
      </c>
      <c r="E48" s="4">
        <f>E47</f>
        <v>470852</v>
      </c>
    </row>
    <row r="49" spans="1:5" x14ac:dyDescent="0.3">
      <c r="A49" s="51" t="s">
        <v>148</v>
      </c>
      <c r="B49" s="52" t="s">
        <v>203</v>
      </c>
      <c r="C49" s="19">
        <f>C44+C46</f>
        <v>-443688</v>
      </c>
      <c r="D49" s="19">
        <f>D44+D46</f>
        <v>0</v>
      </c>
      <c r="E49" s="19">
        <f>E44+E46+E48</f>
        <v>13956275</v>
      </c>
    </row>
    <row r="50" spans="1:5" x14ac:dyDescent="0.3">
      <c r="A50" s="20" t="s">
        <v>145</v>
      </c>
      <c r="B50" s="21" t="s">
        <v>147</v>
      </c>
      <c r="C50" s="22">
        <f>C17+C20+C23+C42+C49</f>
        <v>2146585598</v>
      </c>
      <c r="D50" s="22">
        <f t="shared" ref="D50:E50" si="13">D17+D20+D23+D42+D49</f>
        <v>0</v>
      </c>
      <c r="E50" s="22">
        <f t="shared" si="13"/>
        <v>2478716432</v>
      </c>
    </row>
    <row r="51" spans="1:5" s="1" customFormat="1" ht="13.2" x14ac:dyDescent="0.25"/>
    <row r="52" spans="1:5" x14ac:dyDescent="0.3">
      <c r="A52" s="38" t="s">
        <v>143</v>
      </c>
      <c r="B52" s="48" t="s">
        <v>146</v>
      </c>
      <c r="C52" s="49">
        <v>60354000</v>
      </c>
      <c r="D52" s="49">
        <v>0</v>
      </c>
      <c r="E52" s="49">
        <v>60354000</v>
      </c>
    </row>
    <row r="53" spans="1:5" x14ac:dyDescent="0.3">
      <c r="A53" s="38" t="s">
        <v>281</v>
      </c>
      <c r="B53" s="48" t="s">
        <v>282</v>
      </c>
      <c r="C53" s="49">
        <v>31093886</v>
      </c>
      <c r="D53" s="49">
        <v>0</v>
      </c>
      <c r="E53" s="49">
        <v>31093886</v>
      </c>
    </row>
    <row r="54" spans="1:5" x14ac:dyDescent="0.3">
      <c r="A54" s="38" t="s">
        <v>283</v>
      </c>
      <c r="B54" s="48" t="s">
        <v>144</v>
      </c>
      <c r="C54" s="49">
        <v>1677118774</v>
      </c>
      <c r="D54" s="49">
        <v>0</v>
      </c>
      <c r="E54" s="49">
        <v>1771759156</v>
      </c>
    </row>
    <row r="55" spans="1:5" x14ac:dyDescent="0.3">
      <c r="A55" s="38" t="s">
        <v>140</v>
      </c>
      <c r="B55" s="48" t="s">
        <v>142</v>
      </c>
      <c r="C55" s="49">
        <v>165275898</v>
      </c>
      <c r="D55" s="49">
        <v>0</v>
      </c>
      <c r="E55" s="49">
        <v>165275898</v>
      </c>
    </row>
    <row r="56" spans="1:5" x14ac:dyDescent="0.3">
      <c r="A56" s="38" t="s">
        <v>139</v>
      </c>
      <c r="B56" s="48" t="s">
        <v>141</v>
      </c>
      <c r="C56" s="49">
        <v>94639382</v>
      </c>
      <c r="D56" s="49">
        <v>0</v>
      </c>
      <c r="E56" s="49">
        <v>326224097</v>
      </c>
    </row>
    <row r="57" spans="1:5" x14ac:dyDescent="0.3">
      <c r="A57" s="51" t="s">
        <v>137</v>
      </c>
      <c r="B57" s="52" t="s">
        <v>201</v>
      </c>
      <c r="C57" s="19">
        <f>SUM(C52:C56)</f>
        <v>2028481940</v>
      </c>
      <c r="D57" s="19">
        <f t="shared" ref="D57:E57" si="14">SUM(D52:D56)</f>
        <v>0</v>
      </c>
      <c r="E57" s="19">
        <f t="shared" si="14"/>
        <v>2354707037</v>
      </c>
    </row>
    <row r="58" spans="1:5" ht="31.2" x14ac:dyDescent="0.3">
      <c r="A58" s="38" t="s">
        <v>202</v>
      </c>
      <c r="B58" s="48" t="s">
        <v>138</v>
      </c>
      <c r="C58" s="49">
        <v>1919</v>
      </c>
      <c r="D58" s="49">
        <v>0</v>
      </c>
      <c r="E58" s="49">
        <v>1919</v>
      </c>
    </row>
    <row r="59" spans="1:5" ht="31.2" x14ac:dyDescent="0.3">
      <c r="A59" s="38">
        <v>192</v>
      </c>
      <c r="B59" s="48" t="s">
        <v>328</v>
      </c>
      <c r="C59" s="49">
        <v>0</v>
      </c>
      <c r="D59" s="49"/>
      <c r="E59" s="49">
        <v>4993767</v>
      </c>
    </row>
    <row r="60" spans="1:5" ht="31.2" x14ac:dyDescent="0.3">
      <c r="A60" s="38" t="s">
        <v>284</v>
      </c>
      <c r="B60" s="50" t="s">
        <v>136</v>
      </c>
      <c r="C60" s="4">
        <f>SUM(C58)</f>
        <v>1919</v>
      </c>
      <c r="D60" s="4">
        <f t="shared" ref="D60" si="15">SUM(D58)</f>
        <v>0</v>
      </c>
      <c r="E60" s="4">
        <f>SUM(E58:E59)</f>
        <v>4995686</v>
      </c>
    </row>
    <row r="61" spans="1:5" ht="46.8" x14ac:dyDescent="0.3">
      <c r="A61" s="38" t="s">
        <v>285</v>
      </c>
      <c r="B61" s="48" t="s">
        <v>200</v>
      </c>
      <c r="C61" s="49">
        <v>5964664</v>
      </c>
      <c r="D61" s="49">
        <v>0</v>
      </c>
      <c r="E61" s="49">
        <v>6778442</v>
      </c>
    </row>
    <row r="62" spans="1:5" ht="46.8" x14ac:dyDescent="0.3">
      <c r="A62" s="38" t="s">
        <v>286</v>
      </c>
      <c r="B62" s="50" t="s">
        <v>199</v>
      </c>
      <c r="C62" s="4">
        <f>SUM(C61)</f>
        <v>5964664</v>
      </c>
      <c r="D62" s="4">
        <f t="shared" ref="D62:E62" si="16">SUM(D61)</f>
        <v>0</v>
      </c>
      <c r="E62" s="4">
        <f t="shared" si="16"/>
        <v>6778442</v>
      </c>
    </row>
    <row r="63" spans="1:5" ht="31.2" x14ac:dyDescent="0.3">
      <c r="A63" s="38" t="s">
        <v>287</v>
      </c>
      <c r="B63" s="50" t="s">
        <v>135</v>
      </c>
      <c r="C63" s="4">
        <f>C62</f>
        <v>5964664</v>
      </c>
      <c r="D63" s="4">
        <f t="shared" ref="D63:E63" si="17">D62</f>
        <v>0</v>
      </c>
      <c r="E63" s="4">
        <f t="shared" si="17"/>
        <v>6778442</v>
      </c>
    </row>
    <row r="64" spans="1:5" x14ac:dyDescent="0.3">
      <c r="A64" s="38" t="s">
        <v>288</v>
      </c>
      <c r="B64" s="48" t="s">
        <v>197</v>
      </c>
      <c r="C64" s="49">
        <v>2087627</v>
      </c>
      <c r="D64" s="49">
        <v>0</v>
      </c>
      <c r="E64" s="49">
        <v>2087998</v>
      </c>
    </row>
    <row r="65" spans="1:5" x14ac:dyDescent="0.3">
      <c r="A65" s="38" t="s">
        <v>198</v>
      </c>
      <c r="B65" s="48" t="s">
        <v>134</v>
      </c>
      <c r="C65" s="49">
        <v>789994</v>
      </c>
      <c r="D65" s="49">
        <v>0</v>
      </c>
      <c r="E65" s="49">
        <v>789994</v>
      </c>
    </row>
    <row r="66" spans="1:5" ht="31.2" x14ac:dyDescent="0.3">
      <c r="A66" s="38" t="s">
        <v>289</v>
      </c>
      <c r="B66" s="50" t="s">
        <v>133</v>
      </c>
      <c r="C66" s="4">
        <f>SUM(C64:C65)</f>
        <v>2877621</v>
      </c>
      <c r="D66" s="4">
        <f t="shared" ref="D66:E66" si="18">SUM(D64:D65)</f>
        <v>0</v>
      </c>
      <c r="E66" s="4">
        <f t="shared" si="18"/>
        <v>2877992</v>
      </c>
    </row>
    <row r="67" spans="1:5" x14ac:dyDescent="0.3">
      <c r="A67" s="51" t="s">
        <v>290</v>
      </c>
      <c r="B67" s="52" t="s">
        <v>132</v>
      </c>
      <c r="C67" s="19">
        <f>C60+C63+C66</f>
        <v>8844204</v>
      </c>
      <c r="D67" s="19">
        <f t="shared" ref="D67:E67" si="19">D60+D63+D66</f>
        <v>0</v>
      </c>
      <c r="E67" s="19">
        <f t="shared" si="19"/>
        <v>14652120</v>
      </c>
    </row>
    <row r="68" spans="1:5" x14ac:dyDescent="0.3">
      <c r="A68" s="38" t="s">
        <v>131</v>
      </c>
      <c r="B68" s="48" t="s">
        <v>130</v>
      </c>
      <c r="C68" s="49">
        <v>5901624</v>
      </c>
      <c r="D68" s="49">
        <v>0</v>
      </c>
      <c r="E68" s="49">
        <v>6000445</v>
      </c>
    </row>
    <row r="69" spans="1:5" x14ac:dyDescent="0.3">
      <c r="A69" s="38" t="s">
        <v>196</v>
      </c>
      <c r="B69" s="48" t="s">
        <v>195</v>
      </c>
      <c r="C69" s="49">
        <v>103356830</v>
      </c>
      <c r="D69" s="49">
        <v>0</v>
      </c>
      <c r="E69" s="49">
        <v>103356830</v>
      </c>
    </row>
    <row r="70" spans="1:5" x14ac:dyDescent="0.3">
      <c r="A70" s="51" t="s">
        <v>291</v>
      </c>
      <c r="B70" s="52" t="s">
        <v>129</v>
      </c>
      <c r="C70" s="19">
        <f>SUM(C68:C69)</f>
        <v>109258454</v>
      </c>
      <c r="D70" s="19">
        <f t="shared" ref="D70:E70" si="20">SUM(D68:D69)</f>
        <v>0</v>
      </c>
      <c r="E70" s="19">
        <f t="shared" si="20"/>
        <v>109357275</v>
      </c>
    </row>
    <row r="71" spans="1:5" x14ac:dyDescent="0.3">
      <c r="A71" s="20" t="s">
        <v>128</v>
      </c>
      <c r="B71" s="21" t="s">
        <v>127</v>
      </c>
      <c r="C71" s="22">
        <f>C57+C67+C70</f>
        <v>2146584598</v>
      </c>
      <c r="D71" s="22">
        <f t="shared" ref="D71" si="21">D57+D67+D70</f>
        <v>0</v>
      </c>
      <c r="E71" s="22">
        <f>E57+E67+E70</f>
        <v>2478716432</v>
      </c>
    </row>
  </sheetData>
  <mergeCells count="2">
    <mergeCell ref="A1:E1"/>
    <mergeCell ref="A2:E2"/>
  </mergeCells>
  <printOptions horizontalCentered="1"/>
  <pageMargins left="0.59055118110236227" right="0.39370078740157483" top="0.78740157480314965" bottom="0.59055118110236227" header="0.51181102362204722" footer="0.51181102362204722"/>
  <pageSetup scale="44" orientation="portrait" horizontalDpi="300" verticalDpi="300" r:id="rId1"/>
  <headerFooter alignWithMargins="0">
    <oddHeader>&amp;R5. sz. melléklet
adatok Ft-ban</oddHeader>
  </headerFooter>
  <ignoredErrors>
    <ignoredError sqref="A60:A71 A49:A50 A52:A58 A6:A4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-0.249977111117893"/>
    <pageSetUpPr fitToPage="1"/>
  </sheetPr>
  <dimension ref="A1:I26"/>
  <sheetViews>
    <sheetView topLeftCell="A4" zoomScale="80" zoomScaleNormal="80" workbookViewId="0">
      <selection activeCell="E31" sqref="E31"/>
    </sheetView>
  </sheetViews>
  <sheetFormatPr defaultRowHeight="15.6" x14ac:dyDescent="0.3"/>
  <cols>
    <col min="1" max="1" width="4.33203125" style="6" bestFit="1" customWidth="1"/>
    <col min="2" max="2" width="42" style="6" customWidth="1"/>
    <col min="3" max="3" width="18.33203125" style="6" bestFit="1" customWidth="1"/>
    <col min="4" max="4" width="25.109375" style="6" customWidth="1"/>
    <col min="5" max="5" width="23.109375" style="6" bestFit="1" customWidth="1"/>
    <col min="6" max="6" width="15" style="6" bestFit="1" customWidth="1"/>
    <col min="7" max="7" width="26.33203125" style="6" bestFit="1" customWidth="1"/>
    <col min="8" max="8" width="25.44140625" style="6" customWidth="1"/>
    <col min="9" max="9" width="19.109375" style="6" bestFit="1" customWidth="1"/>
    <col min="10" max="16384" width="8.88671875" style="6"/>
  </cols>
  <sheetData>
    <row r="1" spans="1:9" ht="27" customHeight="1" x14ac:dyDescent="0.3">
      <c r="A1" s="127" t="s">
        <v>294</v>
      </c>
      <c r="B1" s="128"/>
      <c r="C1" s="128"/>
      <c r="D1" s="128"/>
      <c r="E1" s="128"/>
      <c r="F1" s="128"/>
      <c r="G1" s="128"/>
      <c r="H1" s="128"/>
      <c r="I1" s="128"/>
    </row>
    <row r="2" spans="1:9" ht="13.2" customHeight="1" x14ac:dyDescent="0.3">
      <c r="A2" s="129" t="s">
        <v>332</v>
      </c>
      <c r="B2" s="130"/>
      <c r="C2" s="130"/>
      <c r="D2" s="130"/>
      <c r="E2" s="130"/>
      <c r="F2" s="130"/>
      <c r="G2" s="130"/>
      <c r="H2" s="130"/>
      <c r="I2" s="131"/>
    </row>
    <row r="3" spans="1:9" ht="13.2" customHeight="1" x14ac:dyDescent="0.3"/>
    <row r="4" spans="1:9" s="23" customFormat="1" ht="46.8" x14ac:dyDescent="0.25">
      <c r="A4" s="42" t="s">
        <v>329</v>
      </c>
      <c r="B4" s="42" t="s">
        <v>9</v>
      </c>
      <c r="C4" s="42" t="s">
        <v>108</v>
      </c>
      <c r="D4" s="42" t="s">
        <v>109</v>
      </c>
      <c r="E4" s="42" t="s">
        <v>110</v>
      </c>
      <c r="F4" s="42" t="s">
        <v>111</v>
      </c>
      <c r="G4" s="42" t="s">
        <v>112</v>
      </c>
      <c r="H4" s="42" t="s">
        <v>113</v>
      </c>
      <c r="I4" s="42" t="s">
        <v>114</v>
      </c>
    </row>
    <row r="5" spans="1:9" x14ac:dyDescent="0.3">
      <c r="A5" s="53">
        <v>1</v>
      </c>
      <c r="B5" s="53">
        <v>2</v>
      </c>
      <c r="C5" s="53">
        <v>3</v>
      </c>
      <c r="D5" s="53">
        <v>4</v>
      </c>
      <c r="E5" s="53">
        <v>5</v>
      </c>
      <c r="F5" s="53">
        <v>6</v>
      </c>
      <c r="G5" s="53">
        <v>7</v>
      </c>
      <c r="H5" s="53">
        <v>8</v>
      </c>
      <c r="I5" s="53">
        <v>9</v>
      </c>
    </row>
    <row r="6" spans="1:9" ht="31.2" x14ac:dyDescent="0.3">
      <c r="A6" s="54" t="s">
        <v>51</v>
      </c>
      <c r="B6" s="55" t="s">
        <v>115</v>
      </c>
      <c r="C6" s="56">
        <v>945000</v>
      </c>
      <c r="D6" s="56">
        <v>1988440852</v>
      </c>
      <c r="E6" s="56">
        <v>225128749</v>
      </c>
      <c r="F6" s="56">
        <v>0</v>
      </c>
      <c r="G6" s="56">
        <v>71852277</v>
      </c>
      <c r="H6" s="56">
        <v>0</v>
      </c>
      <c r="I6" s="56">
        <f>SUM(C6:H6)</f>
        <v>2286366878</v>
      </c>
    </row>
    <row r="7" spans="1:9" ht="31.2" x14ac:dyDescent="0.3">
      <c r="A7" s="53" t="s">
        <v>50</v>
      </c>
      <c r="B7" s="61" t="s">
        <v>295</v>
      </c>
      <c r="C7" s="58">
        <v>0</v>
      </c>
      <c r="D7" s="58">
        <v>0</v>
      </c>
      <c r="E7" s="58">
        <v>0</v>
      </c>
      <c r="F7" s="58">
        <v>0</v>
      </c>
      <c r="G7" s="58">
        <v>22560174</v>
      </c>
      <c r="H7" s="58">
        <v>0</v>
      </c>
      <c r="I7" s="59">
        <f t="shared" ref="I7:I10" si="0">SUM(C7:H7)</f>
        <v>22560174</v>
      </c>
    </row>
    <row r="8" spans="1:9" x14ac:dyDescent="0.3">
      <c r="A8" s="53" t="s">
        <v>49</v>
      </c>
      <c r="B8" s="61" t="s">
        <v>116</v>
      </c>
      <c r="C8" s="58">
        <v>0</v>
      </c>
      <c r="D8" s="58">
        <v>0</v>
      </c>
      <c r="E8" s="58">
        <v>0</v>
      </c>
      <c r="F8" s="58">
        <v>0</v>
      </c>
      <c r="G8" s="58">
        <v>224416899</v>
      </c>
      <c r="H8" s="58">
        <v>0</v>
      </c>
      <c r="I8" s="59">
        <f t="shared" si="0"/>
        <v>224416899</v>
      </c>
    </row>
    <row r="9" spans="1:9" ht="31.2" x14ac:dyDescent="0.3">
      <c r="A9" s="53" t="s">
        <v>48</v>
      </c>
      <c r="B9" s="61" t="s">
        <v>296</v>
      </c>
      <c r="C9" s="58">
        <v>0</v>
      </c>
      <c r="D9" s="58">
        <v>81144375</v>
      </c>
      <c r="E9" s="58">
        <v>10194204</v>
      </c>
      <c r="F9" s="58">
        <v>0</v>
      </c>
      <c r="G9" s="58">
        <v>0</v>
      </c>
      <c r="H9" s="58">
        <v>0</v>
      </c>
      <c r="I9" s="59">
        <f t="shared" si="0"/>
        <v>91338579</v>
      </c>
    </row>
    <row r="10" spans="1:9" x14ac:dyDescent="0.3">
      <c r="A10" s="53" t="s">
        <v>45</v>
      </c>
      <c r="B10" s="61" t="s">
        <v>297</v>
      </c>
      <c r="C10" s="58">
        <v>0</v>
      </c>
      <c r="D10" s="58">
        <v>1974754819</v>
      </c>
      <c r="E10" s="58">
        <v>245287690</v>
      </c>
      <c r="F10" s="58">
        <v>0</v>
      </c>
      <c r="G10" s="58">
        <v>195494</v>
      </c>
      <c r="H10" s="58">
        <v>0</v>
      </c>
      <c r="I10" s="59">
        <f t="shared" si="0"/>
        <v>2220238003</v>
      </c>
    </row>
    <row r="11" spans="1:9" x14ac:dyDescent="0.3">
      <c r="A11" s="53" t="s">
        <v>44</v>
      </c>
      <c r="B11" s="57" t="s">
        <v>117</v>
      </c>
      <c r="C11" s="60">
        <f>SUM(C7:C10)</f>
        <v>0</v>
      </c>
      <c r="D11" s="60">
        <f t="shared" ref="D11:H11" si="1">SUM(D7:D10)</f>
        <v>2055899194</v>
      </c>
      <c r="E11" s="60">
        <f t="shared" si="1"/>
        <v>255481894</v>
      </c>
      <c r="F11" s="60">
        <f t="shared" si="1"/>
        <v>0</v>
      </c>
      <c r="G11" s="60">
        <f t="shared" si="1"/>
        <v>247172567</v>
      </c>
      <c r="H11" s="60">
        <f t="shared" si="1"/>
        <v>0</v>
      </c>
      <c r="I11" s="60">
        <f>SUM(C11:H11)</f>
        <v>2558553655</v>
      </c>
    </row>
    <row r="12" spans="1:9" x14ac:dyDescent="0.3">
      <c r="A12" s="53" t="s">
        <v>43</v>
      </c>
      <c r="B12" s="61" t="s">
        <v>298</v>
      </c>
      <c r="C12" s="58">
        <v>0</v>
      </c>
      <c r="D12" s="58">
        <v>1425500</v>
      </c>
      <c r="E12" s="58">
        <v>0</v>
      </c>
      <c r="F12" s="58">
        <v>0</v>
      </c>
      <c r="G12" s="58">
        <v>0</v>
      </c>
      <c r="H12" s="58">
        <v>0</v>
      </c>
      <c r="I12" s="59">
        <f>SUM(C12:H12)</f>
        <v>1425500</v>
      </c>
    </row>
    <row r="13" spans="1:9" x14ac:dyDescent="0.3">
      <c r="A13" s="53" t="s">
        <v>40</v>
      </c>
      <c r="B13" s="61" t="s">
        <v>215</v>
      </c>
      <c r="C13" s="58">
        <v>0</v>
      </c>
      <c r="D13" s="58">
        <v>1946495366</v>
      </c>
      <c r="E13" s="58">
        <v>237289189</v>
      </c>
      <c r="F13" s="58">
        <v>0</v>
      </c>
      <c r="G13" s="58">
        <v>89915513</v>
      </c>
      <c r="H13" s="58">
        <v>0</v>
      </c>
      <c r="I13" s="59">
        <f t="shared" ref="I13:I16" si="2">SUM(C13:H13)</f>
        <v>2273700068</v>
      </c>
    </row>
    <row r="14" spans="1:9" x14ac:dyDescent="0.3">
      <c r="A14" s="53" t="s">
        <v>216</v>
      </c>
      <c r="B14" s="57" t="s">
        <v>217</v>
      </c>
      <c r="C14" s="60">
        <f t="shared" ref="C14:F14" si="3">SUM(C12:C13)</f>
        <v>0</v>
      </c>
      <c r="D14" s="60">
        <f t="shared" si="3"/>
        <v>1947920866</v>
      </c>
      <c r="E14" s="60">
        <f t="shared" si="3"/>
        <v>237289189</v>
      </c>
      <c r="F14" s="60">
        <f t="shared" si="3"/>
        <v>0</v>
      </c>
      <c r="G14" s="60">
        <f>SUM(G12:G13)</f>
        <v>89915513</v>
      </c>
      <c r="H14" s="60">
        <f>SUM(H12:H13)</f>
        <v>0</v>
      </c>
      <c r="I14" s="60">
        <f>SUM(C14:H14)</f>
        <v>2275125568</v>
      </c>
    </row>
    <row r="15" spans="1:9" x14ac:dyDescent="0.3">
      <c r="A15" s="54" t="s">
        <v>39</v>
      </c>
      <c r="B15" s="55" t="s">
        <v>118</v>
      </c>
      <c r="C15" s="56">
        <f>C6+C11-C14</f>
        <v>945000</v>
      </c>
      <c r="D15" s="56">
        <f t="shared" ref="D15:H15" si="4">D6+D11-D14</f>
        <v>2096419180</v>
      </c>
      <c r="E15" s="56">
        <f t="shared" si="4"/>
        <v>243321454</v>
      </c>
      <c r="F15" s="56">
        <f t="shared" si="4"/>
        <v>0</v>
      </c>
      <c r="G15" s="56">
        <f t="shared" si="4"/>
        <v>229109331</v>
      </c>
      <c r="H15" s="56">
        <f t="shared" si="4"/>
        <v>0</v>
      </c>
      <c r="I15" s="56">
        <f>SUM(C15:H15)</f>
        <v>2569794965</v>
      </c>
    </row>
    <row r="16" spans="1:9" ht="31.2" x14ac:dyDescent="0.3">
      <c r="A16" s="53" t="s">
        <v>38</v>
      </c>
      <c r="B16" s="57" t="s">
        <v>119</v>
      </c>
      <c r="C16" s="60">
        <v>233889</v>
      </c>
      <c r="D16" s="60">
        <v>243403719</v>
      </c>
      <c r="E16" s="60">
        <v>221475466</v>
      </c>
      <c r="F16" s="60">
        <v>0</v>
      </c>
      <c r="G16" s="60">
        <v>0</v>
      </c>
      <c r="H16" s="60">
        <v>0</v>
      </c>
      <c r="I16" s="60">
        <f t="shared" si="2"/>
        <v>465113074</v>
      </c>
    </row>
    <row r="17" spans="1:9" x14ac:dyDescent="0.3">
      <c r="A17" s="53" t="s">
        <v>37</v>
      </c>
      <c r="B17" s="61" t="s">
        <v>120</v>
      </c>
      <c r="C17" s="58">
        <v>8028766</v>
      </c>
      <c r="D17" s="58">
        <v>354169916</v>
      </c>
      <c r="E17" s="58">
        <v>30060869</v>
      </c>
      <c r="F17" s="58">
        <v>0</v>
      </c>
      <c r="G17" s="58">
        <v>0</v>
      </c>
      <c r="H17" s="58">
        <v>0</v>
      </c>
      <c r="I17" s="59">
        <v>21824213</v>
      </c>
    </row>
    <row r="18" spans="1:9" x14ac:dyDescent="0.3">
      <c r="A18" s="53">
        <v>18</v>
      </c>
      <c r="B18" s="61" t="s">
        <v>333</v>
      </c>
      <c r="C18" s="58">
        <v>8262655</v>
      </c>
      <c r="D18" s="58">
        <v>249085306</v>
      </c>
      <c r="E18" s="58">
        <v>232692963</v>
      </c>
      <c r="F18" s="58"/>
      <c r="G18" s="58"/>
      <c r="H18" s="58"/>
      <c r="I18" s="59"/>
    </row>
    <row r="19" spans="1:9" ht="31.2" x14ac:dyDescent="0.3">
      <c r="A19" s="53" t="s">
        <v>36</v>
      </c>
      <c r="B19" s="57" t="s">
        <v>121</v>
      </c>
      <c r="C19" s="60">
        <f>C16+C17-C18</f>
        <v>0</v>
      </c>
      <c r="D19" s="60">
        <f t="shared" ref="D19:H19" si="5">D16+D17-D18</f>
        <v>348488329</v>
      </c>
      <c r="E19" s="60">
        <f t="shared" si="5"/>
        <v>18843372</v>
      </c>
      <c r="F19" s="60">
        <f t="shared" si="5"/>
        <v>0</v>
      </c>
      <c r="G19" s="60">
        <f t="shared" si="5"/>
        <v>0</v>
      </c>
      <c r="H19" s="60">
        <f t="shared" si="5"/>
        <v>0</v>
      </c>
      <c r="I19" s="60">
        <f t="shared" ref="I19:I26" si="6">SUM(C19:H19)</f>
        <v>367331701</v>
      </c>
    </row>
    <row r="20" spans="1:9" ht="31.2" x14ac:dyDescent="0.3">
      <c r="A20" s="53" t="s">
        <v>38</v>
      </c>
      <c r="B20" s="57" t="s">
        <v>336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f t="shared" si="6"/>
        <v>0</v>
      </c>
    </row>
    <row r="21" spans="1:9" x14ac:dyDescent="0.3">
      <c r="A21" s="53" t="s">
        <v>37</v>
      </c>
      <c r="B21" s="61" t="s">
        <v>334</v>
      </c>
      <c r="C21" s="58">
        <v>0</v>
      </c>
      <c r="D21" s="58">
        <v>0</v>
      </c>
      <c r="E21" s="58">
        <v>0</v>
      </c>
      <c r="F21" s="58">
        <v>0</v>
      </c>
      <c r="G21" s="58">
        <v>51575</v>
      </c>
      <c r="H21" s="58">
        <v>0</v>
      </c>
      <c r="I21" s="59">
        <f t="shared" si="6"/>
        <v>51575</v>
      </c>
    </row>
    <row r="22" spans="1:9" x14ac:dyDescent="0.3">
      <c r="A22" s="53">
        <v>18</v>
      </c>
      <c r="B22" s="61" t="s">
        <v>335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9">
        <f t="shared" si="6"/>
        <v>0</v>
      </c>
    </row>
    <row r="23" spans="1:9" ht="31.2" x14ac:dyDescent="0.3">
      <c r="A23" s="53" t="s">
        <v>36</v>
      </c>
      <c r="B23" s="57" t="s">
        <v>337</v>
      </c>
      <c r="C23" s="60">
        <f>C20+C21-C22</f>
        <v>0</v>
      </c>
      <c r="D23" s="60">
        <f t="shared" ref="D23" si="7">D20+D21-D22</f>
        <v>0</v>
      </c>
      <c r="E23" s="60">
        <f t="shared" ref="E23" si="8">E20+E21-E22</f>
        <v>0</v>
      </c>
      <c r="F23" s="60">
        <f t="shared" ref="F23" si="9">F20+F21-F22</f>
        <v>0</v>
      </c>
      <c r="G23" s="60">
        <f t="shared" ref="G23" si="10">G20+G21-G22</f>
        <v>51575</v>
      </c>
      <c r="H23" s="60">
        <f t="shared" ref="H23" si="11">H20+H21-H22</f>
        <v>0</v>
      </c>
      <c r="I23" s="60">
        <f t="shared" si="6"/>
        <v>51575</v>
      </c>
    </row>
    <row r="24" spans="1:9" x14ac:dyDescent="0.3">
      <c r="A24" s="54" t="s">
        <v>33</v>
      </c>
      <c r="B24" s="55" t="s">
        <v>122</v>
      </c>
      <c r="C24" s="56">
        <f>C19+C23</f>
        <v>0</v>
      </c>
      <c r="D24" s="56">
        <f t="shared" ref="D24:H24" si="12">D19+D23</f>
        <v>348488329</v>
      </c>
      <c r="E24" s="56">
        <f t="shared" si="12"/>
        <v>18843372</v>
      </c>
      <c r="F24" s="56">
        <f t="shared" si="12"/>
        <v>0</v>
      </c>
      <c r="G24" s="56">
        <f t="shared" si="12"/>
        <v>51575</v>
      </c>
      <c r="H24" s="56">
        <f t="shared" si="12"/>
        <v>0</v>
      </c>
      <c r="I24" s="56">
        <f t="shared" si="6"/>
        <v>367383276</v>
      </c>
    </row>
    <row r="25" spans="1:9" x14ac:dyDescent="0.3">
      <c r="A25" s="62" t="s">
        <v>32</v>
      </c>
      <c r="B25" s="63" t="s">
        <v>123</v>
      </c>
      <c r="C25" s="64">
        <f>C15-C24</f>
        <v>945000</v>
      </c>
      <c r="D25" s="64">
        <f t="shared" ref="D25:H25" si="13">D15-D24</f>
        <v>1747930851</v>
      </c>
      <c r="E25" s="64">
        <f t="shared" si="13"/>
        <v>224478082</v>
      </c>
      <c r="F25" s="64">
        <f t="shared" si="13"/>
        <v>0</v>
      </c>
      <c r="G25" s="64">
        <f t="shared" si="13"/>
        <v>229057756</v>
      </c>
      <c r="H25" s="64">
        <f t="shared" si="13"/>
        <v>0</v>
      </c>
      <c r="I25" s="64">
        <f t="shared" si="6"/>
        <v>2202411689</v>
      </c>
    </row>
    <row r="26" spans="1:9" x14ac:dyDescent="0.3">
      <c r="A26" s="53" t="s">
        <v>218</v>
      </c>
      <c r="B26" s="57" t="s">
        <v>219</v>
      </c>
      <c r="C26" s="58">
        <v>0</v>
      </c>
      <c r="D26" s="58">
        <v>0</v>
      </c>
      <c r="E26" s="58">
        <v>203933923</v>
      </c>
      <c r="F26" s="58">
        <v>0</v>
      </c>
      <c r="G26" s="58">
        <v>0</v>
      </c>
      <c r="H26" s="58">
        <v>0</v>
      </c>
      <c r="I26" s="59">
        <f t="shared" si="6"/>
        <v>203933923</v>
      </c>
    </row>
  </sheetData>
  <mergeCells count="2">
    <mergeCell ref="A1:I1"/>
    <mergeCell ref="A2:I2"/>
  </mergeCells>
  <pageMargins left="0.74803149606299213" right="0.74803149606299213" top="0.98425196850393704" bottom="0.98425196850393704" header="0.51181102362204722" footer="0.51181102362204722"/>
  <pageSetup scale="62" orientation="landscape" horizontalDpi="300" verticalDpi="300" r:id="rId1"/>
  <headerFooter alignWithMargins="0">
    <oddHeader xml:space="preserve">&amp;C
&amp;R6. sz. melléklet
adatok Ft-ban
</oddHeader>
  </headerFooter>
  <ignoredErrors>
    <ignoredError sqref="A24:A26 A6:A17 A1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-0.249977111117893"/>
    <pageSetUpPr fitToPage="1"/>
  </sheetPr>
  <dimension ref="A1:F31"/>
  <sheetViews>
    <sheetView zoomScale="70" zoomScaleNormal="70" workbookViewId="0">
      <selection activeCell="L10" sqref="L10"/>
    </sheetView>
  </sheetViews>
  <sheetFormatPr defaultRowHeight="15.6" x14ac:dyDescent="0.25"/>
  <cols>
    <col min="1" max="1" width="8.109375" style="23" customWidth="1"/>
    <col min="2" max="2" width="41" style="23" customWidth="1"/>
    <col min="3" max="5" width="32.88671875" style="23" customWidth="1"/>
    <col min="6" max="16384" width="8.88671875" style="23"/>
  </cols>
  <sheetData>
    <row r="1" spans="1:6" ht="27" customHeight="1" x14ac:dyDescent="0.25">
      <c r="A1" s="114" t="s">
        <v>299</v>
      </c>
      <c r="B1" s="113"/>
      <c r="C1" s="113"/>
      <c r="D1" s="113"/>
      <c r="E1" s="113"/>
    </row>
    <row r="2" spans="1:6" s="18" customFormat="1" x14ac:dyDescent="0.3">
      <c r="A2" s="124" t="s">
        <v>321</v>
      </c>
      <c r="B2" s="125"/>
      <c r="C2" s="125"/>
      <c r="D2" s="125"/>
      <c r="E2" s="126"/>
      <c r="F2" s="6"/>
    </row>
    <row r="3" spans="1:6" s="1" customFormat="1" ht="13.2" customHeight="1" x14ac:dyDescent="0.25"/>
    <row r="4" spans="1:6" x14ac:dyDescent="0.25">
      <c r="A4" s="38" t="s">
        <v>329</v>
      </c>
      <c r="B4" s="38" t="s">
        <v>9</v>
      </c>
      <c r="C4" s="38" t="s">
        <v>88</v>
      </c>
      <c r="D4" s="38" t="s">
        <v>179</v>
      </c>
      <c r="E4" s="38" t="s">
        <v>89</v>
      </c>
    </row>
    <row r="5" spans="1:6" ht="16.2" thickBot="1" x14ac:dyDescent="0.3">
      <c r="A5" s="73">
        <v>1</v>
      </c>
      <c r="B5" s="73">
        <v>2</v>
      </c>
      <c r="C5" s="73">
        <v>3</v>
      </c>
      <c r="D5" s="73">
        <v>4</v>
      </c>
      <c r="E5" s="73">
        <v>5</v>
      </c>
    </row>
    <row r="6" spans="1:6" ht="31.2" x14ac:dyDescent="0.25">
      <c r="A6" s="66" t="s">
        <v>51</v>
      </c>
      <c r="B6" s="84" t="s">
        <v>220</v>
      </c>
      <c r="C6" s="67">
        <v>61215438</v>
      </c>
      <c r="D6" s="67">
        <v>0</v>
      </c>
      <c r="E6" s="67">
        <v>68578419</v>
      </c>
    </row>
    <row r="7" spans="1:6" ht="46.8" x14ac:dyDescent="0.25">
      <c r="A7" s="38" t="s">
        <v>50</v>
      </c>
      <c r="B7" s="48" t="s">
        <v>221</v>
      </c>
      <c r="C7" s="49">
        <v>7892285</v>
      </c>
      <c r="D7" s="49">
        <v>0</v>
      </c>
      <c r="E7" s="49">
        <v>9600290</v>
      </c>
    </row>
    <row r="8" spans="1:6" ht="31.2" x14ac:dyDescent="0.25">
      <c r="A8" s="38" t="s">
        <v>49</v>
      </c>
      <c r="B8" s="48" t="s">
        <v>222</v>
      </c>
      <c r="C8" s="49">
        <v>0</v>
      </c>
      <c r="D8" s="49">
        <v>0</v>
      </c>
      <c r="E8" s="49">
        <v>0</v>
      </c>
    </row>
    <row r="9" spans="1:6" s="18" customFormat="1" ht="31.2" x14ac:dyDescent="0.3">
      <c r="A9" s="51" t="s">
        <v>48</v>
      </c>
      <c r="B9" s="52" t="s">
        <v>223</v>
      </c>
      <c r="C9" s="19">
        <f>SUM(C6:C8)</f>
        <v>69107723</v>
      </c>
      <c r="D9" s="19">
        <f t="shared" ref="D9" si="0">SUM(D6:D8)</f>
        <v>0</v>
      </c>
      <c r="E9" s="19">
        <f>SUM(E6:E8)</f>
        <v>78178709</v>
      </c>
      <c r="F9" s="6"/>
    </row>
    <row r="10" spans="1:6" ht="31.2" x14ac:dyDescent="0.25">
      <c r="A10" s="65" t="s">
        <v>44</v>
      </c>
      <c r="B10" s="48" t="s">
        <v>224</v>
      </c>
      <c r="C10" s="49">
        <v>173705186</v>
      </c>
      <c r="D10" s="49">
        <v>0</v>
      </c>
      <c r="E10" s="49">
        <v>177946351</v>
      </c>
    </row>
    <row r="11" spans="1:6" ht="31.2" x14ac:dyDescent="0.25">
      <c r="A11" s="65" t="s">
        <v>43</v>
      </c>
      <c r="B11" s="48" t="s">
        <v>225</v>
      </c>
      <c r="C11" s="49">
        <v>65637242</v>
      </c>
      <c r="D11" s="49">
        <v>0</v>
      </c>
      <c r="E11" s="49">
        <v>64669010</v>
      </c>
    </row>
    <row r="12" spans="1:6" ht="31.2" x14ac:dyDescent="0.25">
      <c r="A12" s="65" t="s">
        <v>42</v>
      </c>
      <c r="B12" s="48" t="s">
        <v>226</v>
      </c>
      <c r="C12" s="49">
        <v>89587132</v>
      </c>
      <c r="D12" s="49">
        <v>0</v>
      </c>
      <c r="E12" s="49">
        <v>209350639</v>
      </c>
    </row>
    <row r="13" spans="1:6" ht="31.2" x14ac:dyDescent="0.25">
      <c r="A13" s="65" t="s">
        <v>41</v>
      </c>
      <c r="B13" s="48" t="s">
        <v>227</v>
      </c>
      <c r="C13" s="49">
        <v>31634290</v>
      </c>
      <c r="D13" s="49">
        <v>0</v>
      </c>
      <c r="E13" s="49">
        <v>13775528</v>
      </c>
    </row>
    <row r="14" spans="1:6" s="18" customFormat="1" ht="31.2" x14ac:dyDescent="0.3">
      <c r="A14" s="51">
        <v>12</v>
      </c>
      <c r="B14" s="52" t="s">
        <v>228</v>
      </c>
      <c r="C14" s="19">
        <f>SUM(C10:C13)</f>
        <v>360563850</v>
      </c>
      <c r="D14" s="19">
        <f t="shared" ref="D14:E14" si="1">SUM(D10:D13)</f>
        <v>0</v>
      </c>
      <c r="E14" s="19">
        <f t="shared" si="1"/>
        <v>465741528</v>
      </c>
      <c r="F14" s="6"/>
    </row>
    <row r="15" spans="1:6" x14ac:dyDescent="0.25">
      <c r="A15" s="38">
        <v>13</v>
      </c>
      <c r="B15" s="48" t="s">
        <v>229</v>
      </c>
      <c r="C15" s="49">
        <v>16658027</v>
      </c>
      <c r="D15" s="49">
        <v>0</v>
      </c>
      <c r="E15" s="49">
        <v>19757079</v>
      </c>
    </row>
    <row r="16" spans="1:6" x14ac:dyDescent="0.25">
      <c r="A16" s="38">
        <v>14</v>
      </c>
      <c r="B16" s="48" t="s">
        <v>230</v>
      </c>
      <c r="C16" s="49">
        <v>31532320</v>
      </c>
      <c r="D16" s="49">
        <v>0</v>
      </c>
      <c r="E16" s="49">
        <v>34088100</v>
      </c>
    </row>
    <row r="17" spans="1:6" ht="31.2" x14ac:dyDescent="0.25">
      <c r="A17" s="38">
        <v>16</v>
      </c>
      <c r="B17" s="48" t="s">
        <v>231</v>
      </c>
      <c r="C17" s="49">
        <v>1712411</v>
      </c>
      <c r="D17" s="49">
        <v>0</v>
      </c>
      <c r="E17" s="49">
        <v>2543270</v>
      </c>
    </row>
    <row r="18" spans="1:6" s="18" customFormat="1" ht="31.2" x14ac:dyDescent="0.3">
      <c r="A18" s="51">
        <v>17</v>
      </c>
      <c r="B18" s="52" t="s">
        <v>232</v>
      </c>
      <c r="C18" s="19">
        <f>SUM(C15:C17)</f>
        <v>49902758</v>
      </c>
      <c r="D18" s="19">
        <f t="shared" ref="D18:E18" si="2">SUM(D15:D17)</f>
        <v>0</v>
      </c>
      <c r="E18" s="19">
        <f t="shared" si="2"/>
        <v>56388449</v>
      </c>
      <c r="F18" s="6"/>
    </row>
    <row r="19" spans="1:6" x14ac:dyDescent="0.25">
      <c r="A19" s="38">
        <v>18</v>
      </c>
      <c r="B19" s="48" t="s">
        <v>233</v>
      </c>
      <c r="C19" s="49">
        <v>50781975</v>
      </c>
      <c r="D19" s="49">
        <v>0</v>
      </c>
      <c r="E19" s="49">
        <v>52292277</v>
      </c>
    </row>
    <row r="20" spans="1:6" x14ac:dyDescent="0.25">
      <c r="A20" s="38">
        <v>19</v>
      </c>
      <c r="B20" s="48" t="s">
        <v>234</v>
      </c>
      <c r="C20" s="49">
        <v>17551075</v>
      </c>
      <c r="D20" s="49">
        <v>0</v>
      </c>
      <c r="E20" s="49">
        <v>16625411</v>
      </c>
    </row>
    <row r="21" spans="1:6" x14ac:dyDescent="0.25">
      <c r="A21" s="38">
        <v>20</v>
      </c>
      <c r="B21" s="48" t="s">
        <v>235</v>
      </c>
      <c r="C21" s="49">
        <v>9367306</v>
      </c>
      <c r="D21" s="49">
        <v>0</v>
      </c>
      <c r="E21" s="49">
        <v>9504258</v>
      </c>
    </row>
    <row r="22" spans="1:6" s="18" customFormat="1" ht="31.2" x14ac:dyDescent="0.3">
      <c r="A22" s="51">
        <v>21</v>
      </c>
      <c r="B22" s="52" t="s">
        <v>236</v>
      </c>
      <c r="C22" s="19">
        <f>SUM(C19:C21)</f>
        <v>77700356</v>
      </c>
      <c r="D22" s="19">
        <f t="shared" ref="D22:E22" si="3">SUM(D19:D21)</f>
        <v>0</v>
      </c>
      <c r="E22" s="19">
        <f t="shared" si="3"/>
        <v>78421946</v>
      </c>
      <c r="F22" s="6"/>
    </row>
    <row r="23" spans="1:6" s="18" customFormat="1" x14ac:dyDescent="0.3">
      <c r="A23" s="51">
        <v>22</v>
      </c>
      <c r="B23" s="52" t="s">
        <v>237</v>
      </c>
      <c r="C23" s="19">
        <v>21824213</v>
      </c>
      <c r="D23" s="19"/>
      <c r="E23" s="19">
        <v>-134181812</v>
      </c>
      <c r="F23" s="6"/>
    </row>
    <row r="24" spans="1:6" s="18" customFormat="1" x14ac:dyDescent="0.3">
      <c r="A24" s="51">
        <v>23</v>
      </c>
      <c r="B24" s="52" t="s">
        <v>238</v>
      </c>
      <c r="C24" s="19">
        <v>185865341</v>
      </c>
      <c r="D24" s="19"/>
      <c r="E24" s="19">
        <v>217069890</v>
      </c>
      <c r="F24" s="6"/>
    </row>
    <row r="25" spans="1:6" s="18" customFormat="1" ht="31.2" x14ac:dyDescent="0.3">
      <c r="A25" s="20">
        <v>24</v>
      </c>
      <c r="B25" s="21" t="s">
        <v>239</v>
      </c>
      <c r="C25" s="22">
        <f>C9+C14-C18-C22-C23-C24</f>
        <v>94378905</v>
      </c>
      <c r="D25" s="22">
        <f t="shared" ref="D25:E25" si="4">D9+D14-D18-D22-D23-D24</f>
        <v>0</v>
      </c>
      <c r="E25" s="22">
        <f t="shared" si="4"/>
        <v>326221764</v>
      </c>
      <c r="F25" s="6"/>
    </row>
    <row r="26" spans="1:6" x14ac:dyDescent="0.25">
      <c r="A26" s="38">
        <v>25</v>
      </c>
      <c r="B26" s="48" t="s">
        <v>240</v>
      </c>
      <c r="C26" s="49">
        <v>0</v>
      </c>
      <c r="D26" s="49">
        <v>0</v>
      </c>
      <c r="E26" s="49">
        <v>0</v>
      </c>
    </row>
    <row r="27" spans="1:6" ht="46.8" x14ac:dyDescent="0.25">
      <c r="A27" s="38">
        <v>28</v>
      </c>
      <c r="B27" s="48" t="s">
        <v>241</v>
      </c>
      <c r="C27" s="49">
        <v>260477</v>
      </c>
      <c r="D27" s="49">
        <v>0</v>
      </c>
      <c r="E27" s="49">
        <v>2335</v>
      </c>
    </row>
    <row r="28" spans="1:6" s="18" customFormat="1" ht="46.8" x14ac:dyDescent="0.3">
      <c r="A28" s="51">
        <v>32</v>
      </c>
      <c r="B28" s="52" t="s">
        <v>242</v>
      </c>
      <c r="C28" s="19">
        <v>260477</v>
      </c>
      <c r="D28" s="19">
        <v>0</v>
      </c>
      <c r="E28" s="19">
        <f>SUM(E26:E27)</f>
        <v>2335</v>
      </c>
      <c r="F28" s="6"/>
    </row>
    <row r="29" spans="1:6" s="18" customFormat="1" ht="31.2" x14ac:dyDescent="0.3">
      <c r="A29" s="51">
        <v>42</v>
      </c>
      <c r="B29" s="52" t="s">
        <v>327</v>
      </c>
      <c r="C29" s="19">
        <v>0</v>
      </c>
      <c r="D29" s="19">
        <v>0</v>
      </c>
      <c r="E29" s="19">
        <v>0</v>
      </c>
      <c r="F29" s="6"/>
    </row>
    <row r="30" spans="1:6" s="18" customFormat="1" ht="31.2" x14ac:dyDescent="0.3">
      <c r="A30" s="20">
        <v>43</v>
      </c>
      <c r="B30" s="21" t="s">
        <v>243</v>
      </c>
      <c r="C30" s="22">
        <f>C28-C29</f>
        <v>260477</v>
      </c>
      <c r="D30" s="22">
        <f t="shared" ref="D30:E30" si="5">D28-D29</f>
        <v>0</v>
      </c>
      <c r="E30" s="22">
        <f t="shared" si="5"/>
        <v>2335</v>
      </c>
      <c r="F30" s="6"/>
    </row>
    <row r="31" spans="1:6" s="18" customFormat="1" x14ac:dyDescent="0.3">
      <c r="A31" s="20">
        <v>44</v>
      </c>
      <c r="B31" s="21" t="s">
        <v>244</v>
      </c>
      <c r="C31" s="22">
        <f>C25+C30</f>
        <v>94639382</v>
      </c>
      <c r="D31" s="22">
        <v>0</v>
      </c>
      <c r="E31" s="22">
        <f>E25+E30</f>
        <v>326224099</v>
      </c>
      <c r="F31" s="6"/>
    </row>
  </sheetData>
  <mergeCells count="2">
    <mergeCell ref="A1:E1"/>
    <mergeCell ref="A2:E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scale="62" orientation="landscape" horizontalDpi="300" verticalDpi="300" r:id="rId1"/>
  <headerFooter alignWithMargins="0">
    <oddHeader xml:space="preserve">&amp;R7. sz melléklet
adatok Ft-ban
</oddHeader>
  </headerFooter>
  <ignoredErrors>
    <ignoredError sqref="A6:A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-0.249977111117893"/>
    <pageSetUpPr fitToPage="1"/>
  </sheetPr>
  <dimension ref="A1:F19"/>
  <sheetViews>
    <sheetView zoomScale="80" zoomScaleNormal="80" workbookViewId="0">
      <selection activeCell="N10" sqref="N10"/>
    </sheetView>
  </sheetViews>
  <sheetFormatPr defaultRowHeight="15.6" x14ac:dyDescent="0.3"/>
  <cols>
    <col min="1" max="1" width="4.109375" style="6" bestFit="1" customWidth="1"/>
    <col min="2" max="2" width="56.44140625" style="6" customWidth="1"/>
    <col min="3" max="3" width="28.88671875" style="6" customWidth="1"/>
    <col min="4" max="4" width="28.77734375" style="6" customWidth="1"/>
    <col min="5" max="5" width="28.88671875" style="6" customWidth="1"/>
    <col min="6" max="6" width="15.6640625" style="6" customWidth="1"/>
    <col min="7" max="16384" width="8.88671875" style="6"/>
  </cols>
  <sheetData>
    <row r="1" spans="1:6" x14ac:dyDescent="0.3">
      <c r="A1" s="119" t="s">
        <v>300</v>
      </c>
      <c r="B1" s="121"/>
      <c r="C1" s="121"/>
      <c r="D1" s="121"/>
      <c r="E1" s="121"/>
      <c r="F1" s="121"/>
    </row>
    <row r="2" spans="1:6" x14ac:dyDescent="0.3">
      <c r="A2" s="132" t="s">
        <v>321</v>
      </c>
      <c r="B2" s="132"/>
      <c r="C2" s="132"/>
      <c r="D2" s="132"/>
      <c r="E2" s="132"/>
      <c r="F2" s="132"/>
    </row>
    <row r="4" spans="1:6" s="23" customFormat="1" ht="62.4" x14ac:dyDescent="0.25">
      <c r="A4" s="38" t="s">
        <v>329</v>
      </c>
      <c r="B4" s="38" t="s">
        <v>9</v>
      </c>
      <c r="C4" s="38" t="s">
        <v>192</v>
      </c>
      <c r="D4" s="38" t="s">
        <v>245</v>
      </c>
      <c r="E4" s="38" t="s">
        <v>246</v>
      </c>
      <c r="F4" s="38" t="s">
        <v>247</v>
      </c>
    </row>
    <row r="5" spans="1:6" ht="16.2" thickBot="1" x14ac:dyDescent="0.35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</row>
    <row r="6" spans="1:6" ht="31.2" x14ac:dyDescent="0.3">
      <c r="A6" s="66" t="s">
        <v>51</v>
      </c>
      <c r="B6" s="84" t="s">
        <v>367</v>
      </c>
      <c r="C6" s="67">
        <v>628444</v>
      </c>
      <c r="D6" s="67">
        <v>628444</v>
      </c>
      <c r="E6" s="67">
        <v>0</v>
      </c>
      <c r="F6" s="67">
        <v>0</v>
      </c>
    </row>
    <row r="7" spans="1:6" x14ac:dyDescent="0.3">
      <c r="A7" s="38" t="s">
        <v>50</v>
      </c>
      <c r="B7" s="48" t="s">
        <v>301</v>
      </c>
      <c r="C7" s="49">
        <v>972400</v>
      </c>
      <c r="D7" s="49">
        <v>972400</v>
      </c>
      <c r="E7" s="49">
        <v>0</v>
      </c>
      <c r="F7" s="49">
        <v>0</v>
      </c>
    </row>
    <row r="8" spans="1:6" x14ac:dyDescent="0.3">
      <c r="A8" s="38" t="s">
        <v>49</v>
      </c>
      <c r="B8" s="48" t="s">
        <v>302</v>
      </c>
      <c r="C8" s="49">
        <v>2878528</v>
      </c>
      <c r="D8" s="49">
        <v>2878528</v>
      </c>
      <c r="E8" s="49">
        <v>0</v>
      </c>
      <c r="F8" s="49">
        <v>0</v>
      </c>
    </row>
    <row r="9" spans="1:6" ht="31.2" x14ac:dyDescent="0.3">
      <c r="A9" s="38" t="s">
        <v>48</v>
      </c>
      <c r="B9" s="48" t="s">
        <v>303</v>
      </c>
      <c r="C9" s="49">
        <v>15178000</v>
      </c>
      <c r="D9" s="49">
        <v>15178000</v>
      </c>
      <c r="E9" s="49">
        <v>0</v>
      </c>
      <c r="F9" s="49">
        <v>0</v>
      </c>
    </row>
    <row r="10" spans="1:6" ht="31.2" x14ac:dyDescent="0.3">
      <c r="A10" s="65" t="s">
        <v>44</v>
      </c>
      <c r="B10" s="48" t="s">
        <v>304</v>
      </c>
      <c r="C10" s="49">
        <v>3626370</v>
      </c>
      <c r="D10" s="49">
        <v>3626370</v>
      </c>
      <c r="E10" s="49">
        <v>0</v>
      </c>
      <c r="F10" s="49">
        <v>0</v>
      </c>
    </row>
    <row r="11" spans="1:6" ht="31.2" x14ac:dyDescent="0.3">
      <c r="A11" s="38" t="s">
        <v>216</v>
      </c>
      <c r="B11" s="50" t="s">
        <v>305</v>
      </c>
      <c r="C11" s="4">
        <f>C10</f>
        <v>3626370</v>
      </c>
      <c r="D11" s="4">
        <f>D10</f>
        <v>3626370</v>
      </c>
      <c r="E11" s="4">
        <v>0</v>
      </c>
      <c r="F11" s="4">
        <v>0</v>
      </c>
    </row>
    <row r="12" spans="1:6" x14ac:dyDescent="0.3">
      <c r="A12" s="38">
        <v>19</v>
      </c>
      <c r="B12" s="48" t="s">
        <v>368</v>
      </c>
      <c r="C12" s="49">
        <v>192984</v>
      </c>
      <c r="D12" s="49">
        <v>192984</v>
      </c>
      <c r="E12" s="49">
        <v>0</v>
      </c>
      <c r="F12" s="49">
        <v>0</v>
      </c>
    </row>
    <row r="13" spans="1:6" ht="31.2" x14ac:dyDescent="0.3">
      <c r="A13" s="38" t="s">
        <v>31</v>
      </c>
      <c r="B13" s="48" t="s">
        <v>306</v>
      </c>
      <c r="C13" s="49">
        <v>2461260</v>
      </c>
      <c r="D13" s="49">
        <v>2461260</v>
      </c>
      <c r="E13" s="49">
        <v>0</v>
      </c>
      <c r="F13" s="49">
        <v>0</v>
      </c>
    </row>
    <row r="14" spans="1:6" x14ac:dyDescent="0.3">
      <c r="A14" s="38">
        <v>34</v>
      </c>
      <c r="B14" s="48" t="s">
        <v>369</v>
      </c>
      <c r="C14" s="49">
        <v>6392000</v>
      </c>
      <c r="D14" s="49">
        <v>6392000</v>
      </c>
      <c r="E14" s="49">
        <v>0</v>
      </c>
      <c r="F14" s="49">
        <v>0</v>
      </c>
    </row>
    <row r="15" spans="1:6" ht="31.2" x14ac:dyDescent="0.3">
      <c r="A15" s="38" t="s">
        <v>28</v>
      </c>
      <c r="B15" s="50" t="s">
        <v>307</v>
      </c>
      <c r="C15" s="4">
        <f>C13+C14</f>
        <v>8853260</v>
      </c>
      <c r="D15" s="4">
        <f>D13+D14</f>
        <v>8853260</v>
      </c>
      <c r="E15" s="4">
        <v>0</v>
      </c>
      <c r="F15" s="4">
        <v>0</v>
      </c>
    </row>
    <row r="16" spans="1:6" ht="31.2" x14ac:dyDescent="0.3">
      <c r="A16" s="38">
        <v>39</v>
      </c>
      <c r="B16" s="48" t="s">
        <v>370</v>
      </c>
      <c r="C16" s="49">
        <v>11914981</v>
      </c>
      <c r="D16" s="49"/>
      <c r="E16" s="49">
        <v>11914981</v>
      </c>
      <c r="F16" s="49"/>
    </row>
    <row r="17" spans="1:6" ht="31.2" x14ac:dyDescent="0.3">
      <c r="A17" s="38">
        <v>60</v>
      </c>
      <c r="B17" s="50" t="s">
        <v>371</v>
      </c>
      <c r="C17" s="4">
        <f>C16</f>
        <v>11914981</v>
      </c>
      <c r="D17" s="4">
        <f t="shared" ref="D17:F17" si="0">D16</f>
        <v>0</v>
      </c>
      <c r="E17" s="4">
        <f t="shared" si="0"/>
        <v>11914981</v>
      </c>
      <c r="F17" s="4">
        <f t="shared" si="0"/>
        <v>0</v>
      </c>
    </row>
    <row r="18" spans="1:6" ht="31.2" x14ac:dyDescent="0.3">
      <c r="A18" s="38" t="s">
        <v>308</v>
      </c>
      <c r="B18" s="48" t="s">
        <v>372</v>
      </c>
      <c r="C18" s="49">
        <v>4917000</v>
      </c>
      <c r="D18" s="49">
        <v>4917000</v>
      </c>
      <c r="E18" s="49">
        <v>0</v>
      </c>
      <c r="F18" s="49">
        <v>0</v>
      </c>
    </row>
    <row r="19" spans="1:6" ht="31.2" x14ac:dyDescent="0.3">
      <c r="A19" s="20" t="s">
        <v>309</v>
      </c>
      <c r="B19" s="21" t="s">
        <v>310</v>
      </c>
      <c r="C19" s="22">
        <f>C11+C6+C7+C8+C9+C17+C15+C18+C12</f>
        <v>49161967</v>
      </c>
      <c r="D19" s="22">
        <f t="shared" ref="D19:F19" si="1">D11+D6+D7+D8+D9+D17+D15+D18+D12</f>
        <v>37246986</v>
      </c>
      <c r="E19" s="22">
        <f t="shared" si="1"/>
        <v>11914981</v>
      </c>
      <c r="F19" s="22">
        <f t="shared" si="1"/>
        <v>0</v>
      </c>
    </row>
  </sheetData>
  <mergeCells count="2">
    <mergeCell ref="A1:F1"/>
    <mergeCell ref="A2:F2"/>
  </mergeCells>
  <printOptions horizontalCentered="1"/>
  <pageMargins left="0.74803149606299213" right="0.74803149606299213" top="0.98425196850393704" bottom="0.98425196850393704" header="0.51181102362204722" footer="0.51181102362204722"/>
  <pageSetup scale="76" orientation="landscape" horizontalDpi="300" verticalDpi="300" r:id="rId1"/>
  <headerFooter alignWithMargins="0">
    <oddHeader xml:space="preserve">&amp;R8. sz. melléklet
adatok Ft-ban
</oddHeader>
  </headerFooter>
  <ignoredErrors>
    <ignoredError sqref="A19:B19 A6:A9 A13 A15 A18 A1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249977111117893"/>
    <pageSetUpPr fitToPage="1"/>
  </sheetPr>
  <dimension ref="A1:M14"/>
  <sheetViews>
    <sheetView zoomScale="80" zoomScaleNormal="80" workbookViewId="0">
      <selection activeCell="D10" sqref="D10"/>
    </sheetView>
  </sheetViews>
  <sheetFormatPr defaultColWidth="22.5546875" defaultRowHeight="15.6" x14ac:dyDescent="0.3"/>
  <cols>
    <col min="1" max="1" width="4.6640625" style="6" customWidth="1"/>
    <col min="2" max="2" width="37.44140625" style="6" customWidth="1"/>
    <col min="3" max="16384" width="22.5546875" style="6"/>
  </cols>
  <sheetData>
    <row r="1" spans="1:13" s="23" customFormat="1" ht="30.6" customHeight="1" x14ac:dyDescent="0.25">
      <c r="A1" s="119" t="s">
        <v>311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s="23" customFormat="1" ht="15.6" customHeight="1" x14ac:dyDescent="0.25">
      <c r="A2" s="119" t="s">
        <v>321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4" spans="1:13" s="23" customFormat="1" ht="93.6" x14ac:dyDescent="0.25">
      <c r="A4" s="42" t="s">
        <v>338</v>
      </c>
      <c r="B4" s="42" t="s">
        <v>9</v>
      </c>
      <c r="C4" s="42" t="s">
        <v>249</v>
      </c>
      <c r="D4" s="42" t="s">
        <v>250</v>
      </c>
      <c r="E4" s="42" t="s">
        <v>339</v>
      </c>
      <c r="F4" s="42" t="s">
        <v>90</v>
      </c>
      <c r="G4" s="42" t="s">
        <v>251</v>
      </c>
      <c r="H4" s="42" t="s">
        <v>188</v>
      </c>
      <c r="I4" s="42" t="s">
        <v>252</v>
      </c>
      <c r="J4" s="42" t="s">
        <v>253</v>
      </c>
      <c r="K4" s="42" t="s">
        <v>254</v>
      </c>
      <c r="L4" s="42" t="s">
        <v>254</v>
      </c>
      <c r="M4" s="42" t="s">
        <v>254</v>
      </c>
    </row>
    <row r="5" spans="1:13" ht="16.2" thickBot="1" x14ac:dyDescent="0.35">
      <c r="A5" s="97">
        <v>1</v>
      </c>
      <c r="B5" s="97">
        <v>2</v>
      </c>
      <c r="C5" s="97">
        <v>3</v>
      </c>
      <c r="D5" s="97">
        <v>4</v>
      </c>
      <c r="E5" s="97">
        <v>5</v>
      </c>
      <c r="F5" s="97">
        <v>6</v>
      </c>
      <c r="G5" s="97">
        <v>7</v>
      </c>
      <c r="H5" s="97">
        <v>8</v>
      </c>
      <c r="I5" s="97">
        <v>9</v>
      </c>
      <c r="J5" s="97">
        <v>10</v>
      </c>
      <c r="K5" s="97">
        <v>11</v>
      </c>
      <c r="L5" s="97">
        <v>12</v>
      </c>
      <c r="M5" s="97">
        <v>13</v>
      </c>
    </row>
    <row r="6" spans="1:13" ht="46.8" x14ac:dyDescent="0.3">
      <c r="A6" s="98" t="s">
        <v>51</v>
      </c>
      <c r="B6" s="99" t="s">
        <v>312</v>
      </c>
      <c r="C6" s="100">
        <v>59355428</v>
      </c>
      <c r="D6" s="100">
        <v>0</v>
      </c>
      <c r="E6" s="100">
        <v>0</v>
      </c>
      <c r="F6" s="100">
        <v>59355428</v>
      </c>
      <c r="G6" s="100">
        <v>0</v>
      </c>
      <c r="H6" s="100">
        <v>474531337</v>
      </c>
      <c r="I6" s="100">
        <v>59355428</v>
      </c>
      <c r="J6" s="100">
        <v>0</v>
      </c>
      <c r="K6" s="100">
        <v>0</v>
      </c>
      <c r="L6" s="100">
        <v>1039000</v>
      </c>
      <c r="M6" s="100">
        <v>1039000</v>
      </c>
    </row>
    <row r="7" spans="1:13" ht="31.2" x14ac:dyDescent="0.3">
      <c r="A7" s="53" t="s">
        <v>49</v>
      </c>
      <c r="B7" s="57" t="s">
        <v>313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59222765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</row>
    <row r="8" spans="1:13" ht="46.8" x14ac:dyDescent="0.3">
      <c r="A8" s="53" t="s">
        <v>47</v>
      </c>
      <c r="B8" s="57" t="s">
        <v>314</v>
      </c>
      <c r="C8" s="58">
        <v>44326800</v>
      </c>
      <c r="D8" s="58">
        <v>363642</v>
      </c>
      <c r="E8" s="58">
        <v>283734</v>
      </c>
      <c r="F8" s="58">
        <v>44698592</v>
      </c>
      <c r="G8" s="58">
        <v>-275584</v>
      </c>
      <c r="H8" s="58">
        <v>45574229</v>
      </c>
      <c r="I8" s="58">
        <v>44698592</v>
      </c>
      <c r="J8" s="58">
        <v>0</v>
      </c>
      <c r="K8" s="58">
        <v>275584</v>
      </c>
      <c r="L8" s="58">
        <v>780000</v>
      </c>
      <c r="M8" s="58">
        <v>780000</v>
      </c>
    </row>
    <row r="9" spans="1:13" ht="31.2" x14ac:dyDescent="0.3">
      <c r="A9" s="53" t="s">
        <v>46</v>
      </c>
      <c r="B9" s="57" t="s">
        <v>340</v>
      </c>
      <c r="C9" s="58">
        <v>3400000</v>
      </c>
      <c r="D9" s="58">
        <v>0</v>
      </c>
      <c r="E9" s="58">
        <v>0</v>
      </c>
      <c r="F9" s="58">
        <v>3400000</v>
      </c>
      <c r="G9" s="58">
        <v>0</v>
      </c>
      <c r="H9" s="58">
        <v>7483176</v>
      </c>
      <c r="I9" s="58">
        <v>3400000</v>
      </c>
      <c r="J9" s="58">
        <v>0</v>
      </c>
      <c r="K9" s="58">
        <v>0</v>
      </c>
      <c r="L9" s="58">
        <v>380000</v>
      </c>
      <c r="M9" s="58">
        <v>380000</v>
      </c>
    </row>
    <row r="10" spans="1:13" ht="46.8" x14ac:dyDescent="0.3">
      <c r="A10" s="85" t="s">
        <v>45</v>
      </c>
      <c r="B10" s="57" t="s">
        <v>341</v>
      </c>
      <c r="C10" s="58">
        <v>8298200</v>
      </c>
      <c r="D10" s="58">
        <v>-605080</v>
      </c>
      <c r="E10" s="58">
        <v>-496080</v>
      </c>
      <c r="F10" s="58">
        <v>7141680</v>
      </c>
      <c r="G10" s="58">
        <v>-55360</v>
      </c>
      <c r="H10" s="58">
        <v>19834407</v>
      </c>
      <c r="I10" s="58">
        <v>7141680</v>
      </c>
      <c r="J10" s="58">
        <v>0</v>
      </c>
      <c r="K10" s="58">
        <v>55360</v>
      </c>
      <c r="L10" s="58">
        <v>1503000</v>
      </c>
      <c r="M10" s="58">
        <v>1503000</v>
      </c>
    </row>
    <row r="11" spans="1:13" ht="31.2" x14ac:dyDescent="0.3">
      <c r="A11" s="53" t="s">
        <v>44</v>
      </c>
      <c r="B11" s="57" t="s">
        <v>342</v>
      </c>
      <c r="C11" s="58">
        <v>12265693</v>
      </c>
      <c r="D11" s="58">
        <v>-561928</v>
      </c>
      <c r="E11" s="58">
        <v>-876644</v>
      </c>
      <c r="F11" s="58">
        <v>11207121</v>
      </c>
      <c r="G11" s="58">
        <v>380000</v>
      </c>
      <c r="H11" s="58">
        <v>13390458</v>
      </c>
      <c r="I11" s="58">
        <v>11207121</v>
      </c>
      <c r="J11" s="58">
        <v>380000</v>
      </c>
      <c r="K11" s="58">
        <v>0</v>
      </c>
      <c r="L11" s="58">
        <v>1092000</v>
      </c>
      <c r="M11" s="58">
        <v>1092000</v>
      </c>
    </row>
    <row r="12" spans="1:13" ht="31.2" x14ac:dyDescent="0.3">
      <c r="A12" s="53" t="s">
        <v>43</v>
      </c>
      <c r="B12" s="57" t="s">
        <v>343</v>
      </c>
      <c r="C12" s="58">
        <v>319770</v>
      </c>
      <c r="D12" s="58">
        <v>-94050</v>
      </c>
      <c r="E12" s="58">
        <v>-9120</v>
      </c>
      <c r="F12" s="58">
        <v>216600</v>
      </c>
      <c r="G12" s="58">
        <v>0</v>
      </c>
      <c r="H12" s="58">
        <v>276123</v>
      </c>
      <c r="I12" s="58">
        <v>216600</v>
      </c>
      <c r="J12" s="58">
        <v>0</v>
      </c>
      <c r="K12" s="58">
        <v>0</v>
      </c>
      <c r="L12" s="58">
        <v>0</v>
      </c>
      <c r="M12" s="58">
        <v>0</v>
      </c>
    </row>
    <row r="13" spans="1:13" ht="31.2" x14ac:dyDescent="0.3">
      <c r="A13" s="53" t="s">
        <v>42</v>
      </c>
      <c r="B13" s="57" t="s">
        <v>344</v>
      </c>
      <c r="C13" s="58">
        <v>14940000</v>
      </c>
      <c r="D13" s="58">
        <v>-622000</v>
      </c>
      <c r="E13" s="58">
        <v>411000</v>
      </c>
      <c r="F13" s="58">
        <v>14729000</v>
      </c>
      <c r="G13" s="58">
        <v>0</v>
      </c>
      <c r="H13" s="58">
        <v>14752831</v>
      </c>
      <c r="I13" s="58">
        <v>14729000</v>
      </c>
      <c r="J13" s="58">
        <v>0</v>
      </c>
      <c r="K13" s="58">
        <v>0</v>
      </c>
      <c r="L13" s="58">
        <v>0</v>
      </c>
      <c r="M13" s="58">
        <v>0</v>
      </c>
    </row>
    <row r="14" spans="1:13" x14ac:dyDescent="0.3">
      <c r="A14" s="53" t="s">
        <v>41</v>
      </c>
      <c r="B14" s="57" t="s">
        <v>315</v>
      </c>
      <c r="C14" s="86">
        <f>SUM(C6:C13)</f>
        <v>142905891</v>
      </c>
      <c r="D14" s="86">
        <f t="shared" ref="D14:M14" si="0">SUM(D6:D13)</f>
        <v>-1519416</v>
      </c>
      <c r="E14" s="86">
        <f t="shared" si="0"/>
        <v>-687110</v>
      </c>
      <c r="F14" s="86">
        <f t="shared" si="0"/>
        <v>140748421</v>
      </c>
      <c r="G14" s="86">
        <f t="shared" si="0"/>
        <v>49056</v>
      </c>
      <c r="H14" s="86">
        <f t="shared" si="0"/>
        <v>635065326</v>
      </c>
      <c r="I14" s="86">
        <f t="shared" si="0"/>
        <v>140748421</v>
      </c>
      <c r="J14" s="86">
        <f t="shared" si="0"/>
        <v>380000</v>
      </c>
      <c r="K14" s="86">
        <f t="shared" si="0"/>
        <v>330944</v>
      </c>
      <c r="L14" s="86">
        <f t="shared" si="0"/>
        <v>4794000</v>
      </c>
      <c r="M14" s="86">
        <f t="shared" si="0"/>
        <v>4794000</v>
      </c>
    </row>
  </sheetData>
  <mergeCells count="2">
    <mergeCell ref="A2:M2"/>
    <mergeCell ref="A1:M1"/>
  </mergeCells>
  <pageMargins left="0.74803149606299213" right="0.74803149606299213" top="0.98425196850393704" bottom="0.98425196850393704" header="0.51181102362204722" footer="0.51181102362204722"/>
  <pageSetup scale="42" orientation="landscape" horizontalDpi="300" verticalDpi="300" r:id="rId1"/>
  <headerFooter alignWithMargins="0">
    <oddHeader>&amp;R9. sz. melléklet
adatok Ft-ban</oddHeader>
  </headerFooter>
  <ignoredErrors>
    <ignoredError sqref="A14:B14 A6:B8 A9 A11 A12 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Bevételek (1)</vt:lpstr>
      <vt:lpstr>Kiadások (2)</vt:lpstr>
      <vt:lpstr>Int.bev (3)</vt:lpstr>
      <vt:lpstr>Int.kiad (4)</vt:lpstr>
      <vt:lpstr>Mérleg (5)</vt:lpstr>
      <vt:lpstr>Tárgyi eszk. alakulás (6)</vt:lpstr>
      <vt:lpstr>Eredménykimutatás (7)</vt:lpstr>
      <vt:lpstr>Kötött felhaszn.tám.(8) </vt:lpstr>
      <vt:lpstr>Ált., köznev, szoc. tám (9)</vt:lpstr>
      <vt:lpstr>Póttámogatás (9A)</vt:lpstr>
      <vt:lpstr>Bevételi ei.telj (10)</vt:lpstr>
      <vt:lpstr>Kiadási ei telj. (11)</vt:lpstr>
      <vt:lpstr>Közvetlen tám (12)</vt:lpstr>
      <vt:lpstr>Több éves kih. (13)</vt:lpstr>
      <vt:lpstr>Adósságot kel. (14)</vt:lpstr>
      <vt:lpstr>Maradvány (15)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Éva</dc:creator>
  <cp:lastModifiedBy>Istvan</cp:lastModifiedBy>
  <cp:lastPrinted>2020-06-08T13:06:39Z</cp:lastPrinted>
  <dcterms:created xsi:type="dcterms:W3CDTF">2013-01-22T14:12:33Z</dcterms:created>
  <dcterms:modified xsi:type="dcterms:W3CDTF">2020-06-29T07:54:08Z</dcterms:modified>
</cp:coreProperties>
</file>